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6\Back Office\Fund\fund\آهنگ سهام\گزارش ماهانه\سال 1400\اسفند\"/>
    </mc:Choice>
  </mc:AlternateContent>
  <bookViews>
    <workbookView xWindow="-120" yWindow="-120" windowWidth="29040" windowHeight="15840" tabRatio="900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'!$A$8:$Q$8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'!$A$1:$S$28</definedName>
    <definedName name="_xlnm.Print_Area" localSheetId="7">'درآمد ناشی از تغییر قیمت اوراق '!$A$1:$Q$32</definedName>
    <definedName name="_xlnm.Print_Area" localSheetId="6">'درآمد ناشی از فروش '!$A$1:$R$52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'!$A$1:$U$56</definedName>
    <definedName name="_xlnm.Print_Area" localSheetId="1">سهام!$A$1:$Z$38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6" i="11" l="1"/>
  <c r="I56" i="11"/>
  <c r="I27" i="9"/>
  <c r="G14" i="10"/>
  <c r="I26" i="9"/>
  <c r="E14" i="10"/>
  <c r="G13" i="10"/>
  <c r="I13" i="10" s="1"/>
  <c r="G15" i="10"/>
  <c r="I15" i="10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8" i="9"/>
  <c r="I29" i="9"/>
  <c r="I30" i="9"/>
  <c r="I9" i="9"/>
  <c r="I14" i="10"/>
  <c r="I12" i="10"/>
  <c r="I11" i="10"/>
  <c r="I10" i="10"/>
  <c r="I9" i="10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G36" i="1" l="1"/>
  <c r="G11" i="13"/>
  <c r="S9" i="6"/>
  <c r="Y22" i="1"/>
  <c r="E36" i="1"/>
  <c r="Q31" i="9" l="1"/>
  <c r="O31" i="9"/>
  <c r="M31" i="9"/>
  <c r="E31" i="9"/>
  <c r="I31" i="9"/>
  <c r="G31" i="9"/>
  <c r="E56" i="11" l="1"/>
  <c r="S10" i="6"/>
  <c r="S8" i="6"/>
  <c r="Q11" i="6"/>
  <c r="O11" i="6"/>
  <c r="M11" i="6"/>
  <c r="K11" i="6"/>
  <c r="W36" i="1"/>
  <c r="U36" i="1"/>
  <c r="O36" i="1"/>
  <c r="K36" i="1"/>
  <c r="S11" i="6" l="1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6" i="8"/>
  <c r="S9" i="8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1" i="1"/>
  <c r="Y20" i="1"/>
  <c r="Y19" i="1"/>
  <c r="Y18" i="1"/>
  <c r="Y17" i="1"/>
  <c r="Y16" i="1"/>
  <c r="Y15" i="1"/>
  <c r="Y14" i="1"/>
  <c r="Y13" i="1"/>
  <c r="Y12" i="1"/>
  <c r="Y36" i="1" l="1"/>
  <c r="K6" i="6"/>
  <c r="K56" i="11"/>
  <c r="E13" i="14" l="1"/>
  <c r="E12" i="15" s="1"/>
  <c r="I12" i="15" l="1"/>
  <c r="C13" i="14"/>
  <c r="I14" i="13"/>
  <c r="E14" i="13"/>
  <c r="U56" i="11"/>
  <c r="S56" i="11"/>
  <c r="E9" i="15" s="1"/>
  <c r="O56" i="11"/>
  <c r="M56" i="11"/>
  <c r="G56" i="11"/>
  <c r="Q52" i="10"/>
  <c r="O52" i="10"/>
  <c r="M52" i="10"/>
  <c r="I52" i="10"/>
  <c r="G52" i="10"/>
  <c r="E52" i="10"/>
  <c r="S12" i="7"/>
  <c r="Q12" i="7"/>
  <c r="O12" i="7"/>
  <c r="M12" i="7"/>
  <c r="K12" i="7"/>
  <c r="I12" i="7"/>
  <c r="I9" i="15" l="1"/>
  <c r="K11" i="13"/>
  <c r="K10" i="13"/>
  <c r="K12" i="13"/>
  <c r="K13" i="13"/>
  <c r="G13" i="13"/>
  <c r="G10" i="13"/>
  <c r="G14" i="13" s="1"/>
  <c r="G12" i="13"/>
  <c r="E11" i="15"/>
  <c r="I11" i="15" l="1"/>
  <c r="K14" i="13"/>
  <c r="O27" i="8"/>
  <c r="Q27" i="8"/>
  <c r="S27" i="8"/>
  <c r="C56" i="11" l="1"/>
  <c r="I27" i="8"/>
  <c r="K27" i="8"/>
  <c r="M27" i="8"/>
  <c r="K8" i="18" l="1"/>
  <c r="C8" i="18"/>
  <c r="K7" i="9"/>
  <c r="C7" i="9"/>
  <c r="C11" i="18" l="1"/>
  <c r="R27" i="8" l="1"/>
  <c r="P27" i="8"/>
  <c r="N27" i="8"/>
  <c r="L27" i="8"/>
  <c r="J27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I13" i="15" s="1"/>
  <c r="E13" i="15"/>
  <c r="G10" i="15" s="1"/>
  <c r="F11" i="18"/>
  <c r="G11" i="15" l="1"/>
  <c r="G9" i="15"/>
  <c r="G12" i="15"/>
  <c r="A4" i="7"/>
  <c r="G13" i="15" l="1"/>
  <c r="A4" i="8"/>
  <c r="A4" i="10" s="1"/>
  <c r="A4" i="9" s="1"/>
  <c r="A4" i="11" s="1"/>
  <c r="A4" i="18" s="1"/>
  <c r="A4" i="13" s="1"/>
  <c r="A4" i="14" s="1"/>
  <c r="F14" i="13" l="1"/>
  <c r="H14" i="13"/>
  <c r="J14" i="13"/>
  <c r="L14" i="13"/>
  <c r="H31" i="9"/>
  <c r="J31" i="9"/>
  <c r="N31" i="9"/>
  <c r="P31" i="9"/>
  <c r="L31" i="9"/>
</calcChain>
</file>

<file path=xl/sharedStrings.xml><?xml version="1.0" encoding="utf-8"?>
<sst xmlns="http://schemas.openxmlformats.org/spreadsheetml/2006/main" count="622" uniqueCount="232">
  <si>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</si>
  <si>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</si>
  <si>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</si>
  <si>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</si>
  <si>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</si>
  <si>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</si>
  <si>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</si>
  <si>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</si>
  <si>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</si>
  <si>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</si>
  <si>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</si>
  <si>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</si>
  <si>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</si>
  <si>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</si>
  <si>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</si>
  <si>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</si>
  <si>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</si>
  <si>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</si>
  <si>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</si>
  <si>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</si>
  <si>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</si>
  <si>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</si>
  <si>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</si>
  <si>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</si>
  <si>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</si>
  <si>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</si>
  <si>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</si>
  <si>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</si>
  <si>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</si>
  <si>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</si>
  <si>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</si>
  <si>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</si>
  <si>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</si>
  <si>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</si>
  <si>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</si>
  <si>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</si>
  <si>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</si>
  <si>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</si>
  <si>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</si>
  <si>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</si>
  <si>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</si>
  <si>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</si>
  <si>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</si>
  <si>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</si>
  <si>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</si>
  <si>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</si>
  <si>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</si>
  <si>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</si>
  <si>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</si>
  <si>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</si>
  <si>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</si>
  <si>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</si>
  <si>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</si>
  <si>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</si>
  <si>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</si>
  <si>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</si>
  <si>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</si>
  <si>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</si>
  <si>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</si>
  <si>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</si>
  <si>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</si>
  <si>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</si>
  <si>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</si>
  <si>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</si>
  <si>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</si>
  <si>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</si>
  <si>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</si>
  <si>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</si>
  <si>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</si>
  <si>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</si>
  <si>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</si>
  <si>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</si>
  <si>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</si>
  <si>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</si>
  <si>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</si>
  <si>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</si>
  <si>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</si>
  <si>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</si>
  <si>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</si>
  <si>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</si>
  <si>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</si>
  <si>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</si>
  <si>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</si>
  <si>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</si>
  <si>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</si>
  <si>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</si>
  <si>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</si>
  <si>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</si>
  <si>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</si>
  <si>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</si>
  <si>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</si>
  <si>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</si>
  <si>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</si>
  <si>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</si>
  <si>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</si>
  <si>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</si>
  <si>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</si>
  <si>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</si>
  <si>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</si>
  <si>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</si>
  <si>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</si>
  <si>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</si>
  <si>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</si>
  <si>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</si>
  <si>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</si>
  <si>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</si>
  <si>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</si>
  <si>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</si>
  <si>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</si>
  <si>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</si>
  <si>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نفت‌ پارس‌</t>
  </si>
  <si>
    <t>معین برای سایر درآمدهای تنزیل سود بانک</t>
  </si>
  <si>
    <t>تعدیل کارمزد کارگزار</t>
  </si>
  <si>
    <t>گروه‌بهمن‌</t>
  </si>
  <si>
    <t>1400/02/26</t>
  </si>
  <si>
    <t>گ.مدیریت ارزش سرمایه ص ب کشوری</t>
  </si>
  <si>
    <t>ح. پخش البرز</t>
  </si>
  <si>
    <t>لیزینگ کارآفرین</t>
  </si>
  <si>
    <t>صنعت غذایی کورش</t>
  </si>
  <si>
    <t>1400/03/29</t>
  </si>
  <si>
    <t>1400/03/30</t>
  </si>
  <si>
    <t>1400/03/18</t>
  </si>
  <si>
    <t>1400/03/05</t>
  </si>
  <si>
    <t>1400/03/03</t>
  </si>
  <si>
    <t>توسعه معدنی و صنعتی صبانور</t>
  </si>
  <si>
    <t>سپید ماکیان</t>
  </si>
  <si>
    <t>گسترش نفت و گاز پارسیان</t>
  </si>
  <si>
    <t>ح . سرمایه گذاری دارویی تامین</t>
  </si>
  <si>
    <t>محصولات کاغذی لطیف</t>
  </si>
  <si>
    <t>بانک اقتصاد نوین توحید</t>
  </si>
  <si>
    <t>12485067333911</t>
  </si>
  <si>
    <t>1400/04/19</t>
  </si>
  <si>
    <t>1400/04/29</t>
  </si>
  <si>
    <t>1400/04/12</t>
  </si>
  <si>
    <t>1400/04/02</t>
  </si>
  <si>
    <t>1400/04/24</t>
  </si>
  <si>
    <t>1400/04/27</t>
  </si>
  <si>
    <t>-</t>
  </si>
  <si>
    <t>توسعه‌معادن‌وفلزات‌</t>
  </si>
  <si>
    <t>س. و خدمات مدیریت صند. ب کشوری</t>
  </si>
  <si>
    <t>ح توسعه معدنی و صنعتی صبانور</t>
  </si>
  <si>
    <t>سرمایه گذاری هامون صبا</t>
  </si>
  <si>
    <t>1400/05/11</t>
  </si>
  <si>
    <t>صنایع شیمیایی کیمیاگران امروز</t>
  </si>
  <si>
    <t>سنگ آهن گهرزمین</t>
  </si>
  <si>
    <t>آریان کیمیا تک</t>
  </si>
  <si>
    <t>مجتمع جهان فولاد سیرجان</t>
  </si>
  <si>
    <t>پتروشیمی پارس</t>
  </si>
  <si>
    <t>ایران‌ خودرو</t>
  </si>
  <si>
    <t>1400/07/14</t>
  </si>
  <si>
    <t>1400/07/27</t>
  </si>
  <si>
    <t>کل دارایی ها</t>
  </si>
  <si>
    <t>صنایع پتروشیمی خلیج فارس</t>
  </si>
  <si>
    <t>نفت ایرانول</t>
  </si>
  <si>
    <t>توزیع دارو پخش</t>
  </si>
  <si>
    <t>نفت سپاهان</t>
  </si>
  <si>
    <t>1400/11/30</t>
  </si>
  <si>
    <t>پخش هجرت</t>
  </si>
  <si>
    <t>پلیمر آریا ساسول</t>
  </si>
  <si>
    <t xml:space="preserve"> منتهی به 29 اسفند ماه 1400</t>
  </si>
  <si>
    <t>برای ماه منتهی به 1400/12/29</t>
  </si>
  <si>
    <t>1400/12/29</t>
  </si>
  <si>
    <t xml:space="preserve">از ابتدای سال مالی تا پایان اسفند ماه </t>
  </si>
  <si>
    <t>طی اسفند ماه</t>
  </si>
  <si>
    <t>از ابتدای سال مالی تا پایان اسفند ماه</t>
  </si>
  <si>
    <t>پالایش نفت بندرعباس</t>
  </si>
  <si>
    <t>1400/12/23</t>
  </si>
  <si>
    <t>2.10 %</t>
  </si>
  <si>
    <t>0.16 %</t>
  </si>
  <si>
    <t>-8.17 %</t>
  </si>
  <si>
    <t>4.97 %</t>
  </si>
  <si>
    <t>0.03 %</t>
  </si>
  <si>
    <t>3.12 %</t>
  </si>
  <si>
    <t>3.53 %</t>
  </si>
  <si>
    <t>-18.41 %</t>
  </si>
  <si>
    <t>0.14 %</t>
  </si>
  <si>
    <t>0.19 %</t>
  </si>
  <si>
    <t>1.73 %</t>
  </si>
  <si>
    <t>-23.64 %</t>
  </si>
  <si>
    <t>0.00 %</t>
  </si>
  <si>
    <t>10.99 %</t>
  </si>
  <si>
    <t>30.07 %</t>
  </si>
  <si>
    <t>-0.81 %</t>
  </si>
  <si>
    <t>12.56 %</t>
  </si>
  <si>
    <t>2.96 %</t>
  </si>
  <si>
    <t>-11.76 %</t>
  </si>
  <si>
    <t>14.20 %</t>
  </si>
  <si>
    <t>36.42 %</t>
  </si>
  <si>
    <t>17.87 %</t>
  </si>
  <si>
    <t>21.06 %</t>
  </si>
  <si>
    <t>15.67 %</t>
  </si>
  <si>
    <t>-13.37 %</t>
  </si>
  <si>
    <t>-0.72 %</t>
  </si>
  <si>
    <t>0.78 %</t>
  </si>
  <si>
    <t>5.20 %</t>
  </si>
  <si>
    <t>0.07 %</t>
  </si>
  <si>
    <t>-1.29 %</t>
  </si>
  <si>
    <t>0.12 %</t>
  </si>
  <si>
    <t>1.10 %</t>
  </si>
  <si>
    <t>1.02 %</t>
  </si>
  <si>
    <t>-41.08 %</t>
  </si>
  <si>
    <t>14.53 %</t>
  </si>
  <si>
    <t>-0.03 %</t>
  </si>
  <si>
    <t>-1.15 %</t>
  </si>
  <si>
    <t>1.75 %</t>
  </si>
  <si>
    <t>-2.19 %</t>
  </si>
  <si>
    <t>62.28 %</t>
  </si>
  <si>
    <t>-8.47 %</t>
  </si>
  <si>
    <t>3.96 %</t>
  </si>
  <si>
    <t>23.62 %</t>
  </si>
  <si>
    <t>1.39 %</t>
  </si>
  <si>
    <t>0.30 %</t>
  </si>
  <si>
    <t>5.68 %</t>
  </si>
  <si>
    <t>0.64 %</t>
  </si>
  <si>
    <t>-19.90 %</t>
  </si>
  <si>
    <t>2.38 %</t>
  </si>
  <si>
    <t>16.78 %</t>
  </si>
  <si>
    <t>7.36 %</t>
  </si>
  <si>
    <t>-13.96 %</t>
  </si>
  <si>
    <t>0.05 %</t>
  </si>
  <si>
    <t>0.10 %</t>
  </si>
  <si>
    <t>-5.98 %</t>
  </si>
  <si>
    <t>15.99 %</t>
  </si>
  <si>
    <t>20.50 %</t>
  </si>
  <si>
    <t>1.20 %</t>
  </si>
  <si>
    <t>-6.29 %</t>
  </si>
  <si>
    <t>1.19 %</t>
  </si>
  <si>
    <t>-23.03 %</t>
  </si>
  <si>
    <t>20.57 %</t>
  </si>
  <si>
    <t>-1.26 %</t>
  </si>
  <si>
    <t>0.52 %</t>
  </si>
  <si>
    <t>0.76 %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</si>
</sst>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0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17385A"/>
      </left>
      <right style="medium">
        <color rgb="FF17385A"/>
      </right>
      <top style="medium">
        <color rgb="FF17385A"/>
      </top>
      <bottom style="medium">
        <color rgb="FF17385A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1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43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7" fontId="8" fillId="0" borderId="0" xfId="2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8" fillId="0" borderId="0" xfId="0" applyNumberFormat="1" applyFont="1"/>
    <xf numFmtId="0" fontId="30" fillId="0" borderId="0" xfId="0" applyFont="1"/>
    <xf numFmtId="0" fontId="29" fillId="0" borderId="0" xfId="0" applyFont="1"/>
    <xf numFmtId="3" fontId="37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3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29" fillId="0" borderId="0" xfId="0" applyNumberFormat="1" applyFont="1"/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3" fontId="8" fillId="2" borderId="0" xfId="0" applyNumberFormat="1" applyFont="1" applyFill="1"/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/>
    <xf numFmtId="3" fontId="37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3" fontId="24" fillId="0" borderId="0" xfId="0" applyNumberFormat="1" applyFont="1" applyFill="1"/>
    <xf numFmtId="3" fontId="39" fillId="0" borderId="9" xfId="0" applyNumberFormat="1" applyFont="1" applyFill="1" applyBorder="1" applyAlignment="1">
      <alignment horizontal="right" vertical="center" wrapText="1"/>
    </xf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rightToLeft="1" tabSelected="1" view="pageBreakPreview" zoomScaleNormal="100" zoomScaleSheetLayoutView="100" workbookViewId="0">
      <selection activeCell="B13" sqref="B13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  <c r="L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61" t="s">
        <v>100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</row>
    <row r="24" spans="1:13" ht="15" customHeight="1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</row>
    <row r="25" spans="1:13" ht="15" customHeight="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62" t="s">
        <v>159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</row>
    <row r="29" spans="1:13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</row>
    <row r="30" spans="1:13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</row>
    <row r="32" spans="1:13">
      <c r="C32" s="5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89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8" ht="30">
      <c r="A3" s="189" t="str">
        <f>'سرمایه‌گذاری در سهام '!A3:U3</f>
        <v>صورت وضعیت درآمدها</v>
      </c>
      <c r="B3" s="189"/>
      <c r="C3" s="189" t="s">
        <v>29</v>
      </c>
      <c r="D3" s="189" t="s">
        <v>29</v>
      </c>
      <c r="E3" s="189" t="s">
        <v>29</v>
      </c>
      <c r="F3" s="189" t="s">
        <v>29</v>
      </c>
      <c r="G3" s="189" t="s">
        <v>29</v>
      </c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8" ht="30">
      <c r="A4" s="189" t="str">
        <f>'سرمایه‌گذاری در سهام '!A4:U4</f>
        <v>برای ماه منتهی به 1400/12/29</v>
      </c>
      <c r="B4" s="189"/>
      <c r="C4" s="189">
        <f>'سرمایه‌گذاری در سهام '!A4:U4</f>
        <v>0</v>
      </c>
      <c r="D4" s="189" t="s">
        <v>60</v>
      </c>
      <c r="E4" s="189" t="s">
        <v>60</v>
      </c>
      <c r="F4" s="189" t="s">
        <v>60</v>
      </c>
      <c r="G4" s="189" t="s">
        <v>60</v>
      </c>
      <c r="H4" s="189"/>
      <c r="I4" s="189"/>
      <c r="J4" s="189"/>
      <c r="K4" s="189"/>
      <c r="L4" s="189"/>
      <c r="M4" s="189"/>
      <c r="N4" s="189"/>
      <c r="O4" s="189"/>
      <c r="P4" s="189"/>
      <c r="Q4" s="189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90" t="s">
        <v>82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89" t="s">
        <v>33</v>
      </c>
      <c r="C8" s="189" t="str">
        <f>'درآمد ناشی از فروش '!C7:I7</f>
        <v>طی اسفند ماه</v>
      </c>
      <c r="D8" s="189" t="s">
        <v>31</v>
      </c>
      <c r="E8" s="189" t="s">
        <v>31</v>
      </c>
      <c r="F8" s="189" t="s">
        <v>31</v>
      </c>
      <c r="G8" s="189" t="s">
        <v>31</v>
      </c>
      <c r="H8" s="189" t="s">
        <v>31</v>
      </c>
      <c r="I8" s="189" t="s">
        <v>31</v>
      </c>
      <c r="K8" s="189" t="str">
        <f>'درآمد ناشی از فروش '!K7:Q7</f>
        <v>از ابتدای سال مالی تا پایان اسفند ماه</v>
      </c>
      <c r="L8" s="189" t="s">
        <v>32</v>
      </c>
      <c r="M8" s="189" t="s">
        <v>32</v>
      </c>
      <c r="N8" s="189" t="s">
        <v>32</v>
      </c>
      <c r="O8" s="189" t="s">
        <v>32</v>
      </c>
      <c r="P8" s="189" t="s">
        <v>32</v>
      </c>
      <c r="Q8" s="189" t="s">
        <v>32</v>
      </c>
    </row>
    <row r="9" spans="1:18" ht="90.75" thickBot="1">
      <c r="A9" s="189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137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N40"/>
  <sheetViews>
    <sheetView rightToLeft="1" view="pageBreakPreview" zoomScale="90" zoomScaleNormal="100" zoomScaleSheetLayoutView="90" workbookViewId="0">
      <selection activeCell="I9" sqref="I9"/>
    </sheetView>
  </sheetViews>
  <sheetFormatPr defaultColWidth="9.140625" defaultRowHeight="22.5"/>
  <cols>
    <col min="1" max="1" width="26.140625" style="25" bestFit="1" customWidth="1"/>
    <col min="2" max="2" width="1" style="25" customWidth="1"/>
    <col min="3" max="3" width="31" style="25" bestFit="1" customWidth="1"/>
    <col min="4" max="4" width="1" style="25" customWidth="1"/>
    <col min="5" max="5" width="32.5703125" style="25" bestFit="1" customWidth="1"/>
    <col min="6" max="6" width="1" style="25" customWidth="1"/>
    <col min="7" max="7" width="10" style="94" customWidth="1"/>
    <col min="8" max="8" width="1" style="25" customWidth="1"/>
    <col min="9" max="9" width="32.5703125" style="25" bestFit="1" customWidth="1"/>
    <col min="10" max="10" width="1" style="25" customWidth="1"/>
    <col min="11" max="11" width="10.28515625" style="94" customWidth="1"/>
    <col min="12" max="12" width="1" style="25" customWidth="1"/>
    <col min="13" max="13" width="9.140625" style="25" customWidth="1"/>
    <col min="14" max="16384" width="9.140625" style="25"/>
  </cols>
  <sheetData>
    <row r="2" spans="1:14" ht="24">
      <c r="A2" s="191" t="s">
        <v>67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4" ht="24">
      <c r="A3" s="191" t="str">
        <f>'سرمایه‌گذاری در اوراق بهادار '!A3:Q3</f>
        <v>صورت وضعیت درآمدها</v>
      </c>
      <c r="B3" s="191" t="s">
        <v>29</v>
      </c>
      <c r="C3" s="191" t="s">
        <v>29</v>
      </c>
      <c r="D3" s="191" t="s">
        <v>29</v>
      </c>
      <c r="E3" s="191" t="s">
        <v>29</v>
      </c>
      <c r="F3" s="191" t="s">
        <v>29</v>
      </c>
      <c r="G3" s="191"/>
      <c r="H3" s="191"/>
      <c r="I3" s="191"/>
      <c r="J3" s="191"/>
      <c r="K3" s="191"/>
      <c r="L3" s="191"/>
      <c r="M3" s="191"/>
    </row>
    <row r="4" spans="1:14" ht="26.25">
      <c r="A4" s="169" t="str">
        <f>'سرمایه‌گذاری در اوراق بهادار '!A4:Q4</f>
        <v>برای ماه منتهی به 1400/12/29</v>
      </c>
      <c r="B4" s="169" t="s">
        <v>101</v>
      </c>
      <c r="C4" s="169" t="s">
        <v>2</v>
      </c>
      <c r="D4" s="169" t="s">
        <v>2</v>
      </c>
      <c r="E4" s="169" t="s">
        <v>2</v>
      </c>
      <c r="F4" s="169" t="s">
        <v>2</v>
      </c>
      <c r="G4" s="169"/>
      <c r="H4" s="169"/>
      <c r="I4" s="169"/>
      <c r="J4" s="169"/>
      <c r="K4" s="169"/>
      <c r="L4" s="169"/>
      <c r="M4" s="169"/>
      <c r="N4" s="28"/>
    </row>
    <row r="5" spans="1:14" ht="24">
      <c r="B5" s="157"/>
      <c r="C5" s="157"/>
      <c r="D5" s="157"/>
      <c r="E5" s="157"/>
      <c r="F5" s="157"/>
      <c r="G5" s="157"/>
      <c r="H5" s="157"/>
      <c r="I5" s="157"/>
    </row>
    <row r="6" spans="1:14" ht="28.5">
      <c r="A6" s="193" t="s">
        <v>81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</row>
    <row r="7" spans="1:14" ht="28.5">
      <c r="A7" s="159"/>
      <c r="B7" s="159"/>
      <c r="C7" s="159"/>
      <c r="D7" s="159"/>
      <c r="E7" s="159"/>
      <c r="F7" s="159"/>
      <c r="G7" s="91"/>
      <c r="H7" s="159"/>
      <c r="I7" s="159"/>
      <c r="J7" s="159"/>
      <c r="K7" s="91"/>
      <c r="L7" s="159"/>
    </row>
    <row r="8" spans="1:14" ht="24.75" thickBot="1">
      <c r="A8" s="192" t="s">
        <v>53</v>
      </c>
      <c r="B8" s="192" t="s">
        <v>53</v>
      </c>
      <c r="C8" s="192" t="s">
        <v>53</v>
      </c>
      <c r="E8" s="192" t="s">
        <v>163</v>
      </c>
      <c r="F8" s="192" t="s">
        <v>31</v>
      </c>
      <c r="G8" s="192" t="s">
        <v>31</v>
      </c>
      <c r="I8" s="192" t="s">
        <v>164</v>
      </c>
      <c r="J8" s="192" t="s">
        <v>32</v>
      </c>
      <c r="K8" s="192" t="s">
        <v>32</v>
      </c>
    </row>
    <row r="9" spans="1:14" ht="48" thickBot="1">
      <c r="A9" s="26" t="s">
        <v>54</v>
      </c>
      <c r="C9" s="26" t="s">
        <v>19</v>
      </c>
      <c r="E9" s="26" t="s">
        <v>55</v>
      </c>
      <c r="G9" s="27" t="s">
        <v>56</v>
      </c>
      <c r="I9" s="26" t="s">
        <v>55</v>
      </c>
      <c r="K9" s="27" t="s">
        <v>56</v>
      </c>
    </row>
    <row r="10" spans="1:14" ht="24.75">
      <c r="A10" s="99" t="s">
        <v>26</v>
      </c>
      <c r="B10" s="99"/>
      <c r="C10" s="99" t="s">
        <v>27</v>
      </c>
      <c r="D10" s="99"/>
      <c r="E10" s="99">
        <v>0</v>
      </c>
      <c r="F10" s="64"/>
      <c r="G10" s="92">
        <f>E10/$E$14</f>
        <v>0</v>
      </c>
      <c r="H10" s="64"/>
      <c r="I10" s="99">
        <v>32783093</v>
      </c>
      <c r="J10" s="64"/>
      <c r="K10" s="92">
        <f>I10/$I$14</f>
        <v>3.9520160526499482E-2</v>
      </c>
    </row>
    <row r="11" spans="1:14" ht="24.75">
      <c r="A11" s="99" t="s">
        <v>63</v>
      </c>
      <c r="B11" s="99"/>
      <c r="C11" s="99" t="s">
        <v>64</v>
      </c>
      <c r="D11" s="99"/>
      <c r="E11" s="99">
        <v>58632477</v>
      </c>
      <c r="F11" s="64"/>
      <c r="G11" s="92">
        <f>E11/$E$14</f>
        <v>0.99869048133689353</v>
      </c>
      <c r="H11" s="64"/>
      <c r="I11" s="99">
        <v>641564569</v>
      </c>
      <c r="J11" s="64"/>
      <c r="K11" s="92">
        <f>I11/$I$14</f>
        <v>0.7734088652036113</v>
      </c>
    </row>
    <row r="12" spans="1:14" ht="24.75">
      <c r="A12" s="99" t="s">
        <v>63</v>
      </c>
      <c r="B12" s="99"/>
      <c r="C12" s="99" t="s">
        <v>98</v>
      </c>
      <c r="D12" s="99"/>
      <c r="E12" s="99">
        <v>0</v>
      </c>
      <c r="F12" s="64"/>
      <c r="G12" s="92">
        <f>E12/$E$14</f>
        <v>0</v>
      </c>
      <c r="H12" s="64"/>
      <c r="I12" s="99">
        <v>150542627</v>
      </c>
      <c r="J12" s="64"/>
      <c r="K12" s="92">
        <f>I12/$I$14</f>
        <v>0.18147978853370961</v>
      </c>
    </row>
    <row r="13" spans="1:14" ht="24.75">
      <c r="A13" s="99" t="s">
        <v>129</v>
      </c>
      <c r="B13" s="99"/>
      <c r="C13" s="99" t="s">
        <v>130</v>
      </c>
      <c r="D13" s="99"/>
      <c r="E13" s="99">
        <v>76881</v>
      </c>
      <c r="F13" s="64"/>
      <c r="G13" s="92">
        <f>E13/$E$14</f>
        <v>1.3095186631064846E-3</v>
      </c>
      <c r="H13" s="64"/>
      <c r="I13" s="99">
        <v>4638047</v>
      </c>
      <c r="J13" s="64"/>
      <c r="K13" s="92">
        <f>I13/$I$14</f>
        <v>5.5911857361796019E-3</v>
      </c>
    </row>
    <row r="14" spans="1:14" s="28" customFormat="1" ht="36.75" customHeight="1" thickBot="1">
      <c r="E14" s="65">
        <f>SUM(E10:E13)</f>
        <v>58709358</v>
      </c>
      <c r="F14" s="64">
        <f t="shared" ref="F14:L14" si="0">SUM(F10:F13)</f>
        <v>0</v>
      </c>
      <c r="G14" s="93">
        <f>SUM(G10:G13)</f>
        <v>1</v>
      </c>
      <c r="H14" s="64">
        <f t="shared" si="0"/>
        <v>0</v>
      </c>
      <c r="I14" s="65">
        <f>SUM(I10:I13)</f>
        <v>829528336</v>
      </c>
      <c r="J14" s="64">
        <f t="shared" si="0"/>
        <v>0</v>
      </c>
      <c r="K14" s="93">
        <f>SUM(K10:K13)</f>
        <v>0.99999999999999989</v>
      </c>
      <c r="L14" s="28">
        <f t="shared" si="0"/>
        <v>0</v>
      </c>
      <c r="M14" s="63"/>
    </row>
    <row r="15" spans="1:14" ht="23.25" thickTop="1">
      <c r="M15" s="29"/>
    </row>
    <row r="16" spans="1:14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43"/>
  <sheetViews>
    <sheetView rightToLeft="1" view="pageBreakPreview" zoomScaleNormal="100" zoomScaleSheetLayoutView="100" workbookViewId="0">
      <selection activeCell="E14" sqref="E14"/>
    </sheetView>
  </sheetViews>
  <sheetFormatPr defaultColWidth="12.140625" defaultRowHeight="22.5"/>
  <cols>
    <col min="1" max="1" width="42.42578125" style="25" bestFit="1" customWidth="1"/>
    <col min="2" max="2" width="2.5703125" style="25" customWidth="1"/>
    <col min="3" max="3" width="19" style="25" bestFit="1" customWidth="1"/>
    <col min="4" max="4" width="0.7109375" style="25" customWidth="1"/>
    <col min="5" max="5" width="19.85546875" style="25" customWidth="1"/>
    <col min="6" max="16384" width="12.140625" style="25"/>
  </cols>
  <sheetData>
    <row r="2" spans="1:13" ht="24">
      <c r="A2" s="191" t="s">
        <v>67</v>
      </c>
      <c r="B2" s="191"/>
      <c r="C2" s="191"/>
      <c r="D2" s="191"/>
      <c r="E2" s="191"/>
    </row>
    <row r="3" spans="1:13" ht="24">
      <c r="A3" s="191" t="s">
        <v>29</v>
      </c>
      <c r="B3" s="191" t="s">
        <v>29</v>
      </c>
      <c r="C3" s="191" t="s">
        <v>29</v>
      </c>
      <c r="D3" s="191" t="s">
        <v>29</v>
      </c>
      <c r="E3" s="191"/>
    </row>
    <row r="4" spans="1:13" ht="24">
      <c r="A4" s="191" t="str">
        <f>'درآمد سپرده بانکی '!A4:M4</f>
        <v>برای ماه منتهی به 1400/12/29</v>
      </c>
      <c r="B4" s="191" t="s">
        <v>2</v>
      </c>
      <c r="C4" s="191" t="s">
        <v>2</v>
      </c>
      <c r="D4" s="191" t="s">
        <v>2</v>
      </c>
      <c r="E4" s="191"/>
    </row>
    <row r="5" spans="1:13" ht="24">
      <c r="A5" s="157"/>
      <c r="B5" s="157"/>
      <c r="C5" s="157"/>
      <c r="D5" s="157"/>
      <c r="E5" s="157"/>
    </row>
    <row r="6" spans="1:13" ht="28.5">
      <c r="A6" s="193" t="s">
        <v>83</v>
      </c>
      <c r="B6" s="193"/>
      <c r="C6" s="193"/>
      <c r="D6" s="193"/>
      <c r="E6" s="193"/>
    </row>
    <row r="7" spans="1:13" ht="28.5">
      <c r="A7" s="159"/>
      <c r="B7" s="159"/>
      <c r="C7" s="159"/>
      <c r="D7" s="159"/>
      <c r="E7" s="159"/>
    </row>
    <row r="8" spans="1:13" ht="48.75" thickBot="1">
      <c r="A8" s="194" t="s">
        <v>57</v>
      </c>
      <c r="C8" s="158" t="s">
        <v>163</v>
      </c>
      <c r="E8" s="149" t="s">
        <v>164</v>
      </c>
    </row>
    <row r="9" spans="1:13" ht="24.75" thickBot="1">
      <c r="A9" s="192" t="s">
        <v>57</v>
      </c>
      <c r="C9" s="158" t="s">
        <v>22</v>
      </c>
      <c r="E9" s="158" t="s">
        <v>22</v>
      </c>
    </row>
    <row r="10" spans="1:13" ht="24">
      <c r="A10" s="108" t="s">
        <v>66</v>
      </c>
      <c r="C10" s="195">
        <v>25908249</v>
      </c>
      <c r="E10" s="195">
        <v>768493933</v>
      </c>
    </row>
    <row r="11" spans="1:13" ht="24">
      <c r="A11" s="108" t="s">
        <v>111</v>
      </c>
      <c r="C11" s="195">
        <v>0</v>
      </c>
      <c r="E11" s="195">
        <v>2424</v>
      </c>
    </row>
    <row r="12" spans="1:13" ht="24">
      <c r="A12" s="108" t="s">
        <v>112</v>
      </c>
      <c r="C12" s="195">
        <v>25098652</v>
      </c>
      <c r="E12" s="195">
        <v>514952559</v>
      </c>
    </row>
    <row r="13" spans="1:13" ht="27" thickBot="1">
      <c r="A13" s="108" t="s">
        <v>38</v>
      </c>
      <c r="C13" s="109">
        <f>SUM(C10:C12)</f>
        <v>51006901</v>
      </c>
      <c r="D13" s="28"/>
      <c r="E13" s="110">
        <f>SUM(E10:E12)</f>
        <v>1283448916</v>
      </c>
    </row>
    <row r="14" spans="1:13" ht="23.25" thickTop="1">
      <c r="M14" s="29"/>
    </row>
    <row r="15" spans="1:13">
      <c r="M15" s="29"/>
    </row>
    <row r="16" spans="1:13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  <row r="41" spans="13:13">
      <c r="M41" s="29"/>
    </row>
    <row r="42" spans="13:13">
      <c r="M42" s="29"/>
    </row>
    <row r="43" spans="13:13">
      <c r="M43" s="2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9"/>
  <sheetViews>
    <sheetView rightToLeft="1" view="pageBreakPreview" zoomScale="50" zoomScaleNormal="60" zoomScaleSheetLayoutView="50" workbookViewId="0">
      <pane xSplit="1" topLeftCell="B1" activePane="topRight" state="frozen"/>
      <selection activeCell="A4" sqref="A4"/>
      <selection pane="topRight" activeCell="O13" sqref="O13"/>
    </sheetView>
  </sheetViews>
  <sheetFormatPr defaultColWidth="9.140625" defaultRowHeight="31.5"/>
  <cols>
    <col min="1" max="1" width="51.7109375" style="66" customWidth="1"/>
    <col min="2" max="2" width="1" style="66" customWidth="1"/>
    <col min="3" max="3" width="20.5703125" style="81" customWidth="1"/>
    <col min="4" max="4" width="1" style="66" customWidth="1"/>
    <col min="5" max="5" width="31.28515625" style="66" customWidth="1"/>
    <col min="6" max="6" width="0.7109375" style="66" customWidth="1"/>
    <col min="7" max="7" width="30" style="66" customWidth="1"/>
    <col min="8" max="8" width="1.140625" style="66" customWidth="1"/>
    <col min="9" max="9" width="28.42578125" style="81" customWidth="1"/>
    <col min="10" max="10" width="1.42578125" style="66" customWidth="1"/>
    <col min="11" max="11" width="33.42578125" style="66" customWidth="1"/>
    <col min="12" max="12" width="0.7109375" style="66" customWidth="1"/>
    <col min="13" max="13" width="20.85546875" style="81" customWidth="1"/>
    <col min="14" max="14" width="0.85546875" style="66" customWidth="1"/>
    <col min="15" max="15" width="29.85546875" style="66" customWidth="1"/>
    <col min="16" max="16" width="1" style="66" customWidth="1"/>
    <col min="17" max="17" width="20.5703125" style="81" bestFit="1" customWidth="1"/>
    <col min="18" max="18" width="1" style="66" customWidth="1"/>
    <col min="19" max="19" width="18.140625" style="66" bestFit="1" customWidth="1"/>
    <col min="20" max="20" width="1" style="66" customWidth="1"/>
    <col min="21" max="21" width="33" style="66" customWidth="1"/>
    <col min="22" max="22" width="0.85546875" style="66" customWidth="1"/>
    <col min="23" max="23" width="32.7109375" style="66" customWidth="1"/>
    <col min="24" max="24" width="1" style="66" customWidth="1"/>
    <col min="25" max="25" width="19.5703125" style="81" customWidth="1"/>
    <col min="26" max="26" width="1.85546875" style="66" customWidth="1"/>
    <col min="27" max="27" width="32.7109375" style="66" bestFit="1" customWidth="1"/>
    <col min="28" max="28" width="26.85546875" style="66" bestFit="1" customWidth="1"/>
    <col min="29" max="16384" width="9.140625" style="66"/>
  </cols>
  <sheetData>
    <row r="2" spans="1:28" ht="47.25" customHeight="1">
      <c r="A2" s="165" t="s">
        <v>67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</row>
    <row r="3" spans="1:28" ht="47.25" customHeight="1">
      <c r="A3" s="165" t="s">
        <v>96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</row>
    <row r="4" spans="1:28" ht="47.25" customHeight="1">
      <c r="A4" s="165" t="s">
        <v>160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</row>
    <row r="5" spans="1:28" ht="47.2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8" s="68" customFormat="1" ht="47.25" customHeight="1">
      <c r="A6" s="156" t="s">
        <v>68</v>
      </c>
      <c r="B6" s="156"/>
      <c r="C6" s="79"/>
      <c r="D6" s="156"/>
      <c r="E6" s="156"/>
      <c r="F6" s="156"/>
      <c r="G6" s="156"/>
      <c r="H6" s="156"/>
      <c r="I6" s="79"/>
      <c r="J6" s="156"/>
      <c r="K6" s="156"/>
      <c r="L6" s="156"/>
      <c r="M6" s="79"/>
      <c r="N6" s="156"/>
      <c r="O6" s="156"/>
      <c r="P6" s="156"/>
      <c r="Q6" s="79"/>
      <c r="R6" s="156"/>
      <c r="S6" s="156"/>
      <c r="T6" s="156"/>
      <c r="U6" s="156"/>
      <c r="V6" s="156"/>
      <c r="W6" s="156"/>
      <c r="Y6" s="82"/>
    </row>
    <row r="7" spans="1:28" s="68" customFormat="1" ht="47.25" customHeight="1">
      <c r="A7" s="156" t="s">
        <v>69</v>
      </c>
      <c r="B7" s="156"/>
      <c r="C7" s="79"/>
      <c r="D7" s="156"/>
      <c r="E7" s="156"/>
      <c r="F7" s="156"/>
      <c r="G7" s="156"/>
      <c r="H7" s="156"/>
      <c r="I7" s="79"/>
      <c r="J7" s="156"/>
      <c r="K7" s="156"/>
      <c r="L7" s="156"/>
      <c r="M7" s="79"/>
      <c r="N7" s="156"/>
      <c r="O7" s="156"/>
      <c r="P7" s="156"/>
      <c r="Q7" s="79"/>
      <c r="R7" s="156"/>
      <c r="S7" s="156"/>
      <c r="T7" s="156"/>
      <c r="U7" s="156"/>
      <c r="V7" s="156"/>
      <c r="W7" s="156"/>
      <c r="Y7" s="82"/>
    </row>
    <row r="8" spans="1:28">
      <c r="C8" s="80"/>
      <c r="D8" s="69"/>
      <c r="E8" s="69"/>
      <c r="F8" s="69"/>
      <c r="G8" s="69"/>
      <c r="I8" s="80"/>
      <c r="J8" s="69"/>
      <c r="K8" s="69"/>
      <c r="L8" s="69"/>
      <c r="M8" s="80"/>
      <c r="N8" s="69"/>
      <c r="O8" s="69"/>
      <c r="P8" s="69"/>
      <c r="Q8" s="80"/>
      <c r="R8" s="69"/>
      <c r="S8" s="69"/>
      <c r="T8" s="69"/>
      <c r="U8" s="69"/>
      <c r="V8" s="69"/>
      <c r="W8" s="69"/>
      <c r="X8" s="69"/>
      <c r="Y8" s="80"/>
    </row>
    <row r="9" spans="1:28" ht="40.5" customHeight="1">
      <c r="A9" s="166" t="s">
        <v>3</v>
      </c>
      <c r="C9" s="164" t="s">
        <v>156</v>
      </c>
      <c r="D9" s="164" t="s">
        <v>105</v>
      </c>
      <c r="E9" s="164" t="s">
        <v>105</v>
      </c>
      <c r="F9" s="164" t="s">
        <v>105</v>
      </c>
      <c r="G9" s="164" t="s">
        <v>105</v>
      </c>
      <c r="I9" s="164" t="s">
        <v>4</v>
      </c>
      <c r="J9" s="164" t="s">
        <v>4</v>
      </c>
      <c r="K9" s="164" t="s">
        <v>4</v>
      </c>
      <c r="L9" s="164" t="s">
        <v>4</v>
      </c>
      <c r="M9" s="164" t="s">
        <v>4</v>
      </c>
      <c r="N9" s="164" t="s">
        <v>4</v>
      </c>
      <c r="O9" s="164" t="s">
        <v>4</v>
      </c>
      <c r="Q9" s="164" t="s">
        <v>161</v>
      </c>
      <c r="R9" s="164" t="s">
        <v>106</v>
      </c>
      <c r="S9" s="164" t="s">
        <v>106</v>
      </c>
      <c r="T9" s="164" t="s">
        <v>106</v>
      </c>
      <c r="U9" s="164" t="s">
        <v>106</v>
      </c>
      <c r="V9" s="164" t="s">
        <v>106</v>
      </c>
      <c r="W9" s="164" t="s">
        <v>106</v>
      </c>
      <c r="X9" s="164" t="s">
        <v>106</v>
      </c>
      <c r="Y9" s="164" t="s">
        <v>106</v>
      </c>
    </row>
    <row r="10" spans="1:28" ht="33.75" customHeight="1">
      <c r="A10" s="166" t="s">
        <v>3</v>
      </c>
      <c r="C10" s="163" t="s">
        <v>6</v>
      </c>
      <c r="E10" s="163" t="s">
        <v>7</v>
      </c>
      <c r="G10" s="163" t="s">
        <v>8</v>
      </c>
      <c r="I10" s="166" t="s">
        <v>9</v>
      </c>
      <c r="J10" s="166" t="s">
        <v>9</v>
      </c>
      <c r="K10" s="166" t="s">
        <v>9</v>
      </c>
      <c r="M10" s="166" t="s">
        <v>10</v>
      </c>
      <c r="N10" s="166" t="s">
        <v>10</v>
      </c>
      <c r="O10" s="166" t="s">
        <v>10</v>
      </c>
      <c r="Q10" s="163" t="s">
        <v>6</v>
      </c>
      <c r="S10" s="163" t="s">
        <v>11</v>
      </c>
      <c r="U10" s="163" t="s">
        <v>7</v>
      </c>
      <c r="V10" s="163"/>
      <c r="W10" s="163" t="s">
        <v>8</v>
      </c>
      <c r="Y10" s="167" t="s">
        <v>12</v>
      </c>
    </row>
    <row r="11" spans="1:28" ht="60.75" customHeight="1" thickBot="1">
      <c r="A11" s="166" t="s">
        <v>3</v>
      </c>
      <c r="C11" s="164" t="s">
        <v>6</v>
      </c>
      <c r="E11" s="164" t="s">
        <v>7</v>
      </c>
      <c r="G11" s="164" t="s">
        <v>8</v>
      </c>
      <c r="I11" s="151" t="s">
        <v>6</v>
      </c>
      <c r="K11" s="151" t="s">
        <v>7</v>
      </c>
      <c r="M11" s="151" t="s">
        <v>6</v>
      </c>
      <c r="O11" s="151" t="s">
        <v>13</v>
      </c>
      <c r="Q11" s="164" t="s">
        <v>6</v>
      </c>
      <c r="S11" s="164" t="s">
        <v>11</v>
      </c>
      <c r="U11" s="164" t="s">
        <v>7</v>
      </c>
      <c r="V11" s="164"/>
      <c r="W11" s="164"/>
      <c r="Y11" s="168" t="s">
        <v>12</v>
      </c>
      <c r="AA11" s="196"/>
      <c r="AB11" s="72"/>
    </row>
    <row r="12" spans="1:28" ht="41.25" customHeight="1" thickBot="1">
      <c r="A12" s="197" t="s">
        <v>148</v>
      </c>
      <c r="B12" s="198"/>
      <c r="C12" s="199">
        <v>2000000</v>
      </c>
      <c r="D12" s="198"/>
      <c r="E12" s="199">
        <v>3592731304</v>
      </c>
      <c r="F12" s="198"/>
      <c r="G12" s="199">
        <v>4087533600</v>
      </c>
      <c r="H12" s="198"/>
      <c r="I12" s="199">
        <v>0</v>
      </c>
      <c r="J12" s="198"/>
      <c r="K12" s="199">
        <v>0</v>
      </c>
      <c r="L12" s="198"/>
      <c r="M12" s="199">
        <v>-2000000</v>
      </c>
      <c r="N12" s="198"/>
      <c r="O12" s="199">
        <v>4145205095</v>
      </c>
      <c r="P12" s="198"/>
      <c r="Q12" s="199">
        <v>0</v>
      </c>
      <c r="R12" s="198"/>
      <c r="S12" s="199">
        <v>0</v>
      </c>
      <c r="T12" s="198"/>
      <c r="U12" s="199">
        <v>0</v>
      </c>
      <c r="V12" s="198"/>
      <c r="W12" s="199">
        <v>0</v>
      </c>
      <c r="Y12" s="83">
        <f>W12/AA12</f>
        <v>0</v>
      </c>
      <c r="AA12" s="76">
        <v>2042190503819</v>
      </c>
      <c r="AB12" s="77" t="s">
        <v>151</v>
      </c>
    </row>
    <row r="13" spans="1:28" ht="41.25" customHeight="1">
      <c r="A13" s="197" t="s">
        <v>107</v>
      </c>
      <c r="B13" s="198"/>
      <c r="C13" s="199">
        <v>25000000</v>
      </c>
      <c r="D13" s="198"/>
      <c r="E13" s="199">
        <v>152002301594</v>
      </c>
      <c r="F13" s="198"/>
      <c r="G13" s="199">
        <v>123287051250</v>
      </c>
      <c r="H13" s="198"/>
      <c r="I13" s="199">
        <v>0</v>
      </c>
      <c r="J13" s="198"/>
      <c r="K13" s="199">
        <v>0</v>
      </c>
      <c r="L13" s="198"/>
      <c r="M13" s="199">
        <v>0</v>
      </c>
      <c r="N13" s="198"/>
      <c r="O13" s="199">
        <v>0</v>
      </c>
      <c r="P13" s="198"/>
      <c r="Q13" s="199">
        <v>25000000</v>
      </c>
      <c r="R13" s="198"/>
      <c r="S13" s="199">
        <v>5460</v>
      </c>
      <c r="T13" s="198"/>
      <c r="U13" s="199">
        <v>152002301594</v>
      </c>
      <c r="V13" s="198"/>
      <c r="W13" s="199">
        <v>135687825000</v>
      </c>
      <c r="Y13" s="83">
        <f>W13/AA12</f>
        <v>6.644229553817671E-2</v>
      </c>
      <c r="AA13" s="196"/>
      <c r="AB13" s="72"/>
    </row>
    <row r="14" spans="1:28" ht="41.25" customHeight="1">
      <c r="A14" s="197" t="s">
        <v>93</v>
      </c>
      <c r="B14" s="198"/>
      <c r="C14" s="199">
        <v>12000000</v>
      </c>
      <c r="D14" s="198"/>
      <c r="E14" s="199">
        <v>46188814409</v>
      </c>
      <c r="F14" s="198"/>
      <c r="G14" s="199">
        <v>38505520800</v>
      </c>
      <c r="H14" s="198"/>
      <c r="I14" s="199">
        <v>3000000</v>
      </c>
      <c r="J14" s="198"/>
      <c r="K14" s="199">
        <v>10176434882</v>
      </c>
      <c r="L14" s="198"/>
      <c r="M14" s="199">
        <v>-14600000</v>
      </c>
      <c r="N14" s="198"/>
      <c r="O14" s="199">
        <v>50117783445</v>
      </c>
      <c r="P14" s="198"/>
      <c r="Q14" s="199">
        <v>400000</v>
      </c>
      <c r="R14" s="198"/>
      <c r="S14" s="199">
        <v>3703</v>
      </c>
      <c r="T14" s="198"/>
      <c r="U14" s="199">
        <v>1503073308</v>
      </c>
      <c r="V14" s="198"/>
      <c r="W14" s="199">
        <v>1472386860</v>
      </c>
      <c r="Y14" s="83">
        <f>W14/AA12</f>
        <v>7.2098408901939454E-4</v>
      </c>
      <c r="AA14" s="196"/>
      <c r="AB14" s="72"/>
    </row>
    <row r="15" spans="1:28" ht="41.25" customHeight="1">
      <c r="A15" s="197" t="s">
        <v>147</v>
      </c>
      <c r="B15" s="198"/>
      <c r="C15" s="199">
        <v>900000</v>
      </c>
      <c r="D15" s="198"/>
      <c r="E15" s="199">
        <v>179797696513</v>
      </c>
      <c r="F15" s="198"/>
      <c r="G15" s="199">
        <v>152483293800</v>
      </c>
      <c r="H15" s="198"/>
      <c r="I15" s="199">
        <v>70507362</v>
      </c>
      <c r="J15" s="198"/>
      <c r="K15" s="199">
        <v>0</v>
      </c>
      <c r="L15" s="198"/>
      <c r="M15" s="199">
        <v>-1</v>
      </c>
      <c r="N15" s="198"/>
      <c r="O15" s="199">
        <v>1</v>
      </c>
      <c r="P15" s="198"/>
      <c r="Q15" s="199">
        <v>71407361</v>
      </c>
      <c r="R15" s="198"/>
      <c r="S15" s="199">
        <v>2232</v>
      </c>
      <c r="T15" s="198"/>
      <c r="U15" s="199">
        <v>179797693995</v>
      </c>
      <c r="V15" s="198"/>
      <c r="W15" s="199">
        <v>158432911434.97601</v>
      </c>
      <c r="Y15" s="83">
        <f>W15/AA12</f>
        <v>7.7579888427988686E-2</v>
      </c>
      <c r="AA15" s="196"/>
      <c r="AB15" s="72"/>
    </row>
    <row r="16" spans="1:28" ht="41.25" customHeight="1">
      <c r="A16" s="197" t="s">
        <v>85</v>
      </c>
      <c r="B16" s="198"/>
      <c r="C16" s="199">
        <v>3200000</v>
      </c>
      <c r="D16" s="198"/>
      <c r="E16" s="199">
        <v>165577540398</v>
      </c>
      <c r="F16" s="198"/>
      <c r="G16" s="199">
        <v>175843468800</v>
      </c>
      <c r="H16" s="198"/>
      <c r="I16" s="199">
        <v>100000</v>
      </c>
      <c r="J16" s="198"/>
      <c r="K16" s="199">
        <v>5620191580</v>
      </c>
      <c r="L16" s="198"/>
      <c r="M16" s="199">
        <v>-400000</v>
      </c>
      <c r="N16" s="198"/>
      <c r="O16" s="199">
        <v>24535069893</v>
      </c>
      <c r="P16" s="198"/>
      <c r="Q16" s="199">
        <v>2900000</v>
      </c>
      <c r="R16" s="198"/>
      <c r="S16" s="199">
        <v>62730</v>
      </c>
      <c r="T16" s="198"/>
      <c r="U16" s="199">
        <v>150446491743</v>
      </c>
      <c r="V16" s="198"/>
      <c r="W16" s="199">
        <v>180834593850</v>
      </c>
      <c r="Y16" s="83">
        <f>W16/AA12</f>
        <v>8.8549326574494464E-2</v>
      </c>
      <c r="AA16" s="196"/>
      <c r="AB16" s="72"/>
    </row>
    <row r="17" spans="1:28" ht="41.25" customHeight="1">
      <c r="A17" s="197" t="s">
        <v>94</v>
      </c>
      <c r="B17" s="198"/>
      <c r="C17" s="199">
        <v>4101162</v>
      </c>
      <c r="D17" s="198"/>
      <c r="E17" s="199">
        <v>103990005959</v>
      </c>
      <c r="F17" s="198"/>
      <c r="G17" s="199">
        <v>115576148440.935</v>
      </c>
      <c r="H17" s="198"/>
      <c r="I17" s="199">
        <v>0</v>
      </c>
      <c r="J17" s="198"/>
      <c r="K17" s="199">
        <v>0</v>
      </c>
      <c r="L17" s="198"/>
      <c r="M17" s="199">
        <v>-101162</v>
      </c>
      <c r="N17" s="198"/>
      <c r="O17" s="199">
        <v>2812850830</v>
      </c>
      <c r="P17" s="198"/>
      <c r="Q17" s="199">
        <v>4000000</v>
      </c>
      <c r="R17" s="198"/>
      <c r="S17" s="199">
        <v>24900</v>
      </c>
      <c r="T17" s="198"/>
      <c r="U17" s="199">
        <v>101424919041</v>
      </c>
      <c r="V17" s="198"/>
      <c r="W17" s="199">
        <v>99007380000</v>
      </c>
      <c r="Y17" s="83">
        <f>W17/AA12</f>
        <v>4.8480971689394879E-2</v>
      </c>
      <c r="AA17" s="196"/>
      <c r="AB17" s="72"/>
    </row>
    <row r="18" spans="1:28" ht="41.25" customHeight="1">
      <c r="A18" s="197" t="s">
        <v>157</v>
      </c>
      <c r="B18" s="198"/>
      <c r="C18" s="199">
        <v>5000</v>
      </c>
      <c r="D18" s="198"/>
      <c r="E18" s="199">
        <v>129478484</v>
      </c>
      <c r="F18" s="198"/>
      <c r="G18" s="199">
        <v>127238400</v>
      </c>
      <c r="H18" s="198"/>
      <c r="I18" s="199">
        <v>0</v>
      </c>
      <c r="J18" s="198"/>
      <c r="K18" s="199">
        <v>0</v>
      </c>
      <c r="L18" s="198"/>
      <c r="M18" s="199">
        <v>-5000</v>
      </c>
      <c r="N18" s="198"/>
      <c r="O18" s="199">
        <v>130717587</v>
      </c>
      <c r="P18" s="198"/>
      <c r="Q18" s="199">
        <v>0</v>
      </c>
      <c r="R18" s="198"/>
      <c r="S18" s="199">
        <v>0</v>
      </c>
      <c r="T18" s="198"/>
      <c r="U18" s="199">
        <v>0</v>
      </c>
      <c r="V18" s="198"/>
      <c r="W18" s="199">
        <v>0</v>
      </c>
      <c r="Y18" s="83">
        <f>W18/AA12</f>
        <v>0</v>
      </c>
      <c r="AA18" s="196"/>
      <c r="AB18" s="72"/>
    </row>
    <row r="19" spans="1:28" ht="41.25" customHeight="1">
      <c r="A19" s="197" t="s">
        <v>158</v>
      </c>
      <c r="B19" s="198"/>
      <c r="C19" s="199">
        <v>100000</v>
      </c>
      <c r="D19" s="198"/>
      <c r="E19" s="199">
        <v>7089931793</v>
      </c>
      <c r="F19" s="198"/>
      <c r="G19" s="199">
        <v>7077636000</v>
      </c>
      <c r="H19" s="198"/>
      <c r="I19" s="199">
        <v>0</v>
      </c>
      <c r="J19" s="198"/>
      <c r="K19" s="199">
        <v>0</v>
      </c>
      <c r="L19" s="198"/>
      <c r="M19" s="199">
        <v>-100000</v>
      </c>
      <c r="N19" s="198"/>
      <c r="O19" s="199">
        <v>7311489913</v>
      </c>
      <c r="P19" s="198"/>
      <c r="Q19" s="199">
        <v>0</v>
      </c>
      <c r="R19" s="198"/>
      <c r="S19" s="199">
        <v>0</v>
      </c>
      <c r="T19" s="198"/>
      <c r="U19" s="199">
        <v>0</v>
      </c>
      <c r="V19" s="198"/>
      <c r="W19" s="199">
        <v>0</v>
      </c>
      <c r="Y19" s="83">
        <f>W19/AA12</f>
        <v>0</v>
      </c>
      <c r="AA19" s="196"/>
      <c r="AB19" s="72"/>
    </row>
    <row r="20" spans="1:28" ht="41.25" customHeight="1">
      <c r="A20" s="197" t="s">
        <v>86</v>
      </c>
      <c r="B20" s="198"/>
      <c r="C20" s="199">
        <v>4000000</v>
      </c>
      <c r="D20" s="198"/>
      <c r="E20" s="199">
        <v>86909746658</v>
      </c>
      <c r="F20" s="198"/>
      <c r="G20" s="199">
        <v>55746324000</v>
      </c>
      <c r="H20" s="198"/>
      <c r="I20" s="199">
        <v>0</v>
      </c>
      <c r="J20" s="198"/>
      <c r="K20" s="199">
        <v>0</v>
      </c>
      <c r="L20" s="198"/>
      <c r="M20" s="199">
        <v>0</v>
      </c>
      <c r="N20" s="198"/>
      <c r="O20" s="199">
        <v>0</v>
      </c>
      <c r="P20" s="198"/>
      <c r="Q20" s="199">
        <v>4000000</v>
      </c>
      <c r="R20" s="198"/>
      <c r="S20" s="199">
        <v>14450</v>
      </c>
      <c r="T20" s="198"/>
      <c r="U20" s="199">
        <v>86909746658</v>
      </c>
      <c r="V20" s="198"/>
      <c r="W20" s="199">
        <v>57456090000</v>
      </c>
      <c r="Y20" s="83">
        <f>W20/AA12</f>
        <v>2.8134539795652849E-2</v>
      </c>
      <c r="AA20" s="196"/>
      <c r="AB20" s="72"/>
    </row>
    <row r="21" spans="1:28" ht="41.25" customHeight="1">
      <c r="A21" s="197" t="s">
        <v>154</v>
      </c>
      <c r="B21" s="198"/>
      <c r="C21" s="199">
        <v>3915346</v>
      </c>
      <c r="D21" s="198"/>
      <c r="E21" s="199">
        <v>107577282720</v>
      </c>
      <c r="F21" s="198"/>
      <c r="G21" s="199">
        <v>98468857189.889999</v>
      </c>
      <c r="H21" s="198"/>
      <c r="I21" s="199">
        <v>784654</v>
      </c>
      <c r="J21" s="198"/>
      <c r="K21" s="199">
        <v>19813418077</v>
      </c>
      <c r="L21" s="198"/>
      <c r="M21" s="199">
        <v>0</v>
      </c>
      <c r="N21" s="198"/>
      <c r="O21" s="199">
        <v>0</v>
      </c>
      <c r="P21" s="198"/>
      <c r="Q21" s="199">
        <v>4700000</v>
      </c>
      <c r="R21" s="198"/>
      <c r="S21" s="199">
        <v>25750</v>
      </c>
      <c r="T21" s="198"/>
      <c r="U21" s="199">
        <v>127390700797</v>
      </c>
      <c r="V21" s="198"/>
      <c r="W21" s="199">
        <v>120304901250</v>
      </c>
      <c r="Y21" s="83">
        <f>W21/AA12</f>
        <v>5.8909734926797339E-2</v>
      </c>
      <c r="AA21" s="196"/>
      <c r="AB21" s="72"/>
    </row>
    <row r="22" spans="1:28" ht="41.25" customHeight="1">
      <c r="A22" s="197" t="s">
        <v>124</v>
      </c>
      <c r="B22" s="198"/>
      <c r="C22" s="199">
        <v>4534567</v>
      </c>
      <c r="D22" s="198"/>
      <c r="E22" s="199">
        <v>68916297136</v>
      </c>
      <c r="F22" s="198"/>
      <c r="G22" s="199">
        <v>85283533294.542007</v>
      </c>
      <c r="H22" s="198"/>
      <c r="I22" s="199">
        <v>0</v>
      </c>
      <c r="J22" s="198"/>
      <c r="K22" s="199">
        <v>0</v>
      </c>
      <c r="L22" s="198"/>
      <c r="M22" s="199">
        <v>0</v>
      </c>
      <c r="N22" s="198"/>
      <c r="O22" s="199">
        <v>0</v>
      </c>
      <c r="P22" s="198"/>
      <c r="Q22" s="199">
        <v>4534567</v>
      </c>
      <c r="R22" s="198"/>
      <c r="S22" s="199">
        <v>20400</v>
      </c>
      <c r="T22" s="198"/>
      <c r="U22" s="199">
        <v>68916297136</v>
      </c>
      <c r="V22" s="198"/>
      <c r="W22" s="199">
        <v>91954761057.539993</v>
      </c>
      <c r="Y22" s="83">
        <f>W22/AA12</f>
        <v>4.5027513782666173E-2</v>
      </c>
      <c r="AA22" s="196"/>
      <c r="AB22" s="72"/>
    </row>
    <row r="23" spans="1:28" ht="41.25" customHeight="1">
      <c r="A23" s="197" t="s">
        <v>138</v>
      </c>
      <c r="B23" s="198"/>
      <c r="C23" s="199">
        <v>3300000</v>
      </c>
      <c r="D23" s="198"/>
      <c r="E23" s="199">
        <v>38774662787</v>
      </c>
      <c r="F23" s="198"/>
      <c r="G23" s="199">
        <v>35854389450</v>
      </c>
      <c r="H23" s="198"/>
      <c r="I23" s="199">
        <v>0</v>
      </c>
      <c r="J23" s="198"/>
      <c r="K23" s="199">
        <v>0</v>
      </c>
      <c r="L23" s="198"/>
      <c r="M23" s="199">
        <v>-300000</v>
      </c>
      <c r="N23" s="198"/>
      <c r="O23" s="199">
        <v>3667442909</v>
      </c>
      <c r="P23" s="198"/>
      <c r="Q23" s="199">
        <v>3000000</v>
      </c>
      <c r="R23" s="198"/>
      <c r="S23" s="199">
        <v>11980</v>
      </c>
      <c r="T23" s="198"/>
      <c r="U23" s="199">
        <v>35249693445</v>
      </c>
      <c r="V23" s="198"/>
      <c r="W23" s="199">
        <v>35726157000</v>
      </c>
      <c r="Y23" s="83">
        <f>W23/AA12</f>
        <v>1.7494037374667187E-2</v>
      </c>
      <c r="AA23" s="196"/>
      <c r="AB23" s="72"/>
    </row>
    <row r="24" spans="1:28" ht="41.25" customHeight="1">
      <c r="A24" s="197" t="s">
        <v>102</v>
      </c>
      <c r="B24" s="198"/>
      <c r="C24" s="199">
        <v>150000</v>
      </c>
      <c r="D24" s="198"/>
      <c r="E24" s="199">
        <v>13861543380</v>
      </c>
      <c r="F24" s="198"/>
      <c r="G24" s="199">
        <v>13643336250</v>
      </c>
      <c r="H24" s="198"/>
      <c r="I24" s="199">
        <v>335000</v>
      </c>
      <c r="J24" s="198"/>
      <c r="K24" s="199">
        <v>32062064524</v>
      </c>
      <c r="L24" s="198"/>
      <c r="M24" s="199">
        <v>0</v>
      </c>
      <c r="N24" s="198"/>
      <c r="O24" s="199">
        <v>0</v>
      </c>
      <c r="P24" s="198"/>
      <c r="Q24" s="199">
        <v>485000</v>
      </c>
      <c r="R24" s="198"/>
      <c r="S24" s="199">
        <v>103100</v>
      </c>
      <c r="T24" s="198"/>
      <c r="U24" s="199">
        <v>45923607904</v>
      </c>
      <c r="V24" s="198"/>
      <c r="W24" s="199">
        <v>49705979175</v>
      </c>
      <c r="Y24" s="83">
        <f>W24/AA12</f>
        <v>2.4339540842074868E-2</v>
      </c>
      <c r="AA24" s="196"/>
      <c r="AB24" s="72"/>
    </row>
    <row r="25" spans="1:28" ht="41.25" customHeight="1">
      <c r="A25" s="197" t="s">
        <v>87</v>
      </c>
      <c r="B25" s="198"/>
      <c r="C25" s="199">
        <v>2523908</v>
      </c>
      <c r="D25" s="198"/>
      <c r="E25" s="199">
        <v>56436536152</v>
      </c>
      <c r="F25" s="198"/>
      <c r="G25" s="199">
        <v>44332099506.557999</v>
      </c>
      <c r="H25" s="198"/>
      <c r="I25" s="199">
        <v>0</v>
      </c>
      <c r="J25" s="198"/>
      <c r="K25" s="199">
        <v>0</v>
      </c>
      <c r="L25" s="198"/>
      <c r="M25" s="199">
        <v>-23908</v>
      </c>
      <c r="N25" s="198"/>
      <c r="O25" s="199">
        <v>392134840</v>
      </c>
      <c r="P25" s="198"/>
      <c r="Q25" s="199">
        <v>2500000</v>
      </c>
      <c r="R25" s="198"/>
      <c r="S25" s="199">
        <v>17130</v>
      </c>
      <c r="T25" s="198"/>
      <c r="U25" s="199">
        <v>55901934769</v>
      </c>
      <c r="V25" s="198"/>
      <c r="W25" s="199">
        <v>42570191250</v>
      </c>
      <c r="Y25" s="83">
        <f>W25/AA12</f>
        <v>2.0845357556208189E-2</v>
      </c>
      <c r="AA25" s="196"/>
      <c r="AB25" s="72"/>
    </row>
    <row r="26" spans="1:28" ht="41.25" customHeight="1">
      <c r="A26" s="197" t="s">
        <v>88</v>
      </c>
      <c r="B26" s="198"/>
      <c r="C26" s="199">
        <v>11700000</v>
      </c>
      <c r="D26" s="198"/>
      <c r="E26" s="199">
        <v>149275869923</v>
      </c>
      <c r="F26" s="198"/>
      <c r="G26" s="199">
        <v>149683054950</v>
      </c>
      <c r="H26" s="198"/>
      <c r="I26" s="199">
        <v>0</v>
      </c>
      <c r="J26" s="198"/>
      <c r="K26" s="199">
        <v>0</v>
      </c>
      <c r="L26" s="198"/>
      <c r="M26" s="199">
        <v>-300000</v>
      </c>
      <c r="N26" s="198"/>
      <c r="O26" s="199">
        <v>3876795016</v>
      </c>
      <c r="P26" s="198"/>
      <c r="Q26" s="199">
        <v>11400000</v>
      </c>
      <c r="R26" s="198"/>
      <c r="S26" s="199">
        <v>12630</v>
      </c>
      <c r="T26" s="198"/>
      <c r="U26" s="199">
        <v>145448283514</v>
      </c>
      <c r="V26" s="198"/>
      <c r="W26" s="199">
        <v>143125307100</v>
      </c>
      <c r="Y26" s="83">
        <f>W26/AA12</f>
        <v>7.0084209495807764E-2</v>
      </c>
      <c r="AA26" s="196"/>
      <c r="AB26" s="72"/>
    </row>
    <row r="27" spans="1:28" ht="41.25" customHeight="1">
      <c r="A27" s="197" t="s">
        <v>89</v>
      </c>
      <c r="B27" s="198"/>
      <c r="C27" s="199">
        <v>13800000</v>
      </c>
      <c r="D27" s="198"/>
      <c r="E27" s="199">
        <v>256868767051</v>
      </c>
      <c r="F27" s="198"/>
      <c r="G27" s="199">
        <v>290270552400</v>
      </c>
      <c r="H27" s="198"/>
      <c r="I27" s="199">
        <v>0</v>
      </c>
      <c r="J27" s="198"/>
      <c r="K27" s="199">
        <v>0</v>
      </c>
      <c r="L27" s="198"/>
      <c r="M27" s="199">
        <v>-1200000</v>
      </c>
      <c r="N27" s="198"/>
      <c r="O27" s="199">
        <v>27020132125</v>
      </c>
      <c r="P27" s="198"/>
      <c r="Q27" s="199">
        <v>12600000</v>
      </c>
      <c r="R27" s="198"/>
      <c r="S27" s="199">
        <v>23420</v>
      </c>
      <c r="T27" s="198"/>
      <c r="U27" s="199">
        <v>234532352525</v>
      </c>
      <c r="V27" s="198"/>
      <c r="W27" s="199">
        <v>293336202600</v>
      </c>
      <c r="Y27" s="83">
        <f>W27/AA12</f>
        <v>0.14363802106191681</v>
      </c>
      <c r="AA27" s="196"/>
      <c r="AB27" s="72"/>
    </row>
    <row r="28" spans="1:28" ht="41.25" customHeight="1">
      <c r="A28" s="197" t="s">
        <v>104</v>
      </c>
      <c r="B28" s="198"/>
      <c r="C28" s="199">
        <v>11100000</v>
      </c>
      <c r="D28" s="198"/>
      <c r="E28" s="199">
        <v>225923018344</v>
      </c>
      <c r="F28" s="198"/>
      <c r="G28" s="199">
        <v>156682161000</v>
      </c>
      <c r="H28" s="198"/>
      <c r="I28" s="199">
        <v>100000</v>
      </c>
      <c r="J28" s="198"/>
      <c r="K28" s="199">
        <v>1516405915</v>
      </c>
      <c r="L28" s="198"/>
      <c r="M28" s="199">
        <v>0</v>
      </c>
      <c r="N28" s="198"/>
      <c r="O28" s="199">
        <v>0</v>
      </c>
      <c r="P28" s="198"/>
      <c r="Q28" s="199">
        <v>11200000</v>
      </c>
      <c r="R28" s="198"/>
      <c r="S28" s="199">
        <v>17320</v>
      </c>
      <c r="T28" s="198"/>
      <c r="U28" s="199">
        <v>227439424259</v>
      </c>
      <c r="V28" s="198"/>
      <c r="W28" s="199">
        <v>192829795200</v>
      </c>
      <c r="Y28" s="83">
        <f>W28/AA12</f>
        <v>9.4423020202766828E-2</v>
      </c>
      <c r="AA28" s="196"/>
      <c r="AB28" s="72"/>
    </row>
    <row r="29" spans="1:28" ht="41.25" customHeight="1">
      <c r="A29" s="197" t="s">
        <v>143</v>
      </c>
      <c r="B29" s="198"/>
      <c r="C29" s="199">
        <v>303736</v>
      </c>
      <c r="D29" s="198"/>
      <c r="E29" s="199">
        <v>6171439382</v>
      </c>
      <c r="F29" s="198"/>
      <c r="G29" s="199">
        <v>8574777090.7200003</v>
      </c>
      <c r="H29" s="198"/>
      <c r="I29" s="199">
        <v>0</v>
      </c>
      <c r="J29" s="198"/>
      <c r="K29" s="199">
        <v>0</v>
      </c>
      <c r="L29" s="198"/>
      <c r="M29" s="199">
        <v>0</v>
      </c>
      <c r="N29" s="198"/>
      <c r="O29" s="199">
        <v>0</v>
      </c>
      <c r="P29" s="198"/>
      <c r="Q29" s="199">
        <v>303736</v>
      </c>
      <c r="R29" s="198"/>
      <c r="S29" s="199">
        <v>30050</v>
      </c>
      <c r="T29" s="198"/>
      <c r="U29" s="199">
        <v>6171439382</v>
      </c>
      <c r="V29" s="198"/>
      <c r="W29" s="199">
        <v>9072959562.5400009</v>
      </c>
      <c r="Y29" s="83">
        <f>W29/AA12</f>
        <v>4.4427586679955207E-3</v>
      </c>
      <c r="AA29" s="196"/>
      <c r="AB29" s="72"/>
    </row>
    <row r="30" spans="1:28" ht="41.25" customHeight="1">
      <c r="A30" s="197" t="s">
        <v>103</v>
      </c>
      <c r="B30" s="198"/>
      <c r="C30" s="199">
        <v>1536666</v>
      </c>
      <c r="D30" s="198"/>
      <c r="E30" s="199">
        <v>31895630737</v>
      </c>
      <c r="F30" s="198"/>
      <c r="G30" s="199">
        <v>17398485116.847</v>
      </c>
      <c r="H30" s="198"/>
      <c r="I30" s="199">
        <v>0</v>
      </c>
      <c r="J30" s="198"/>
      <c r="K30" s="199">
        <v>0</v>
      </c>
      <c r="L30" s="198"/>
      <c r="M30" s="199">
        <v>0</v>
      </c>
      <c r="N30" s="198"/>
      <c r="O30" s="199">
        <v>0</v>
      </c>
      <c r="P30" s="198"/>
      <c r="Q30" s="199">
        <v>1536666</v>
      </c>
      <c r="R30" s="198"/>
      <c r="S30" s="199">
        <v>12700</v>
      </c>
      <c r="T30" s="198"/>
      <c r="U30" s="199">
        <v>31895630737</v>
      </c>
      <c r="V30" s="198"/>
      <c r="W30" s="199">
        <v>19399540033.709999</v>
      </c>
      <c r="Y30" s="83">
        <f>W30/AA12</f>
        <v>9.4993782399006715E-3</v>
      </c>
      <c r="AA30" s="196"/>
      <c r="AB30" s="72"/>
    </row>
    <row r="31" spans="1:28" ht="41.25" customHeight="1">
      <c r="A31" s="197" t="s">
        <v>91</v>
      </c>
      <c r="B31" s="198"/>
      <c r="C31" s="199">
        <v>1200000</v>
      </c>
      <c r="D31" s="198"/>
      <c r="E31" s="199">
        <v>22454256610</v>
      </c>
      <c r="F31" s="198"/>
      <c r="G31" s="199">
        <v>15495251400</v>
      </c>
      <c r="H31" s="198"/>
      <c r="I31" s="199">
        <v>0</v>
      </c>
      <c r="J31" s="198"/>
      <c r="K31" s="199">
        <v>0</v>
      </c>
      <c r="L31" s="198"/>
      <c r="M31" s="199">
        <v>0</v>
      </c>
      <c r="N31" s="198"/>
      <c r="O31" s="199">
        <v>0</v>
      </c>
      <c r="P31" s="198"/>
      <c r="Q31" s="199">
        <v>1200000</v>
      </c>
      <c r="R31" s="198"/>
      <c r="S31" s="199">
        <v>13890</v>
      </c>
      <c r="T31" s="198"/>
      <c r="U31" s="199">
        <v>22454256610</v>
      </c>
      <c r="V31" s="198"/>
      <c r="W31" s="199">
        <v>16568825400</v>
      </c>
      <c r="Y31" s="83">
        <f>W31/AA12</f>
        <v>8.1132614068156004E-3</v>
      </c>
      <c r="AA31" s="196"/>
      <c r="AB31" s="72"/>
    </row>
    <row r="32" spans="1:28" ht="41.25" customHeight="1">
      <c r="A32" s="197" t="s">
        <v>92</v>
      </c>
      <c r="B32" s="198"/>
      <c r="C32" s="199">
        <v>11900000</v>
      </c>
      <c r="D32" s="198"/>
      <c r="E32" s="199">
        <v>188368325851</v>
      </c>
      <c r="F32" s="198"/>
      <c r="G32" s="199">
        <v>178502552550</v>
      </c>
      <c r="H32" s="198"/>
      <c r="I32" s="199">
        <v>0</v>
      </c>
      <c r="J32" s="198"/>
      <c r="K32" s="199">
        <v>0</v>
      </c>
      <c r="L32" s="198"/>
      <c r="M32" s="199">
        <v>-300000</v>
      </c>
      <c r="N32" s="198"/>
      <c r="O32" s="199">
        <v>5165083810</v>
      </c>
      <c r="P32" s="198"/>
      <c r="Q32" s="199">
        <v>11600000</v>
      </c>
      <c r="R32" s="198"/>
      <c r="S32" s="199">
        <v>17320</v>
      </c>
      <c r="T32" s="198"/>
      <c r="U32" s="199">
        <v>183619544527</v>
      </c>
      <c r="V32" s="198"/>
      <c r="W32" s="199">
        <v>199716573600</v>
      </c>
      <c r="Y32" s="83">
        <f>W32/AA12</f>
        <v>9.7795270924294214E-2</v>
      </c>
      <c r="AA32" s="196"/>
      <c r="AB32" s="72"/>
    </row>
    <row r="33" spans="1:28" ht="41.25" customHeight="1" thickBot="1">
      <c r="A33" s="197" t="s">
        <v>153</v>
      </c>
      <c r="B33" s="198"/>
      <c r="C33" s="199">
        <v>180000</v>
      </c>
      <c r="D33" s="198"/>
      <c r="E33" s="199">
        <v>8263753073</v>
      </c>
      <c r="F33" s="198"/>
      <c r="G33" s="199">
        <v>7219785150</v>
      </c>
      <c r="H33" s="198"/>
      <c r="I33" s="199">
        <v>20000</v>
      </c>
      <c r="J33" s="198"/>
      <c r="K33" s="199">
        <v>800726395</v>
      </c>
      <c r="L33" s="198"/>
      <c r="M33" s="199">
        <v>0</v>
      </c>
      <c r="N33" s="198"/>
      <c r="O33" s="199">
        <v>0</v>
      </c>
      <c r="P33" s="198"/>
      <c r="Q33" s="199">
        <v>200000</v>
      </c>
      <c r="R33" s="198"/>
      <c r="S33" s="199">
        <v>40900</v>
      </c>
      <c r="T33" s="198"/>
      <c r="U33" s="199">
        <v>9064479468</v>
      </c>
      <c r="V33" s="198"/>
      <c r="W33" s="199">
        <v>8131329000</v>
      </c>
      <c r="Y33" s="83">
        <f>W33/AA12</f>
        <v>3.9816701648519087E-3</v>
      </c>
      <c r="AA33" s="196"/>
      <c r="AB33" s="72"/>
    </row>
    <row r="34" spans="1:28" ht="41.25" customHeight="1" thickBot="1">
      <c r="A34" s="197" t="s">
        <v>155</v>
      </c>
      <c r="B34" s="198"/>
      <c r="C34" s="199">
        <v>32200000</v>
      </c>
      <c r="D34" s="198"/>
      <c r="E34" s="199">
        <v>107650838924</v>
      </c>
      <c r="F34" s="198"/>
      <c r="G34" s="199">
        <v>89015388210</v>
      </c>
      <c r="H34" s="198"/>
      <c r="I34" s="199">
        <v>0</v>
      </c>
      <c r="J34" s="198"/>
      <c r="K34" s="199">
        <v>0</v>
      </c>
      <c r="L34" s="198"/>
      <c r="M34" s="199">
        <v>-3800000</v>
      </c>
      <c r="N34" s="198"/>
      <c r="O34" s="199">
        <v>11341266218</v>
      </c>
      <c r="P34" s="198"/>
      <c r="Q34" s="199">
        <v>28400000</v>
      </c>
      <c r="R34" s="198"/>
      <c r="S34" s="199">
        <v>2928</v>
      </c>
      <c r="T34" s="198"/>
      <c r="U34" s="199">
        <v>94946702653</v>
      </c>
      <c r="V34" s="198"/>
      <c r="W34" s="199">
        <v>82660426560</v>
      </c>
      <c r="Y34" s="83">
        <f>W34/AA12</f>
        <v>4.0476354387810935E-2</v>
      </c>
      <c r="AA34" s="200"/>
      <c r="AB34" s="72"/>
    </row>
    <row r="35" spans="1:28" ht="41.25" customHeight="1">
      <c r="A35" s="197" t="s">
        <v>165</v>
      </c>
      <c r="B35" s="198"/>
      <c r="C35" s="199">
        <v>0</v>
      </c>
      <c r="D35" s="198"/>
      <c r="E35" s="199">
        <v>0</v>
      </c>
      <c r="F35" s="198"/>
      <c r="G35" s="199">
        <v>0</v>
      </c>
      <c r="H35" s="198"/>
      <c r="I35" s="199">
        <v>8000000</v>
      </c>
      <c r="J35" s="198"/>
      <c r="K35" s="199">
        <v>59158847887</v>
      </c>
      <c r="L35" s="198"/>
      <c r="M35" s="199">
        <v>0</v>
      </c>
      <c r="N35" s="198"/>
      <c r="O35" s="199">
        <v>0</v>
      </c>
      <c r="P35" s="198"/>
      <c r="Q35" s="199">
        <v>8000000</v>
      </c>
      <c r="R35" s="198"/>
      <c r="S35" s="199">
        <v>7550</v>
      </c>
      <c r="T35" s="198"/>
      <c r="U35" s="199">
        <v>59158847887</v>
      </c>
      <c r="V35" s="198"/>
      <c r="W35" s="199">
        <v>60040620000</v>
      </c>
      <c r="Y35" s="83">
        <f>W35/AA12</f>
        <v>2.9400107329713359E-2</v>
      </c>
      <c r="AA35" s="196"/>
      <c r="AB35" s="72"/>
    </row>
    <row r="36" spans="1:28" ht="41.25" customHeight="1" thickBot="1">
      <c r="D36" s="70"/>
      <c r="E36" s="71">
        <f>SUM(E12:E35)</f>
        <v>2027716469182</v>
      </c>
      <c r="F36" s="70"/>
      <c r="G36" s="71">
        <f>SUM(G12:G35)</f>
        <v>1863158438649.4919</v>
      </c>
      <c r="H36" s="70"/>
      <c r="I36" s="111"/>
      <c r="J36" s="70"/>
      <c r="K36" s="71">
        <f>SUM(K12:K35)</f>
        <v>129148089260</v>
      </c>
      <c r="L36" s="70"/>
      <c r="M36" s="111"/>
      <c r="N36" s="70"/>
      <c r="O36" s="71">
        <f>SUM(O12:O35)</f>
        <v>140515971682</v>
      </c>
      <c r="P36" s="70"/>
      <c r="T36" s="70"/>
      <c r="U36" s="71">
        <f>SUM(U12:U35)</f>
        <v>2020197421952</v>
      </c>
      <c r="V36" s="70"/>
      <c r="W36" s="71">
        <f>SUM(W12:W35)</f>
        <v>1998034755933.7661</v>
      </c>
      <c r="Y36" s="84">
        <f>SUM(Y12:Y35)</f>
        <v>0.97837824247901428</v>
      </c>
    </row>
    <row r="37" spans="1:28" ht="41.25" customHeight="1" thickTop="1">
      <c r="E37" s="73"/>
      <c r="G37" s="73"/>
      <c r="I37" s="111"/>
      <c r="K37" s="72"/>
      <c r="O37" s="72"/>
      <c r="V37" s="73"/>
    </row>
    <row r="38" spans="1:28" ht="41.25" customHeight="1">
      <c r="E38" s="72"/>
      <c r="I38" s="111"/>
      <c r="K38" s="73"/>
      <c r="O38" s="73"/>
      <c r="V38" s="72"/>
    </row>
    <row r="39" spans="1:28">
      <c r="E39" s="73"/>
      <c r="U39" s="72"/>
      <c r="W39" s="72"/>
    </row>
  </sheetData>
  <mergeCells count="18"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</mergeCells>
  <pageMargins left="0.7" right="0.7" top="0.75" bottom="0.75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70" zoomScaleNormal="100" zoomScaleSheetLayoutView="70" workbookViewId="0">
      <selection activeCell="O7" sqref="O7"/>
    </sheetView>
  </sheetViews>
  <sheetFormatPr defaultColWidth="9.140625" defaultRowHeight="24.75"/>
  <cols>
    <col min="1" max="1" width="27" style="28" bestFit="1" customWidth="1"/>
    <col min="2" max="2" width="1" style="28" customWidth="1"/>
    <col min="3" max="3" width="31.42578125" style="28" customWidth="1"/>
    <col min="4" max="4" width="3" style="28" customWidth="1"/>
    <col min="5" max="5" width="20.5703125" style="28" customWidth="1"/>
    <col min="6" max="6" width="1" style="28" customWidth="1"/>
    <col min="7" max="7" width="16.5703125" style="96" customWidth="1"/>
    <col min="8" max="8" width="2.28515625" style="28" customWidth="1"/>
    <col min="9" max="9" width="9" style="28" customWidth="1"/>
    <col min="10" max="10" width="1" style="28" customWidth="1"/>
    <col min="11" max="11" width="22.85546875" style="28" bestFit="1" customWidth="1"/>
    <col min="12" max="12" width="1" style="28" customWidth="1"/>
    <col min="13" max="13" width="23.5703125" style="28" bestFit="1" customWidth="1"/>
    <col min="14" max="14" width="1" style="28" customWidth="1"/>
    <col min="15" max="15" width="23" style="28" bestFit="1" customWidth="1"/>
    <col min="16" max="16" width="1" style="28" customWidth="1"/>
    <col min="17" max="17" width="22.5703125" style="28" bestFit="1" customWidth="1"/>
    <col min="18" max="18" width="1" style="28" customWidth="1"/>
    <col min="19" max="19" width="15.85546875" style="96" customWidth="1"/>
    <col min="20" max="20" width="1" style="28" customWidth="1"/>
    <col min="21" max="21" width="9.140625" style="28" customWidth="1"/>
    <col min="22" max="16384" width="9.140625" style="28"/>
  </cols>
  <sheetData>
    <row r="2" spans="1:19" ht="26.25">
      <c r="D2" s="95"/>
      <c r="E2" s="169" t="s">
        <v>67</v>
      </c>
      <c r="F2" s="169" t="s">
        <v>0</v>
      </c>
      <c r="G2" s="169" t="s">
        <v>0</v>
      </c>
      <c r="H2" s="169" t="s">
        <v>0</v>
      </c>
      <c r="I2" s="169"/>
      <c r="J2" s="169"/>
      <c r="K2" s="169"/>
      <c r="L2" s="169"/>
      <c r="M2" s="169"/>
    </row>
    <row r="3" spans="1:19" ht="26.25">
      <c r="D3" s="95"/>
      <c r="E3" s="169" t="s">
        <v>1</v>
      </c>
      <c r="F3" s="169" t="s">
        <v>1</v>
      </c>
      <c r="G3" s="169" t="s">
        <v>1</v>
      </c>
      <c r="H3" s="169" t="s">
        <v>1</v>
      </c>
      <c r="I3" s="169"/>
      <c r="J3" s="169"/>
      <c r="K3" s="169"/>
      <c r="L3" s="169"/>
      <c r="M3" s="169"/>
    </row>
    <row r="4" spans="1:19" ht="26.25">
      <c r="D4" s="95"/>
      <c r="E4" s="169" t="str">
        <f>سهام!A4</f>
        <v>برای ماه منتهی به 1400/12/29</v>
      </c>
      <c r="F4" s="169" t="s">
        <v>2</v>
      </c>
      <c r="G4" s="169" t="s">
        <v>2</v>
      </c>
      <c r="H4" s="169" t="s">
        <v>2</v>
      </c>
      <c r="I4" s="169"/>
      <c r="J4" s="169"/>
      <c r="K4" s="169"/>
      <c r="L4" s="169"/>
      <c r="M4" s="169"/>
    </row>
    <row r="5" spans="1:19" ht="33.75">
      <c r="A5" s="171" t="s">
        <v>70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</row>
    <row r="6" spans="1:19" ht="27" thickBot="1">
      <c r="A6" s="169" t="s">
        <v>17</v>
      </c>
      <c r="C6" s="170" t="s">
        <v>18</v>
      </c>
      <c r="D6" s="170" t="s">
        <v>18</v>
      </c>
      <c r="E6" s="170" t="s">
        <v>18</v>
      </c>
      <c r="F6" s="170" t="s">
        <v>18</v>
      </c>
      <c r="G6" s="170" t="s">
        <v>18</v>
      </c>
      <c r="H6" s="170" t="s">
        <v>18</v>
      </c>
      <c r="I6" s="170" t="s">
        <v>18</v>
      </c>
      <c r="K6" s="153" t="str">
        <f>سهام!C9</f>
        <v>1400/11/30</v>
      </c>
      <c r="M6" s="170" t="s">
        <v>4</v>
      </c>
      <c r="N6" s="170" t="s">
        <v>4</v>
      </c>
      <c r="O6" s="170" t="s">
        <v>4</v>
      </c>
      <c r="Q6" s="170" t="str">
        <f>سهام!Q9</f>
        <v>1400/12/29</v>
      </c>
      <c r="R6" s="170" t="s">
        <v>5</v>
      </c>
      <c r="S6" s="170" t="s">
        <v>5</v>
      </c>
    </row>
    <row r="7" spans="1:19" ht="52.5">
      <c r="A7" s="169" t="s">
        <v>17</v>
      </c>
      <c r="C7" s="152" t="s">
        <v>19</v>
      </c>
      <c r="E7" s="152" t="s">
        <v>20</v>
      </c>
      <c r="G7" s="152" t="s">
        <v>21</v>
      </c>
      <c r="I7" s="152" t="s">
        <v>15</v>
      </c>
      <c r="K7" s="152" t="s">
        <v>22</v>
      </c>
      <c r="M7" s="152" t="s">
        <v>23</v>
      </c>
      <c r="O7" s="152" t="s">
        <v>24</v>
      </c>
      <c r="Q7" s="152" t="s">
        <v>22</v>
      </c>
      <c r="S7" s="97" t="s">
        <v>16</v>
      </c>
    </row>
    <row r="8" spans="1:19" ht="26.25">
      <c r="A8" s="98" t="s">
        <v>26</v>
      </c>
      <c r="C8" s="28" t="s">
        <v>27</v>
      </c>
      <c r="E8" s="28" t="s">
        <v>25</v>
      </c>
      <c r="G8" s="96" t="s">
        <v>28</v>
      </c>
      <c r="I8" s="134">
        <v>0</v>
      </c>
      <c r="K8" s="99">
        <v>9583189</v>
      </c>
      <c r="M8" s="99">
        <v>0</v>
      </c>
      <c r="O8" s="99">
        <v>0</v>
      </c>
      <c r="Q8" s="99">
        <v>9583189</v>
      </c>
      <c r="S8" s="100">
        <f>Q8/سهام!AA12</f>
        <v>4.6926028605455514E-6</v>
      </c>
    </row>
    <row r="9" spans="1:19" ht="26.25">
      <c r="A9" s="98" t="s">
        <v>63</v>
      </c>
      <c r="C9" s="28" t="s">
        <v>64</v>
      </c>
      <c r="E9" s="28" t="s">
        <v>25</v>
      </c>
      <c r="G9" s="96" t="s">
        <v>65</v>
      </c>
      <c r="I9" s="134">
        <v>0</v>
      </c>
      <c r="K9" s="99">
        <v>35052624702</v>
      </c>
      <c r="M9" s="99">
        <v>63742920529</v>
      </c>
      <c r="O9" s="99">
        <v>76660887577</v>
      </c>
      <c r="Q9" s="99">
        <v>22134657654</v>
      </c>
      <c r="S9" s="100">
        <f>Q9/سهام!AA12</f>
        <v>1.0838684056461463E-2</v>
      </c>
    </row>
    <row r="10" spans="1:19" ht="26.25">
      <c r="A10" s="98" t="s">
        <v>129</v>
      </c>
      <c r="C10" s="28" t="s">
        <v>130</v>
      </c>
      <c r="E10" s="28" t="s">
        <v>25</v>
      </c>
      <c r="G10" s="96" t="s">
        <v>131</v>
      </c>
      <c r="I10" s="134">
        <v>0</v>
      </c>
      <c r="K10" s="99">
        <v>9430164</v>
      </c>
      <c r="M10" s="99">
        <v>76881</v>
      </c>
      <c r="O10" s="99">
        <v>0</v>
      </c>
      <c r="Q10" s="99">
        <v>9507045</v>
      </c>
      <c r="S10" s="100">
        <f>Q10/سهام!AA12</f>
        <v>4.6553174065893181E-6</v>
      </c>
    </row>
    <row r="11" spans="1:19" ht="27" thickBot="1">
      <c r="K11" s="101">
        <f>SUM(K8:K10)</f>
        <v>35071638055</v>
      </c>
      <c r="L11" s="98"/>
      <c r="M11" s="101">
        <f>SUM(M8:M10)</f>
        <v>63742997410</v>
      </c>
      <c r="N11" s="98"/>
      <c r="O11" s="101">
        <f>SUM(O8:O10)</f>
        <v>76660887577</v>
      </c>
      <c r="P11" s="98"/>
      <c r="Q11" s="101">
        <f>SUM(Q8:Q10)</f>
        <v>22153747888</v>
      </c>
      <c r="R11" s="98"/>
      <c r="S11" s="102">
        <f>SUM(S8:S10)</f>
        <v>1.0848031976728598E-2</v>
      </c>
    </row>
    <row r="12" spans="1:19" ht="25.5" thickTop="1">
      <c r="M12" s="63"/>
    </row>
    <row r="13" spans="1:19">
      <c r="K13" s="99"/>
      <c r="M13" s="99"/>
      <c r="N13" s="99"/>
      <c r="O13" s="99"/>
      <c r="P13" s="99"/>
      <c r="Q13" s="99"/>
      <c r="R13" s="99"/>
      <c r="S13" s="103"/>
    </row>
    <row r="14" spans="1:19" ht="30">
      <c r="K14" s="60"/>
      <c r="M14" s="60"/>
      <c r="O14" s="60"/>
      <c r="Q14" s="60"/>
    </row>
    <row r="15" spans="1:19">
      <c r="M15" s="63"/>
    </row>
    <row r="16" spans="1:19">
      <c r="M16" s="63"/>
    </row>
    <row r="17" spans="13:13">
      <c r="M17" s="63"/>
    </row>
    <row r="18" spans="13:13">
      <c r="M18" s="63"/>
    </row>
    <row r="19" spans="13:13">
      <c r="M19" s="63"/>
    </row>
    <row r="20" spans="13:13">
      <c r="M20" s="63"/>
    </row>
    <row r="21" spans="13:13">
      <c r="M21" s="63"/>
    </row>
    <row r="22" spans="13:13">
      <c r="M22" s="63"/>
    </row>
    <row r="23" spans="13:13">
      <c r="M23" s="63"/>
    </row>
    <row r="24" spans="13:13">
      <c r="M24" s="63"/>
    </row>
    <row r="25" spans="13:13">
      <c r="M25" s="63"/>
    </row>
    <row r="26" spans="13:13">
      <c r="M26" s="63"/>
    </row>
    <row r="27" spans="13:13">
      <c r="M27" s="63"/>
    </row>
    <row r="28" spans="13:13">
      <c r="M28" s="63"/>
    </row>
    <row r="29" spans="13:13">
      <c r="M29" s="63"/>
    </row>
    <row r="30" spans="13:13">
      <c r="M30" s="63"/>
    </row>
    <row r="31" spans="13:13">
      <c r="M31" s="63"/>
    </row>
    <row r="32" spans="13:13">
      <c r="M32" s="63"/>
    </row>
    <row r="33" spans="13:13">
      <c r="M33" s="63"/>
    </row>
    <row r="34" spans="13:13">
      <c r="M34" s="63"/>
    </row>
    <row r="35" spans="13:13">
      <c r="M35" s="63"/>
    </row>
    <row r="36" spans="13:13">
      <c r="M36" s="63"/>
    </row>
    <row r="37" spans="13:13">
      <c r="M37" s="63"/>
    </row>
    <row r="38" spans="13:13">
      <c r="M38" s="63"/>
    </row>
    <row r="39" spans="13:13">
      <c r="M39" s="63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rightToLeft="1" view="pageBreakPreview" zoomScale="80" zoomScaleNormal="100" zoomScaleSheetLayoutView="80" workbookViewId="0">
      <selection activeCell="E9" sqref="E9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59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6384" width="9.140625" style="1"/>
  </cols>
  <sheetData>
    <row r="2" spans="1:9" ht="30">
      <c r="A2" s="172" t="s">
        <v>67</v>
      </c>
      <c r="B2" s="172"/>
      <c r="C2" s="172"/>
      <c r="D2" s="172"/>
      <c r="E2" s="172"/>
      <c r="F2" s="172"/>
      <c r="G2" s="172"/>
      <c r="H2" s="172"/>
      <c r="I2" s="172"/>
    </row>
    <row r="3" spans="1:9" ht="30">
      <c r="A3" s="172" t="s">
        <v>29</v>
      </c>
      <c r="B3" s="172" t="s">
        <v>29</v>
      </c>
      <c r="C3" s="172"/>
      <c r="D3" s="172"/>
      <c r="E3" s="172" t="s">
        <v>29</v>
      </c>
      <c r="F3" s="172" t="s">
        <v>29</v>
      </c>
      <c r="G3" s="172" t="s">
        <v>29</v>
      </c>
      <c r="H3" s="172"/>
      <c r="I3" s="172"/>
    </row>
    <row r="4" spans="1:9" ht="30">
      <c r="A4" s="172" t="str">
        <f>سهام!A4</f>
        <v>برای ماه منتهی به 1400/12/29</v>
      </c>
      <c r="B4" s="172" t="s">
        <v>2</v>
      </c>
      <c r="C4" s="172"/>
      <c r="D4" s="172"/>
      <c r="E4" s="172" t="s">
        <v>2</v>
      </c>
      <c r="F4" s="172" t="s">
        <v>2</v>
      </c>
      <c r="G4" s="172" t="s">
        <v>2</v>
      </c>
      <c r="H4" s="172"/>
      <c r="I4" s="172"/>
    </row>
    <row r="5" spans="1:9" ht="30">
      <c r="A5" s="10"/>
      <c r="B5" s="10"/>
      <c r="C5" s="74"/>
      <c r="D5" s="10"/>
      <c r="E5" s="10"/>
      <c r="F5" s="10"/>
      <c r="G5" s="10"/>
      <c r="H5" s="10"/>
      <c r="I5" s="10"/>
    </row>
    <row r="6" spans="1:9" ht="28.5">
      <c r="A6" s="173" t="s">
        <v>75</v>
      </c>
      <c r="B6" s="173"/>
      <c r="C6" s="173"/>
      <c r="D6" s="173"/>
      <c r="E6" s="173"/>
      <c r="F6" s="173"/>
      <c r="G6" s="173"/>
    </row>
    <row r="7" spans="1:9" ht="28.5">
      <c r="A7" s="14"/>
      <c r="B7" s="14"/>
      <c r="C7" s="174" t="s">
        <v>162</v>
      </c>
      <c r="D7" s="174"/>
      <c r="E7" s="174"/>
      <c r="F7" s="174"/>
      <c r="G7" s="174"/>
      <c r="H7" s="174"/>
      <c r="I7" s="174"/>
    </row>
    <row r="8" spans="1:9" ht="64.5" customHeight="1" thickBot="1">
      <c r="A8" s="2" t="s">
        <v>33</v>
      </c>
      <c r="C8" s="75" t="s">
        <v>71</v>
      </c>
      <c r="E8" s="2" t="s">
        <v>22</v>
      </c>
      <c r="G8" s="2" t="s">
        <v>52</v>
      </c>
      <c r="I8" s="19" t="s">
        <v>12</v>
      </c>
    </row>
    <row r="9" spans="1:9" ht="31.5">
      <c r="A9" s="3" t="s">
        <v>58</v>
      </c>
      <c r="C9" s="59" t="s">
        <v>72</v>
      </c>
      <c r="E9" s="21">
        <f>'سرمایه‌گذاری در سهام '!S56</f>
        <v>100610555989</v>
      </c>
      <c r="F9" s="18"/>
      <c r="G9" s="61">
        <f>E9/E13</f>
        <v>0.97943044611751484</v>
      </c>
      <c r="H9" s="18"/>
      <c r="I9" s="22">
        <f>E9/سهام!AA12</f>
        <v>4.9265999328100461E-2</v>
      </c>
    </row>
    <row r="10" spans="1:9" ht="31.5">
      <c r="A10" s="3" t="s">
        <v>108</v>
      </c>
      <c r="C10" s="59" t="s">
        <v>73</v>
      </c>
      <c r="E10" s="21">
        <f>'سرمایه‌گذاری در اوراق بهادار '!Q11</f>
        <v>0</v>
      </c>
      <c r="F10" s="18"/>
      <c r="G10" s="61">
        <f>E10/E13</f>
        <v>0</v>
      </c>
      <c r="H10" s="18"/>
      <c r="I10" s="22">
        <f>E10/سهام!AA12</f>
        <v>0</v>
      </c>
    </row>
    <row r="11" spans="1:9" ht="31.5">
      <c r="A11" s="3" t="s">
        <v>59</v>
      </c>
      <c r="C11" s="59" t="s">
        <v>74</v>
      </c>
      <c r="E11" s="21">
        <f>'درآمد سپرده بانکی '!I14</f>
        <v>829528336</v>
      </c>
      <c r="F11" s="18"/>
      <c r="G11" s="61">
        <f>E11/E13</f>
        <v>8.0753485577043094E-3</v>
      </c>
      <c r="H11" s="18"/>
      <c r="I11" s="22">
        <f>E11/سهام!AA12</f>
        <v>4.0619537425560441E-4</v>
      </c>
    </row>
    <row r="12" spans="1:9" ht="31.5">
      <c r="A12" s="3" t="s">
        <v>66</v>
      </c>
      <c r="C12" s="59" t="s">
        <v>99</v>
      </c>
      <c r="E12" s="21">
        <f>'سایر درآمدها '!E13</f>
        <v>1283448916</v>
      </c>
      <c r="F12" s="18"/>
      <c r="G12" s="61">
        <f>E12/E13</f>
        <v>1.2494205324780802E-2</v>
      </c>
      <c r="H12" s="18"/>
      <c r="I12" s="22">
        <f>E12/سهام!AA12</f>
        <v>6.2846679269141896E-4</v>
      </c>
    </row>
    <row r="13" spans="1:9" ht="32.25" thickBot="1">
      <c r="E13" s="20">
        <f>SUM(E9:E12)</f>
        <v>102723533241</v>
      </c>
      <c r="F13" s="18"/>
      <c r="G13" s="57">
        <f>SUM(G9:G12)</f>
        <v>1</v>
      </c>
      <c r="H13" s="18"/>
      <c r="I13" s="23">
        <f>SUM(I9:I12)</f>
        <v>5.0300661495047486E-2</v>
      </c>
    </row>
    <row r="14" spans="1:9" ht="32.25" thickTop="1">
      <c r="F14" s="18"/>
      <c r="H14" s="18"/>
      <c r="I14" s="5"/>
    </row>
    <row r="17" spans="9:9">
      <c r="I17" s="6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rightToLeft="1" view="pageBreakPreview" zoomScale="70" zoomScaleNormal="100" zoomScaleSheetLayoutView="70" workbookViewId="0">
      <selection activeCell="O6" sqref="O6:S6"/>
    </sheetView>
  </sheetViews>
  <sheetFormatPr defaultColWidth="9.140625" defaultRowHeight="27.75"/>
  <cols>
    <col min="1" max="1" width="42" style="44" bestFit="1" customWidth="1"/>
    <col min="2" max="2" width="1" style="44" customWidth="1"/>
    <col min="3" max="3" width="23.140625" style="86" bestFit="1" customWidth="1"/>
    <col min="4" max="4" width="1" style="44" customWidth="1"/>
    <col min="5" max="5" width="19.42578125" style="44" bestFit="1" customWidth="1"/>
    <col min="6" max="6" width="1" style="44" customWidth="1"/>
    <col min="7" max="7" width="12.28515625" style="44" bestFit="1" customWidth="1"/>
    <col min="8" max="8" width="1" style="44" customWidth="1"/>
    <col min="9" max="9" width="28.140625" style="44" customWidth="1"/>
    <col min="10" max="10" width="1" style="44" customWidth="1"/>
    <col min="11" max="11" width="15.85546875" style="44" bestFit="1" customWidth="1"/>
    <col min="12" max="12" width="1" style="44" customWidth="1"/>
    <col min="13" max="13" width="23.140625" style="44" bestFit="1" customWidth="1"/>
    <col min="14" max="14" width="1" style="44" customWidth="1"/>
    <col min="15" max="15" width="27" style="44" bestFit="1" customWidth="1"/>
    <col min="16" max="16" width="1" style="44" customWidth="1"/>
    <col min="17" max="17" width="15.85546875" style="44" bestFit="1" customWidth="1"/>
    <col min="18" max="18" width="1" style="44" customWidth="1"/>
    <col min="19" max="19" width="25.425781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>
      <c r="A2" s="176" t="s">
        <v>67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30">
      <c r="A3" s="176" t="s">
        <v>29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19" ht="30">
      <c r="A4" s="176" t="str">
        <f>'جمع درآمدها'!A4:I4</f>
        <v>برای ماه منتهی به 1400/12/29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</row>
    <row r="5" spans="1:19" ht="36">
      <c r="A5" s="175" t="s">
        <v>76</v>
      </c>
      <c r="B5" s="175"/>
      <c r="C5" s="175"/>
      <c r="D5" s="175"/>
      <c r="E5" s="175"/>
      <c r="F5" s="175"/>
      <c r="G5" s="175"/>
      <c r="H5" s="175"/>
      <c r="I5" s="175"/>
    </row>
    <row r="6" spans="1:19" ht="30.75" thickBot="1">
      <c r="A6" s="177" t="s">
        <v>30</v>
      </c>
      <c r="B6" s="177"/>
      <c r="C6" s="177"/>
      <c r="D6" s="177"/>
      <c r="E6" s="177"/>
      <c r="F6" s="177"/>
      <c r="G6" s="177"/>
      <c r="I6" s="177" t="s">
        <v>163</v>
      </c>
      <c r="J6" s="177"/>
      <c r="K6" s="177"/>
      <c r="L6" s="177"/>
      <c r="M6" s="177"/>
      <c r="O6" s="178" t="s">
        <v>164</v>
      </c>
      <c r="P6" s="178" t="s">
        <v>32</v>
      </c>
      <c r="Q6" s="178" t="s">
        <v>32</v>
      </c>
      <c r="R6" s="178" t="s">
        <v>32</v>
      </c>
      <c r="S6" s="178" t="s">
        <v>32</v>
      </c>
    </row>
    <row r="7" spans="1:19" ht="30">
      <c r="A7" s="104" t="s">
        <v>33</v>
      </c>
      <c r="C7" s="104" t="s">
        <v>34</v>
      </c>
      <c r="E7" s="104" t="s">
        <v>14</v>
      </c>
      <c r="G7" s="104" t="s">
        <v>15</v>
      </c>
      <c r="I7" s="104" t="s">
        <v>35</v>
      </c>
      <c r="K7" s="104" t="s">
        <v>36</v>
      </c>
      <c r="M7" s="104" t="s">
        <v>37</v>
      </c>
      <c r="O7" s="104" t="s">
        <v>35</v>
      </c>
      <c r="Q7" s="104" t="s">
        <v>36</v>
      </c>
      <c r="S7" s="104" t="s">
        <v>37</v>
      </c>
    </row>
    <row r="8" spans="1:19" ht="30">
      <c r="A8" s="47" t="s">
        <v>26</v>
      </c>
      <c r="C8" s="87">
        <v>30</v>
      </c>
      <c r="E8" s="86" t="s">
        <v>137</v>
      </c>
      <c r="G8" s="135">
        <v>0</v>
      </c>
      <c r="I8" s="24">
        <v>0</v>
      </c>
      <c r="K8" s="24">
        <v>0</v>
      </c>
      <c r="M8" s="24">
        <v>0</v>
      </c>
      <c r="O8" s="24">
        <v>32783093</v>
      </c>
      <c r="Q8" s="24">
        <v>0</v>
      </c>
      <c r="S8" s="24">
        <v>32783093</v>
      </c>
    </row>
    <row r="9" spans="1:19" ht="30">
      <c r="A9" s="47" t="s">
        <v>63</v>
      </c>
      <c r="C9" s="87">
        <v>17</v>
      </c>
      <c r="E9" s="86" t="s">
        <v>137</v>
      </c>
      <c r="G9" s="135">
        <v>0</v>
      </c>
      <c r="I9" s="24">
        <v>58632477</v>
      </c>
      <c r="K9" s="24">
        <v>0</v>
      </c>
      <c r="M9" s="24">
        <v>58632477</v>
      </c>
      <c r="O9" s="24">
        <v>641564569</v>
      </c>
      <c r="Q9" s="24">
        <v>0</v>
      </c>
      <c r="S9" s="24">
        <v>641564569</v>
      </c>
    </row>
    <row r="10" spans="1:19" ht="30">
      <c r="A10" s="47" t="s">
        <v>63</v>
      </c>
      <c r="C10" s="87">
        <v>1</v>
      </c>
      <c r="E10" s="86" t="s">
        <v>137</v>
      </c>
      <c r="G10" s="87">
        <v>19</v>
      </c>
      <c r="I10" s="24">
        <v>0</v>
      </c>
      <c r="K10" s="24">
        <v>0</v>
      </c>
      <c r="M10" s="24">
        <v>0</v>
      </c>
      <c r="O10" s="24">
        <v>150542627</v>
      </c>
      <c r="Q10" s="24">
        <v>0</v>
      </c>
      <c r="S10" s="24">
        <v>150542627</v>
      </c>
    </row>
    <row r="11" spans="1:19" ht="30">
      <c r="A11" s="47" t="s">
        <v>129</v>
      </c>
      <c r="C11" s="87">
        <v>1</v>
      </c>
      <c r="E11" s="86" t="s">
        <v>137</v>
      </c>
      <c r="G11" s="135">
        <v>0</v>
      </c>
      <c r="I11" s="24">
        <v>76881</v>
      </c>
      <c r="K11" s="24">
        <v>0</v>
      </c>
      <c r="M11" s="24">
        <v>76881</v>
      </c>
      <c r="O11" s="24">
        <v>4638047</v>
      </c>
      <c r="Q11" s="24">
        <v>0</v>
      </c>
      <c r="S11" s="24">
        <v>4638047</v>
      </c>
    </row>
    <row r="12" spans="1:19" ht="30.75" thickBot="1">
      <c r="A12" s="155"/>
      <c r="C12" s="155"/>
      <c r="E12" s="155" t="s">
        <v>38</v>
      </c>
      <c r="G12" s="155"/>
      <c r="I12" s="106">
        <f>SUM(I8:I11)</f>
        <v>58709358</v>
      </c>
      <c r="J12" s="48"/>
      <c r="K12" s="107">
        <f>SUM(K8:K11)</f>
        <v>0</v>
      </c>
      <c r="L12" s="106"/>
      <c r="M12" s="106">
        <f>SUM(M8:M11)</f>
        <v>58709358</v>
      </c>
      <c r="N12" s="106"/>
      <c r="O12" s="106">
        <f>SUM(O8:O11)</f>
        <v>829528336</v>
      </c>
      <c r="P12" s="106"/>
      <c r="Q12" s="107">
        <f>SUM(Q8:Q11)</f>
        <v>0</v>
      </c>
      <c r="R12" s="106"/>
      <c r="S12" s="106">
        <f>SUM(S8:S11)</f>
        <v>829528336</v>
      </c>
    </row>
    <row r="13" spans="1:19" ht="28.5" thickTop="1">
      <c r="E13" s="44" t="s">
        <v>38</v>
      </c>
      <c r="I13" s="42"/>
      <c r="M13" s="49"/>
    </row>
    <row r="14" spans="1:19">
      <c r="I14" s="51"/>
      <c r="M14" s="49"/>
    </row>
    <row r="15" spans="1:19">
      <c r="M15" s="49"/>
    </row>
    <row r="16" spans="1:19">
      <c r="M16" s="49"/>
    </row>
    <row r="17" spans="13:13">
      <c r="M17" s="49"/>
    </row>
    <row r="18" spans="13:13">
      <c r="M18" s="49"/>
    </row>
    <row r="19" spans="13:13">
      <c r="M19" s="49"/>
    </row>
    <row r="20" spans="13:13">
      <c r="M20" s="49"/>
    </row>
    <row r="21" spans="13:13">
      <c r="M21" s="49"/>
    </row>
    <row r="22" spans="13:13">
      <c r="M22" s="49"/>
    </row>
    <row r="23" spans="13:13">
      <c r="M23" s="49"/>
    </row>
    <row r="24" spans="13:13">
      <c r="M24" s="49"/>
    </row>
    <row r="25" spans="13:13">
      <c r="M25" s="49"/>
    </row>
    <row r="26" spans="13:13">
      <c r="M26" s="49"/>
    </row>
    <row r="27" spans="13:13">
      <c r="M27" s="49"/>
    </row>
    <row r="28" spans="13:13">
      <c r="M28" s="49"/>
    </row>
    <row r="29" spans="13:13">
      <c r="M29" s="49"/>
    </row>
    <row r="30" spans="13:13">
      <c r="M30" s="49"/>
    </row>
    <row r="31" spans="13:13">
      <c r="M31" s="49"/>
    </row>
    <row r="32" spans="13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  <row r="39" spans="13:13">
      <c r="M39" s="49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6"/>
  <sheetViews>
    <sheetView rightToLeft="1" view="pageBreakPreview" zoomScale="60" zoomScaleNormal="100" workbookViewId="0">
      <selection activeCell="I7" sqref="I7:M7"/>
    </sheetView>
  </sheetViews>
  <sheetFormatPr defaultColWidth="9.140625" defaultRowHeight="27.75"/>
  <cols>
    <col min="1" max="1" width="40.42578125" style="44" bestFit="1" customWidth="1"/>
    <col min="2" max="2" width="1" style="44" customWidth="1"/>
    <col min="3" max="3" width="16.5703125" style="86" bestFit="1" customWidth="1"/>
    <col min="4" max="4" width="1" style="86" customWidth="1"/>
    <col min="5" max="5" width="18.7109375" style="86" customWidth="1"/>
    <col min="6" max="6" width="1" style="44" customWidth="1"/>
    <col min="7" max="7" width="15.42578125" style="44" customWidth="1"/>
    <col min="8" max="8" width="1" style="44" customWidth="1"/>
    <col min="9" max="9" width="28.42578125" style="44" bestFit="1" customWidth="1"/>
    <col min="10" max="10" width="1" style="44" customWidth="1"/>
    <col min="11" max="11" width="25.140625" style="44" customWidth="1"/>
    <col min="12" max="12" width="1" style="44" customWidth="1"/>
    <col min="13" max="13" width="29.42578125" style="44" customWidth="1"/>
    <col min="14" max="14" width="1" style="44" customWidth="1"/>
    <col min="15" max="15" width="27" style="44" bestFit="1" customWidth="1"/>
    <col min="16" max="16" width="1" style="44" customWidth="1"/>
    <col min="17" max="17" width="23.7109375" style="44" bestFit="1" customWidth="1"/>
    <col min="18" max="18" width="1" style="44" customWidth="1"/>
    <col min="19" max="19" width="23.85546875" style="44" customWidth="1"/>
    <col min="20" max="21" width="22.5703125" style="44" bestFit="1" customWidth="1"/>
    <col min="22" max="22" width="8.5703125" style="44" customWidth="1"/>
    <col min="23" max="23" width="22.5703125" style="44" bestFit="1" customWidth="1"/>
    <col min="24" max="24" width="12.85546875" style="44" customWidth="1"/>
    <col min="25" max="16384" width="9.140625" style="44"/>
  </cols>
  <sheetData>
    <row r="2" spans="1:22" ht="30">
      <c r="A2" s="176" t="s">
        <v>67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22" ht="30">
      <c r="A3" s="176" t="s">
        <v>29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22" ht="30">
      <c r="A4" s="176" t="str">
        <f>'جمع درآمدها'!A4:I4</f>
        <v>برای ماه منتهی به 1400/12/29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</row>
    <row r="5" spans="1:22" ht="30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</row>
    <row r="6" spans="1:22" ht="36">
      <c r="A6" s="179" t="s">
        <v>77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spans="1:22" ht="30.75" thickBot="1">
      <c r="A7" s="177" t="s">
        <v>3</v>
      </c>
      <c r="C7" s="178" t="s">
        <v>39</v>
      </c>
      <c r="D7" s="178" t="s">
        <v>39</v>
      </c>
      <c r="E7" s="178" t="s">
        <v>39</v>
      </c>
      <c r="F7" s="178" t="s">
        <v>39</v>
      </c>
      <c r="G7" s="178" t="s">
        <v>39</v>
      </c>
      <c r="I7" s="178" t="str">
        <f>'سود اوراق بهادار و سپرده بانکی '!I6:M6</f>
        <v>طی اسفند ماه</v>
      </c>
      <c r="J7" s="178" t="s">
        <v>31</v>
      </c>
      <c r="K7" s="178" t="s">
        <v>31</v>
      </c>
      <c r="L7" s="178" t="s">
        <v>31</v>
      </c>
      <c r="M7" s="178" t="s">
        <v>31</v>
      </c>
      <c r="O7" s="178" t="str">
        <f>'سود اوراق بهادار و سپرده بانکی '!O6:S6</f>
        <v>از ابتدای سال مالی تا پایان اسفند ماه</v>
      </c>
      <c r="P7" s="178" t="s">
        <v>32</v>
      </c>
      <c r="Q7" s="178" t="s">
        <v>32</v>
      </c>
      <c r="R7" s="178" t="s">
        <v>32</v>
      </c>
      <c r="S7" s="178" t="s">
        <v>32</v>
      </c>
    </row>
    <row r="8" spans="1:22" s="45" customFormat="1" ht="90">
      <c r="A8" s="177" t="s">
        <v>3</v>
      </c>
      <c r="C8" s="46" t="s">
        <v>40</v>
      </c>
      <c r="D8" s="85"/>
      <c r="E8" s="46" t="s">
        <v>41</v>
      </c>
      <c r="G8" s="46" t="s">
        <v>42</v>
      </c>
      <c r="I8" s="46" t="s">
        <v>43</v>
      </c>
      <c r="K8" s="46" t="s">
        <v>36</v>
      </c>
      <c r="M8" s="46" t="s">
        <v>44</v>
      </c>
      <c r="O8" s="46" t="s">
        <v>43</v>
      </c>
      <c r="Q8" s="46" t="s">
        <v>36</v>
      </c>
      <c r="S8" s="46" t="s">
        <v>44</v>
      </c>
    </row>
    <row r="9" spans="1:22" s="45" customFormat="1" ht="30">
      <c r="A9" s="47" t="s">
        <v>91</v>
      </c>
      <c r="B9" s="44"/>
      <c r="C9" s="86" t="s">
        <v>149</v>
      </c>
      <c r="D9" s="86"/>
      <c r="E9" s="87">
        <v>9000000</v>
      </c>
      <c r="F9" s="44"/>
      <c r="G9" s="24">
        <v>150</v>
      </c>
      <c r="H9" s="44"/>
      <c r="I9" s="105">
        <v>0</v>
      </c>
      <c r="J9" s="105"/>
      <c r="K9" s="105">
        <v>0</v>
      </c>
      <c r="L9" s="105"/>
      <c r="M9" s="105">
        <v>0</v>
      </c>
      <c r="N9" s="44"/>
      <c r="O9" s="24">
        <v>1350000000</v>
      </c>
      <c r="P9" s="44"/>
      <c r="Q9" s="105">
        <v>0</v>
      </c>
      <c r="R9" s="24"/>
      <c r="S9" s="24">
        <f>O9-Q9</f>
        <v>1350000000</v>
      </c>
      <c r="T9" s="62"/>
      <c r="U9" s="62"/>
      <c r="V9" s="62"/>
    </row>
    <row r="10" spans="1:22" s="45" customFormat="1" ht="30">
      <c r="A10" s="47" t="s">
        <v>86</v>
      </c>
      <c r="B10" s="44"/>
      <c r="C10" s="86" t="s">
        <v>132</v>
      </c>
      <c r="D10" s="86"/>
      <c r="E10" s="87">
        <v>4300000</v>
      </c>
      <c r="F10" s="44"/>
      <c r="G10" s="24">
        <v>550</v>
      </c>
      <c r="H10" s="44"/>
      <c r="I10" s="105">
        <v>0</v>
      </c>
      <c r="J10" s="105"/>
      <c r="K10" s="105">
        <v>0</v>
      </c>
      <c r="L10" s="105"/>
      <c r="M10" s="105">
        <v>0</v>
      </c>
      <c r="N10" s="44"/>
      <c r="O10" s="24">
        <v>2365000000</v>
      </c>
      <c r="P10" s="44"/>
      <c r="Q10" s="24">
        <v>24050847</v>
      </c>
      <c r="R10" s="24"/>
      <c r="S10" s="24">
        <f t="shared" ref="S10:S26" si="0">O10-Q10</f>
        <v>2340949153</v>
      </c>
      <c r="T10" s="62"/>
      <c r="U10" s="62"/>
      <c r="V10" s="62"/>
    </row>
    <row r="11" spans="1:22" s="45" customFormat="1" ht="30">
      <c r="A11" s="47" t="s">
        <v>113</v>
      </c>
      <c r="B11" s="44"/>
      <c r="C11" s="86" t="s">
        <v>132</v>
      </c>
      <c r="D11" s="86"/>
      <c r="E11" s="87">
        <v>10000000</v>
      </c>
      <c r="F11" s="44"/>
      <c r="G11" s="24">
        <v>28</v>
      </c>
      <c r="H11" s="44"/>
      <c r="I11" s="105">
        <v>0</v>
      </c>
      <c r="J11" s="105"/>
      <c r="K11" s="105">
        <v>0</v>
      </c>
      <c r="L11" s="105"/>
      <c r="M11" s="105">
        <v>0</v>
      </c>
      <c r="N11" s="44"/>
      <c r="O11" s="24">
        <v>280000000</v>
      </c>
      <c r="P11" s="44"/>
      <c r="Q11" s="105">
        <v>0</v>
      </c>
      <c r="R11" s="44"/>
      <c r="S11" s="24">
        <f t="shared" si="0"/>
        <v>280000000</v>
      </c>
      <c r="T11" s="62"/>
      <c r="U11" s="62"/>
      <c r="V11" s="62"/>
    </row>
    <row r="12" spans="1:22" s="45" customFormat="1" ht="30">
      <c r="A12" s="47" t="s">
        <v>85</v>
      </c>
      <c r="B12" s="44"/>
      <c r="C12" s="86" t="s">
        <v>119</v>
      </c>
      <c r="D12" s="86"/>
      <c r="E12" s="87">
        <v>3500000</v>
      </c>
      <c r="F12" s="44"/>
      <c r="G12" s="24">
        <v>1220</v>
      </c>
      <c r="H12" s="44"/>
      <c r="I12" s="105">
        <v>0</v>
      </c>
      <c r="J12" s="105"/>
      <c r="K12" s="105">
        <v>0</v>
      </c>
      <c r="L12" s="105"/>
      <c r="M12" s="105">
        <v>0</v>
      </c>
      <c r="N12" s="44"/>
      <c r="O12" s="24">
        <v>4270000000</v>
      </c>
      <c r="P12" s="44"/>
      <c r="Q12" s="105">
        <v>0</v>
      </c>
      <c r="R12" s="44"/>
      <c r="S12" s="24">
        <f t="shared" si="0"/>
        <v>4270000000</v>
      </c>
      <c r="T12" s="62"/>
      <c r="U12" s="62"/>
      <c r="V12" s="62"/>
    </row>
    <row r="13" spans="1:22" s="45" customFormat="1" ht="30">
      <c r="A13" s="47" t="s">
        <v>103</v>
      </c>
      <c r="B13" s="44"/>
      <c r="C13" s="86" t="s">
        <v>114</v>
      </c>
      <c r="D13" s="86"/>
      <c r="E13" s="87">
        <v>1536666</v>
      </c>
      <c r="F13" s="44"/>
      <c r="G13" s="24">
        <v>300</v>
      </c>
      <c r="H13" s="44"/>
      <c r="I13" s="105">
        <v>0</v>
      </c>
      <c r="J13" s="105"/>
      <c r="K13" s="105">
        <v>0</v>
      </c>
      <c r="L13" s="105"/>
      <c r="M13" s="105">
        <v>0</v>
      </c>
      <c r="N13" s="44"/>
      <c r="O13" s="24">
        <v>460999800</v>
      </c>
      <c r="P13" s="44"/>
      <c r="Q13" s="105">
        <v>0</v>
      </c>
      <c r="R13" s="44"/>
      <c r="S13" s="24">
        <f t="shared" si="0"/>
        <v>460999800</v>
      </c>
      <c r="T13" s="62"/>
      <c r="U13" s="62"/>
      <c r="V13" s="62"/>
    </row>
    <row r="14" spans="1:22" s="45" customFormat="1" ht="30">
      <c r="A14" s="47" t="s">
        <v>104</v>
      </c>
      <c r="B14" s="44"/>
      <c r="C14" s="86" t="s">
        <v>120</v>
      </c>
      <c r="D14" s="86"/>
      <c r="E14" s="87">
        <v>4000000</v>
      </c>
      <c r="F14" s="44"/>
      <c r="G14" s="24">
        <v>2370</v>
      </c>
      <c r="H14" s="44"/>
      <c r="I14" s="105">
        <v>0</v>
      </c>
      <c r="J14" s="105"/>
      <c r="K14" s="105">
        <v>0</v>
      </c>
      <c r="L14" s="105"/>
      <c r="M14" s="105">
        <v>0</v>
      </c>
      <c r="N14" s="44"/>
      <c r="O14" s="24">
        <v>9480000000</v>
      </c>
      <c r="P14" s="44"/>
      <c r="Q14" s="105">
        <v>0</v>
      </c>
      <c r="R14" s="44"/>
      <c r="S14" s="24">
        <f t="shared" si="0"/>
        <v>9480000000</v>
      </c>
      <c r="T14" s="62"/>
      <c r="U14" s="62"/>
      <c r="V14" s="62"/>
    </row>
    <row r="15" spans="1:22" s="45" customFormat="1" ht="30">
      <c r="A15" s="47" t="s">
        <v>95</v>
      </c>
      <c r="B15" s="44"/>
      <c r="C15" s="86" t="s">
        <v>133</v>
      </c>
      <c r="D15" s="86"/>
      <c r="E15" s="87">
        <v>10000</v>
      </c>
      <c r="F15" s="44"/>
      <c r="G15" s="24">
        <v>1300</v>
      </c>
      <c r="H15" s="44"/>
      <c r="I15" s="105">
        <v>0</v>
      </c>
      <c r="J15" s="105"/>
      <c r="K15" s="105">
        <v>0</v>
      </c>
      <c r="L15" s="105"/>
      <c r="M15" s="105">
        <v>0</v>
      </c>
      <c r="N15" s="44"/>
      <c r="O15" s="24">
        <v>13000000</v>
      </c>
      <c r="P15" s="44"/>
      <c r="Q15" s="105">
        <v>0</v>
      </c>
      <c r="R15" s="44"/>
      <c r="S15" s="24">
        <f t="shared" si="0"/>
        <v>13000000</v>
      </c>
      <c r="T15" s="62"/>
      <c r="U15" s="62"/>
      <c r="V15" s="62"/>
    </row>
    <row r="16" spans="1:22" s="45" customFormat="1" ht="30">
      <c r="A16" s="47" t="s">
        <v>110</v>
      </c>
      <c r="B16" s="44"/>
      <c r="C16" s="86" t="s">
        <v>121</v>
      </c>
      <c r="D16" s="86"/>
      <c r="E16" s="87">
        <v>1100000</v>
      </c>
      <c r="F16" s="44"/>
      <c r="G16" s="24">
        <v>2850</v>
      </c>
      <c r="H16" s="44"/>
      <c r="I16" s="105">
        <v>0</v>
      </c>
      <c r="J16" s="105"/>
      <c r="K16" s="105">
        <v>0</v>
      </c>
      <c r="L16" s="105"/>
      <c r="M16" s="105">
        <v>0</v>
      </c>
      <c r="N16" s="44"/>
      <c r="O16" s="24">
        <v>3135000000</v>
      </c>
      <c r="P16" s="44"/>
      <c r="Q16" s="105">
        <v>0</v>
      </c>
      <c r="R16" s="44"/>
      <c r="S16" s="24">
        <f t="shared" si="0"/>
        <v>3135000000</v>
      </c>
      <c r="T16" s="62"/>
      <c r="U16" s="62"/>
      <c r="V16" s="62"/>
    </row>
    <row r="17" spans="1:22" s="45" customFormat="1" ht="30">
      <c r="A17" s="47" t="s">
        <v>90</v>
      </c>
      <c r="B17" s="44"/>
      <c r="C17" s="86" t="s">
        <v>142</v>
      </c>
      <c r="D17" s="86"/>
      <c r="E17" s="87">
        <v>13000000</v>
      </c>
      <c r="F17" s="44"/>
      <c r="G17" s="24">
        <v>400</v>
      </c>
      <c r="H17" s="44"/>
      <c r="I17" s="105">
        <v>0</v>
      </c>
      <c r="J17" s="105"/>
      <c r="K17" s="105">
        <v>0</v>
      </c>
      <c r="L17" s="105"/>
      <c r="M17" s="105">
        <v>0</v>
      </c>
      <c r="N17" s="44"/>
      <c r="O17" s="24">
        <v>5200014756</v>
      </c>
      <c r="P17" s="44"/>
      <c r="Q17" s="105">
        <v>0</v>
      </c>
      <c r="R17" s="44"/>
      <c r="S17" s="24">
        <f t="shared" si="0"/>
        <v>5200014756</v>
      </c>
      <c r="T17" s="62"/>
      <c r="U17" s="62"/>
      <c r="V17" s="62"/>
    </row>
    <row r="18" spans="1:22" s="45" customFormat="1" ht="30">
      <c r="A18" s="47" t="s">
        <v>93</v>
      </c>
      <c r="B18" s="44"/>
      <c r="C18" s="86" t="s">
        <v>132</v>
      </c>
      <c r="D18" s="86"/>
      <c r="E18" s="87">
        <v>20000000</v>
      </c>
      <c r="F18" s="44"/>
      <c r="G18" s="24">
        <v>66</v>
      </c>
      <c r="H18" s="44"/>
      <c r="I18" s="105">
        <v>0</v>
      </c>
      <c r="J18" s="105"/>
      <c r="K18" s="105">
        <v>0</v>
      </c>
      <c r="L18" s="105"/>
      <c r="M18" s="105">
        <v>0</v>
      </c>
      <c r="N18" s="44"/>
      <c r="O18" s="24">
        <v>1320000000</v>
      </c>
      <c r="P18" s="44"/>
      <c r="Q18" s="105">
        <v>0</v>
      </c>
      <c r="R18" s="44"/>
      <c r="S18" s="24">
        <f t="shared" si="0"/>
        <v>1320000000</v>
      </c>
      <c r="T18" s="62"/>
      <c r="U18" s="62"/>
      <c r="V18" s="62"/>
    </row>
    <row r="19" spans="1:22" s="45" customFormat="1" ht="30">
      <c r="A19" s="47" t="s">
        <v>94</v>
      </c>
      <c r="B19" s="44"/>
      <c r="C19" s="86" t="s">
        <v>122</v>
      </c>
      <c r="D19" s="86"/>
      <c r="E19" s="87">
        <v>1000000</v>
      </c>
      <c r="F19" s="44"/>
      <c r="G19" s="24">
        <v>1320</v>
      </c>
      <c r="H19" s="44"/>
      <c r="I19" s="105">
        <v>0</v>
      </c>
      <c r="J19" s="105"/>
      <c r="K19" s="105">
        <v>0</v>
      </c>
      <c r="L19" s="105"/>
      <c r="M19" s="105">
        <v>0</v>
      </c>
      <c r="N19" s="44"/>
      <c r="O19" s="24">
        <v>1320000000</v>
      </c>
      <c r="P19" s="44"/>
      <c r="Q19" s="105">
        <v>0</v>
      </c>
      <c r="R19" s="44"/>
      <c r="S19" s="24">
        <f t="shared" si="0"/>
        <v>1320000000</v>
      </c>
      <c r="T19" s="62"/>
      <c r="U19" s="62"/>
      <c r="V19" s="62"/>
    </row>
    <row r="20" spans="1:22" s="45" customFormat="1" ht="30">
      <c r="A20" s="47" t="s">
        <v>102</v>
      </c>
      <c r="B20" s="44"/>
      <c r="C20" s="86" t="s">
        <v>134</v>
      </c>
      <c r="D20" s="86"/>
      <c r="E20" s="87">
        <v>457575</v>
      </c>
      <c r="F20" s="44"/>
      <c r="G20" s="24">
        <v>8000</v>
      </c>
      <c r="H20" s="44"/>
      <c r="I20" s="105">
        <v>0</v>
      </c>
      <c r="J20" s="105"/>
      <c r="K20" s="105">
        <v>0</v>
      </c>
      <c r="L20" s="105"/>
      <c r="M20" s="105">
        <v>0</v>
      </c>
      <c r="N20" s="44"/>
      <c r="O20" s="24">
        <v>3660600000</v>
      </c>
      <c r="P20" s="44"/>
      <c r="Q20" s="105">
        <v>0</v>
      </c>
      <c r="R20" s="44"/>
      <c r="S20" s="24">
        <f t="shared" si="0"/>
        <v>3660600000</v>
      </c>
      <c r="T20" s="62"/>
      <c r="U20" s="62"/>
      <c r="V20" s="62"/>
    </row>
    <row r="21" spans="1:22" s="45" customFormat="1" ht="30">
      <c r="A21" s="47" t="s">
        <v>89</v>
      </c>
      <c r="B21" s="44"/>
      <c r="C21" s="86" t="s">
        <v>123</v>
      </c>
      <c r="D21" s="86"/>
      <c r="E21" s="87">
        <v>13820000</v>
      </c>
      <c r="F21" s="44"/>
      <c r="G21" s="24">
        <v>2200</v>
      </c>
      <c r="H21" s="44"/>
      <c r="I21" s="105">
        <v>0</v>
      </c>
      <c r="J21" s="105"/>
      <c r="K21" s="105">
        <v>0</v>
      </c>
      <c r="L21" s="105"/>
      <c r="M21" s="105">
        <v>0</v>
      </c>
      <c r="N21" s="44"/>
      <c r="O21" s="24">
        <v>30404000000</v>
      </c>
      <c r="P21" s="44"/>
      <c r="Q21" s="105">
        <v>0</v>
      </c>
      <c r="R21" s="44"/>
      <c r="S21" s="24">
        <f t="shared" si="0"/>
        <v>30404000000</v>
      </c>
      <c r="T21" s="62"/>
      <c r="U21" s="62"/>
      <c r="V21" s="62"/>
    </row>
    <row r="22" spans="1:22" s="45" customFormat="1" ht="30">
      <c r="A22" s="47" t="s">
        <v>92</v>
      </c>
      <c r="B22" s="44"/>
      <c r="C22" s="86" t="s">
        <v>150</v>
      </c>
      <c r="D22" s="86"/>
      <c r="E22" s="87">
        <v>1500000</v>
      </c>
      <c r="F22" s="44"/>
      <c r="G22" s="24">
        <v>2600</v>
      </c>
      <c r="H22" s="44"/>
      <c r="I22" s="105">
        <v>0</v>
      </c>
      <c r="J22" s="105"/>
      <c r="K22" s="105">
        <v>0</v>
      </c>
      <c r="L22" s="105"/>
      <c r="M22" s="105">
        <v>0</v>
      </c>
      <c r="N22" s="44"/>
      <c r="O22" s="24">
        <v>3900000000</v>
      </c>
      <c r="P22" s="44"/>
      <c r="Q22" s="105">
        <v>0</v>
      </c>
      <c r="R22" s="44"/>
      <c r="S22" s="24">
        <f t="shared" si="0"/>
        <v>3900000000</v>
      </c>
      <c r="T22" s="62"/>
      <c r="U22" s="62"/>
      <c r="V22" s="62"/>
    </row>
    <row r="23" spans="1:22" s="45" customFormat="1" ht="30">
      <c r="A23" s="47" t="s">
        <v>107</v>
      </c>
      <c r="B23" s="44"/>
      <c r="C23" s="86" t="s">
        <v>135</v>
      </c>
      <c r="D23" s="86"/>
      <c r="E23" s="87">
        <v>10000000</v>
      </c>
      <c r="F23" s="44"/>
      <c r="G23" s="24">
        <v>200</v>
      </c>
      <c r="H23" s="44"/>
      <c r="I23" s="105">
        <v>0</v>
      </c>
      <c r="J23" s="105"/>
      <c r="K23" s="105">
        <v>0</v>
      </c>
      <c r="L23" s="105"/>
      <c r="M23" s="105">
        <v>0</v>
      </c>
      <c r="N23" s="44"/>
      <c r="O23" s="24">
        <v>2000000000</v>
      </c>
      <c r="P23" s="44"/>
      <c r="Q23" s="105">
        <v>0</v>
      </c>
      <c r="R23" s="44"/>
      <c r="S23" s="24">
        <f t="shared" si="0"/>
        <v>2000000000</v>
      </c>
      <c r="T23" s="62"/>
      <c r="U23" s="62"/>
      <c r="V23" s="62"/>
    </row>
    <row r="24" spans="1:22" s="45" customFormat="1" ht="30">
      <c r="A24" s="47" t="s">
        <v>109</v>
      </c>
      <c r="B24" s="44"/>
      <c r="C24" s="86" t="s">
        <v>150</v>
      </c>
      <c r="D24" s="86"/>
      <c r="E24" s="87">
        <v>3000000</v>
      </c>
      <c r="F24" s="44"/>
      <c r="G24" s="24">
        <v>1350</v>
      </c>
      <c r="H24" s="44"/>
      <c r="I24" s="105">
        <v>0</v>
      </c>
      <c r="J24" s="105"/>
      <c r="K24" s="105">
        <v>0</v>
      </c>
      <c r="L24" s="105"/>
      <c r="M24" s="105">
        <v>0</v>
      </c>
      <c r="N24" s="44"/>
      <c r="O24" s="24">
        <v>4050000000</v>
      </c>
      <c r="P24" s="44"/>
      <c r="Q24" s="105">
        <v>0</v>
      </c>
      <c r="R24" s="44"/>
      <c r="S24" s="24">
        <f t="shared" si="0"/>
        <v>4050000000</v>
      </c>
      <c r="T24" s="62"/>
      <c r="U24" s="62"/>
      <c r="V24" s="62"/>
    </row>
    <row r="25" spans="1:22" s="45" customFormat="1" ht="30">
      <c r="A25" s="47" t="s">
        <v>88</v>
      </c>
      <c r="B25" s="44"/>
      <c r="C25" s="86" t="s">
        <v>166</v>
      </c>
      <c r="D25" s="86"/>
      <c r="E25" s="87">
        <v>11400000</v>
      </c>
      <c r="F25" s="44"/>
      <c r="G25" s="24">
        <v>1930</v>
      </c>
      <c r="H25" s="44"/>
      <c r="I25" s="36">
        <v>22002000000</v>
      </c>
      <c r="J25" s="36"/>
      <c r="K25" s="36">
        <v>812738786</v>
      </c>
      <c r="L25" s="36"/>
      <c r="M25" s="36">
        <v>21189261214</v>
      </c>
      <c r="N25" s="36"/>
      <c r="O25" s="36">
        <v>22002000000</v>
      </c>
      <c r="P25" s="36"/>
      <c r="Q25" s="36">
        <v>812738786</v>
      </c>
      <c r="R25" s="44"/>
      <c r="S25" s="24">
        <v>21189261214</v>
      </c>
      <c r="T25" s="62"/>
      <c r="U25" s="62"/>
      <c r="V25" s="62"/>
    </row>
    <row r="26" spans="1:22" s="45" customFormat="1" ht="27.6" customHeight="1">
      <c r="A26" s="47" t="s">
        <v>125</v>
      </c>
      <c r="B26" s="44"/>
      <c r="C26" s="86" t="s">
        <v>136</v>
      </c>
      <c r="D26" s="86"/>
      <c r="E26" s="87">
        <v>84176</v>
      </c>
      <c r="F26" s="44"/>
      <c r="G26" s="24">
        <v>3000</v>
      </c>
      <c r="H26" s="44"/>
      <c r="I26" s="105">
        <v>0</v>
      </c>
      <c r="J26" s="105"/>
      <c r="K26" s="105">
        <v>0</v>
      </c>
      <c r="L26" s="105"/>
      <c r="M26" s="105">
        <v>0</v>
      </c>
      <c r="N26" s="44"/>
      <c r="O26" s="24">
        <v>252528000</v>
      </c>
      <c r="P26" s="44"/>
      <c r="Q26" s="105">
        <v>0</v>
      </c>
      <c r="R26" s="44"/>
      <c r="S26" s="24">
        <f t="shared" si="0"/>
        <v>252528000</v>
      </c>
      <c r="T26" s="62"/>
      <c r="U26" s="62"/>
      <c r="V26" s="62"/>
    </row>
    <row r="27" spans="1:22" s="45" customFormat="1" ht="28.5" thickBot="1">
      <c r="A27" s="44"/>
      <c r="B27" s="44"/>
      <c r="C27" s="86"/>
      <c r="D27" s="86"/>
      <c r="E27" s="87"/>
      <c r="F27" s="44"/>
      <c r="G27" s="24"/>
      <c r="H27" s="44"/>
      <c r="I27" s="48">
        <f>SUM(I9:I26)</f>
        <v>22002000000</v>
      </c>
      <c r="J27" s="50" t="e">
        <f>SUM(#REF!)</f>
        <v>#REF!</v>
      </c>
      <c r="K27" s="48">
        <f>SUM(K9:K26)</f>
        <v>812738786</v>
      </c>
      <c r="L27" s="50" t="e">
        <f>SUM(#REF!)</f>
        <v>#REF!</v>
      </c>
      <c r="M27" s="48">
        <f>SUM(M9:M26)</f>
        <v>21189261214</v>
      </c>
      <c r="N27" s="50" t="e">
        <f>SUM(#REF!)</f>
        <v>#REF!</v>
      </c>
      <c r="O27" s="48">
        <f>SUM(O9:O26)</f>
        <v>95463142556</v>
      </c>
      <c r="P27" s="50" t="e">
        <f>SUM(#REF!)</f>
        <v>#REF!</v>
      </c>
      <c r="Q27" s="48">
        <f>SUM(Q9:Q26)</f>
        <v>836789633</v>
      </c>
      <c r="R27" s="50" t="e">
        <f>SUM(#REF!)</f>
        <v>#REF!</v>
      </c>
      <c r="S27" s="48">
        <f>SUM(S9:S26)</f>
        <v>94626352923</v>
      </c>
    </row>
    <row r="28" spans="1:22" s="45" customFormat="1" ht="30.75" thickTop="1">
      <c r="A28" s="47"/>
      <c r="B28" s="44"/>
      <c r="C28" s="86"/>
      <c r="D28" s="86"/>
      <c r="E28" s="87"/>
      <c r="F28" s="44"/>
      <c r="G28" s="24"/>
      <c r="H28" s="44"/>
      <c r="I28" s="24"/>
      <c r="J28" s="44"/>
      <c r="K28" s="24"/>
      <c r="L28" s="44"/>
      <c r="M28" s="49"/>
      <c r="N28" s="44"/>
      <c r="O28" s="136"/>
      <c r="P28" s="44"/>
      <c r="Q28" s="24"/>
      <c r="R28" s="44"/>
      <c r="S28" s="24"/>
    </row>
    <row r="29" spans="1:22" s="45" customFormat="1" ht="30">
      <c r="A29" s="47"/>
      <c r="B29" s="44"/>
      <c r="C29" s="86"/>
      <c r="D29" s="86"/>
      <c r="E29" s="87"/>
      <c r="F29" s="44"/>
      <c r="G29" s="24"/>
      <c r="H29" s="44"/>
      <c r="I29" s="24"/>
      <c r="J29" s="44"/>
      <c r="K29" s="24"/>
      <c r="L29" s="44"/>
      <c r="M29" s="49"/>
      <c r="N29" s="44"/>
      <c r="O29" s="24"/>
      <c r="P29" s="44"/>
      <c r="Q29" s="36"/>
      <c r="R29" s="44"/>
      <c r="S29" s="24"/>
    </row>
    <row r="30" spans="1:22" s="45" customFormat="1" ht="30">
      <c r="A30" s="47"/>
      <c r="B30" s="44"/>
      <c r="C30" s="86"/>
      <c r="D30" s="86"/>
      <c r="E30" s="88"/>
      <c r="F30" s="51"/>
      <c r="G30" s="50"/>
      <c r="H30" s="51"/>
      <c r="I30" s="50"/>
      <c r="J30" s="51"/>
      <c r="K30" s="50"/>
      <c r="L30" s="51"/>
      <c r="M30" s="52"/>
      <c r="N30" s="51"/>
      <c r="O30" s="50"/>
      <c r="P30" s="51"/>
      <c r="Q30" s="50"/>
      <c r="R30" s="51"/>
      <c r="S30" s="50"/>
    </row>
    <row r="31" spans="1:22" s="45" customFormat="1" ht="30">
      <c r="A31" s="47"/>
      <c r="B31" s="44"/>
      <c r="C31" s="86"/>
      <c r="D31" s="86"/>
      <c r="E31" s="87"/>
      <c r="F31" s="44"/>
      <c r="G31" s="24"/>
      <c r="H31" s="44"/>
      <c r="I31" s="24"/>
      <c r="J31" s="44"/>
      <c r="K31" s="24"/>
      <c r="L31" s="44"/>
      <c r="M31" s="49"/>
      <c r="N31" s="44"/>
      <c r="O31" s="24"/>
      <c r="P31" s="44"/>
      <c r="Q31" s="24"/>
      <c r="R31" s="44"/>
      <c r="S31" s="24"/>
    </row>
    <row r="32" spans="1:22" s="45" customFormat="1" ht="30">
      <c r="A32" s="47"/>
      <c r="B32" s="44"/>
      <c r="C32" s="86"/>
      <c r="D32" s="86"/>
      <c r="E32" s="87"/>
      <c r="F32" s="44"/>
      <c r="G32" s="24"/>
      <c r="H32" s="44"/>
      <c r="I32" s="24"/>
      <c r="J32" s="44"/>
      <c r="K32" s="24"/>
      <c r="L32" s="44"/>
      <c r="M32" s="49"/>
      <c r="N32" s="44"/>
      <c r="O32" s="24"/>
      <c r="P32" s="44"/>
      <c r="Q32" s="24"/>
      <c r="R32" s="44"/>
      <c r="S32" s="24"/>
    </row>
    <row r="33" spans="1:19" s="45" customFormat="1">
      <c r="A33" s="44"/>
      <c r="B33" s="44"/>
      <c r="C33" s="86"/>
      <c r="D33" s="86"/>
      <c r="E33" s="88"/>
      <c r="F33" s="51"/>
      <c r="G33" s="51"/>
      <c r="H33" s="51"/>
      <c r="I33" s="51"/>
      <c r="J33" s="51"/>
      <c r="K33" s="51"/>
      <c r="L33" s="51"/>
      <c r="M33" s="52"/>
      <c r="N33" s="51"/>
      <c r="O33" s="50"/>
      <c r="P33" s="51"/>
      <c r="Q33" s="50"/>
      <c r="R33" s="51"/>
      <c r="S33" s="50"/>
    </row>
    <row r="34" spans="1:19" s="45" customFormat="1">
      <c r="A34" s="44"/>
      <c r="B34" s="44"/>
      <c r="C34" s="86"/>
      <c r="D34" s="86"/>
      <c r="E34" s="86"/>
      <c r="F34" s="44"/>
      <c r="G34" s="44"/>
      <c r="H34" s="44"/>
      <c r="I34" s="44"/>
      <c r="J34" s="44"/>
      <c r="K34" s="44"/>
      <c r="L34" s="44"/>
      <c r="M34" s="49"/>
      <c r="N34" s="44"/>
      <c r="O34" s="44"/>
      <c r="P34" s="44"/>
      <c r="Q34" s="44"/>
      <c r="R34" s="44"/>
      <c r="S34" s="44"/>
    </row>
    <row r="35" spans="1:19" s="45" customFormat="1">
      <c r="A35" s="44"/>
      <c r="B35" s="44"/>
      <c r="C35" s="86"/>
      <c r="D35" s="86"/>
      <c r="E35" s="86"/>
      <c r="F35" s="44"/>
      <c r="G35" s="44"/>
      <c r="H35" s="44"/>
      <c r="I35" s="44"/>
      <c r="J35" s="44"/>
      <c r="K35" s="44"/>
      <c r="L35" s="44"/>
      <c r="M35" s="49"/>
      <c r="N35" s="44"/>
      <c r="O35" s="44"/>
      <c r="P35" s="44"/>
      <c r="Q35" s="44"/>
      <c r="R35" s="44"/>
      <c r="S35" s="44"/>
    </row>
    <row r="36" spans="1:19" s="45" customFormat="1">
      <c r="A36" s="44"/>
      <c r="B36" s="44"/>
      <c r="C36" s="86"/>
      <c r="D36" s="86"/>
      <c r="E36" s="86"/>
      <c r="F36" s="44"/>
      <c r="G36" s="44"/>
      <c r="H36" s="44"/>
      <c r="I36" s="44"/>
      <c r="J36" s="44"/>
      <c r="K36" s="44"/>
      <c r="L36" s="44"/>
      <c r="M36" s="49"/>
      <c r="N36" s="44"/>
      <c r="O36" s="44"/>
      <c r="P36" s="44"/>
      <c r="Q36" s="44"/>
      <c r="R36" s="44"/>
      <c r="S36" s="44"/>
    </row>
    <row r="37" spans="1:19" s="45" customFormat="1">
      <c r="A37" s="44"/>
      <c r="B37" s="44"/>
      <c r="C37" s="86"/>
      <c r="D37" s="86"/>
      <c r="E37" s="86"/>
      <c r="F37" s="44"/>
      <c r="G37" s="44"/>
      <c r="H37" s="44"/>
      <c r="I37" s="44"/>
      <c r="J37" s="44"/>
      <c r="K37" s="44"/>
      <c r="L37" s="44"/>
      <c r="M37" s="49"/>
      <c r="N37" s="44"/>
      <c r="O37" s="44"/>
      <c r="P37" s="44"/>
      <c r="Q37" s="44"/>
      <c r="R37" s="44"/>
      <c r="S37" s="44"/>
    </row>
    <row r="38" spans="1:19" s="45" customFormat="1">
      <c r="A38" s="44"/>
      <c r="B38" s="44"/>
      <c r="C38" s="86"/>
      <c r="D38" s="86"/>
      <c r="E38" s="86"/>
      <c r="F38" s="44"/>
      <c r="G38" s="44"/>
      <c r="H38" s="44"/>
      <c r="I38" s="44"/>
      <c r="J38" s="44"/>
      <c r="K38" s="44"/>
      <c r="L38" s="44"/>
      <c r="M38" s="49"/>
      <c r="N38" s="44"/>
      <c r="O38" s="44"/>
      <c r="P38" s="44"/>
      <c r="Q38" s="44"/>
      <c r="R38" s="44"/>
      <c r="S38" s="44"/>
    </row>
    <row r="39" spans="1:19" s="45" customFormat="1">
      <c r="A39" s="44"/>
      <c r="B39" s="44"/>
      <c r="C39" s="86"/>
      <c r="D39" s="86"/>
      <c r="E39" s="86"/>
      <c r="F39" s="44"/>
      <c r="G39" s="44"/>
      <c r="H39" s="44"/>
      <c r="I39" s="44"/>
      <c r="J39" s="44"/>
      <c r="K39" s="44"/>
      <c r="L39" s="44"/>
      <c r="M39" s="49"/>
      <c r="N39" s="44"/>
      <c r="O39" s="44"/>
      <c r="P39" s="44"/>
      <c r="Q39" s="44"/>
      <c r="R39" s="44"/>
      <c r="S39" s="44"/>
    </row>
    <row r="40" spans="1:19">
      <c r="M40" s="49"/>
    </row>
    <row r="41" spans="1:19">
      <c r="M41" s="49"/>
    </row>
    <row r="42" spans="1:19">
      <c r="M42" s="49"/>
    </row>
    <row r="43" spans="1:19">
      <c r="M43" s="49"/>
    </row>
    <row r="44" spans="1:19">
      <c r="M44" s="49"/>
    </row>
    <row r="45" spans="1:19">
      <c r="M45" s="49"/>
    </row>
    <row r="46" spans="1:19">
      <c r="M46" s="4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rightToLeft="1" view="pageBreakPreview" zoomScale="60" zoomScaleNormal="100" workbookViewId="0">
      <selection activeCell="I55" sqref="E55:I65"/>
    </sheetView>
  </sheetViews>
  <sheetFormatPr defaultColWidth="9.140625" defaultRowHeight="27.75"/>
  <cols>
    <col min="1" max="1" width="48.5703125" style="118" bestFit="1" customWidth="1"/>
    <col min="2" max="2" width="1" style="118" customWidth="1"/>
    <col min="3" max="3" width="21.140625" style="119" bestFit="1" customWidth="1"/>
    <col min="4" max="4" width="1" style="118" customWidth="1"/>
    <col min="5" max="5" width="29.85546875" style="118" bestFit="1" customWidth="1"/>
    <col min="6" max="6" width="1" style="118" customWidth="1"/>
    <col min="7" max="7" width="33.42578125" style="118" customWidth="1"/>
    <col min="8" max="8" width="1" style="118" customWidth="1"/>
    <col min="9" max="9" width="28.85546875" style="118" customWidth="1"/>
    <col min="10" max="10" width="1" style="118" customWidth="1"/>
    <col min="11" max="11" width="21.7109375" style="119" customWidth="1"/>
    <col min="12" max="12" width="1" style="118" customWidth="1"/>
    <col min="13" max="13" width="30.85546875" style="118" customWidth="1"/>
    <col min="14" max="14" width="1" style="118" customWidth="1"/>
    <col min="15" max="15" width="32.5703125" style="118" bestFit="1" customWidth="1"/>
    <col min="16" max="16" width="1" style="118" customWidth="1"/>
    <col min="17" max="17" width="30.5703125" style="120" customWidth="1"/>
    <col min="18" max="18" width="1" style="118" customWidth="1"/>
    <col min="19" max="19" width="13.7109375" style="118" bestFit="1" customWidth="1"/>
    <col min="20" max="20" width="9.5703125" style="118" bestFit="1" customWidth="1"/>
    <col min="21" max="21" width="30" style="118" customWidth="1"/>
    <col min="22" max="16384" width="9.140625" style="118"/>
  </cols>
  <sheetData>
    <row r="1" spans="1:21" s="114" customFormat="1" ht="33.75">
      <c r="C1" s="115"/>
      <c r="K1" s="115"/>
      <c r="Q1" s="116"/>
    </row>
    <row r="2" spans="1:21" s="117" customFormat="1" ht="42.75">
      <c r="A2" s="182" t="s">
        <v>67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21" s="117" customFormat="1" ht="42.75">
      <c r="A3" s="182" t="s">
        <v>29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4" spans="1:21" s="117" customFormat="1" ht="42.75">
      <c r="A4" s="182" t="str">
        <f>'درآمد سود سهام '!A4:S4</f>
        <v>برای ماه منتهی به 1400/12/29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5" spans="1:21" s="114" customFormat="1" ht="36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38"/>
      <c r="L5" s="113"/>
      <c r="M5" s="113"/>
      <c r="N5" s="113"/>
      <c r="O5" s="113"/>
      <c r="P5" s="113"/>
      <c r="Q5" s="54"/>
    </row>
    <row r="6" spans="1:21" ht="40.5">
      <c r="A6" s="183" t="s">
        <v>78</v>
      </c>
      <c r="B6" s="183"/>
      <c r="C6" s="183"/>
      <c r="D6" s="183"/>
      <c r="E6" s="183"/>
      <c r="F6" s="183"/>
      <c r="G6" s="183"/>
      <c r="H6" s="183"/>
      <c r="I6" s="183"/>
    </row>
    <row r="7" spans="1:21" s="66" customFormat="1" ht="34.5" thickBot="1">
      <c r="A7" s="181" t="s">
        <v>3</v>
      </c>
      <c r="C7" s="180" t="s">
        <v>163</v>
      </c>
      <c r="D7" s="180" t="s">
        <v>31</v>
      </c>
      <c r="E7" s="180" t="s">
        <v>31</v>
      </c>
      <c r="F7" s="180" t="s">
        <v>31</v>
      </c>
      <c r="G7" s="180" t="s">
        <v>31</v>
      </c>
      <c r="H7" s="180" t="s">
        <v>31</v>
      </c>
      <c r="I7" s="180" t="s">
        <v>31</v>
      </c>
      <c r="K7" s="180" t="s">
        <v>164</v>
      </c>
      <c r="L7" s="180" t="s">
        <v>32</v>
      </c>
      <c r="M7" s="180" t="s">
        <v>32</v>
      </c>
      <c r="N7" s="180" t="s">
        <v>32</v>
      </c>
      <c r="O7" s="180" t="s">
        <v>32</v>
      </c>
      <c r="P7" s="180" t="s">
        <v>32</v>
      </c>
      <c r="Q7" s="180" t="s">
        <v>32</v>
      </c>
    </row>
    <row r="8" spans="1:21" s="121" customFormat="1" ht="66" customHeight="1" thickBot="1">
      <c r="A8" s="180" t="s">
        <v>3</v>
      </c>
      <c r="C8" s="55" t="s">
        <v>6</v>
      </c>
      <c r="E8" s="55" t="s">
        <v>45</v>
      </c>
      <c r="G8" s="55" t="s">
        <v>46</v>
      </c>
      <c r="I8" s="55" t="s">
        <v>48</v>
      </c>
      <c r="K8" s="55" t="s">
        <v>6</v>
      </c>
      <c r="M8" s="55" t="s">
        <v>45</v>
      </c>
      <c r="O8" s="55" t="s">
        <v>46</v>
      </c>
      <c r="Q8" s="56" t="s">
        <v>48</v>
      </c>
    </row>
    <row r="9" spans="1:21" s="66" customFormat="1" ht="40.5" customHeight="1">
      <c r="A9" s="3" t="s">
        <v>138</v>
      </c>
      <c r="B9" s="1"/>
      <c r="C9" s="139">
        <v>300000</v>
      </c>
      <c r="D9" s="1"/>
      <c r="E9" s="139">
        <v>3667442909</v>
      </c>
      <c r="F9" s="1"/>
      <c r="G9" s="139">
        <v>3524969342</v>
      </c>
      <c r="H9" s="1"/>
      <c r="I9" s="139">
        <f t="shared" ref="I9:I15" si="0">E9-G9</f>
        <v>142473567</v>
      </c>
      <c r="J9" s="1"/>
      <c r="K9" s="139">
        <v>1000000</v>
      </c>
      <c r="L9" s="1"/>
      <c r="M9" s="139">
        <v>11464260930</v>
      </c>
      <c r="N9" s="1"/>
      <c r="O9" s="139">
        <v>11749897812</v>
      </c>
      <c r="P9" s="1"/>
      <c r="Q9" s="139">
        <v>-285636882</v>
      </c>
      <c r="S9" s="72"/>
      <c r="T9" s="72"/>
      <c r="U9" s="72"/>
    </row>
    <row r="10" spans="1:21" s="66" customFormat="1" ht="40.5" customHeight="1">
      <c r="A10" s="3" t="s">
        <v>94</v>
      </c>
      <c r="B10" s="1"/>
      <c r="C10" s="139">
        <v>101162</v>
      </c>
      <c r="D10" s="1"/>
      <c r="E10" s="139">
        <v>2812850830</v>
      </c>
      <c r="F10" s="1"/>
      <c r="G10" s="139">
        <v>2565086918</v>
      </c>
      <c r="H10" s="1"/>
      <c r="I10" s="139">
        <f t="shared" si="0"/>
        <v>247763912</v>
      </c>
      <c r="J10" s="1"/>
      <c r="K10" s="139">
        <v>2500000</v>
      </c>
      <c r="L10" s="1"/>
      <c r="M10" s="139">
        <v>56167889509</v>
      </c>
      <c r="N10" s="1"/>
      <c r="O10" s="139">
        <v>49306362644</v>
      </c>
      <c r="P10" s="1"/>
      <c r="Q10" s="139">
        <v>6861526865</v>
      </c>
      <c r="S10" s="72"/>
      <c r="T10" s="72"/>
      <c r="U10" s="72"/>
    </row>
    <row r="11" spans="1:21" s="66" customFormat="1" ht="40.5" customHeight="1">
      <c r="A11" s="3" t="s">
        <v>148</v>
      </c>
      <c r="B11" s="1"/>
      <c r="C11" s="139">
        <v>2000000</v>
      </c>
      <c r="D11" s="1"/>
      <c r="E11" s="139">
        <v>4145205095</v>
      </c>
      <c r="F11" s="1"/>
      <c r="G11" s="139">
        <v>3592731304</v>
      </c>
      <c r="H11" s="1"/>
      <c r="I11" s="139">
        <f t="shared" si="0"/>
        <v>552473791</v>
      </c>
      <c r="J11" s="1"/>
      <c r="K11" s="139">
        <v>20115632</v>
      </c>
      <c r="L11" s="1"/>
      <c r="M11" s="139">
        <v>39682774139</v>
      </c>
      <c r="N11" s="1"/>
      <c r="O11" s="139">
        <v>36067936306</v>
      </c>
      <c r="P11" s="1"/>
      <c r="Q11" s="139">
        <v>3614837833</v>
      </c>
      <c r="S11" s="72"/>
      <c r="T11" s="72"/>
      <c r="U11" s="72"/>
    </row>
    <row r="12" spans="1:21" s="66" customFormat="1" ht="40.5" customHeight="1">
      <c r="A12" s="3" t="s">
        <v>147</v>
      </c>
      <c r="B12" s="1"/>
      <c r="C12" s="139">
        <v>1</v>
      </c>
      <c r="D12" s="1"/>
      <c r="E12" s="139">
        <v>1</v>
      </c>
      <c r="F12" s="1"/>
      <c r="G12" s="139">
        <v>2518</v>
      </c>
      <c r="H12" s="1"/>
      <c r="I12" s="139">
        <f t="shared" si="0"/>
        <v>-2517</v>
      </c>
      <c r="J12" s="1"/>
      <c r="K12" s="139">
        <v>1</v>
      </c>
      <c r="L12" s="1"/>
      <c r="M12" s="139">
        <v>1</v>
      </c>
      <c r="N12" s="1"/>
      <c r="O12" s="139">
        <v>2518</v>
      </c>
      <c r="P12" s="1"/>
      <c r="Q12" s="139">
        <v>-2517</v>
      </c>
      <c r="S12" s="72"/>
      <c r="T12" s="72"/>
      <c r="U12" s="72"/>
    </row>
    <row r="13" spans="1:21" s="66" customFormat="1" ht="40.5" customHeight="1">
      <c r="A13" s="3" t="s">
        <v>158</v>
      </c>
      <c r="B13" s="1"/>
      <c r="C13" s="139">
        <v>100000</v>
      </c>
      <c r="D13" s="1"/>
      <c r="E13" s="139">
        <v>7311489913</v>
      </c>
      <c r="F13" s="1"/>
      <c r="G13" s="139">
        <f>7089931793-12295793</f>
        <v>7077636000</v>
      </c>
      <c r="H13" s="1"/>
      <c r="I13" s="139">
        <f t="shared" si="0"/>
        <v>233853913</v>
      </c>
      <c r="J13" s="1"/>
      <c r="K13" s="139">
        <v>100000</v>
      </c>
      <c r="L13" s="1"/>
      <c r="M13" s="139">
        <v>7311489913</v>
      </c>
      <c r="N13" s="1"/>
      <c r="O13" s="139">
        <v>7089931793</v>
      </c>
      <c r="P13" s="1"/>
      <c r="Q13" s="139">
        <v>221558120</v>
      </c>
      <c r="S13" s="72"/>
      <c r="T13" s="72"/>
      <c r="U13" s="72"/>
    </row>
    <row r="14" spans="1:21" s="66" customFormat="1" ht="40.5" customHeight="1">
      <c r="A14" s="3" t="s">
        <v>93</v>
      </c>
      <c r="B14" s="1"/>
      <c r="C14" s="139">
        <v>14600000</v>
      </c>
      <c r="D14" s="1"/>
      <c r="E14" s="139">
        <f>50117783445+0</f>
        <v>50117783445</v>
      </c>
      <c r="F14" s="1"/>
      <c r="G14" s="139">
        <f>56741240852-8059285170-8059285170</f>
        <v>40622670512</v>
      </c>
      <c r="H14" s="1"/>
      <c r="I14" s="139">
        <f t="shared" si="0"/>
        <v>9495112933</v>
      </c>
      <c r="J14" s="1"/>
      <c r="K14" s="139">
        <v>69000000</v>
      </c>
      <c r="L14" s="1"/>
      <c r="M14" s="139">
        <v>255431803135</v>
      </c>
      <c r="N14" s="1"/>
      <c r="O14" s="139">
        <v>284103495479</v>
      </c>
      <c r="P14" s="1"/>
      <c r="Q14" s="139">
        <v>-28671692344</v>
      </c>
      <c r="S14" s="72"/>
      <c r="T14" s="72"/>
      <c r="U14" s="72"/>
    </row>
    <row r="15" spans="1:21" s="66" customFormat="1" ht="40.5" customHeight="1">
      <c r="A15" s="3" t="s">
        <v>157</v>
      </c>
      <c r="B15" s="1"/>
      <c r="C15" s="139">
        <v>5000</v>
      </c>
      <c r="D15" s="1"/>
      <c r="E15" s="139">
        <v>130717587</v>
      </c>
      <c r="F15" s="1"/>
      <c r="G15" s="139">
        <f>129478484-2240084</f>
        <v>127238400</v>
      </c>
      <c r="H15" s="1"/>
      <c r="I15" s="139">
        <f t="shared" si="0"/>
        <v>3479187</v>
      </c>
      <c r="J15" s="1"/>
      <c r="K15" s="139">
        <v>5000</v>
      </c>
      <c r="L15" s="1"/>
      <c r="M15" s="139">
        <v>130717587</v>
      </c>
      <c r="N15" s="1"/>
      <c r="O15" s="139">
        <v>129478484</v>
      </c>
      <c r="P15" s="1"/>
      <c r="Q15" s="139">
        <v>1239103</v>
      </c>
      <c r="S15" s="72"/>
      <c r="T15" s="72"/>
      <c r="U15" s="72"/>
    </row>
    <row r="16" spans="1:21" s="66" customFormat="1" ht="40.5" hidden="1" customHeight="1">
      <c r="A16" s="3" t="s">
        <v>88</v>
      </c>
      <c r="B16" s="1"/>
      <c r="C16" s="139">
        <v>300000</v>
      </c>
      <c r="D16" s="1"/>
      <c r="E16" s="139">
        <v>3876795016</v>
      </c>
      <c r="F16" s="1"/>
      <c r="G16" s="139">
        <v>3761398399</v>
      </c>
      <c r="H16" s="1"/>
      <c r="I16" s="139">
        <v>115396617</v>
      </c>
      <c r="J16" s="1"/>
      <c r="K16" s="139">
        <v>11200000</v>
      </c>
      <c r="L16" s="1"/>
      <c r="M16" s="139">
        <v>149728574456</v>
      </c>
      <c r="N16" s="1"/>
      <c r="O16" s="139">
        <v>136217863061</v>
      </c>
      <c r="P16" s="1"/>
      <c r="Q16" s="139">
        <v>13510711395</v>
      </c>
      <c r="S16" s="72"/>
      <c r="T16" s="72"/>
      <c r="U16" s="72"/>
    </row>
    <row r="17" spans="1:21" s="66" customFormat="1" ht="40.5" hidden="1" customHeight="1">
      <c r="A17" s="3" t="s">
        <v>87</v>
      </c>
      <c r="B17" s="1"/>
      <c r="C17" s="139">
        <v>23908</v>
      </c>
      <c r="D17" s="1"/>
      <c r="E17" s="139">
        <v>392134840</v>
      </c>
      <c r="F17" s="1"/>
      <c r="G17" s="139">
        <v>408160118</v>
      </c>
      <c r="H17" s="1"/>
      <c r="I17" s="139">
        <v>-16025278</v>
      </c>
      <c r="J17" s="1"/>
      <c r="K17" s="139">
        <v>2523908</v>
      </c>
      <c r="L17" s="1"/>
      <c r="M17" s="139">
        <v>51582285114</v>
      </c>
      <c r="N17" s="1"/>
      <c r="O17" s="139">
        <v>36896667521</v>
      </c>
      <c r="P17" s="1"/>
      <c r="Q17" s="139">
        <v>14685617593</v>
      </c>
      <c r="S17" s="72"/>
      <c r="T17" s="72"/>
      <c r="U17" s="72"/>
    </row>
    <row r="18" spans="1:21" s="66" customFormat="1" ht="40.5" hidden="1" customHeight="1">
      <c r="A18" s="3" t="s">
        <v>155</v>
      </c>
      <c r="B18" s="1"/>
      <c r="C18" s="139">
        <v>3800000</v>
      </c>
      <c r="D18" s="1"/>
      <c r="E18" s="139">
        <v>11341266218</v>
      </c>
      <c r="F18" s="1"/>
      <c r="G18" s="139">
        <v>12704136271</v>
      </c>
      <c r="H18" s="1"/>
      <c r="I18" s="139">
        <v>-1362870053</v>
      </c>
      <c r="J18" s="1"/>
      <c r="K18" s="139">
        <v>3800000</v>
      </c>
      <c r="L18" s="1"/>
      <c r="M18" s="139">
        <v>11341266218</v>
      </c>
      <c r="N18" s="1"/>
      <c r="O18" s="139">
        <v>12704136271</v>
      </c>
      <c r="P18" s="1"/>
      <c r="Q18" s="139">
        <v>-1362870053</v>
      </c>
      <c r="S18" s="72"/>
      <c r="T18" s="72"/>
      <c r="U18" s="72"/>
    </row>
    <row r="19" spans="1:21" s="66" customFormat="1" ht="40.5" hidden="1" customHeight="1">
      <c r="A19" s="3" t="s">
        <v>85</v>
      </c>
      <c r="B19" s="1"/>
      <c r="C19" s="139">
        <v>400000</v>
      </c>
      <c r="D19" s="1"/>
      <c r="E19" s="139">
        <v>24535069893</v>
      </c>
      <c r="F19" s="1"/>
      <c r="G19" s="139">
        <v>26161332378</v>
      </c>
      <c r="H19" s="1"/>
      <c r="I19" s="139">
        <v>-1626262485</v>
      </c>
      <c r="J19" s="1"/>
      <c r="K19" s="139">
        <v>2844279</v>
      </c>
      <c r="L19" s="1"/>
      <c r="M19" s="139">
        <v>216303781705</v>
      </c>
      <c r="N19" s="1"/>
      <c r="O19" s="139">
        <v>169484067044</v>
      </c>
      <c r="P19" s="1"/>
      <c r="Q19" s="139">
        <v>46819714661</v>
      </c>
      <c r="S19" s="72"/>
      <c r="T19" s="72"/>
      <c r="U19" s="72"/>
    </row>
    <row r="20" spans="1:21" s="66" customFormat="1" ht="40.5" hidden="1" customHeight="1">
      <c r="A20" s="3" t="s">
        <v>89</v>
      </c>
      <c r="B20" s="1"/>
      <c r="C20" s="139">
        <v>1200000</v>
      </c>
      <c r="D20" s="1"/>
      <c r="E20" s="139">
        <v>27020132125</v>
      </c>
      <c r="F20" s="1"/>
      <c r="G20" s="139">
        <v>28299802770</v>
      </c>
      <c r="H20" s="1"/>
      <c r="I20" s="139">
        <v>-1279670645</v>
      </c>
      <c r="J20" s="1"/>
      <c r="K20" s="139">
        <v>6040000</v>
      </c>
      <c r="L20" s="1"/>
      <c r="M20" s="139">
        <v>138221433120</v>
      </c>
      <c r="N20" s="1"/>
      <c r="O20" s="139">
        <v>140373609387</v>
      </c>
      <c r="P20" s="1"/>
      <c r="Q20" s="139">
        <v>-2152176267</v>
      </c>
      <c r="S20" s="72"/>
      <c r="U20" s="72"/>
    </row>
    <row r="21" spans="1:21" s="66" customFormat="1" ht="40.5" hidden="1" customHeight="1">
      <c r="A21" s="3" t="s">
        <v>92</v>
      </c>
      <c r="B21" s="1"/>
      <c r="C21" s="139">
        <v>300000</v>
      </c>
      <c r="D21" s="1"/>
      <c r="E21" s="139">
        <v>5165083810</v>
      </c>
      <c r="F21" s="1"/>
      <c r="G21" s="139">
        <v>5853353140</v>
      </c>
      <c r="H21" s="1"/>
      <c r="I21" s="139">
        <v>-688269330</v>
      </c>
      <c r="J21" s="1"/>
      <c r="K21" s="139">
        <v>850000</v>
      </c>
      <c r="L21" s="1"/>
      <c r="M21" s="139">
        <v>79942561187</v>
      </c>
      <c r="N21" s="1"/>
      <c r="O21" s="139">
        <v>72739794802</v>
      </c>
      <c r="P21" s="1"/>
      <c r="Q21" s="139">
        <v>7202766385</v>
      </c>
      <c r="S21" s="72"/>
      <c r="U21" s="72"/>
    </row>
    <row r="22" spans="1:21" s="66" customFormat="1" ht="40.5" hidden="1" customHeight="1">
      <c r="A22" s="3" t="s">
        <v>109</v>
      </c>
      <c r="B22" s="1"/>
      <c r="C22" s="139">
        <v>0</v>
      </c>
      <c r="D22" s="1"/>
      <c r="E22" s="139">
        <v>0</v>
      </c>
      <c r="F22" s="1"/>
      <c r="G22" s="139">
        <v>0</v>
      </c>
      <c r="H22" s="1"/>
      <c r="I22" s="139">
        <v>0</v>
      </c>
      <c r="J22" s="1"/>
      <c r="K22" s="139">
        <v>3831250</v>
      </c>
      <c r="L22" s="1"/>
      <c r="M22" s="139">
        <v>45395886459</v>
      </c>
      <c r="N22" s="1"/>
      <c r="O22" s="139">
        <v>50277662310</v>
      </c>
      <c r="P22" s="1"/>
      <c r="Q22" s="139">
        <v>-4881775851</v>
      </c>
      <c r="S22" s="72"/>
      <c r="U22" s="72"/>
    </row>
    <row r="23" spans="1:21" s="66" customFormat="1" ht="40.5" hidden="1" customHeight="1">
      <c r="A23" s="3" t="s">
        <v>115</v>
      </c>
      <c r="B23" s="1"/>
      <c r="C23" s="139">
        <v>0</v>
      </c>
      <c r="D23" s="1"/>
      <c r="E23" s="139">
        <v>0</v>
      </c>
      <c r="F23" s="1"/>
      <c r="G23" s="139">
        <v>0</v>
      </c>
      <c r="H23" s="1"/>
      <c r="I23" s="139">
        <v>0</v>
      </c>
      <c r="J23" s="1"/>
      <c r="K23" s="139">
        <v>1613822</v>
      </c>
      <c r="L23" s="1"/>
      <c r="M23" s="139">
        <v>5732749897</v>
      </c>
      <c r="N23" s="1"/>
      <c r="O23" s="139">
        <v>4829805681</v>
      </c>
      <c r="P23" s="1"/>
      <c r="Q23" s="139">
        <v>902944216</v>
      </c>
      <c r="S23" s="72"/>
      <c r="U23" s="72"/>
    </row>
    <row r="24" spans="1:21" s="66" customFormat="1" ht="40.5" hidden="1" customHeight="1">
      <c r="A24" s="3" t="s">
        <v>113</v>
      </c>
      <c r="B24" s="1"/>
      <c r="C24" s="139">
        <v>0</v>
      </c>
      <c r="D24" s="1"/>
      <c r="E24" s="139">
        <v>0</v>
      </c>
      <c r="F24" s="1"/>
      <c r="G24" s="139">
        <v>0</v>
      </c>
      <c r="H24" s="1"/>
      <c r="I24" s="139">
        <v>0</v>
      </c>
      <c r="J24" s="1"/>
      <c r="K24" s="139">
        <v>20000000</v>
      </c>
      <c r="L24" s="1"/>
      <c r="M24" s="139">
        <v>31256135637</v>
      </c>
      <c r="N24" s="1"/>
      <c r="O24" s="139">
        <v>25507428046</v>
      </c>
      <c r="P24" s="1"/>
      <c r="Q24" s="139">
        <v>5748707591</v>
      </c>
      <c r="S24" s="72"/>
    </row>
    <row r="25" spans="1:21" s="66" customFormat="1" ht="40.5" hidden="1" customHeight="1">
      <c r="A25" s="3" t="s">
        <v>153</v>
      </c>
      <c r="B25" s="1"/>
      <c r="C25" s="139">
        <v>0</v>
      </c>
      <c r="D25" s="1"/>
      <c r="E25" s="139">
        <v>0</v>
      </c>
      <c r="F25" s="1"/>
      <c r="G25" s="139">
        <v>0</v>
      </c>
      <c r="H25" s="1"/>
      <c r="I25" s="139">
        <v>0</v>
      </c>
      <c r="J25" s="1"/>
      <c r="K25" s="139">
        <v>487791</v>
      </c>
      <c r="L25" s="1"/>
      <c r="M25" s="139">
        <v>22542690804</v>
      </c>
      <c r="N25" s="1"/>
      <c r="O25" s="139">
        <v>23110858610</v>
      </c>
      <c r="P25" s="1"/>
      <c r="Q25" s="139">
        <v>-568167806</v>
      </c>
      <c r="S25" s="72"/>
    </row>
    <row r="26" spans="1:21" s="66" customFormat="1" ht="40.5" hidden="1" customHeight="1">
      <c r="A26" s="3" t="s">
        <v>140</v>
      </c>
      <c r="B26" s="1"/>
      <c r="C26" s="139">
        <v>0</v>
      </c>
      <c r="D26" s="1"/>
      <c r="E26" s="139">
        <v>0</v>
      </c>
      <c r="F26" s="1"/>
      <c r="G26" s="139">
        <v>0</v>
      </c>
      <c r="H26" s="1"/>
      <c r="I26" s="139">
        <v>0</v>
      </c>
      <c r="J26" s="1"/>
      <c r="K26" s="139">
        <v>4482223</v>
      </c>
      <c r="L26" s="1"/>
      <c r="M26" s="139">
        <v>63738825799</v>
      </c>
      <c r="N26" s="1"/>
      <c r="O26" s="139">
        <v>63734299930</v>
      </c>
      <c r="P26" s="1"/>
      <c r="Q26" s="139">
        <v>4525869</v>
      </c>
      <c r="S26" s="72"/>
    </row>
    <row r="27" spans="1:21" s="66" customFormat="1" ht="40.5" hidden="1" customHeight="1">
      <c r="A27" s="3" t="s">
        <v>117</v>
      </c>
      <c r="B27" s="1"/>
      <c r="C27" s="139">
        <v>0</v>
      </c>
      <c r="D27" s="1"/>
      <c r="E27" s="139">
        <v>0</v>
      </c>
      <c r="F27" s="1"/>
      <c r="G27" s="139">
        <v>0</v>
      </c>
      <c r="H27" s="1"/>
      <c r="I27" s="139">
        <v>0</v>
      </c>
      <c r="J27" s="1"/>
      <c r="K27" s="139">
        <v>268970</v>
      </c>
      <c r="L27" s="1"/>
      <c r="M27" s="139">
        <v>729116982</v>
      </c>
      <c r="N27" s="1"/>
      <c r="O27" s="139">
        <v>592283126</v>
      </c>
      <c r="P27" s="1"/>
      <c r="Q27" s="139">
        <v>136833856</v>
      </c>
      <c r="S27" s="72"/>
    </row>
    <row r="28" spans="1:21" s="66" customFormat="1" ht="40.5" hidden="1" customHeight="1">
      <c r="A28" s="3" t="s">
        <v>145</v>
      </c>
      <c r="B28" s="1"/>
      <c r="C28" s="139">
        <v>0</v>
      </c>
      <c r="D28" s="1"/>
      <c r="E28" s="139">
        <v>0</v>
      </c>
      <c r="F28" s="1"/>
      <c r="G28" s="139">
        <v>0</v>
      </c>
      <c r="H28" s="1"/>
      <c r="I28" s="139">
        <v>0</v>
      </c>
      <c r="J28" s="1"/>
      <c r="K28" s="139">
        <v>138694</v>
      </c>
      <c r="L28" s="1"/>
      <c r="M28" s="139">
        <v>4466948177</v>
      </c>
      <c r="N28" s="1"/>
      <c r="O28" s="139">
        <v>3192922283</v>
      </c>
      <c r="P28" s="1"/>
      <c r="Q28" s="139">
        <v>1274025894</v>
      </c>
      <c r="S28" s="72"/>
    </row>
    <row r="29" spans="1:21" s="66" customFormat="1" ht="40.5" hidden="1" customHeight="1">
      <c r="A29" s="3" t="s">
        <v>86</v>
      </c>
      <c r="B29" s="1"/>
      <c r="C29" s="139">
        <v>0</v>
      </c>
      <c r="D29" s="1"/>
      <c r="E29" s="139">
        <v>0</v>
      </c>
      <c r="F29" s="1"/>
      <c r="G29" s="139">
        <v>0</v>
      </c>
      <c r="H29" s="1"/>
      <c r="I29" s="139">
        <v>0</v>
      </c>
      <c r="J29" s="1"/>
      <c r="K29" s="139">
        <v>1100000</v>
      </c>
      <c r="L29" s="1"/>
      <c r="M29" s="139">
        <v>30358440445</v>
      </c>
      <c r="N29" s="1"/>
      <c r="O29" s="139">
        <v>30005601100</v>
      </c>
      <c r="P29" s="1"/>
      <c r="Q29" s="139">
        <v>352839345</v>
      </c>
      <c r="S29" s="72"/>
    </row>
    <row r="30" spans="1:21" s="66" customFormat="1" ht="40.5" hidden="1" customHeight="1">
      <c r="A30" s="3" t="s">
        <v>110</v>
      </c>
      <c r="B30" s="1"/>
      <c r="C30" s="139">
        <v>0</v>
      </c>
      <c r="D30" s="1"/>
      <c r="E30" s="139">
        <v>0</v>
      </c>
      <c r="F30" s="1"/>
      <c r="G30" s="139">
        <v>0</v>
      </c>
      <c r="H30" s="1"/>
      <c r="I30" s="139">
        <v>0</v>
      </c>
      <c r="J30" s="1"/>
      <c r="K30" s="139">
        <v>7282564</v>
      </c>
      <c r="L30" s="1"/>
      <c r="M30" s="139">
        <v>73483161364</v>
      </c>
      <c r="N30" s="1"/>
      <c r="O30" s="139">
        <v>59756477333</v>
      </c>
      <c r="P30" s="1"/>
      <c r="Q30" s="139">
        <v>13726684031</v>
      </c>
      <c r="S30" s="72"/>
    </row>
    <row r="31" spans="1:21" s="66" customFormat="1" ht="40.5" hidden="1" customHeight="1">
      <c r="A31" s="3" t="s">
        <v>152</v>
      </c>
      <c r="B31" s="1"/>
      <c r="C31" s="139">
        <v>0</v>
      </c>
      <c r="D31" s="1"/>
      <c r="E31" s="139">
        <v>0</v>
      </c>
      <c r="F31" s="1"/>
      <c r="G31" s="139">
        <v>0</v>
      </c>
      <c r="H31" s="1"/>
      <c r="I31" s="139">
        <v>0</v>
      </c>
      <c r="J31" s="1"/>
      <c r="K31" s="139">
        <v>2700000</v>
      </c>
      <c r="L31" s="1"/>
      <c r="M31" s="139">
        <v>29357808805</v>
      </c>
      <c r="N31" s="1"/>
      <c r="O31" s="139">
        <v>29388074456</v>
      </c>
      <c r="P31" s="1"/>
      <c r="Q31" s="139">
        <v>-30265651</v>
      </c>
      <c r="S31" s="72"/>
    </row>
    <row r="32" spans="1:21" s="66" customFormat="1" ht="40.5" hidden="1" customHeight="1">
      <c r="A32" s="3" t="s">
        <v>144</v>
      </c>
      <c r="B32" s="1"/>
      <c r="C32" s="139">
        <v>0</v>
      </c>
      <c r="D32" s="1"/>
      <c r="E32" s="139">
        <v>0</v>
      </c>
      <c r="F32" s="1"/>
      <c r="G32" s="139">
        <v>0</v>
      </c>
      <c r="H32" s="1"/>
      <c r="I32" s="139">
        <v>0</v>
      </c>
      <c r="J32" s="1"/>
      <c r="K32" s="139">
        <v>550000</v>
      </c>
      <c r="L32" s="1"/>
      <c r="M32" s="139">
        <v>25527253776</v>
      </c>
      <c r="N32" s="1"/>
      <c r="O32" s="139">
        <v>26867363497</v>
      </c>
      <c r="P32" s="1"/>
      <c r="Q32" s="139">
        <v>-1340109721</v>
      </c>
      <c r="S32" s="72"/>
    </row>
    <row r="33" spans="1:19" s="66" customFormat="1" ht="40.5" hidden="1" customHeight="1">
      <c r="A33" s="3" t="s">
        <v>118</v>
      </c>
      <c r="B33" s="1"/>
      <c r="C33" s="139">
        <v>0</v>
      </c>
      <c r="D33" s="1"/>
      <c r="E33" s="139">
        <v>0</v>
      </c>
      <c r="F33" s="1"/>
      <c r="G33" s="139">
        <v>0</v>
      </c>
      <c r="H33" s="1"/>
      <c r="I33" s="139">
        <v>0</v>
      </c>
      <c r="J33" s="1"/>
      <c r="K33" s="139">
        <v>258212</v>
      </c>
      <c r="L33" s="1"/>
      <c r="M33" s="139">
        <v>9776111905</v>
      </c>
      <c r="N33" s="1"/>
      <c r="O33" s="139">
        <v>7740884249</v>
      </c>
      <c r="P33" s="1"/>
      <c r="Q33" s="139">
        <v>2035227656</v>
      </c>
      <c r="S33" s="72"/>
    </row>
    <row r="34" spans="1:19" s="66" customFormat="1" ht="40.5" hidden="1" customHeight="1">
      <c r="A34" s="3" t="s">
        <v>90</v>
      </c>
      <c r="B34" s="1"/>
      <c r="C34" s="139">
        <v>0</v>
      </c>
      <c r="D34" s="1"/>
      <c r="E34" s="139">
        <v>0</v>
      </c>
      <c r="F34" s="1"/>
      <c r="G34" s="139">
        <v>0</v>
      </c>
      <c r="H34" s="1"/>
      <c r="I34" s="139">
        <v>0</v>
      </c>
      <c r="J34" s="1"/>
      <c r="K34" s="139">
        <v>20000001</v>
      </c>
      <c r="L34" s="1"/>
      <c r="M34" s="139">
        <v>197838386849</v>
      </c>
      <c r="N34" s="1"/>
      <c r="O34" s="139">
        <v>205581461551</v>
      </c>
      <c r="P34" s="1"/>
      <c r="Q34" s="139">
        <v>-7743074702</v>
      </c>
      <c r="S34" s="72"/>
    </row>
    <row r="35" spans="1:19" s="66" customFormat="1" ht="40.5" hidden="1" customHeight="1">
      <c r="A35" s="3" t="s">
        <v>84</v>
      </c>
      <c r="B35" s="1"/>
      <c r="C35" s="139">
        <v>0</v>
      </c>
      <c r="D35" s="1"/>
      <c r="E35" s="139">
        <v>0</v>
      </c>
      <c r="F35" s="1"/>
      <c r="G35" s="139">
        <v>0</v>
      </c>
      <c r="H35" s="1"/>
      <c r="I35" s="139">
        <v>0</v>
      </c>
      <c r="J35" s="1"/>
      <c r="K35" s="139">
        <v>1520131</v>
      </c>
      <c r="L35" s="1"/>
      <c r="M35" s="139">
        <v>246206353242</v>
      </c>
      <c r="N35" s="1"/>
      <c r="O35" s="139">
        <v>173940304790</v>
      </c>
      <c r="P35" s="1"/>
      <c r="Q35" s="139">
        <v>72266048452</v>
      </c>
      <c r="S35" s="72"/>
    </row>
    <row r="36" spans="1:19" s="66" customFormat="1" ht="40.5" hidden="1" customHeight="1">
      <c r="A36" s="3" t="s">
        <v>116</v>
      </c>
      <c r="B36" s="1"/>
      <c r="C36" s="139">
        <v>0</v>
      </c>
      <c r="D36" s="1"/>
      <c r="E36" s="139">
        <v>0</v>
      </c>
      <c r="F36" s="1"/>
      <c r="G36" s="139">
        <v>0</v>
      </c>
      <c r="H36" s="1"/>
      <c r="I36" s="139">
        <v>0</v>
      </c>
      <c r="J36" s="1"/>
      <c r="K36" s="139">
        <v>500000</v>
      </c>
      <c r="L36" s="1"/>
      <c r="M36" s="139">
        <v>6681010112</v>
      </c>
      <c r="N36" s="1"/>
      <c r="O36" s="139">
        <v>16507846545</v>
      </c>
      <c r="P36" s="1"/>
      <c r="Q36" s="139">
        <v>-9826836433</v>
      </c>
      <c r="S36" s="72"/>
    </row>
    <row r="37" spans="1:19" s="66" customFormat="1" ht="40.5" hidden="1" customHeight="1">
      <c r="A37" s="3" t="s">
        <v>124</v>
      </c>
      <c r="B37" s="1"/>
      <c r="C37" s="139">
        <v>0</v>
      </c>
      <c r="D37" s="1"/>
      <c r="E37" s="139">
        <v>0</v>
      </c>
      <c r="F37" s="1"/>
      <c r="G37" s="139">
        <v>0</v>
      </c>
      <c r="H37" s="1"/>
      <c r="I37" s="139">
        <v>0</v>
      </c>
      <c r="J37" s="1"/>
      <c r="K37" s="139">
        <v>850000</v>
      </c>
      <c r="L37" s="1"/>
      <c r="M37" s="139">
        <v>16484828388</v>
      </c>
      <c r="N37" s="1"/>
      <c r="O37" s="139">
        <v>12113074405</v>
      </c>
      <c r="P37" s="1"/>
      <c r="Q37" s="139">
        <v>4371753983</v>
      </c>
      <c r="S37" s="72"/>
    </row>
    <row r="38" spans="1:19" s="66" customFormat="1" ht="40.5" hidden="1" customHeight="1">
      <c r="A38" s="3" t="s">
        <v>125</v>
      </c>
      <c r="B38" s="1"/>
      <c r="C38" s="139">
        <v>0</v>
      </c>
      <c r="D38" s="1"/>
      <c r="E38" s="139">
        <v>0</v>
      </c>
      <c r="F38" s="1"/>
      <c r="G38" s="139">
        <v>0</v>
      </c>
      <c r="H38" s="1"/>
      <c r="I38" s="139">
        <v>0</v>
      </c>
      <c r="J38" s="1"/>
      <c r="K38" s="139">
        <v>84176</v>
      </c>
      <c r="L38" s="1"/>
      <c r="M38" s="139">
        <v>3126103726</v>
      </c>
      <c r="N38" s="1"/>
      <c r="O38" s="139">
        <v>1769336418</v>
      </c>
      <c r="P38" s="1"/>
      <c r="Q38" s="139">
        <v>1356767308</v>
      </c>
      <c r="S38" s="72"/>
    </row>
    <row r="39" spans="1:19" s="66" customFormat="1" ht="40.5" hidden="1" customHeight="1">
      <c r="A39" s="3" t="s">
        <v>143</v>
      </c>
      <c r="B39" s="1"/>
      <c r="C39" s="139">
        <v>0</v>
      </c>
      <c r="D39" s="1"/>
      <c r="E39" s="139">
        <v>0</v>
      </c>
      <c r="F39" s="1"/>
      <c r="G39" s="139">
        <v>0</v>
      </c>
      <c r="H39" s="1"/>
      <c r="I39" s="139">
        <v>0</v>
      </c>
      <c r="J39" s="1"/>
      <c r="K39" s="139">
        <v>303736</v>
      </c>
      <c r="L39" s="1"/>
      <c r="M39" s="139">
        <v>9859189226</v>
      </c>
      <c r="N39" s="1"/>
      <c r="O39" s="139">
        <v>6171439383</v>
      </c>
      <c r="P39" s="1"/>
      <c r="Q39" s="139">
        <v>3687749843</v>
      </c>
      <c r="S39" s="72"/>
    </row>
    <row r="40" spans="1:19" s="66" customFormat="1" ht="40.5" hidden="1" customHeight="1">
      <c r="A40" s="3" t="s">
        <v>91</v>
      </c>
      <c r="B40" s="1"/>
      <c r="C40" s="139">
        <v>0</v>
      </c>
      <c r="D40" s="1"/>
      <c r="E40" s="139">
        <v>0</v>
      </c>
      <c r="F40" s="1"/>
      <c r="G40" s="139">
        <v>0</v>
      </c>
      <c r="H40" s="1"/>
      <c r="I40" s="139">
        <v>0</v>
      </c>
      <c r="J40" s="1"/>
      <c r="K40" s="139">
        <v>10600000</v>
      </c>
      <c r="L40" s="1"/>
      <c r="M40" s="139">
        <v>161145962905</v>
      </c>
      <c r="N40" s="1"/>
      <c r="O40" s="139">
        <v>181580093362</v>
      </c>
      <c r="P40" s="1"/>
      <c r="Q40" s="139">
        <v>-20434130457</v>
      </c>
      <c r="S40" s="72"/>
    </row>
    <row r="41" spans="1:19" s="66" customFormat="1" ht="40.5" hidden="1" customHeight="1">
      <c r="A41" s="3" t="s">
        <v>102</v>
      </c>
      <c r="B41" s="1"/>
      <c r="C41" s="139">
        <v>0</v>
      </c>
      <c r="D41" s="1"/>
      <c r="E41" s="139">
        <v>0</v>
      </c>
      <c r="F41" s="1"/>
      <c r="G41" s="139">
        <v>0</v>
      </c>
      <c r="H41" s="1"/>
      <c r="I41" s="139">
        <v>0</v>
      </c>
      <c r="J41" s="1"/>
      <c r="K41" s="139">
        <v>761575</v>
      </c>
      <c r="L41" s="1"/>
      <c r="M41" s="139">
        <v>69302601780</v>
      </c>
      <c r="N41" s="1"/>
      <c r="O41" s="139">
        <v>57279457620</v>
      </c>
      <c r="P41" s="1"/>
      <c r="Q41" s="139">
        <v>12023144160</v>
      </c>
      <c r="S41" s="72"/>
    </row>
    <row r="42" spans="1:19" s="66" customFormat="1" ht="40.5" hidden="1" customHeight="1">
      <c r="A42" s="3" t="s">
        <v>107</v>
      </c>
      <c r="B42" s="1"/>
      <c r="C42" s="139">
        <v>0</v>
      </c>
      <c r="D42" s="1"/>
      <c r="E42" s="139">
        <v>0</v>
      </c>
      <c r="F42" s="1"/>
      <c r="G42" s="139">
        <v>0</v>
      </c>
      <c r="H42" s="1"/>
      <c r="I42" s="139">
        <v>0</v>
      </c>
      <c r="J42" s="1"/>
      <c r="K42" s="139">
        <v>7166666</v>
      </c>
      <c r="L42" s="1"/>
      <c r="M42" s="139">
        <v>35410021101</v>
      </c>
      <c r="N42" s="1"/>
      <c r="O42" s="139">
        <v>42139363155</v>
      </c>
      <c r="P42" s="1"/>
      <c r="Q42" s="139">
        <v>-6729342054</v>
      </c>
      <c r="S42" s="72"/>
    </row>
    <row r="43" spans="1:19" s="66" customFormat="1" ht="40.5" hidden="1" customHeight="1">
      <c r="A43" s="3" t="s">
        <v>139</v>
      </c>
      <c r="B43" s="1"/>
      <c r="C43" s="139">
        <v>0</v>
      </c>
      <c r="D43" s="1"/>
      <c r="E43" s="139">
        <v>0</v>
      </c>
      <c r="F43" s="1"/>
      <c r="G43" s="139">
        <v>0</v>
      </c>
      <c r="H43" s="1"/>
      <c r="I43" s="139">
        <v>0</v>
      </c>
      <c r="J43" s="1"/>
      <c r="K43" s="139">
        <v>29400</v>
      </c>
      <c r="L43" s="1"/>
      <c r="M43" s="139">
        <v>209134609</v>
      </c>
      <c r="N43" s="1"/>
      <c r="O43" s="139">
        <v>147810288</v>
      </c>
      <c r="P43" s="1"/>
      <c r="Q43" s="139">
        <v>61324321</v>
      </c>
      <c r="S43" s="72"/>
    </row>
    <row r="44" spans="1:19" s="66" customFormat="1" ht="40.5" hidden="1" customHeight="1">
      <c r="A44" s="3" t="s">
        <v>128</v>
      </c>
      <c r="B44" s="1"/>
      <c r="C44" s="139">
        <v>0</v>
      </c>
      <c r="D44" s="1"/>
      <c r="E44" s="139">
        <v>0</v>
      </c>
      <c r="F44" s="1"/>
      <c r="G44" s="139">
        <v>0</v>
      </c>
      <c r="H44" s="1"/>
      <c r="I44" s="139">
        <v>0</v>
      </c>
      <c r="J44" s="1"/>
      <c r="K44" s="139">
        <v>11013</v>
      </c>
      <c r="L44" s="1"/>
      <c r="M44" s="139">
        <v>476773384</v>
      </c>
      <c r="N44" s="1"/>
      <c r="O44" s="139">
        <v>358247492</v>
      </c>
      <c r="P44" s="1"/>
      <c r="Q44" s="139">
        <v>118525892</v>
      </c>
      <c r="S44" s="72"/>
    </row>
    <row r="45" spans="1:19" s="66" customFormat="1" ht="40.5" hidden="1" customHeight="1">
      <c r="A45" s="3" t="s">
        <v>141</v>
      </c>
      <c r="B45" s="1"/>
      <c r="C45" s="139">
        <v>0</v>
      </c>
      <c r="D45" s="1"/>
      <c r="E45" s="139">
        <v>0</v>
      </c>
      <c r="F45" s="1"/>
      <c r="G45" s="139">
        <v>0</v>
      </c>
      <c r="H45" s="1"/>
      <c r="I45" s="139">
        <v>0</v>
      </c>
      <c r="J45" s="1"/>
      <c r="K45" s="139">
        <v>61250</v>
      </c>
      <c r="L45" s="1"/>
      <c r="M45" s="139">
        <v>192398384</v>
      </c>
      <c r="N45" s="1"/>
      <c r="O45" s="139">
        <v>116603276</v>
      </c>
      <c r="P45" s="1"/>
      <c r="Q45" s="139">
        <v>75795108</v>
      </c>
      <c r="S45" s="72"/>
    </row>
    <row r="46" spans="1:19" s="66" customFormat="1" ht="40.5" hidden="1" customHeight="1">
      <c r="A46" s="3" t="s">
        <v>127</v>
      </c>
      <c r="B46" s="1"/>
      <c r="C46" s="139">
        <v>0</v>
      </c>
      <c r="D46" s="1"/>
      <c r="E46" s="139">
        <v>0</v>
      </c>
      <c r="F46" s="1"/>
      <c r="G46" s="139">
        <v>0</v>
      </c>
      <c r="H46" s="1"/>
      <c r="I46" s="139">
        <v>0</v>
      </c>
      <c r="J46" s="1"/>
      <c r="K46" s="139">
        <v>2300000</v>
      </c>
      <c r="L46" s="1"/>
      <c r="M46" s="139">
        <v>41445756553</v>
      </c>
      <c r="N46" s="1"/>
      <c r="O46" s="139">
        <v>48385240631</v>
      </c>
      <c r="P46" s="1"/>
      <c r="Q46" s="139">
        <v>-6939484078</v>
      </c>
      <c r="S46" s="72"/>
    </row>
    <row r="47" spans="1:19" s="66" customFormat="1" ht="40.5" hidden="1" customHeight="1">
      <c r="A47" s="3" t="s">
        <v>95</v>
      </c>
      <c r="B47" s="1"/>
      <c r="C47" s="139">
        <v>0</v>
      </c>
      <c r="D47" s="1"/>
      <c r="E47" s="139">
        <v>0</v>
      </c>
      <c r="F47" s="1"/>
      <c r="G47" s="139">
        <v>0</v>
      </c>
      <c r="H47" s="1"/>
      <c r="I47" s="139">
        <v>0</v>
      </c>
      <c r="J47" s="1"/>
      <c r="K47" s="139">
        <v>3400000</v>
      </c>
      <c r="L47" s="1"/>
      <c r="M47" s="139">
        <v>65957357140</v>
      </c>
      <c r="N47" s="1"/>
      <c r="O47" s="139">
        <v>47421803766</v>
      </c>
      <c r="P47" s="1"/>
      <c r="Q47" s="139">
        <v>18535553374</v>
      </c>
      <c r="S47" s="72"/>
    </row>
    <row r="48" spans="1:19" s="66" customFormat="1" ht="40.5" hidden="1" customHeight="1">
      <c r="A48" s="3" t="s">
        <v>97</v>
      </c>
      <c r="B48" s="1"/>
      <c r="C48" s="139">
        <v>0</v>
      </c>
      <c r="D48" s="1"/>
      <c r="E48" s="139">
        <v>0</v>
      </c>
      <c r="F48" s="1"/>
      <c r="G48" s="139">
        <v>0</v>
      </c>
      <c r="H48" s="1"/>
      <c r="I48" s="139">
        <v>0</v>
      </c>
      <c r="J48" s="1"/>
      <c r="K48" s="139">
        <v>2000000</v>
      </c>
      <c r="L48" s="1"/>
      <c r="M48" s="139">
        <v>21726269106</v>
      </c>
      <c r="N48" s="1"/>
      <c r="O48" s="139">
        <v>21726269106</v>
      </c>
      <c r="P48" s="1"/>
      <c r="Q48" s="139">
        <v>0</v>
      </c>
      <c r="S48" s="72"/>
    </row>
    <row r="49" spans="1:19" s="66" customFormat="1" ht="40.5" hidden="1" customHeight="1">
      <c r="A49" s="3" t="s">
        <v>126</v>
      </c>
      <c r="B49" s="1"/>
      <c r="C49" s="139">
        <v>0</v>
      </c>
      <c r="D49" s="1"/>
      <c r="E49" s="139">
        <v>0</v>
      </c>
      <c r="F49" s="1"/>
      <c r="G49" s="139">
        <v>0</v>
      </c>
      <c r="H49" s="1"/>
      <c r="I49" s="139">
        <v>0</v>
      </c>
      <c r="J49" s="1"/>
      <c r="K49" s="139">
        <v>2532400</v>
      </c>
      <c r="L49" s="1"/>
      <c r="M49" s="139">
        <v>87721320773</v>
      </c>
      <c r="N49" s="1"/>
      <c r="O49" s="139">
        <v>63934170144</v>
      </c>
      <c r="P49" s="1"/>
      <c r="Q49" s="139">
        <v>23787150629</v>
      </c>
      <c r="S49" s="72"/>
    </row>
    <row r="50" spans="1:19" s="66" customFormat="1" ht="40.5" hidden="1" customHeight="1">
      <c r="A50" s="3" t="s">
        <v>154</v>
      </c>
      <c r="B50" s="1"/>
      <c r="C50" s="139">
        <v>0</v>
      </c>
      <c r="D50" s="1"/>
      <c r="E50" s="139">
        <v>0</v>
      </c>
      <c r="F50" s="1"/>
      <c r="G50" s="139">
        <v>0</v>
      </c>
      <c r="H50" s="1"/>
      <c r="I50" s="139">
        <v>0</v>
      </c>
      <c r="J50" s="1"/>
      <c r="K50" s="139">
        <v>102727</v>
      </c>
      <c r="L50" s="1"/>
      <c r="M50" s="139">
        <v>2614028299</v>
      </c>
      <c r="N50" s="1"/>
      <c r="O50" s="139">
        <v>2827922061</v>
      </c>
      <c r="P50" s="1"/>
      <c r="Q50" s="139">
        <v>-213893762</v>
      </c>
      <c r="S50" s="72"/>
    </row>
    <row r="51" spans="1:19" s="66" customFormat="1" ht="40.5" hidden="1" customHeight="1">
      <c r="A51" s="3" t="s">
        <v>146</v>
      </c>
      <c r="B51" s="1"/>
      <c r="C51" s="139">
        <v>0</v>
      </c>
      <c r="D51" s="1"/>
      <c r="E51" s="139">
        <v>0</v>
      </c>
      <c r="F51" s="1"/>
      <c r="G51" s="139">
        <v>0</v>
      </c>
      <c r="H51" s="1"/>
      <c r="I51" s="139">
        <v>0</v>
      </c>
      <c r="J51" s="1"/>
      <c r="K51" s="139">
        <v>1451</v>
      </c>
      <c r="L51" s="1"/>
      <c r="M51" s="139">
        <v>9695590</v>
      </c>
      <c r="N51" s="1"/>
      <c r="O51" s="139">
        <v>7987744</v>
      </c>
      <c r="P51" s="1"/>
      <c r="Q51" s="139">
        <v>1707846</v>
      </c>
      <c r="S51" s="72"/>
    </row>
    <row r="52" spans="1:19" ht="34.5" customHeight="1" thickBot="1">
      <c r="A52" s="122"/>
      <c r="B52" s="122"/>
      <c r="C52" s="123"/>
      <c r="D52" s="122"/>
      <c r="E52" s="124">
        <f>SUM(E9:E51)</f>
        <v>140515971682</v>
      </c>
      <c r="F52" s="122"/>
      <c r="G52" s="124">
        <f>SUM(G9:G51)</f>
        <v>134698518070</v>
      </c>
      <c r="H52" s="122"/>
      <c r="I52" s="124">
        <f>SUM(I9:I51)</f>
        <v>5817453612</v>
      </c>
      <c r="J52" s="122"/>
      <c r="K52" s="123"/>
      <c r="L52" s="122"/>
      <c r="M52" s="124">
        <f>SUM(M9:M51)</f>
        <v>2326081158231</v>
      </c>
      <c r="N52" s="122"/>
      <c r="O52" s="124">
        <f>SUM(O9:O51)</f>
        <v>2163875335480</v>
      </c>
      <c r="P52" s="122"/>
      <c r="Q52" s="124">
        <f>SUM(Q9:Q51)</f>
        <v>162205822751</v>
      </c>
    </row>
    <row r="53" spans="1:19" ht="28.5" thickTop="1">
      <c r="C53" s="125"/>
      <c r="I53" s="126"/>
      <c r="K53" s="125"/>
      <c r="M53" s="126"/>
    </row>
    <row r="54" spans="1:19">
      <c r="A54" s="122"/>
      <c r="B54" s="122"/>
      <c r="C54" s="123"/>
      <c r="D54" s="122"/>
      <c r="E54" s="122"/>
      <c r="F54" s="122"/>
      <c r="G54" s="122"/>
      <c r="H54" s="122"/>
      <c r="I54" s="122"/>
      <c r="J54" s="122"/>
      <c r="K54" s="123"/>
      <c r="L54" s="122"/>
      <c r="M54" s="122"/>
      <c r="N54" s="122"/>
      <c r="O54" s="122"/>
      <c r="P54" s="122"/>
    </row>
    <row r="55" spans="1:19">
      <c r="A55" s="122"/>
      <c r="B55" s="122"/>
      <c r="C55" s="123"/>
      <c r="D55" s="122"/>
      <c r="E55" s="122"/>
      <c r="F55" s="122"/>
      <c r="G55" s="122"/>
      <c r="H55" s="122"/>
      <c r="I55" s="122"/>
      <c r="J55" s="122"/>
      <c r="K55" s="123"/>
      <c r="L55" s="122"/>
      <c r="M55" s="122"/>
      <c r="N55" s="122"/>
      <c r="O55" s="122"/>
      <c r="P55" s="122"/>
    </row>
    <row r="56" spans="1:19">
      <c r="A56" s="122"/>
      <c r="B56" s="122"/>
      <c r="C56" s="123"/>
      <c r="D56" s="122"/>
      <c r="E56" s="139"/>
      <c r="F56" s="1"/>
      <c r="G56" s="160"/>
      <c r="H56" s="1"/>
      <c r="I56" s="139"/>
      <c r="J56" s="122"/>
      <c r="K56" s="123"/>
      <c r="L56" s="122"/>
      <c r="M56" s="122"/>
      <c r="N56" s="122"/>
      <c r="O56" s="122"/>
      <c r="P56" s="122"/>
    </row>
    <row r="57" spans="1:19">
      <c r="A57" s="122"/>
      <c r="B57" s="122"/>
      <c r="C57" s="123"/>
      <c r="D57" s="122"/>
      <c r="E57" s="139"/>
      <c r="F57" s="1"/>
      <c r="G57" s="139"/>
      <c r="H57" s="1"/>
      <c r="I57" s="139"/>
      <c r="J57" s="122"/>
      <c r="K57" s="123"/>
      <c r="L57" s="122"/>
      <c r="M57" s="122"/>
      <c r="N57" s="122"/>
      <c r="O57" s="122"/>
      <c r="P57" s="122"/>
    </row>
    <row r="58" spans="1:19">
      <c r="A58" s="122"/>
      <c r="B58" s="122"/>
      <c r="C58" s="123"/>
      <c r="D58" s="122"/>
      <c r="E58" s="139"/>
      <c r="F58" s="1"/>
      <c r="G58" s="160"/>
      <c r="H58" s="1"/>
      <c r="I58" s="139"/>
      <c r="J58" s="122"/>
      <c r="K58" s="123"/>
      <c r="L58" s="122"/>
      <c r="M58" s="122"/>
      <c r="N58" s="122"/>
      <c r="O58" s="122"/>
      <c r="P58" s="122"/>
    </row>
    <row r="59" spans="1:19">
      <c r="A59" s="122"/>
      <c r="B59" s="122"/>
      <c r="C59" s="123"/>
      <c r="D59" s="122"/>
      <c r="E59" s="139"/>
      <c r="F59" s="1"/>
      <c r="G59" s="139"/>
      <c r="I59" s="139"/>
      <c r="J59" s="122"/>
      <c r="K59" s="123"/>
      <c r="L59" s="122"/>
      <c r="M59" s="122"/>
      <c r="N59" s="122"/>
      <c r="O59" s="122"/>
      <c r="P59" s="122"/>
    </row>
    <row r="60" spans="1:19">
      <c r="A60" s="122"/>
      <c r="B60" s="122"/>
      <c r="C60" s="123"/>
      <c r="D60" s="122"/>
      <c r="E60" s="139"/>
      <c r="F60" s="1"/>
      <c r="G60" s="160"/>
      <c r="H60" s="1"/>
      <c r="I60" s="139"/>
      <c r="J60" s="122"/>
      <c r="K60" s="123"/>
      <c r="L60" s="122"/>
      <c r="M60" s="122"/>
      <c r="N60" s="122"/>
      <c r="O60" s="122"/>
      <c r="P60" s="122"/>
    </row>
    <row r="61" spans="1:19">
      <c r="E61" s="139"/>
      <c r="F61" s="1"/>
      <c r="G61" s="139"/>
      <c r="I61" s="139"/>
    </row>
    <row r="62" spans="1:19">
      <c r="A62" s="122"/>
      <c r="B62" s="122"/>
      <c r="C62" s="123"/>
      <c r="D62" s="122"/>
      <c r="E62" s="122"/>
      <c r="F62" s="122"/>
      <c r="G62" s="122"/>
      <c r="H62" s="122"/>
      <c r="I62" s="122"/>
      <c r="J62" s="122"/>
      <c r="K62" s="123"/>
      <c r="L62" s="122"/>
      <c r="M62" s="122"/>
      <c r="N62" s="122"/>
      <c r="O62" s="122"/>
      <c r="P62" s="122"/>
    </row>
    <row r="63" spans="1:19">
      <c r="A63" s="122"/>
      <c r="B63" s="122"/>
      <c r="C63" s="123"/>
      <c r="D63" s="122"/>
      <c r="E63" s="139"/>
      <c r="F63" s="1"/>
      <c r="G63" s="160"/>
      <c r="H63" s="1"/>
      <c r="I63" s="139"/>
      <c r="J63" s="122"/>
      <c r="K63" s="123"/>
      <c r="L63" s="122"/>
      <c r="M63" s="122"/>
      <c r="N63" s="122"/>
      <c r="O63" s="122"/>
      <c r="P63" s="122"/>
    </row>
    <row r="64" spans="1:19">
      <c r="E64" s="139"/>
      <c r="F64" s="1"/>
      <c r="G64" s="139"/>
      <c r="H64" s="1"/>
      <c r="I64" s="139"/>
    </row>
    <row r="65" spans="1:17">
      <c r="A65" s="122"/>
      <c r="B65" s="122"/>
      <c r="C65" s="123"/>
      <c r="D65" s="122"/>
      <c r="E65" s="122"/>
      <c r="F65" s="122"/>
      <c r="G65" s="122"/>
      <c r="H65" s="122"/>
      <c r="I65" s="122"/>
      <c r="J65" s="122"/>
      <c r="K65" s="123"/>
      <c r="L65" s="122"/>
      <c r="M65" s="122"/>
      <c r="N65" s="122"/>
      <c r="O65" s="122"/>
      <c r="P65" s="122"/>
    </row>
    <row r="66" spans="1:17">
      <c r="C66" s="127"/>
      <c r="D66" s="128"/>
      <c r="E66" s="128"/>
      <c r="F66" s="128"/>
      <c r="G66" s="128"/>
      <c r="H66" s="128"/>
      <c r="I66" s="128"/>
      <c r="J66" s="128"/>
      <c r="K66" s="127"/>
      <c r="L66" s="128"/>
      <c r="M66" s="128"/>
      <c r="N66" s="128"/>
      <c r="O66" s="128"/>
      <c r="P66" s="128"/>
      <c r="Q66" s="129"/>
    </row>
    <row r="67" spans="1:17">
      <c r="A67" s="122"/>
      <c r="B67" s="122"/>
      <c r="C67" s="123"/>
      <c r="D67" s="122"/>
      <c r="E67" s="122"/>
      <c r="F67" s="122"/>
      <c r="G67" s="122"/>
      <c r="H67" s="122"/>
      <c r="I67" s="122"/>
      <c r="J67" s="122"/>
      <c r="K67" s="123"/>
      <c r="L67" s="122"/>
      <c r="M67" s="122"/>
      <c r="N67" s="122"/>
      <c r="O67" s="122"/>
      <c r="P67" s="122"/>
    </row>
    <row r="68" spans="1:17">
      <c r="A68" s="122"/>
      <c r="B68" s="122"/>
      <c r="C68" s="123"/>
      <c r="D68" s="122"/>
      <c r="E68" s="122"/>
      <c r="F68" s="122"/>
      <c r="G68" s="122"/>
      <c r="H68" s="122"/>
      <c r="I68" s="122"/>
      <c r="J68" s="122"/>
      <c r="K68" s="123"/>
      <c r="L68" s="122"/>
      <c r="M68" s="122"/>
      <c r="N68" s="122"/>
      <c r="O68" s="122"/>
      <c r="P68" s="122"/>
    </row>
    <row r="69" spans="1:17">
      <c r="A69" s="122"/>
      <c r="B69" s="122"/>
      <c r="C69" s="123"/>
      <c r="D69" s="122"/>
      <c r="E69" s="122"/>
      <c r="F69" s="122"/>
      <c r="G69" s="122"/>
      <c r="H69" s="122"/>
      <c r="I69" s="122"/>
      <c r="J69" s="122"/>
      <c r="K69" s="123"/>
      <c r="L69" s="122"/>
      <c r="M69" s="122"/>
      <c r="N69" s="122"/>
      <c r="O69" s="122"/>
      <c r="P69" s="122"/>
    </row>
    <row r="70" spans="1:17">
      <c r="A70" s="122"/>
      <c r="B70" s="122"/>
      <c r="C70" s="123"/>
      <c r="D70" s="122"/>
      <c r="E70" s="122"/>
      <c r="F70" s="122"/>
      <c r="G70" s="122"/>
      <c r="H70" s="122"/>
      <c r="I70" s="122"/>
      <c r="J70" s="122"/>
      <c r="K70" s="123"/>
      <c r="L70" s="122"/>
      <c r="M70" s="122"/>
      <c r="N70" s="122"/>
      <c r="O70" s="122"/>
      <c r="P70" s="122"/>
    </row>
    <row r="71" spans="1:17">
      <c r="A71" s="122"/>
      <c r="B71" s="122"/>
      <c r="C71" s="123"/>
      <c r="D71" s="122"/>
      <c r="E71" s="122"/>
      <c r="F71" s="122"/>
      <c r="G71" s="122"/>
      <c r="H71" s="122"/>
      <c r="I71" s="122"/>
      <c r="J71" s="122"/>
      <c r="K71" s="123"/>
      <c r="L71" s="122"/>
      <c r="M71" s="122"/>
      <c r="N71" s="122"/>
      <c r="O71" s="122"/>
      <c r="P71" s="122"/>
    </row>
    <row r="72" spans="1:17">
      <c r="A72" s="122"/>
      <c r="B72" s="122"/>
      <c r="C72" s="123"/>
      <c r="D72" s="122"/>
      <c r="E72" s="122"/>
      <c r="F72" s="122"/>
      <c r="G72" s="122"/>
      <c r="H72" s="122"/>
      <c r="I72" s="122"/>
      <c r="J72" s="122"/>
      <c r="K72" s="123"/>
      <c r="L72" s="122"/>
      <c r="M72" s="122"/>
      <c r="N72" s="122"/>
      <c r="O72" s="122"/>
      <c r="P72" s="122"/>
    </row>
    <row r="73" spans="1:17" ht="30">
      <c r="C73" s="130"/>
      <c r="D73" s="128"/>
      <c r="E73" s="131"/>
      <c r="F73" s="128"/>
      <c r="G73" s="131"/>
      <c r="H73" s="128"/>
      <c r="I73" s="132"/>
      <c r="J73" s="128"/>
      <c r="K73" s="130"/>
      <c r="L73" s="128"/>
      <c r="M73" s="131"/>
      <c r="N73" s="128"/>
      <c r="O73" s="131"/>
      <c r="P73" s="128"/>
      <c r="Q73" s="133"/>
    </row>
    <row r="74" spans="1:17">
      <c r="A74" s="122"/>
      <c r="B74" s="122"/>
      <c r="C74" s="123"/>
      <c r="D74" s="122"/>
      <c r="E74" s="122"/>
      <c r="F74" s="122"/>
      <c r="G74" s="122"/>
      <c r="H74" s="122"/>
      <c r="I74" s="122"/>
      <c r="J74" s="122"/>
      <c r="K74" s="123"/>
      <c r="L74" s="122"/>
      <c r="M74" s="122"/>
      <c r="N74" s="122"/>
      <c r="O74" s="122"/>
      <c r="P74" s="122"/>
    </row>
    <row r="75" spans="1:17">
      <c r="A75" s="122"/>
      <c r="B75" s="122"/>
      <c r="C75" s="123"/>
      <c r="D75" s="122"/>
      <c r="E75" s="122"/>
      <c r="F75" s="122"/>
      <c r="G75" s="122"/>
      <c r="H75" s="122"/>
      <c r="I75" s="122"/>
      <c r="J75" s="122"/>
      <c r="K75" s="123"/>
      <c r="L75" s="122"/>
      <c r="M75" s="122"/>
      <c r="N75" s="122"/>
      <c r="O75" s="122"/>
      <c r="P75" s="122"/>
    </row>
    <row r="76" spans="1:17">
      <c r="A76" s="122"/>
      <c r="B76" s="122"/>
      <c r="C76" s="123"/>
      <c r="D76" s="122"/>
      <c r="E76" s="122"/>
      <c r="F76" s="122"/>
      <c r="G76" s="122"/>
      <c r="H76" s="122"/>
      <c r="I76" s="122"/>
      <c r="J76" s="122"/>
      <c r="K76" s="123"/>
      <c r="L76" s="122"/>
      <c r="M76" s="122"/>
      <c r="N76" s="122"/>
      <c r="O76" s="122"/>
      <c r="P76" s="122"/>
    </row>
    <row r="77" spans="1:17">
      <c r="A77" s="122"/>
      <c r="B77" s="122"/>
      <c r="C77" s="123"/>
      <c r="D77" s="122"/>
      <c r="E77" s="122"/>
      <c r="F77" s="122"/>
      <c r="G77" s="122"/>
      <c r="H77" s="122"/>
      <c r="I77" s="122"/>
      <c r="J77" s="122"/>
      <c r="K77" s="123"/>
      <c r="L77" s="122"/>
      <c r="M77" s="122"/>
      <c r="N77" s="122"/>
      <c r="O77" s="122"/>
      <c r="P77" s="122"/>
    </row>
    <row r="78" spans="1:17">
      <c r="A78" s="122"/>
      <c r="B78" s="122"/>
      <c r="C78" s="123"/>
      <c r="D78" s="122"/>
      <c r="E78" s="122"/>
      <c r="F78" s="122"/>
      <c r="G78" s="122"/>
      <c r="H78" s="122"/>
      <c r="I78" s="122"/>
      <c r="J78" s="122"/>
      <c r="K78" s="123"/>
      <c r="L78" s="122"/>
      <c r="M78" s="122"/>
      <c r="N78" s="122"/>
      <c r="O78" s="122"/>
      <c r="P78" s="122"/>
    </row>
    <row r="79" spans="1:17">
      <c r="A79" s="122"/>
      <c r="B79" s="122"/>
      <c r="C79" s="123"/>
      <c r="D79" s="122"/>
      <c r="E79" s="122"/>
      <c r="F79" s="122"/>
      <c r="G79" s="122"/>
      <c r="H79" s="122"/>
      <c r="I79" s="122"/>
      <c r="J79" s="122"/>
      <c r="K79" s="123"/>
      <c r="L79" s="122"/>
      <c r="M79" s="122"/>
      <c r="N79" s="122"/>
      <c r="O79" s="122"/>
      <c r="P79" s="122"/>
    </row>
  </sheetData>
  <sortState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rightToLeft="1" view="pageBreakPreview" zoomScale="60" zoomScaleNormal="100" workbookViewId="0">
      <selection activeCell="A28" sqref="A28"/>
    </sheetView>
  </sheetViews>
  <sheetFormatPr defaultColWidth="8.7109375" defaultRowHeight="27.75"/>
  <cols>
    <col min="1" max="1" width="47.28515625" style="44" customWidth="1"/>
    <col min="2" max="2" width="0.5703125" style="44" customWidth="1"/>
    <col min="3" max="3" width="18.42578125" style="86" customWidth="1"/>
    <col min="4" max="4" width="0.5703125" style="44" customWidth="1"/>
    <col min="5" max="5" width="28.7109375" style="44" customWidth="1"/>
    <col min="6" max="6" width="0.7109375" style="44" customWidth="1"/>
    <col min="7" max="7" width="28.28515625" style="44" customWidth="1"/>
    <col min="8" max="8" width="1" style="44" customWidth="1"/>
    <col min="9" max="9" width="26.5703125" style="44" customWidth="1"/>
    <col min="10" max="10" width="1.140625" style="44" customWidth="1"/>
    <col min="11" max="11" width="18.42578125" style="86" customWidth="1"/>
    <col min="12" max="12" width="1" style="44" customWidth="1"/>
    <col min="13" max="13" width="28.7109375" style="44" customWidth="1"/>
    <col min="14" max="14" width="0.7109375" style="44" customWidth="1"/>
    <col min="15" max="15" width="28.7109375" style="44" customWidth="1"/>
    <col min="16" max="16" width="0.85546875" style="44" customWidth="1"/>
    <col min="17" max="17" width="27" style="44" customWidth="1"/>
    <col min="18" max="18" width="17.7109375" style="44" bestFit="1" customWidth="1"/>
    <col min="19" max="19" width="22.5703125" style="44" bestFit="1" customWidth="1"/>
    <col min="20" max="16384" width="8.7109375" style="44"/>
  </cols>
  <sheetData>
    <row r="1" spans="1:19" ht="31.5" customHeight="1"/>
    <row r="2" spans="1:19" s="53" customFormat="1" ht="36">
      <c r="A2" s="184" t="s">
        <v>67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44"/>
    </row>
    <row r="3" spans="1:19" s="53" customFormat="1" ht="36">
      <c r="A3" s="184" t="s">
        <v>29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</row>
    <row r="4" spans="1:19" s="53" customFormat="1" ht="36">
      <c r="A4" s="184" t="str">
        <f>'درآمد ناشی از فروش '!A4:Q4</f>
        <v>برای ماه منتهی به 1400/12/29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5" spans="1:19" s="53" customFormat="1" ht="36">
      <c r="A5" s="113"/>
      <c r="B5" s="113"/>
      <c r="C5" s="137"/>
      <c r="D5" s="113"/>
      <c r="E5" s="113"/>
      <c r="F5" s="113"/>
      <c r="G5" s="113"/>
      <c r="H5" s="113"/>
      <c r="I5" s="113"/>
      <c r="J5" s="113"/>
      <c r="K5" s="137"/>
      <c r="L5" s="113"/>
      <c r="M5" s="113"/>
      <c r="N5" s="113"/>
      <c r="O5" s="113"/>
      <c r="P5" s="113"/>
      <c r="Q5" s="113"/>
    </row>
    <row r="6" spans="1:19" ht="40.5">
      <c r="A6" s="183" t="s">
        <v>79</v>
      </c>
      <c r="B6" s="183"/>
      <c r="C6" s="183"/>
      <c r="D6" s="183"/>
      <c r="E6" s="183"/>
      <c r="F6" s="183"/>
      <c r="G6" s="183"/>
      <c r="H6" s="183"/>
    </row>
    <row r="7" spans="1:19" ht="45" customHeight="1" thickBot="1">
      <c r="A7" s="177" t="s">
        <v>3</v>
      </c>
      <c r="C7" s="178" t="str">
        <f>'درآمد ناشی از فروش '!C7:I7</f>
        <v>طی اسفند ماه</v>
      </c>
      <c r="D7" s="178" t="s">
        <v>31</v>
      </c>
      <c r="E7" s="178" t="s">
        <v>31</v>
      </c>
      <c r="F7" s="178" t="s">
        <v>31</v>
      </c>
      <c r="G7" s="178" t="s">
        <v>31</v>
      </c>
      <c r="H7" s="178" t="s">
        <v>31</v>
      </c>
      <c r="I7" s="178" t="s">
        <v>31</v>
      </c>
      <c r="K7" s="178" t="str">
        <f>'درآمد ناشی از فروش '!K7:Q7</f>
        <v>از ابتدای سال مالی تا پایان اسفند ماه</v>
      </c>
      <c r="L7" s="178" t="s">
        <v>32</v>
      </c>
      <c r="M7" s="178" t="s">
        <v>32</v>
      </c>
      <c r="N7" s="178" t="s">
        <v>32</v>
      </c>
      <c r="O7" s="178" t="s">
        <v>32</v>
      </c>
      <c r="P7" s="178" t="s">
        <v>32</v>
      </c>
      <c r="Q7" s="178" t="s">
        <v>32</v>
      </c>
    </row>
    <row r="8" spans="1:19" s="45" customFormat="1" ht="54.75" customHeight="1" thickBot="1">
      <c r="A8" s="178" t="s">
        <v>3</v>
      </c>
      <c r="C8" s="148" t="s">
        <v>6</v>
      </c>
      <c r="E8" s="148" t="s">
        <v>45</v>
      </c>
      <c r="G8" s="148" t="s">
        <v>46</v>
      </c>
      <c r="I8" s="148" t="s">
        <v>47</v>
      </c>
      <c r="K8" s="148" t="s">
        <v>6</v>
      </c>
      <c r="M8" s="148" t="s">
        <v>45</v>
      </c>
      <c r="O8" s="148" t="s">
        <v>46</v>
      </c>
      <c r="Q8" s="148" t="s">
        <v>47</v>
      </c>
    </row>
    <row r="9" spans="1:19" ht="34.5" customHeight="1">
      <c r="A9" s="3" t="s">
        <v>154</v>
      </c>
      <c r="B9" s="1"/>
      <c r="C9" s="139">
        <v>4700000</v>
      </c>
      <c r="D9" s="1"/>
      <c r="E9" s="139">
        <v>120304901250</v>
      </c>
      <c r="F9" s="1"/>
      <c r="G9" s="139">
        <v>118282275266</v>
      </c>
      <c r="H9" s="1"/>
      <c r="I9" s="139">
        <f>E9-G9</f>
        <v>2022625984</v>
      </c>
      <c r="J9" s="1"/>
      <c r="K9" s="139">
        <v>4700000</v>
      </c>
      <c r="L9" s="1"/>
      <c r="M9" s="139">
        <v>120304901250</v>
      </c>
      <c r="N9" s="1"/>
      <c r="O9" s="139">
        <v>127390700797</v>
      </c>
      <c r="P9" s="1"/>
      <c r="Q9" s="139">
        <v>-7085799547</v>
      </c>
      <c r="R9" s="142"/>
      <c r="S9" s="50"/>
    </row>
    <row r="10" spans="1:19" ht="34.5" customHeight="1">
      <c r="A10" s="3" t="s">
        <v>155</v>
      </c>
      <c r="B10" s="1"/>
      <c r="C10" s="139">
        <v>28400000</v>
      </c>
      <c r="D10" s="1"/>
      <c r="E10" s="139">
        <v>82660426560</v>
      </c>
      <c r="F10" s="1"/>
      <c r="G10" s="139">
        <v>76311251939</v>
      </c>
      <c r="H10" s="1"/>
      <c r="I10" s="139">
        <f t="shared" ref="I10:I30" si="0">E10-G10</f>
        <v>6349174621</v>
      </c>
      <c r="J10" s="1"/>
      <c r="K10" s="139">
        <v>28400000</v>
      </c>
      <c r="L10" s="1"/>
      <c r="M10" s="139">
        <v>82660426560</v>
      </c>
      <c r="N10" s="1"/>
      <c r="O10" s="139">
        <v>94946702653</v>
      </c>
      <c r="P10" s="1"/>
      <c r="Q10" s="139">
        <v>-12286276093</v>
      </c>
      <c r="R10" s="142"/>
      <c r="S10" s="50"/>
    </row>
    <row r="11" spans="1:19" ht="34.5" customHeight="1">
      <c r="A11" s="3" t="s">
        <v>85</v>
      </c>
      <c r="B11" s="1"/>
      <c r="C11" s="139">
        <v>2900000</v>
      </c>
      <c r="D11" s="1"/>
      <c r="E11" s="139">
        <v>180834593850</v>
      </c>
      <c r="F11" s="1"/>
      <c r="G11" s="139">
        <v>155302328002</v>
      </c>
      <c r="H11" s="1"/>
      <c r="I11" s="139">
        <f t="shared" si="0"/>
        <v>25532265848</v>
      </c>
      <c r="J11" s="1"/>
      <c r="K11" s="139">
        <v>2900000</v>
      </c>
      <c r="L11" s="1"/>
      <c r="M11" s="139">
        <v>180834593850</v>
      </c>
      <c r="N11" s="1"/>
      <c r="O11" s="139">
        <v>189669660365</v>
      </c>
      <c r="P11" s="1"/>
      <c r="Q11" s="139">
        <v>-8835066515</v>
      </c>
      <c r="R11" s="142"/>
      <c r="S11" s="50"/>
    </row>
    <row r="12" spans="1:19" ht="34.5" customHeight="1">
      <c r="A12" s="3" t="s">
        <v>124</v>
      </c>
      <c r="B12" s="1"/>
      <c r="C12" s="139">
        <v>4534567</v>
      </c>
      <c r="D12" s="1"/>
      <c r="E12" s="139">
        <v>91954761057</v>
      </c>
      <c r="F12" s="1"/>
      <c r="G12" s="139">
        <v>85283533294</v>
      </c>
      <c r="H12" s="1"/>
      <c r="I12" s="139">
        <f t="shared" si="0"/>
        <v>6671227763</v>
      </c>
      <c r="J12" s="1"/>
      <c r="K12" s="139">
        <v>4534567</v>
      </c>
      <c r="L12" s="1"/>
      <c r="M12" s="139">
        <v>91954761057</v>
      </c>
      <c r="N12" s="1"/>
      <c r="O12" s="139">
        <v>68916297136</v>
      </c>
      <c r="P12" s="1"/>
      <c r="Q12" s="139">
        <v>23038463921</v>
      </c>
      <c r="R12" s="142"/>
      <c r="S12" s="50"/>
    </row>
    <row r="13" spans="1:19" ht="34.5" customHeight="1">
      <c r="A13" s="3" t="s">
        <v>94</v>
      </c>
      <c r="B13" s="1"/>
      <c r="C13" s="139">
        <v>4000000</v>
      </c>
      <c r="D13" s="1"/>
      <c r="E13" s="139">
        <v>99007380000</v>
      </c>
      <c r="F13" s="1"/>
      <c r="G13" s="139">
        <v>113011061522</v>
      </c>
      <c r="H13" s="1"/>
      <c r="I13" s="139">
        <f t="shared" si="0"/>
        <v>-14003681522</v>
      </c>
      <c r="J13" s="1"/>
      <c r="K13" s="139">
        <v>4000000</v>
      </c>
      <c r="L13" s="1"/>
      <c r="M13" s="139">
        <v>99007380000</v>
      </c>
      <c r="N13" s="1"/>
      <c r="O13" s="139">
        <v>101424919041</v>
      </c>
      <c r="P13" s="1"/>
      <c r="Q13" s="139">
        <v>-2417539041</v>
      </c>
      <c r="R13" s="142"/>
      <c r="S13" s="50"/>
    </row>
    <row r="14" spans="1:19" ht="34.5" customHeight="1">
      <c r="A14" s="3" t="s">
        <v>87</v>
      </c>
      <c r="B14" s="1"/>
      <c r="C14" s="139">
        <v>2500000</v>
      </c>
      <c r="D14" s="1"/>
      <c r="E14" s="139">
        <v>42570191250</v>
      </c>
      <c r="F14" s="1"/>
      <c r="G14" s="139">
        <v>43923939388</v>
      </c>
      <c r="H14" s="1"/>
      <c r="I14" s="139">
        <f t="shared" si="0"/>
        <v>-1353748138</v>
      </c>
      <c r="J14" s="1"/>
      <c r="K14" s="139">
        <v>2500000</v>
      </c>
      <c r="L14" s="1"/>
      <c r="M14" s="139">
        <v>42570191250</v>
      </c>
      <c r="N14" s="1"/>
      <c r="O14" s="139">
        <v>42680286726</v>
      </c>
      <c r="P14" s="1"/>
      <c r="Q14" s="139">
        <v>-110095476</v>
      </c>
      <c r="R14" s="142"/>
      <c r="S14" s="50"/>
    </row>
    <row r="15" spans="1:19" ht="34.5" customHeight="1">
      <c r="A15" s="3" t="s">
        <v>147</v>
      </c>
      <c r="B15" s="1"/>
      <c r="C15" s="139">
        <v>71407361</v>
      </c>
      <c r="D15" s="1"/>
      <c r="E15" s="139">
        <v>158432911434</v>
      </c>
      <c r="F15" s="1"/>
      <c r="G15" s="139">
        <v>152483291282</v>
      </c>
      <c r="H15" s="1"/>
      <c r="I15" s="139">
        <f t="shared" si="0"/>
        <v>5949620152</v>
      </c>
      <c r="J15" s="1"/>
      <c r="K15" s="139">
        <v>71407361</v>
      </c>
      <c r="L15" s="1"/>
      <c r="M15" s="139">
        <v>158432911434</v>
      </c>
      <c r="N15" s="1"/>
      <c r="O15" s="139">
        <v>179797693995</v>
      </c>
      <c r="P15" s="1"/>
      <c r="Q15" s="139">
        <v>-21364782560</v>
      </c>
      <c r="R15" s="142"/>
      <c r="S15" s="50"/>
    </row>
    <row r="16" spans="1:19" ht="34.5" customHeight="1">
      <c r="A16" s="3" t="s">
        <v>153</v>
      </c>
      <c r="B16" s="1"/>
      <c r="C16" s="139">
        <v>200000</v>
      </c>
      <c r="D16" s="1"/>
      <c r="E16" s="139">
        <v>8131329000</v>
      </c>
      <c r="F16" s="1"/>
      <c r="G16" s="139">
        <v>8020511545</v>
      </c>
      <c r="H16" s="1"/>
      <c r="I16" s="139">
        <f t="shared" si="0"/>
        <v>110817455</v>
      </c>
      <c r="J16" s="1"/>
      <c r="K16" s="139">
        <v>200000</v>
      </c>
      <c r="L16" s="1"/>
      <c r="M16" s="139">
        <v>8131329000</v>
      </c>
      <c r="N16" s="1"/>
      <c r="O16" s="139">
        <v>9064479468</v>
      </c>
      <c r="P16" s="1"/>
      <c r="Q16" s="139">
        <v>-933150468</v>
      </c>
      <c r="R16" s="142"/>
      <c r="S16" s="50"/>
    </row>
    <row r="17" spans="1:21" ht="34.5" customHeight="1">
      <c r="A17" s="3" t="s">
        <v>92</v>
      </c>
      <c r="B17" s="1"/>
      <c r="C17" s="139">
        <v>11600000</v>
      </c>
      <c r="D17" s="1"/>
      <c r="E17" s="139">
        <v>199716573600</v>
      </c>
      <c r="F17" s="1"/>
      <c r="G17" s="139">
        <v>172649199410</v>
      </c>
      <c r="H17" s="1"/>
      <c r="I17" s="139">
        <f t="shared" si="0"/>
        <v>27067374190</v>
      </c>
      <c r="J17" s="1"/>
      <c r="K17" s="139">
        <v>11600000</v>
      </c>
      <c r="L17" s="1"/>
      <c r="M17" s="139">
        <v>199716573600</v>
      </c>
      <c r="N17" s="1"/>
      <c r="O17" s="139">
        <v>226329654904</v>
      </c>
      <c r="P17" s="1"/>
      <c r="Q17" s="139">
        <v>-26613081304</v>
      </c>
      <c r="R17" s="142"/>
      <c r="S17" s="50"/>
    </row>
    <row r="18" spans="1:21" ht="34.5" customHeight="1">
      <c r="A18" s="3" t="s">
        <v>107</v>
      </c>
      <c r="B18" s="1"/>
      <c r="C18" s="139">
        <v>25000000</v>
      </c>
      <c r="D18" s="1"/>
      <c r="E18" s="139">
        <v>135687825000</v>
      </c>
      <c r="F18" s="1"/>
      <c r="G18" s="139">
        <v>123287051250</v>
      </c>
      <c r="H18" s="1"/>
      <c r="I18" s="139">
        <f t="shared" si="0"/>
        <v>12400773750</v>
      </c>
      <c r="J18" s="1"/>
      <c r="K18" s="139">
        <v>25000000</v>
      </c>
      <c r="L18" s="1"/>
      <c r="M18" s="139">
        <v>135687825000</v>
      </c>
      <c r="N18" s="1"/>
      <c r="O18" s="139">
        <v>147158806639</v>
      </c>
      <c r="P18" s="1"/>
      <c r="Q18" s="139">
        <v>-11470981639</v>
      </c>
      <c r="R18" s="142"/>
      <c r="S18" s="50"/>
    </row>
    <row r="19" spans="1:21" ht="34.5" customHeight="1">
      <c r="A19" s="3" t="s">
        <v>143</v>
      </c>
      <c r="B19" s="1"/>
      <c r="C19" s="139">
        <v>303736</v>
      </c>
      <c r="D19" s="1"/>
      <c r="E19" s="139">
        <v>9072959562</v>
      </c>
      <c r="F19" s="1"/>
      <c r="G19" s="139">
        <v>8574777090</v>
      </c>
      <c r="H19" s="1"/>
      <c r="I19" s="139">
        <f t="shared" si="0"/>
        <v>498182472</v>
      </c>
      <c r="J19" s="1"/>
      <c r="K19" s="139">
        <v>303736</v>
      </c>
      <c r="L19" s="1"/>
      <c r="M19" s="139">
        <v>9072959562</v>
      </c>
      <c r="N19" s="1"/>
      <c r="O19" s="139">
        <v>6171439382</v>
      </c>
      <c r="P19" s="1"/>
      <c r="Q19" s="139">
        <v>2901520180</v>
      </c>
      <c r="R19" s="142"/>
      <c r="S19" s="50"/>
    </row>
    <row r="20" spans="1:21" ht="34.5" customHeight="1">
      <c r="A20" s="3" t="s">
        <v>103</v>
      </c>
      <c r="B20" s="1"/>
      <c r="C20" s="139">
        <v>1536666</v>
      </c>
      <c r="D20" s="1"/>
      <c r="E20" s="139">
        <v>19399540033</v>
      </c>
      <c r="F20" s="1"/>
      <c r="G20" s="139">
        <v>17398485116</v>
      </c>
      <c r="H20" s="1"/>
      <c r="I20" s="139">
        <f t="shared" si="0"/>
        <v>2001054917</v>
      </c>
      <c r="J20" s="1"/>
      <c r="K20" s="139">
        <v>1536666</v>
      </c>
      <c r="L20" s="1"/>
      <c r="M20" s="139">
        <v>19399540033</v>
      </c>
      <c r="N20" s="1"/>
      <c r="O20" s="139">
        <v>46577226354</v>
      </c>
      <c r="P20" s="1"/>
      <c r="Q20" s="139">
        <v>-27177686320</v>
      </c>
      <c r="R20" s="142"/>
      <c r="S20" s="50"/>
    </row>
    <row r="21" spans="1:21" ht="34.5" customHeight="1">
      <c r="A21" s="3" t="s">
        <v>165</v>
      </c>
      <c r="B21" s="1"/>
      <c r="C21" s="139">
        <v>8000000</v>
      </c>
      <c r="D21" s="1"/>
      <c r="E21" s="139">
        <v>60040620000</v>
      </c>
      <c r="F21" s="1"/>
      <c r="G21" s="139">
        <v>59158847887</v>
      </c>
      <c r="H21" s="1"/>
      <c r="I21" s="139">
        <f t="shared" si="0"/>
        <v>881772113</v>
      </c>
      <c r="J21" s="1"/>
      <c r="K21" s="139">
        <v>8000000</v>
      </c>
      <c r="L21" s="1"/>
      <c r="M21" s="139">
        <v>60040620000</v>
      </c>
      <c r="N21" s="1"/>
      <c r="O21" s="139">
        <v>59158847887</v>
      </c>
      <c r="P21" s="1"/>
      <c r="Q21" s="139">
        <v>881772113</v>
      </c>
      <c r="R21" s="142"/>
      <c r="S21" s="50"/>
    </row>
    <row r="22" spans="1:21" ht="34.5" customHeight="1">
      <c r="A22" s="3" t="s">
        <v>86</v>
      </c>
      <c r="B22" s="1"/>
      <c r="C22" s="139">
        <v>4000000</v>
      </c>
      <c r="D22" s="1"/>
      <c r="E22" s="139">
        <v>57456090000</v>
      </c>
      <c r="F22" s="1"/>
      <c r="G22" s="139">
        <v>55746324000</v>
      </c>
      <c r="H22" s="1"/>
      <c r="I22" s="139">
        <f t="shared" si="0"/>
        <v>1709766000</v>
      </c>
      <c r="J22" s="1"/>
      <c r="K22" s="139">
        <v>4000000</v>
      </c>
      <c r="L22" s="1"/>
      <c r="M22" s="139">
        <v>57456090000</v>
      </c>
      <c r="N22" s="1"/>
      <c r="O22" s="139">
        <v>107837197141</v>
      </c>
      <c r="P22" s="1"/>
      <c r="Q22" s="139">
        <v>-50381107141</v>
      </c>
      <c r="R22" s="142"/>
      <c r="S22" s="50"/>
    </row>
    <row r="23" spans="1:21" ht="34.5" customHeight="1">
      <c r="A23" s="3" t="s">
        <v>138</v>
      </c>
      <c r="B23" s="1"/>
      <c r="C23" s="139">
        <v>3000000</v>
      </c>
      <c r="D23" s="1"/>
      <c r="E23" s="139">
        <v>35726157000</v>
      </c>
      <c r="F23" s="1"/>
      <c r="G23" s="139">
        <v>32329420108</v>
      </c>
      <c r="H23" s="1"/>
      <c r="I23" s="139">
        <f t="shared" si="0"/>
        <v>3396736892</v>
      </c>
      <c r="J23" s="1"/>
      <c r="K23" s="139">
        <v>3000000</v>
      </c>
      <c r="L23" s="1"/>
      <c r="M23" s="139">
        <v>35726157000</v>
      </c>
      <c r="N23" s="1"/>
      <c r="O23" s="139">
        <v>35249693445</v>
      </c>
      <c r="P23" s="1"/>
      <c r="Q23" s="139">
        <v>476463555</v>
      </c>
      <c r="R23" s="142"/>
      <c r="S23" s="50"/>
    </row>
    <row r="24" spans="1:21" ht="34.5" customHeight="1">
      <c r="A24" s="3" t="s">
        <v>104</v>
      </c>
      <c r="B24" s="1"/>
      <c r="C24" s="139">
        <v>11200000</v>
      </c>
      <c r="D24" s="1"/>
      <c r="E24" s="139">
        <v>192829795200</v>
      </c>
      <c r="F24" s="1"/>
      <c r="G24" s="139">
        <v>158198566915</v>
      </c>
      <c r="H24" s="1"/>
      <c r="I24" s="139">
        <f t="shared" si="0"/>
        <v>34631228285</v>
      </c>
      <c r="J24" s="1"/>
      <c r="K24" s="139">
        <v>11200000</v>
      </c>
      <c r="L24" s="1"/>
      <c r="M24" s="139">
        <v>192829795200</v>
      </c>
      <c r="N24" s="1"/>
      <c r="O24" s="139">
        <v>203767434366</v>
      </c>
      <c r="P24" s="1"/>
      <c r="Q24" s="139">
        <v>-10937639166</v>
      </c>
      <c r="R24" s="142"/>
      <c r="S24" s="50"/>
    </row>
    <row r="25" spans="1:21" ht="34.5" customHeight="1">
      <c r="A25" s="3" t="s">
        <v>91</v>
      </c>
      <c r="B25" s="1"/>
      <c r="C25" s="139">
        <v>1200000</v>
      </c>
      <c r="D25" s="1"/>
      <c r="E25" s="139">
        <v>16568825400</v>
      </c>
      <c r="F25" s="1"/>
      <c r="G25" s="139">
        <v>15495251400</v>
      </c>
      <c r="H25" s="1"/>
      <c r="I25" s="139">
        <f t="shared" si="0"/>
        <v>1073574000</v>
      </c>
      <c r="J25" s="1"/>
      <c r="K25" s="139">
        <v>1200000</v>
      </c>
      <c r="L25" s="1"/>
      <c r="M25" s="139">
        <v>16568825400</v>
      </c>
      <c r="N25" s="1"/>
      <c r="O25" s="139">
        <v>20580140232</v>
      </c>
      <c r="P25" s="1"/>
      <c r="Q25" s="139">
        <v>-4011314832</v>
      </c>
      <c r="R25" s="142"/>
      <c r="S25" s="50"/>
    </row>
    <row r="26" spans="1:21" ht="34.5" customHeight="1">
      <c r="A26" s="3" t="s">
        <v>93</v>
      </c>
      <c r="B26" s="1"/>
      <c r="C26" s="139">
        <v>400000</v>
      </c>
      <c r="D26" s="1"/>
      <c r="E26" s="139">
        <v>1472386860</v>
      </c>
      <c r="F26" s="1"/>
      <c r="G26" s="139">
        <v>8059285170</v>
      </c>
      <c r="H26" s="1"/>
      <c r="I26" s="139">
        <f>E26-G26</f>
        <v>-6586898310</v>
      </c>
      <c r="J26" s="1"/>
      <c r="K26" s="139">
        <v>400000</v>
      </c>
      <c r="L26" s="1"/>
      <c r="M26" s="139">
        <v>1472386860</v>
      </c>
      <c r="N26" s="1"/>
      <c r="O26" s="139">
        <v>1554554542</v>
      </c>
      <c r="P26" s="1"/>
      <c r="Q26" s="139">
        <v>-82167682</v>
      </c>
      <c r="R26" s="142"/>
      <c r="S26" s="50"/>
    </row>
    <row r="27" spans="1:21" ht="34.5" customHeight="1">
      <c r="A27" s="3" t="s">
        <v>88</v>
      </c>
      <c r="B27" s="1"/>
      <c r="C27" s="139">
        <v>11400000</v>
      </c>
      <c r="D27" s="1"/>
      <c r="E27" s="139">
        <v>143125307100</v>
      </c>
      <c r="F27" s="1"/>
      <c r="G27" s="139">
        <v>145921656551</v>
      </c>
      <c r="H27" s="1"/>
      <c r="I27" s="139">
        <f>E27-G27</f>
        <v>-2796349451</v>
      </c>
      <c r="J27" s="1"/>
      <c r="K27" s="139">
        <v>11400000</v>
      </c>
      <c r="L27" s="1"/>
      <c r="M27" s="139">
        <v>143125307100</v>
      </c>
      <c r="N27" s="1"/>
      <c r="O27" s="139">
        <v>142933138864</v>
      </c>
      <c r="P27" s="1"/>
      <c r="Q27" s="139">
        <v>192168236</v>
      </c>
      <c r="R27" s="142"/>
      <c r="S27" s="50"/>
    </row>
    <row r="28" spans="1:21" ht="34.5" customHeight="1">
      <c r="A28" s="3" t="s">
        <v>102</v>
      </c>
      <c r="B28" s="1"/>
      <c r="C28" s="139">
        <v>485000</v>
      </c>
      <c r="D28" s="1"/>
      <c r="E28" s="139">
        <v>49705979175</v>
      </c>
      <c r="F28" s="1"/>
      <c r="G28" s="139">
        <v>45705400774</v>
      </c>
      <c r="H28" s="1"/>
      <c r="I28" s="139">
        <f t="shared" si="0"/>
        <v>4000578401</v>
      </c>
      <c r="J28" s="1"/>
      <c r="K28" s="139">
        <v>485000</v>
      </c>
      <c r="L28" s="1"/>
      <c r="M28" s="139">
        <v>49705979175</v>
      </c>
      <c r="N28" s="1"/>
      <c r="O28" s="139">
        <v>45923607904</v>
      </c>
      <c r="P28" s="1"/>
      <c r="Q28" s="139">
        <v>3782371271</v>
      </c>
      <c r="R28" s="142"/>
      <c r="S28" s="50"/>
      <c r="U28" s="24"/>
    </row>
    <row r="29" spans="1:21" ht="34.5" customHeight="1">
      <c r="A29" s="3" t="s">
        <v>89</v>
      </c>
      <c r="B29" s="1"/>
      <c r="C29" s="139">
        <v>12600000</v>
      </c>
      <c r="D29" s="1"/>
      <c r="E29" s="139">
        <v>293336202600</v>
      </c>
      <c r="F29" s="1"/>
      <c r="G29" s="139">
        <v>261970749630</v>
      </c>
      <c r="H29" s="1"/>
      <c r="I29" s="139">
        <f t="shared" si="0"/>
        <v>31365452970</v>
      </c>
      <c r="J29" s="1"/>
      <c r="K29" s="139">
        <v>12600000</v>
      </c>
      <c r="L29" s="1"/>
      <c r="M29" s="139">
        <v>293336202600</v>
      </c>
      <c r="N29" s="1"/>
      <c r="O29" s="139">
        <v>297147929868</v>
      </c>
      <c r="P29" s="1"/>
      <c r="Q29" s="139">
        <v>-3811727268</v>
      </c>
      <c r="R29" s="142"/>
      <c r="S29" s="50"/>
    </row>
    <row r="30" spans="1:21" ht="34.5" customHeight="1">
      <c r="A30" s="3" t="s">
        <v>148</v>
      </c>
      <c r="B30" s="1"/>
      <c r="C30" s="139">
        <v>0</v>
      </c>
      <c r="D30" s="1"/>
      <c r="E30" s="139">
        <v>0</v>
      </c>
      <c r="F30" s="1"/>
      <c r="G30" s="139">
        <v>494802296</v>
      </c>
      <c r="H30" s="1"/>
      <c r="I30" s="139">
        <f t="shared" si="0"/>
        <v>-494802296</v>
      </c>
      <c r="J30" s="1"/>
      <c r="K30" s="139">
        <v>0</v>
      </c>
      <c r="L30" s="1"/>
      <c r="M30" s="139">
        <v>0</v>
      </c>
      <c r="N30" s="1"/>
      <c r="O30" s="139">
        <v>0</v>
      </c>
      <c r="P30" s="1"/>
      <c r="Q30" s="139">
        <v>0</v>
      </c>
      <c r="R30" s="142"/>
      <c r="S30" s="50"/>
    </row>
    <row r="31" spans="1:21" s="143" customFormat="1" ht="38.25" customHeight="1" thickBot="1">
      <c r="E31" s="144">
        <f>SUM(E9:E30)</f>
        <v>1998034755931</v>
      </c>
      <c r="F31" s="145"/>
      <c r="G31" s="144">
        <f>SUM(G9:G30)</f>
        <v>1857608009835</v>
      </c>
      <c r="H31" s="145">
        <f ca="1">SUM(H9:H33)</f>
        <v>0</v>
      </c>
      <c r="I31" s="144">
        <f>SUM(I9:I30)</f>
        <v>140426746096</v>
      </c>
      <c r="J31" s="143">
        <f ca="1">SUM(J9:J33)</f>
        <v>0</v>
      </c>
      <c r="L31" s="143">
        <f ca="1">SUM(L9:L33)</f>
        <v>0</v>
      </c>
      <c r="M31" s="144">
        <f>SUM(M9:M30)</f>
        <v>1998034755931</v>
      </c>
      <c r="N31" s="144">
        <f ca="1">SUM(N9:N33)</f>
        <v>0</v>
      </c>
      <c r="O31" s="144">
        <f>SUM(O9:O30)</f>
        <v>2154280411709</v>
      </c>
      <c r="P31" s="144">
        <f ca="1">SUM(P9:P33)</f>
        <v>0</v>
      </c>
      <c r="Q31" s="144">
        <f>SUM(Q9:Q30)</f>
        <v>-156245655776</v>
      </c>
      <c r="R31" s="146"/>
      <c r="S31" s="147"/>
    </row>
    <row r="32" spans="1:21" ht="38.25" customHeight="1" thickTop="1">
      <c r="M32" s="49"/>
    </row>
    <row r="33" spans="9:17" ht="38.25" customHeight="1">
      <c r="I33" s="24"/>
      <c r="M33" s="49"/>
      <c r="Q33" s="24"/>
    </row>
    <row r="34" spans="9:17" ht="38.25" customHeight="1">
      <c r="I34" s="24"/>
      <c r="M34" s="49"/>
      <c r="Q34" s="24"/>
    </row>
    <row r="35" spans="9:17" ht="38.25" customHeight="1">
      <c r="I35" s="24"/>
      <c r="M35" s="49"/>
      <c r="Q35" s="24"/>
    </row>
    <row r="36" spans="9:17" ht="38.25" customHeight="1">
      <c r="M36" s="49"/>
      <c r="Q36" s="24"/>
    </row>
    <row r="37" spans="9:17" ht="38.25" customHeight="1">
      <c r="M37" s="49"/>
    </row>
    <row r="38" spans="9:17" ht="38.25" customHeight="1">
      <c r="M38" s="49"/>
    </row>
    <row r="39" spans="9:17" ht="38.25" customHeight="1">
      <c r="M39" s="49"/>
    </row>
    <row r="40" spans="9:17" ht="38.25" customHeight="1">
      <c r="M40" s="49"/>
    </row>
    <row r="41" spans="9:17" ht="38.25" customHeight="1">
      <c r="M41" s="49"/>
    </row>
    <row r="42" spans="9:17" ht="38.25" customHeight="1"/>
    <row r="43" spans="9:17" ht="38.25" customHeight="1"/>
    <row r="44" spans="9:17" ht="38.25" customHeight="1"/>
    <row r="45" spans="9:17" ht="38.25" customHeight="1"/>
    <row r="46" spans="9:17" ht="38.25" customHeight="1"/>
    <row r="47" spans="9:17" ht="38.25" customHeight="1"/>
    <row r="48" spans="9:17" ht="38.25" customHeight="1"/>
  </sheetData>
  <sortState ref="A6:Q37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X76"/>
  <sheetViews>
    <sheetView rightToLeft="1" view="pageBreakPreview" zoomScale="40" zoomScaleNormal="100" zoomScaleSheetLayoutView="40" workbookViewId="0">
      <selection activeCell="Q56" sqref="Q56"/>
    </sheetView>
  </sheetViews>
  <sheetFormatPr defaultColWidth="9.140625" defaultRowHeight="27.75"/>
  <cols>
    <col min="1" max="1" width="74.140625" style="36" bestFit="1" customWidth="1"/>
    <col min="2" max="2" width="1" style="36" customWidth="1"/>
    <col min="3" max="3" width="39.140625" style="36" bestFit="1" customWidth="1"/>
    <col min="4" max="4" width="1" style="36" customWidth="1"/>
    <col min="5" max="5" width="45.5703125" style="36" bestFit="1" customWidth="1"/>
    <col min="6" max="6" width="1" style="36" customWidth="1"/>
    <col min="7" max="7" width="44.140625" style="36" bestFit="1" customWidth="1"/>
    <col min="8" max="8" width="1" style="36" customWidth="1"/>
    <col min="9" max="9" width="43.7109375" style="36" bestFit="1" customWidth="1"/>
    <col min="10" max="10" width="1" style="36" customWidth="1"/>
    <col min="11" max="11" width="20.140625" style="37" bestFit="1" customWidth="1"/>
    <col min="12" max="12" width="1" style="36" customWidth="1"/>
    <col min="13" max="13" width="44.140625" style="36" bestFit="1" customWidth="1"/>
    <col min="14" max="14" width="1" style="36" customWidth="1"/>
    <col min="15" max="15" width="44.42578125" style="36" bestFit="1" customWidth="1"/>
    <col min="16" max="16" width="1.5703125" style="36" customWidth="1"/>
    <col min="17" max="17" width="44" style="36" customWidth="1"/>
    <col min="18" max="18" width="1" style="36" customWidth="1"/>
    <col min="19" max="19" width="43.42578125" style="36" customWidth="1"/>
    <col min="20" max="20" width="1" style="36" customWidth="1"/>
    <col min="21" max="21" width="19.42578125" style="37" customWidth="1"/>
    <col min="22" max="22" width="1" style="36" customWidth="1"/>
    <col min="23" max="23" width="32" style="36" bestFit="1" customWidth="1"/>
    <col min="24" max="16384" width="9.140625" style="36"/>
  </cols>
  <sheetData>
    <row r="2" spans="1:24" s="30" customFormat="1" ht="78">
      <c r="A2" s="185" t="s">
        <v>67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4" s="30" customFormat="1" ht="78">
      <c r="A3" s="185" t="s">
        <v>29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</row>
    <row r="4" spans="1:24" s="30" customFormat="1" ht="78">
      <c r="A4" s="185" t="str">
        <f>'درآمد ناشی از تغییر قیمت اوراق '!A4:Q4</f>
        <v>برای ماه منتهی به 1400/12/29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</row>
    <row r="5" spans="1:24" s="32" customFormat="1" ht="36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4" s="33" customFormat="1" ht="53.25">
      <c r="A6" s="188" t="s">
        <v>80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U6" s="34"/>
    </row>
    <row r="7" spans="1:24" ht="40.5">
      <c r="A7" s="112"/>
      <c r="B7" s="112"/>
      <c r="C7" s="112"/>
      <c r="D7" s="112"/>
      <c r="E7" s="112"/>
      <c r="F7" s="112"/>
      <c r="G7" s="112"/>
      <c r="H7" s="112"/>
      <c r="I7" s="35"/>
      <c r="J7" s="112"/>
      <c r="K7" s="79"/>
      <c r="L7" s="112"/>
      <c r="M7" s="112"/>
      <c r="N7" s="112"/>
      <c r="O7" s="112"/>
      <c r="P7" s="112"/>
      <c r="Q7" s="112"/>
      <c r="R7" s="112"/>
      <c r="S7" s="35"/>
    </row>
    <row r="8" spans="1:24" s="33" customFormat="1" ht="46.5" customHeight="1" thickBot="1">
      <c r="A8" s="186" t="s">
        <v>3</v>
      </c>
      <c r="C8" s="187" t="s">
        <v>163</v>
      </c>
      <c r="D8" s="187" t="s">
        <v>31</v>
      </c>
      <c r="E8" s="187" t="s">
        <v>31</v>
      </c>
      <c r="F8" s="187" t="s">
        <v>31</v>
      </c>
      <c r="G8" s="187" t="s">
        <v>31</v>
      </c>
      <c r="H8" s="187" t="s">
        <v>31</v>
      </c>
      <c r="I8" s="187" t="s">
        <v>31</v>
      </c>
      <c r="J8" s="187" t="s">
        <v>31</v>
      </c>
      <c r="K8" s="187" t="s">
        <v>31</v>
      </c>
      <c r="M8" s="187" t="s">
        <v>164</v>
      </c>
      <c r="N8" s="187" t="s">
        <v>32</v>
      </c>
      <c r="O8" s="187" t="s">
        <v>32</v>
      </c>
      <c r="P8" s="187" t="s">
        <v>32</v>
      </c>
      <c r="Q8" s="187" t="s">
        <v>32</v>
      </c>
      <c r="R8" s="187" t="s">
        <v>32</v>
      </c>
      <c r="S8" s="187" t="s">
        <v>32</v>
      </c>
      <c r="T8" s="187" t="s">
        <v>32</v>
      </c>
      <c r="U8" s="187" t="s">
        <v>32</v>
      </c>
    </row>
    <row r="9" spans="1:24" s="38" customFormat="1" ht="76.5" customHeight="1" thickBot="1">
      <c r="A9" s="187" t="s">
        <v>3</v>
      </c>
      <c r="C9" s="39" t="s">
        <v>49</v>
      </c>
      <c r="E9" s="39" t="s">
        <v>50</v>
      </c>
      <c r="G9" s="39" t="s">
        <v>51</v>
      </c>
      <c r="I9" s="39" t="s">
        <v>22</v>
      </c>
      <c r="K9" s="39" t="s">
        <v>52</v>
      </c>
      <c r="M9" s="39" t="s">
        <v>49</v>
      </c>
      <c r="O9" s="39" t="s">
        <v>50</v>
      </c>
      <c r="Q9" s="39" t="s">
        <v>51</v>
      </c>
      <c r="S9" s="39" t="s">
        <v>22</v>
      </c>
      <c r="U9" s="39" t="s">
        <v>52</v>
      </c>
    </row>
    <row r="10" spans="1:24" s="40" customFormat="1" ht="51" customHeight="1">
      <c r="A10" s="140" t="s">
        <v>138</v>
      </c>
      <c r="B10" s="141"/>
      <c r="C10" s="150">
        <v>0</v>
      </c>
      <c r="D10" s="141"/>
      <c r="E10" s="150">
        <v>3396736892</v>
      </c>
      <c r="F10" s="141"/>
      <c r="G10" s="150">
        <v>142473567</v>
      </c>
      <c r="H10" s="141"/>
      <c r="I10" s="150">
        <f>C10+E10+G10</f>
        <v>3539210459</v>
      </c>
      <c r="J10" s="141"/>
      <c r="K10" s="141" t="s">
        <v>167</v>
      </c>
      <c r="L10" s="141"/>
      <c r="M10" s="150">
        <v>0</v>
      </c>
      <c r="N10" s="141"/>
      <c r="O10" s="150">
        <v>476463555</v>
      </c>
      <c r="P10" s="141"/>
      <c r="Q10" s="150">
        <v>-285636882</v>
      </c>
      <c r="R10" s="141"/>
      <c r="S10" s="150">
        <f>M10+O10+Q10</f>
        <v>190826673</v>
      </c>
      <c r="T10" s="141"/>
      <c r="U10" s="141" t="s">
        <v>168</v>
      </c>
      <c r="W10" s="78"/>
      <c r="X10" s="78"/>
    </row>
    <row r="11" spans="1:24" s="40" customFormat="1" ht="51" customHeight="1">
      <c r="A11" s="140" t="s">
        <v>94</v>
      </c>
      <c r="B11" s="141"/>
      <c r="C11" s="150">
        <v>0</v>
      </c>
      <c r="D11" s="141"/>
      <c r="E11" s="150">
        <v>-14003681522</v>
      </c>
      <c r="F11" s="141"/>
      <c r="G11" s="150">
        <v>247763912</v>
      </c>
      <c r="H11" s="141"/>
      <c r="I11" s="150">
        <f t="shared" ref="I11:I55" si="0">C11+E11+G11</f>
        <v>-13755917610</v>
      </c>
      <c r="J11" s="141"/>
      <c r="K11" s="141" t="s">
        <v>169</v>
      </c>
      <c r="L11" s="141"/>
      <c r="M11" s="150">
        <v>1320000000</v>
      </c>
      <c r="N11" s="141"/>
      <c r="O11" s="150">
        <v>-2417539041</v>
      </c>
      <c r="P11" s="141"/>
      <c r="Q11" s="150">
        <v>6861526865</v>
      </c>
      <c r="R11" s="141"/>
      <c r="S11" s="150">
        <f t="shared" ref="S11:S55" si="1">M11+O11+Q11</f>
        <v>5763987824</v>
      </c>
      <c r="T11" s="141"/>
      <c r="U11" s="141" t="s">
        <v>170</v>
      </c>
      <c r="W11" s="78"/>
      <c r="X11" s="78"/>
    </row>
    <row r="12" spans="1:24" s="40" customFormat="1" ht="51" customHeight="1">
      <c r="A12" s="140" t="s">
        <v>148</v>
      </c>
      <c r="B12" s="141"/>
      <c r="C12" s="150">
        <v>0</v>
      </c>
      <c r="D12" s="141"/>
      <c r="E12" s="150">
        <v>-494802296</v>
      </c>
      <c r="F12" s="141"/>
      <c r="G12" s="150">
        <v>552473791</v>
      </c>
      <c r="H12" s="141"/>
      <c r="I12" s="150">
        <f t="shared" si="0"/>
        <v>57671495</v>
      </c>
      <c r="J12" s="141"/>
      <c r="K12" s="141" t="s">
        <v>171</v>
      </c>
      <c r="L12" s="141"/>
      <c r="M12" s="150">
        <v>0</v>
      </c>
      <c r="N12" s="141"/>
      <c r="O12" s="150">
        <v>0</v>
      </c>
      <c r="P12" s="141"/>
      <c r="Q12" s="150">
        <v>3614837833</v>
      </c>
      <c r="R12" s="141"/>
      <c r="S12" s="150">
        <f t="shared" si="1"/>
        <v>3614837833</v>
      </c>
      <c r="T12" s="141"/>
      <c r="U12" s="141" t="s">
        <v>172</v>
      </c>
      <c r="W12" s="78"/>
      <c r="X12" s="78"/>
    </row>
    <row r="13" spans="1:24" s="40" customFormat="1" ht="51" customHeight="1">
      <c r="A13" s="140" t="s">
        <v>147</v>
      </c>
      <c r="B13" s="141"/>
      <c r="C13" s="150">
        <v>0</v>
      </c>
      <c r="D13" s="141"/>
      <c r="E13" s="150">
        <v>5949620152</v>
      </c>
      <c r="F13" s="141"/>
      <c r="G13" s="150">
        <v>-2517</v>
      </c>
      <c r="H13" s="141"/>
      <c r="I13" s="150">
        <f t="shared" si="0"/>
        <v>5949617635</v>
      </c>
      <c r="J13" s="141"/>
      <c r="K13" s="141" t="s">
        <v>173</v>
      </c>
      <c r="L13" s="141"/>
      <c r="M13" s="150">
        <v>0</v>
      </c>
      <c r="N13" s="141"/>
      <c r="O13" s="150">
        <v>-21364782560</v>
      </c>
      <c r="P13" s="141"/>
      <c r="Q13" s="150">
        <v>-2517</v>
      </c>
      <c r="R13" s="141"/>
      <c r="S13" s="150">
        <f t="shared" si="1"/>
        <v>-21364785077</v>
      </c>
      <c r="T13" s="141"/>
      <c r="U13" s="141" t="s">
        <v>174</v>
      </c>
      <c r="W13" s="78"/>
      <c r="X13" s="78"/>
    </row>
    <row r="14" spans="1:24" s="40" customFormat="1" ht="51" customHeight="1">
      <c r="A14" s="140" t="s">
        <v>158</v>
      </c>
      <c r="B14" s="141"/>
      <c r="C14" s="150">
        <v>0</v>
      </c>
      <c r="D14" s="141"/>
      <c r="E14" s="150">
        <v>0</v>
      </c>
      <c r="F14" s="141"/>
      <c r="G14" s="150">
        <v>233853913</v>
      </c>
      <c r="H14" s="141"/>
      <c r="I14" s="150">
        <f t="shared" si="0"/>
        <v>233853913</v>
      </c>
      <c r="J14" s="141"/>
      <c r="K14" s="141" t="s">
        <v>175</v>
      </c>
      <c r="L14" s="141"/>
      <c r="M14" s="150">
        <v>0</v>
      </c>
      <c r="N14" s="141"/>
      <c r="O14" s="150">
        <v>0</v>
      </c>
      <c r="P14" s="141"/>
      <c r="Q14" s="150">
        <v>221558120</v>
      </c>
      <c r="R14" s="141"/>
      <c r="S14" s="150">
        <f t="shared" si="1"/>
        <v>221558120</v>
      </c>
      <c r="T14" s="141"/>
      <c r="U14" s="141" t="s">
        <v>176</v>
      </c>
      <c r="W14" s="78"/>
      <c r="X14" s="78"/>
    </row>
    <row r="15" spans="1:24" s="40" customFormat="1" ht="51" customHeight="1">
      <c r="A15" s="140" t="s">
        <v>93</v>
      </c>
      <c r="B15" s="141"/>
      <c r="C15" s="150">
        <v>0</v>
      </c>
      <c r="D15" s="141"/>
      <c r="E15" s="150">
        <v>-6586898310</v>
      </c>
      <c r="F15" s="141"/>
      <c r="G15" s="150">
        <v>9495112933</v>
      </c>
      <c r="H15" s="141"/>
      <c r="I15" s="150">
        <f t="shared" si="0"/>
        <v>2908214623</v>
      </c>
      <c r="J15" s="141"/>
      <c r="K15" s="141" t="s">
        <v>177</v>
      </c>
      <c r="L15" s="141"/>
      <c r="M15" s="150">
        <v>1320000000</v>
      </c>
      <c r="N15" s="141"/>
      <c r="O15" s="150">
        <v>-82167682</v>
      </c>
      <c r="P15" s="141"/>
      <c r="Q15" s="150">
        <v>-28671692344</v>
      </c>
      <c r="R15" s="141"/>
      <c r="S15" s="150">
        <f t="shared" si="1"/>
        <v>-27433860026</v>
      </c>
      <c r="T15" s="141"/>
      <c r="U15" s="141" t="s">
        <v>178</v>
      </c>
      <c r="W15" s="78"/>
      <c r="X15" s="78"/>
    </row>
    <row r="16" spans="1:24" s="40" customFormat="1" ht="51" customHeight="1">
      <c r="A16" s="140" t="s">
        <v>157</v>
      </c>
      <c r="B16" s="141"/>
      <c r="C16" s="150">
        <v>0</v>
      </c>
      <c r="D16" s="141"/>
      <c r="E16" s="150">
        <v>0</v>
      </c>
      <c r="F16" s="141"/>
      <c r="G16" s="150">
        <v>3479187</v>
      </c>
      <c r="H16" s="141"/>
      <c r="I16" s="150">
        <f t="shared" si="0"/>
        <v>3479187</v>
      </c>
      <c r="J16" s="141"/>
      <c r="K16" s="141" t="s">
        <v>179</v>
      </c>
      <c r="L16" s="141"/>
      <c r="M16" s="150">
        <v>0</v>
      </c>
      <c r="N16" s="141"/>
      <c r="O16" s="150">
        <v>0</v>
      </c>
      <c r="P16" s="141"/>
      <c r="Q16" s="150">
        <v>1239103</v>
      </c>
      <c r="R16" s="141"/>
      <c r="S16" s="150">
        <f t="shared" si="1"/>
        <v>1239103</v>
      </c>
      <c r="T16" s="141"/>
      <c r="U16" s="141" t="s">
        <v>179</v>
      </c>
      <c r="W16" s="78"/>
      <c r="X16" s="78"/>
    </row>
    <row r="17" spans="1:24" s="40" customFormat="1" ht="51" customHeight="1">
      <c r="A17" s="140" t="s">
        <v>88</v>
      </c>
      <c r="B17" s="141"/>
      <c r="C17" s="150">
        <v>21189261214</v>
      </c>
      <c r="D17" s="141"/>
      <c r="E17" s="150">
        <v>-2796349451</v>
      </c>
      <c r="F17" s="141"/>
      <c r="G17" s="150">
        <v>115396617</v>
      </c>
      <c r="H17" s="141"/>
      <c r="I17" s="150">
        <f t="shared" si="0"/>
        <v>18508308380</v>
      </c>
      <c r="J17" s="141"/>
      <c r="K17" s="141" t="s">
        <v>180</v>
      </c>
      <c r="L17" s="141"/>
      <c r="M17" s="150">
        <v>21189261214</v>
      </c>
      <c r="N17" s="141"/>
      <c r="O17" s="150">
        <v>192168236</v>
      </c>
      <c r="P17" s="141"/>
      <c r="Q17" s="150">
        <v>13510711395</v>
      </c>
      <c r="R17" s="141"/>
      <c r="S17" s="150">
        <f t="shared" si="1"/>
        <v>34892140845</v>
      </c>
      <c r="T17" s="141"/>
      <c r="U17" s="141" t="s">
        <v>181</v>
      </c>
      <c r="W17" s="78"/>
      <c r="X17" s="78"/>
    </row>
    <row r="18" spans="1:24" s="40" customFormat="1" ht="51" customHeight="1">
      <c r="A18" s="140" t="s">
        <v>87</v>
      </c>
      <c r="B18" s="141"/>
      <c r="C18" s="150">
        <v>0</v>
      </c>
      <c r="D18" s="141"/>
      <c r="E18" s="150">
        <v>-1353748138</v>
      </c>
      <c r="F18" s="141"/>
      <c r="G18" s="150">
        <v>-16025278</v>
      </c>
      <c r="H18" s="141"/>
      <c r="I18" s="150">
        <f t="shared" si="0"/>
        <v>-1369773416</v>
      </c>
      <c r="J18" s="141"/>
      <c r="K18" s="141" t="s">
        <v>182</v>
      </c>
      <c r="L18" s="141"/>
      <c r="M18" s="150">
        <v>0</v>
      </c>
      <c r="N18" s="141"/>
      <c r="O18" s="150">
        <v>-110095476</v>
      </c>
      <c r="P18" s="141"/>
      <c r="Q18" s="150">
        <v>14685617593</v>
      </c>
      <c r="R18" s="141"/>
      <c r="S18" s="150">
        <f t="shared" si="1"/>
        <v>14575522117</v>
      </c>
      <c r="T18" s="141"/>
      <c r="U18" s="141" t="s">
        <v>183</v>
      </c>
      <c r="W18" s="78"/>
      <c r="X18" s="78"/>
    </row>
    <row r="19" spans="1:24" s="40" customFormat="1" ht="51" customHeight="1">
      <c r="A19" s="140" t="s">
        <v>155</v>
      </c>
      <c r="B19" s="141"/>
      <c r="C19" s="150">
        <v>0</v>
      </c>
      <c r="D19" s="141"/>
      <c r="E19" s="150">
        <v>6349174621</v>
      </c>
      <c r="F19" s="141"/>
      <c r="G19" s="150">
        <v>-1362870053</v>
      </c>
      <c r="H19" s="141"/>
      <c r="I19" s="150">
        <f t="shared" si="0"/>
        <v>4986304568</v>
      </c>
      <c r="J19" s="141"/>
      <c r="K19" s="141" t="s">
        <v>184</v>
      </c>
      <c r="L19" s="141"/>
      <c r="M19" s="150">
        <v>0</v>
      </c>
      <c r="N19" s="141"/>
      <c r="O19" s="150">
        <v>-12286276093</v>
      </c>
      <c r="P19" s="141"/>
      <c r="Q19" s="150">
        <v>-1362870053</v>
      </c>
      <c r="R19" s="141"/>
      <c r="S19" s="150">
        <f t="shared" si="1"/>
        <v>-13649146146</v>
      </c>
      <c r="T19" s="141"/>
      <c r="U19" s="141" t="s">
        <v>185</v>
      </c>
      <c r="W19" s="78"/>
      <c r="X19" s="78"/>
    </row>
    <row r="20" spans="1:24" s="40" customFormat="1" ht="51" customHeight="1">
      <c r="A20" s="140" t="s">
        <v>85</v>
      </c>
      <c r="B20" s="141"/>
      <c r="C20" s="150">
        <v>0</v>
      </c>
      <c r="D20" s="141"/>
      <c r="E20" s="150">
        <v>25532265848</v>
      </c>
      <c r="F20" s="141"/>
      <c r="G20" s="150">
        <v>-1626262485</v>
      </c>
      <c r="H20" s="141"/>
      <c r="I20" s="150">
        <f t="shared" si="0"/>
        <v>23906003363</v>
      </c>
      <c r="J20" s="141"/>
      <c r="K20" s="141" t="s">
        <v>186</v>
      </c>
      <c r="L20" s="141"/>
      <c r="M20" s="150">
        <v>4270000000</v>
      </c>
      <c r="N20" s="141"/>
      <c r="O20" s="150">
        <v>-8835066515</v>
      </c>
      <c r="P20" s="141"/>
      <c r="Q20" s="150">
        <v>46819714661</v>
      </c>
      <c r="R20" s="141"/>
      <c r="S20" s="150">
        <f t="shared" si="1"/>
        <v>42254648146</v>
      </c>
      <c r="T20" s="141"/>
      <c r="U20" s="141" t="s">
        <v>187</v>
      </c>
      <c r="W20" s="78"/>
      <c r="X20" s="78"/>
    </row>
    <row r="21" spans="1:24" s="40" customFormat="1" ht="51" customHeight="1">
      <c r="A21" s="140" t="s">
        <v>89</v>
      </c>
      <c r="B21" s="141"/>
      <c r="C21" s="150">
        <v>0</v>
      </c>
      <c r="D21" s="141"/>
      <c r="E21" s="150">
        <v>31365452970</v>
      </c>
      <c r="F21" s="141"/>
      <c r="G21" s="150">
        <v>-1279670645</v>
      </c>
      <c r="H21" s="141"/>
      <c r="I21" s="150">
        <f t="shared" si="0"/>
        <v>30085782325</v>
      </c>
      <c r="J21" s="141"/>
      <c r="K21" s="141" t="s">
        <v>188</v>
      </c>
      <c r="L21" s="141"/>
      <c r="M21" s="150">
        <v>30404000000</v>
      </c>
      <c r="N21" s="141"/>
      <c r="O21" s="150">
        <v>-3811727268</v>
      </c>
      <c r="P21" s="141"/>
      <c r="Q21" s="150">
        <v>-2152176267</v>
      </c>
      <c r="R21" s="141"/>
      <c r="S21" s="150">
        <f t="shared" si="1"/>
        <v>24440096465</v>
      </c>
      <c r="T21" s="141"/>
      <c r="U21" s="141" t="s">
        <v>189</v>
      </c>
      <c r="W21" s="78"/>
      <c r="X21" s="78"/>
    </row>
    <row r="22" spans="1:24" s="40" customFormat="1" ht="51" customHeight="1">
      <c r="A22" s="140" t="s">
        <v>92</v>
      </c>
      <c r="B22" s="141"/>
      <c r="C22" s="150">
        <v>0</v>
      </c>
      <c r="D22" s="141"/>
      <c r="E22" s="150">
        <v>27067374190</v>
      </c>
      <c r="F22" s="141"/>
      <c r="G22" s="150">
        <v>-688269330</v>
      </c>
      <c r="H22" s="141"/>
      <c r="I22" s="150">
        <f t="shared" si="0"/>
        <v>26379104860</v>
      </c>
      <c r="J22" s="141"/>
      <c r="K22" s="141" t="s">
        <v>190</v>
      </c>
      <c r="L22" s="141"/>
      <c r="M22" s="150">
        <v>3900000000</v>
      </c>
      <c r="N22" s="141"/>
      <c r="O22" s="150">
        <v>-26613081304</v>
      </c>
      <c r="P22" s="141"/>
      <c r="Q22" s="150">
        <v>7202766385</v>
      </c>
      <c r="R22" s="141"/>
      <c r="S22" s="150">
        <f t="shared" si="1"/>
        <v>-15510314919</v>
      </c>
      <c r="T22" s="141"/>
      <c r="U22" s="141" t="s">
        <v>191</v>
      </c>
      <c r="W22" s="78"/>
      <c r="X22" s="78"/>
    </row>
    <row r="23" spans="1:24" s="40" customFormat="1" ht="51" customHeight="1">
      <c r="A23" s="140" t="s">
        <v>109</v>
      </c>
      <c r="B23" s="141"/>
      <c r="C23" s="150">
        <v>0</v>
      </c>
      <c r="D23" s="141"/>
      <c r="E23" s="150">
        <v>0</v>
      </c>
      <c r="F23" s="141"/>
      <c r="G23" s="150">
        <v>0</v>
      </c>
      <c r="H23" s="141"/>
      <c r="I23" s="150">
        <f t="shared" si="0"/>
        <v>0</v>
      </c>
      <c r="J23" s="141"/>
      <c r="K23" s="141" t="s">
        <v>179</v>
      </c>
      <c r="L23" s="141"/>
      <c r="M23" s="150">
        <v>4050000000</v>
      </c>
      <c r="N23" s="141"/>
      <c r="O23" s="150">
        <v>0</v>
      </c>
      <c r="P23" s="141"/>
      <c r="Q23" s="150">
        <v>-4881775851</v>
      </c>
      <c r="R23" s="141"/>
      <c r="S23" s="150">
        <f t="shared" si="1"/>
        <v>-831775851</v>
      </c>
      <c r="T23" s="141"/>
      <c r="U23" s="141" t="s">
        <v>192</v>
      </c>
      <c r="W23" s="78"/>
      <c r="X23" s="78"/>
    </row>
    <row r="24" spans="1:24" s="40" customFormat="1" ht="51" customHeight="1">
      <c r="A24" s="140" t="s">
        <v>115</v>
      </c>
      <c r="B24" s="141"/>
      <c r="C24" s="150">
        <v>0</v>
      </c>
      <c r="D24" s="141"/>
      <c r="E24" s="150">
        <v>0</v>
      </c>
      <c r="F24" s="141"/>
      <c r="G24" s="150">
        <v>0</v>
      </c>
      <c r="H24" s="141"/>
      <c r="I24" s="150">
        <f t="shared" si="0"/>
        <v>0</v>
      </c>
      <c r="J24" s="141"/>
      <c r="K24" s="141" t="s">
        <v>179</v>
      </c>
      <c r="L24" s="141"/>
      <c r="M24" s="150">
        <v>0</v>
      </c>
      <c r="N24" s="141"/>
      <c r="O24" s="150">
        <v>0</v>
      </c>
      <c r="P24" s="141"/>
      <c r="Q24" s="150">
        <v>902944216</v>
      </c>
      <c r="R24" s="141"/>
      <c r="S24" s="150">
        <f t="shared" si="1"/>
        <v>902944216</v>
      </c>
      <c r="T24" s="141"/>
      <c r="U24" s="141" t="s">
        <v>193</v>
      </c>
      <c r="W24" s="78"/>
      <c r="X24" s="78"/>
    </row>
    <row r="25" spans="1:24" s="40" customFormat="1" ht="51" customHeight="1">
      <c r="A25" s="140" t="s">
        <v>113</v>
      </c>
      <c r="B25" s="141"/>
      <c r="C25" s="150">
        <v>0</v>
      </c>
      <c r="D25" s="141"/>
      <c r="E25" s="150">
        <v>0</v>
      </c>
      <c r="F25" s="141"/>
      <c r="G25" s="150">
        <v>0</v>
      </c>
      <c r="H25" s="141"/>
      <c r="I25" s="150">
        <f t="shared" si="0"/>
        <v>0</v>
      </c>
      <c r="J25" s="141"/>
      <c r="K25" s="141" t="s">
        <v>179</v>
      </c>
      <c r="L25" s="141"/>
      <c r="M25" s="150">
        <v>280000000</v>
      </c>
      <c r="N25" s="141"/>
      <c r="O25" s="150">
        <v>0</v>
      </c>
      <c r="P25" s="141"/>
      <c r="Q25" s="150">
        <v>5748707591</v>
      </c>
      <c r="R25" s="141"/>
      <c r="S25" s="150">
        <f t="shared" si="1"/>
        <v>6028707591</v>
      </c>
      <c r="T25" s="141"/>
      <c r="U25" s="141" t="s">
        <v>194</v>
      </c>
      <c r="W25" s="78"/>
      <c r="X25" s="78"/>
    </row>
    <row r="26" spans="1:24" s="40" customFormat="1" ht="51" customHeight="1">
      <c r="A26" s="140" t="s">
        <v>153</v>
      </c>
      <c r="B26" s="141"/>
      <c r="C26" s="150">
        <v>0</v>
      </c>
      <c r="D26" s="141"/>
      <c r="E26" s="150">
        <v>110817455</v>
      </c>
      <c r="F26" s="141"/>
      <c r="G26" s="150">
        <v>0</v>
      </c>
      <c r="H26" s="141"/>
      <c r="I26" s="150">
        <f t="shared" si="0"/>
        <v>110817455</v>
      </c>
      <c r="J26" s="141"/>
      <c r="K26" s="141" t="s">
        <v>195</v>
      </c>
      <c r="L26" s="141"/>
      <c r="M26" s="150">
        <v>0</v>
      </c>
      <c r="N26" s="141"/>
      <c r="O26" s="150">
        <v>-933150468</v>
      </c>
      <c r="P26" s="141"/>
      <c r="Q26" s="150">
        <v>-568167806</v>
      </c>
      <c r="R26" s="141"/>
      <c r="S26" s="150">
        <f t="shared" si="1"/>
        <v>-1501318274</v>
      </c>
      <c r="T26" s="141"/>
      <c r="U26" s="141" t="s">
        <v>196</v>
      </c>
      <c r="W26" s="78"/>
      <c r="X26" s="78"/>
    </row>
    <row r="27" spans="1:24" s="40" customFormat="1" ht="51" customHeight="1">
      <c r="A27" s="140" t="s">
        <v>140</v>
      </c>
      <c r="B27" s="141"/>
      <c r="C27" s="150">
        <v>0</v>
      </c>
      <c r="D27" s="141"/>
      <c r="E27" s="150">
        <v>0</v>
      </c>
      <c r="F27" s="141"/>
      <c r="G27" s="150">
        <v>0</v>
      </c>
      <c r="H27" s="141"/>
      <c r="I27" s="150">
        <f t="shared" si="0"/>
        <v>0</v>
      </c>
      <c r="J27" s="141"/>
      <c r="K27" s="141" t="s">
        <v>179</v>
      </c>
      <c r="L27" s="141"/>
      <c r="M27" s="150">
        <v>0</v>
      </c>
      <c r="N27" s="141"/>
      <c r="O27" s="150">
        <v>0</v>
      </c>
      <c r="P27" s="141"/>
      <c r="Q27" s="150">
        <v>4525869</v>
      </c>
      <c r="R27" s="141"/>
      <c r="S27" s="150">
        <f t="shared" si="1"/>
        <v>4525869</v>
      </c>
      <c r="T27" s="141"/>
      <c r="U27" s="141" t="s">
        <v>179</v>
      </c>
      <c r="W27" s="78"/>
      <c r="X27" s="78"/>
    </row>
    <row r="28" spans="1:24" s="40" customFormat="1" ht="51" customHeight="1">
      <c r="A28" s="140" t="s">
        <v>117</v>
      </c>
      <c r="B28" s="141"/>
      <c r="C28" s="150">
        <v>0</v>
      </c>
      <c r="D28" s="141"/>
      <c r="E28" s="150">
        <v>0</v>
      </c>
      <c r="F28" s="141"/>
      <c r="G28" s="150">
        <v>0</v>
      </c>
      <c r="H28" s="141"/>
      <c r="I28" s="150">
        <f t="shared" si="0"/>
        <v>0</v>
      </c>
      <c r="J28" s="141"/>
      <c r="K28" s="141" t="s">
        <v>179</v>
      </c>
      <c r="L28" s="141"/>
      <c r="M28" s="150">
        <v>0</v>
      </c>
      <c r="N28" s="141"/>
      <c r="O28" s="150">
        <v>0</v>
      </c>
      <c r="P28" s="141"/>
      <c r="Q28" s="150">
        <v>136833856</v>
      </c>
      <c r="R28" s="141"/>
      <c r="S28" s="150">
        <f t="shared" si="1"/>
        <v>136833856</v>
      </c>
      <c r="T28" s="141"/>
      <c r="U28" s="141" t="s">
        <v>197</v>
      </c>
      <c r="W28" s="78"/>
      <c r="X28" s="78"/>
    </row>
    <row r="29" spans="1:24" s="40" customFormat="1" ht="51" customHeight="1">
      <c r="A29" s="140" t="s">
        <v>145</v>
      </c>
      <c r="B29" s="141"/>
      <c r="C29" s="150">
        <v>0</v>
      </c>
      <c r="D29" s="141"/>
      <c r="E29" s="150">
        <v>0</v>
      </c>
      <c r="F29" s="141"/>
      <c r="G29" s="150">
        <v>0</v>
      </c>
      <c r="H29" s="141"/>
      <c r="I29" s="150">
        <f t="shared" si="0"/>
        <v>0</v>
      </c>
      <c r="J29" s="141"/>
      <c r="K29" s="141" t="s">
        <v>179</v>
      </c>
      <c r="L29" s="141"/>
      <c r="M29" s="150">
        <v>0</v>
      </c>
      <c r="N29" s="141"/>
      <c r="O29" s="150">
        <v>0</v>
      </c>
      <c r="P29" s="141"/>
      <c r="Q29" s="150">
        <v>1274025894</v>
      </c>
      <c r="R29" s="141"/>
      <c r="S29" s="150">
        <f t="shared" si="1"/>
        <v>1274025894</v>
      </c>
      <c r="T29" s="141"/>
      <c r="U29" s="141" t="s">
        <v>198</v>
      </c>
      <c r="W29" s="78"/>
      <c r="X29" s="78"/>
    </row>
    <row r="30" spans="1:24" s="40" customFormat="1" ht="51" customHeight="1">
      <c r="A30" s="140" t="s">
        <v>86</v>
      </c>
      <c r="B30" s="141"/>
      <c r="C30" s="150">
        <v>0</v>
      </c>
      <c r="D30" s="141"/>
      <c r="E30" s="150">
        <v>1709766000</v>
      </c>
      <c r="F30" s="141"/>
      <c r="G30" s="150">
        <v>0</v>
      </c>
      <c r="H30" s="141"/>
      <c r="I30" s="150">
        <f t="shared" si="0"/>
        <v>1709766000</v>
      </c>
      <c r="J30" s="141"/>
      <c r="K30" s="141" t="s">
        <v>199</v>
      </c>
      <c r="L30" s="141"/>
      <c r="M30" s="150">
        <v>2365000000</v>
      </c>
      <c r="N30" s="141"/>
      <c r="O30" s="150">
        <v>-50381107141</v>
      </c>
      <c r="P30" s="141"/>
      <c r="Q30" s="150">
        <v>352839345</v>
      </c>
      <c r="R30" s="141"/>
      <c r="S30" s="150">
        <f t="shared" si="1"/>
        <v>-47663267796</v>
      </c>
      <c r="T30" s="141"/>
      <c r="U30" s="141" t="s">
        <v>200</v>
      </c>
      <c r="W30" s="78"/>
      <c r="X30" s="78"/>
    </row>
    <row r="31" spans="1:24" s="40" customFormat="1" ht="51" customHeight="1">
      <c r="A31" s="140" t="s">
        <v>110</v>
      </c>
      <c r="B31" s="141"/>
      <c r="C31" s="150">
        <v>0</v>
      </c>
      <c r="D31" s="141"/>
      <c r="E31" s="150">
        <v>0</v>
      </c>
      <c r="F31" s="141"/>
      <c r="G31" s="150">
        <v>0</v>
      </c>
      <c r="H31" s="141"/>
      <c r="I31" s="150">
        <f t="shared" si="0"/>
        <v>0</v>
      </c>
      <c r="J31" s="141"/>
      <c r="K31" s="141" t="s">
        <v>179</v>
      </c>
      <c r="L31" s="141"/>
      <c r="M31" s="150">
        <v>3135000000</v>
      </c>
      <c r="N31" s="141"/>
      <c r="O31" s="150">
        <v>0</v>
      </c>
      <c r="P31" s="141"/>
      <c r="Q31" s="150">
        <v>13726684031</v>
      </c>
      <c r="R31" s="141"/>
      <c r="S31" s="150">
        <f t="shared" si="1"/>
        <v>16861684031</v>
      </c>
      <c r="T31" s="141"/>
      <c r="U31" s="141" t="s">
        <v>201</v>
      </c>
      <c r="W31" s="78"/>
      <c r="X31" s="78"/>
    </row>
    <row r="32" spans="1:24" s="40" customFormat="1" ht="51" customHeight="1">
      <c r="A32" s="140" t="s">
        <v>152</v>
      </c>
      <c r="B32" s="141"/>
      <c r="C32" s="150">
        <v>0</v>
      </c>
      <c r="D32" s="141"/>
      <c r="E32" s="150">
        <v>0</v>
      </c>
      <c r="F32" s="141"/>
      <c r="G32" s="150">
        <v>0</v>
      </c>
      <c r="H32" s="141"/>
      <c r="I32" s="150">
        <f t="shared" si="0"/>
        <v>0</v>
      </c>
      <c r="J32" s="141"/>
      <c r="K32" s="141" t="s">
        <v>179</v>
      </c>
      <c r="L32" s="141"/>
      <c r="M32" s="150">
        <v>0</v>
      </c>
      <c r="N32" s="141"/>
      <c r="O32" s="150">
        <v>0</v>
      </c>
      <c r="P32" s="141"/>
      <c r="Q32" s="150">
        <v>-30265651</v>
      </c>
      <c r="R32" s="141"/>
      <c r="S32" s="150">
        <f t="shared" si="1"/>
        <v>-30265651</v>
      </c>
      <c r="T32" s="141"/>
      <c r="U32" s="141" t="s">
        <v>202</v>
      </c>
      <c r="W32" s="78"/>
      <c r="X32" s="78"/>
    </row>
    <row r="33" spans="1:24" s="40" customFormat="1" ht="51" customHeight="1">
      <c r="A33" s="140" t="s">
        <v>144</v>
      </c>
      <c r="B33" s="141"/>
      <c r="C33" s="150">
        <v>0</v>
      </c>
      <c r="D33" s="141"/>
      <c r="E33" s="150">
        <v>0</v>
      </c>
      <c r="F33" s="141"/>
      <c r="G33" s="150">
        <v>0</v>
      </c>
      <c r="H33" s="141"/>
      <c r="I33" s="150">
        <f t="shared" si="0"/>
        <v>0</v>
      </c>
      <c r="J33" s="141"/>
      <c r="K33" s="141" t="s">
        <v>179</v>
      </c>
      <c r="L33" s="141"/>
      <c r="M33" s="150">
        <v>0</v>
      </c>
      <c r="N33" s="141"/>
      <c r="O33" s="150">
        <v>0</v>
      </c>
      <c r="P33" s="141"/>
      <c r="Q33" s="150">
        <v>-1340109721</v>
      </c>
      <c r="R33" s="141"/>
      <c r="S33" s="150">
        <f t="shared" si="1"/>
        <v>-1340109721</v>
      </c>
      <c r="T33" s="141"/>
      <c r="U33" s="141" t="s">
        <v>203</v>
      </c>
      <c r="W33" s="78"/>
      <c r="X33" s="78"/>
    </row>
    <row r="34" spans="1:24" s="40" customFormat="1" ht="51" customHeight="1">
      <c r="A34" s="140" t="s">
        <v>118</v>
      </c>
      <c r="B34" s="141"/>
      <c r="C34" s="150">
        <v>0</v>
      </c>
      <c r="D34" s="141"/>
      <c r="E34" s="150">
        <v>0</v>
      </c>
      <c r="F34" s="141"/>
      <c r="G34" s="150">
        <v>0</v>
      </c>
      <c r="H34" s="141"/>
      <c r="I34" s="150">
        <f t="shared" si="0"/>
        <v>0</v>
      </c>
      <c r="J34" s="141"/>
      <c r="K34" s="141" t="s">
        <v>179</v>
      </c>
      <c r="L34" s="141"/>
      <c r="M34" s="150">
        <v>0</v>
      </c>
      <c r="N34" s="141"/>
      <c r="O34" s="150">
        <v>0</v>
      </c>
      <c r="P34" s="141"/>
      <c r="Q34" s="150">
        <v>2035227656</v>
      </c>
      <c r="R34" s="141"/>
      <c r="S34" s="150">
        <f t="shared" si="1"/>
        <v>2035227656</v>
      </c>
      <c r="T34" s="141"/>
      <c r="U34" s="141" t="s">
        <v>204</v>
      </c>
      <c r="W34" s="78"/>
      <c r="X34" s="78"/>
    </row>
    <row r="35" spans="1:24" s="40" customFormat="1" ht="51" customHeight="1">
      <c r="A35" s="140" t="s">
        <v>90</v>
      </c>
      <c r="B35" s="141"/>
      <c r="C35" s="150">
        <v>0</v>
      </c>
      <c r="D35" s="141"/>
      <c r="E35" s="150">
        <v>0</v>
      </c>
      <c r="F35" s="141"/>
      <c r="G35" s="150">
        <v>0</v>
      </c>
      <c r="H35" s="141"/>
      <c r="I35" s="150">
        <f t="shared" si="0"/>
        <v>0</v>
      </c>
      <c r="J35" s="141"/>
      <c r="K35" s="141" t="s">
        <v>179</v>
      </c>
      <c r="L35" s="141"/>
      <c r="M35" s="150">
        <v>5200000000</v>
      </c>
      <c r="N35" s="141"/>
      <c r="O35" s="150">
        <v>0</v>
      </c>
      <c r="P35" s="141"/>
      <c r="Q35" s="150">
        <v>-7743074702</v>
      </c>
      <c r="R35" s="141"/>
      <c r="S35" s="150">
        <f t="shared" si="1"/>
        <v>-2543074702</v>
      </c>
      <c r="T35" s="141"/>
      <c r="U35" s="141" t="s">
        <v>205</v>
      </c>
      <c r="W35" s="78"/>
      <c r="X35" s="78"/>
    </row>
    <row r="36" spans="1:24" s="40" customFormat="1" ht="51" customHeight="1">
      <c r="A36" s="140" t="s">
        <v>84</v>
      </c>
      <c r="B36" s="141"/>
      <c r="C36" s="150">
        <v>0</v>
      </c>
      <c r="D36" s="141"/>
      <c r="E36" s="150">
        <v>0</v>
      </c>
      <c r="F36" s="141"/>
      <c r="G36" s="150">
        <v>0</v>
      </c>
      <c r="H36" s="141"/>
      <c r="I36" s="150">
        <f t="shared" si="0"/>
        <v>0</v>
      </c>
      <c r="J36" s="141"/>
      <c r="K36" s="141" t="s">
        <v>179</v>
      </c>
      <c r="L36" s="141"/>
      <c r="M36" s="150">
        <v>0</v>
      </c>
      <c r="N36" s="141"/>
      <c r="O36" s="150">
        <v>0</v>
      </c>
      <c r="P36" s="141"/>
      <c r="Q36" s="150">
        <v>72266048452</v>
      </c>
      <c r="R36" s="141"/>
      <c r="S36" s="150">
        <f t="shared" si="1"/>
        <v>72266048452</v>
      </c>
      <c r="T36" s="141"/>
      <c r="U36" s="141" t="s">
        <v>206</v>
      </c>
      <c r="W36" s="78"/>
      <c r="X36" s="78"/>
    </row>
    <row r="37" spans="1:24" s="40" customFormat="1" ht="51" customHeight="1">
      <c r="A37" s="140" t="s">
        <v>116</v>
      </c>
      <c r="B37" s="141"/>
      <c r="C37" s="150">
        <v>0</v>
      </c>
      <c r="D37" s="141"/>
      <c r="E37" s="150">
        <v>0</v>
      </c>
      <c r="F37" s="141"/>
      <c r="G37" s="150">
        <v>0</v>
      </c>
      <c r="H37" s="141"/>
      <c r="I37" s="150">
        <f t="shared" si="0"/>
        <v>0</v>
      </c>
      <c r="J37" s="141"/>
      <c r="K37" s="141" t="s">
        <v>179</v>
      </c>
      <c r="L37" s="141"/>
      <c r="M37" s="150">
        <v>0</v>
      </c>
      <c r="N37" s="141"/>
      <c r="O37" s="150">
        <v>0</v>
      </c>
      <c r="P37" s="141"/>
      <c r="Q37" s="150">
        <v>-9826836433</v>
      </c>
      <c r="R37" s="141"/>
      <c r="S37" s="150">
        <f t="shared" si="1"/>
        <v>-9826836433</v>
      </c>
      <c r="T37" s="141"/>
      <c r="U37" s="141" t="s">
        <v>207</v>
      </c>
      <c r="W37" s="78"/>
      <c r="X37" s="78"/>
    </row>
    <row r="38" spans="1:24" s="40" customFormat="1" ht="51" customHeight="1">
      <c r="A38" s="140" t="s">
        <v>124</v>
      </c>
      <c r="B38" s="141"/>
      <c r="C38" s="150">
        <v>0</v>
      </c>
      <c r="D38" s="141"/>
      <c r="E38" s="150">
        <v>6671227763</v>
      </c>
      <c r="F38" s="141"/>
      <c r="G38" s="150">
        <v>0</v>
      </c>
      <c r="H38" s="141"/>
      <c r="I38" s="150">
        <f t="shared" si="0"/>
        <v>6671227763</v>
      </c>
      <c r="J38" s="141"/>
      <c r="K38" s="141" t="s">
        <v>208</v>
      </c>
      <c r="L38" s="141"/>
      <c r="M38" s="150">
        <v>0</v>
      </c>
      <c r="N38" s="141"/>
      <c r="O38" s="150">
        <v>23038463921</v>
      </c>
      <c r="P38" s="141"/>
      <c r="Q38" s="150">
        <v>4371753983</v>
      </c>
      <c r="R38" s="141"/>
      <c r="S38" s="150">
        <f t="shared" si="1"/>
        <v>27410217904</v>
      </c>
      <c r="T38" s="141"/>
      <c r="U38" s="141" t="s">
        <v>209</v>
      </c>
      <c r="W38" s="78"/>
      <c r="X38" s="78"/>
    </row>
    <row r="39" spans="1:24" s="40" customFormat="1" ht="51" customHeight="1">
      <c r="A39" s="140" t="s">
        <v>125</v>
      </c>
      <c r="B39" s="141"/>
      <c r="C39" s="150">
        <v>0</v>
      </c>
      <c r="D39" s="141"/>
      <c r="E39" s="150">
        <v>0</v>
      </c>
      <c r="F39" s="141"/>
      <c r="G39" s="150">
        <v>0</v>
      </c>
      <c r="H39" s="141"/>
      <c r="I39" s="150">
        <f t="shared" si="0"/>
        <v>0</v>
      </c>
      <c r="J39" s="141"/>
      <c r="K39" s="141" t="s">
        <v>179</v>
      </c>
      <c r="L39" s="141"/>
      <c r="M39" s="150">
        <v>252528000</v>
      </c>
      <c r="N39" s="141"/>
      <c r="O39" s="150">
        <v>0</v>
      </c>
      <c r="P39" s="141"/>
      <c r="Q39" s="150">
        <v>1356767308</v>
      </c>
      <c r="R39" s="141"/>
      <c r="S39" s="150">
        <f t="shared" si="1"/>
        <v>1609295308</v>
      </c>
      <c r="T39" s="141"/>
      <c r="U39" s="141" t="s">
        <v>210</v>
      </c>
      <c r="W39" s="78"/>
      <c r="X39" s="78"/>
    </row>
    <row r="40" spans="1:24" s="40" customFormat="1" ht="51" customHeight="1">
      <c r="A40" s="140" t="s">
        <v>143</v>
      </c>
      <c r="B40" s="141"/>
      <c r="C40" s="150">
        <v>0</v>
      </c>
      <c r="D40" s="141"/>
      <c r="E40" s="150">
        <v>498182472</v>
      </c>
      <c r="F40" s="141"/>
      <c r="G40" s="150">
        <v>0</v>
      </c>
      <c r="H40" s="141"/>
      <c r="I40" s="150">
        <f t="shared" si="0"/>
        <v>498182472</v>
      </c>
      <c r="J40" s="141"/>
      <c r="K40" s="141" t="s">
        <v>211</v>
      </c>
      <c r="L40" s="141"/>
      <c r="M40" s="150">
        <v>0</v>
      </c>
      <c r="N40" s="141"/>
      <c r="O40" s="150">
        <v>2901520180</v>
      </c>
      <c r="P40" s="141"/>
      <c r="Q40" s="150">
        <v>3687749843</v>
      </c>
      <c r="R40" s="141"/>
      <c r="S40" s="150">
        <f t="shared" si="1"/>
        <v>6589270023</v>
      </c>
      <c r="T40" s="141"/>
      <c r="U40" s="141" t="s">
        <v>212</v>
      </c>
      <c r="W40" s="78"/>
      <c r="X40" s="78"/>
    </row>
    <row r="41" spans="1:24" s="40" customFormat="1" ht="51" customHeight="1">
      <c r="A41" s="140" t="s">
        <v>91</v>
      </c>
      <c r="B41" s="141"/>
      <c r="C41" s="150">
        <v>0</v>
      </c>
      <c r="D41" s="141"/>
      <c r="E41" s="150">
        <v>1073574000</v>
      </c>
      <c r="F41" s="141"/>
      <c r="G41" s="150">
        <v>0</v>
      </c>
      <c r="H41" s="141"/>
      <c r="I41" s="150">
        <f t="shared" si="0"/>
        <v>1073574000</v>
      </c>
      <c r="J41" s="141"/>
      <c r="K41" s="141" t="s">
        <v>213</v>
      </c>
      <c r="L41" s="141"/>
      <c r="M41" s="150">
        <v>1350000000</v>
      </c>
      <c r="N41" s="141"/>
      <c r="O41" s="150">
        <v>-4011314832</v>
      </c>
      <c r="P41" s="141"/>
      <c r="Q41" s="150">
        <v>-20434130457</v>
      </c>
      <c r="R41" s="141"/>
      <c r="S41" s="150">
        <f t="shared" si="1"/>
        <v>-23095445289</v>
      </c>
      <c r="T41" s="141"/>
      <c r="U41" s="141" t="s">
        <v>214</v>
      </c>
      <c r="W41" s="78"/>
      <c r="X41" s="78"/>
    </row>
    <row r="42" spans="1:24" s="40" customFormat="1" ht="51" customHeight="1">
      <c r="A42" s="140" t="s">
        <v>102</v>
      </c>
      <c r="B42" s="141"/>
      <c r="C42" s="150">
        <v>0</v>
      </c>
      <c r="D42" s="141"/>
      <c r="E42" s="150">
        <v>4000578401</v>
      </c>
      <c r="F42" s="141"/>
      <c r="G42" s="150">
        <v>0</v>
      </c>
      <c r="H42" s="141"/>
      <c r="I42" s="150">
        <f t="shared" si="0"/>
        <v>4000578401</v>
      </c>
      <c r="J42" s="141"/>
      <c r="K42" s="141" t="s">
        <v>215</v>
      </c>
      <c r="L42" s="141"/>
      <c r="M42" s="150">
        <v>3660600000</v>
      </c>
      <c r="N42" s="141"/>
      <c r="O42" s="150">
        <v>3782371271</v>
      </c>
      <c r="P42" s="141"/>
      <c r="Q42" s="150">
        <v>12023144160</v>
      </c>
      <c r="R42" s="141"/>
      <c r="S42" s="150">
        <f t="shared" si="1"/>
        <v>19466115431</v>
      </c>
      <c r="T42" s="141"/>
      <c r="U42" s="141" t="s">
        <v>216</v>
      </c>
      <c r="W42" s="78"/>
      <c r="X42" s="78"/>
    </row>
    <row r="43" spans="1:24" s="40" customFormat="1" ht="51" customHeight="1">
      <c r="A43" s="140" t="s">
        <v>107</v>
      </c>
      <c r="B43" s="141"/>
      <c r="C43" s="150">
        <v>0</v>
      </c>
      <c r="D43" s="141"/>
      <c r="E43" s="150">
        <v>12400773750</v>
      </c>
      <c r="F43" s="141"/>
      <c r="G43" s="150">
        <v>0</v>
      </c>
      <c r="H43" s="141"/>
      <c r="I43" s="150">
        <f t="shared" si="0"/>
        <v>12400773750</v>
      </c>
      <c r="J43" s="141"/>
      <c r="K43" s="141" t="s">
        <v>217</v>
      </c>
      <c r="L43" s="141"/>
      <c r="M43" s="150">
        <v>2000000000</v>
      </c>
      <c r="N43" s="141"/>
      <c r="O43" s="150">
        <v>-11470981639</v>
      </c>
      <c r="P43" s="141"/>
      <c r="Q43" s="150">
        <v>-6729342054</v>
      </c>
      <c r="R43" s="141"/>
      <c r="S43" s="150">
        <f t="shared" si="1"/>
        <v>-16200323693</v>
      </c>
      <c r="T43" s="141"/>
      <c r="U43" s="141" t="s">
        <v>218</v>
      </c>
      <c r="W43" s="78"/>
      <c r="X43" s="78"/>
    </row>
    <row r="44" spans="1:24" s="40" customFormat="1" ht="51" customHeight="1">
      <c r="A44" s="140" t="s">
        <v>139</v>
      </c>
      <c r="B44" s="141"/>
      <c r="C44" s="150">
        <v>0</v>
      </c>
      <c r="D44" s="141"/>
      <c r="E44" s="150">
        <v>0</v>
      </c>
      <c r="F44" s="141"/>
      <c r="G44" s="150">
        <v>0</v>
      </c>
      <c r="H44" s="141"/>
      <c r="I44" s="150">
        <f t="shared" si="0"/>
        <v>0</v>
      </c>
      <c r="J44" s="141"/>
      <c r="K44" s="141" t="s">
        <v>179</v>
      </c>
      <c r="L44" s="141"/>
      <c r="M44" s="150">
        <v>0</v>
      </c>
      <c r="N44" s="141"/>
      <c r="O44" s="150">
        <v>0</v>
      </c>
      <c r="P44" s="141"/>
      <c r="Q44" s="150">
        <v>61324321</v>
      </c>
      <c r="R44" s="141"/>
      <c r="S44" s="150">
        <f t="shared" si="1"/>
        <v>61324321</v>
      </c>
      <c r="T44" s="141"/>
      <c r="U44" s="141" t="s">
        <v>219</v>
      </c>
      <c r="W44" s="78"/>
      <c r="X44" s="78"/>
    </row>
    <row r="45" spans="1:24" s="40" customFormat="1" ht="51" customHeight="1">
      <c r="A45" s="140" t="s">
        <v>128</v>
      </c>
      <c r="B45" s="141"/>
      <c r="C45" s="150">
        <v>0</v>
      </c>
      <c r="D45" s="141"/>
      <c r="E45" s="150">
        <v>0</v>
      </c>
      <c r="F45" s="141"/>
      <c r="G45" s="150">
        <v>0</v>
      </c>
      <c r="H45" s="141"/>
      <c r="I45" s="150">
        <f t="shared" si="0"/>
        <v>0</v>
      </c>
      <c r="J45" s="141"/>
      <c r="K45" s="141" t="s">
        <v>179</v>
      </c>
      <c r="L45" s="141"/>
      <c r="M45" s="150">
        <v>0</v>
      </c>
      <c r="N45" s="141"/>
      <c r="O45" s="150">
        <v>0</v>
      </c>
      <c r="P45" s="141"/>
      <c r="Q45" s="150">
        <v>118525892</v>
      </c>
      <c r="R45" s="141"/>
      <c r="S45" s="150">
        <f t="shared" si="1"/>
        <v>118525892</v>
      </c>
      <c r="T45" s="141"/>
      <c r="U45" s="141" t="s">
        <v>220</v>
      </c>
      <c r="W45" s="78"/>
      <c r="X45" s="78"/>
    </row>
    <row r="46" spans="1:24" s="40" customFormat="1" ht="51" customHeight="1">
      <c r="A46" s="140" t="s">
        <v>141</v>
      </c>
      <c r="B46" s="141"/>
      <c r="C46" s="150">
        <v>0</v>
      </c>
      <c r="D46" s="141"/>
      <c r="E46" s="150">
        <v>0</v>
      </c>
      <c r="F46" s="141"/>
      <c r="G46" s="150">
        <v>0</v>
      </c>
      <c r="H46" s="141"/>
      <c r="I46" s="150">
        <f t="shared" si="0"/>
        <v>0</v>
      </c>
      <c r="J46" s="141"/>
      <c r="K46" s="141" t="s">
        <v>179</v>
      </c>
      <c r="L46" s="141"/>
      <c r="M46" s="150">
        <v>0</v>
      </c>
      <c r="N46" s="141"/>
      <c r="O46" s="150">
        <v>0</v>
      </c>
      <c r="P46" s="141"/>
      <c r="Q46" s="150">
        <v>75795108</v>
      </c>
      <c r="R46" s="141"/>
      <c r="S46" s="150">
        <f t="shared" si="1"/>
        <v>75795108</v>
      </c>
      <c r="T46" s="141"/>
      <c r="U46" s="141" t="s">
        <v>195</v>
      </c>
      <c r="W46" s="78"/>
      <c r="X46" s="78"/>
    </row>
    <row r="47" spans="1:24" s="40" customFormat="1" ht="51" customHeight="1">
      <c r="A47" s="140" t="s">
        <v>127</v>
      </c>
      <c r="B47" s="141"/>
      <c r="C47" s="150">
        <v>0</v>
      </c>
      <c r="D47" s="141"/>
      <c r="E47" s="150">
        <v>0</v>
      </c>
      <c r="F47" s="141"/>
      <c r="G47" s="150">
        <v>0</v>
      </c>
      <c r="H47" s="141"/>
      <c r="I47" s="150">
        <f t="shared" si="0"/>
        <v>0</v>
      </c>
      <c r="J47" s="141"/>
      <c r="K47" s="141" t="s">
        <v>179</v>
      </c>
      <c r="L47" s="141"/>
      <c r="M47" s="150">
        <v>0</v>
      </c>
      <c r="N47" s="141"/>
      <c r="O47" s="150">
        <v>0</v>
      </c>
      <c r="P47" s="141"/>
      <c r="Q47" s="150">
        <v>-6939484078</v>
      </c>
      <c r="R47" s="141"/>
      <c r="S47" s="150">
        <f t="shared" si="1"/>
        <v>-6939484078</v>
      </c>
      <c r="T47" s="141"/>
      <c r="U47" s="141" t="s">
        <v>221</v>
      </c>
      <c r="W47" s="78"/>
      <c r="X47" s="78"/>
    </row>
    <row r="48" spans="1:24" s="40" customFormat="1" ht="51" customHeight="1">
      <c r="A48" s="140" t="s">
        <v>95</v>
      </c>
      <c r="B48" s="141"/>
      <c r="C48" s="150">
        <v>0</v>
      </c>
      <c r="D48" s="141"/>
      <c r="E48" s="150">
        <v>0</v>
      </c>
      <c r="F48" s="141"/>
      <c r="G48" s="150">
        <v>0</v>
      </c>
      <c r="H48" s="141"/>
      <c r="I48" s="150">
        <f t="shared" si="0"/>
        <v>0</v>
      </c>
      <c r="J48" s="141"/>
      <c r="K48" s="141" t="s">
        <v>179</v>
      </c>
      <c r="L48" s="141"/>
      <c r="M48" s="150">
        <v>13000000</v>
      </c>
      <c r="N48" s="141"/>
      <c r="O48" s="150">
        <v>0</v>
      </c>
      <c r="P48" s="141"/>
      <c r="Q48" s="150">
        <v>18535553374</v>
      </c>
      <c r="R48" s="141"/>
      <c r="S48" s="150">
        <f t="shared" si="1"/>
        <v>18548553374</v>
      </c>
      <c r="T48" s="141"/>
      <c r="U48" s="141" t="s">
        <v>222</v>
      </c>
      <c r="W48" s="78"/>
      <c r="X48" s="78"/>
    </row>
    <row r="49" spans="1:24" s="40" customFormat="1" ht="51" customHeight="1">
      <c r="A49" s="140" t="s">
        <v>97</v>
      </c>
      <c r="B49" s="141"/>
      <c r="C49" s="150">
        <v>0</v>
      </c>
      <c r="D49" s="141"/>
      <c r="E49" s="150">
        <v>0</v>
      </c>
      <c r="F49" s="141"/>
      <c r="G49" s="150">
        <v>0</v>
      </c>
      <c r="H49" s="141"/>
      <c r="I49" s="150">
        <f t="shared" si="0"/>
        <v>0</v>
      </c>
      <c r="J49" s="141"/>
      <c r="K49" s="141" t="s">
        <v>179</v>
      </c>
      <c r="L49" s="141"/>
      <c r="M49" s="150">
        <v>0</v>
      </c>
      <c r="N49" s="141"/>
      <c r="O49" s="150">
        <v>0</v>
      </c>
      <c r="P49" s="141"/>
      <c r="Q49" s="150">
        <v>0</v>
      </c>
      <c r="R49" s="141"/>
      <c r="S49" s="150">
        <f t="shared" si="1"/>
        <v>0</v>
      </c>
      <c r="T49" s="141"/>
      <c r="U49" s="141" t="s">
        <v>179</v>
      </c>
      <c r="W49" s="78"/>
      <c r="X49" s="78"/>
    </row>
    <row r="50" spans="1:24" s="40" customFormat="1" ht="51" customHeight="1">
      <c r="A50" s="140" t="s">
        <v>126</v>
      </c>
      <c r="B50" s="141"/>
      <c r="C50" s="150">
        <v>0</v>
      </c>
      <c r="D50" s="141"/>
      <c r="E50" s="150">
        <v>0</v>
      </c>
      <c r="F50" s="141"/>
      <c r="G50" s="150">
        <v>0</v>
      </c>
      <c r="H50" s="141"/>
      <c r="I50" s="150">
        <f t="shared" si="0"/>
        <v>0</v>
      </c>
      <c r="J50" s="141"/>
      <c r="K50" s="141" t="s">
        <v>179</v>
      </c>
      <c r="L50" s="141"/>
      <c r="M50" s="150">
        <v>0</v>
      </c>
      <c r="N50" s="141"/>
      <c r="O50" s="150">
        <v>0</v>
      </c>
      <c r="P50" s="141"/>
      <c r="Q50" s="150">
        <v>23787150629</v>
      </c>
      <c r="R50" s="141"/>
      <c r="S50" s="150">
        <f t="shared" si="1"/>
        <v>23787150629</v>
      </c>
      <c r="T50" s="141"/>
      <c r="U50" s="141" t="s">
        <v>223</v>
      </c>
      <c r="W50" s="78"/>
      <c r="X50" s="78"/>
    </row>
    <row r="51" spans="1:24" s="40" customFormat="1" ht="51" customHeight="1">
      <c r="A51" s="140" t="s">
        <v>154</v>
      </c>
      <c r="B51" s="141"/>
      <c r="C51" s="150">
        <v>0</v>
      </c>
      <c r="D51" s="141"/>
      <c r="E51" s="150">
        <v>2022625984</v>
      </c>
      <c r="F51" s="141"/>
      <c r="G51" s="150">
        <v>0</v>
      </c>
      <c r="H51" s="141"/>
      <c r="I51" s="150">
        <f t="shared" si="0"/>
        <v>2022625984</v>
      </c>
      <c r="J51" s="141"/>
      <c r="K51" s="141" t="s">
        <v>224</v>
      </c>
      <c r="L51" s="141"/>
      <c r="M51" s="150">
        <v>0</v>
      </c>
      <c r="N51" s="141"/>
      <c r="O51" s="150">
        <v>-7085799547</v>
      </c>
      <c r="P51" s="141"/>
      <c r="Q51" s="150">
        <v>-213893762</v>
      </c>
      <c r="R51" s="141"/>
      <c r="S51" s="150">
        <f t="shared" si="1"/>
        <v>-7299693309</v>
      </c>
      <c r="T51" s="141"/>
      <c r="U51" s="141" t="s">
        <v>225</v>
      </c>
      <c r="W51" s="78"/>
      <c r="X51" s="78"/>
    </row>
    <row r="52" spans="1:24" s="40" customFormat="1" ht="51" customHeight="1">
      <c r="A52" s="140" t="s">
        <v>146</v>
      </c>
      <c r="B52" s="141"/>
      <c r="C52" s="150">
        <v>0</v>
      </c>
      <c r="D52" s="141"/>
      <c r="E52" s="150">
        <v>0</v>
      </c>
      <c r="F52" s="141"/>
      <c r="G52" s="150">
        <v>0</v>
      </c>
      <c r="H52" s="141"/>
      <c r="I52" s="150">
        <f t="shared" si="0"/>
        <v>0</v>
      </c>
      <c r="J52" s="141"/>
      <c r="K52" s="141" t="s">
        <v>179</v>
      </c>
      <c r="L52" s="141"/>
      <c r="M52" s="150">
        <v>0</v>
      </c>
      <c r="N52" s="141"/>
      <c r="O52" s="150">
        <v>0</v>
      </c>
      <c r="P52" s="141"/>
      <c r="Q52" s="150">
        <v>1707846</v>
      </c>
      <c r="R52" s="141"/>
      <c r="S52" s="150">
        <f t="shared" si="1"/>
        <v>1707846</v>
      </c>
      <c r="T52" s="141"/>
      <c r="U52" s="141" t="s">
        <v>179</v>
      </c>
      <c r="W52" s="78"/>
      <c r="X52" s="78"/>
    </row>
    <row r="53" spans="1:24" s="40" customFormat="1" ht="51" customHeight="1">
      <c r="A53" s="140" t="s">
        <v>103</v>
      </c>
      <c r="B53" s="141"/>
      <c r="C53" s="150">
        <v>0</v>
      </c>
      <c r="D53" s="141"/>
      <c r="E53" s="150">
        <v>2001054917</v>
      </c>
      <c r="F53" s="141"/>
      <c r="G53" s="150">
        <v>0</v>
      </c>
      <c r="H53" s="141"/>
      <c r="I53" s="150">
        <f t="shared" si="0"/>
        <v>2001054917</v>
      </c>
      <c r="J53" s="141"/>
      <c r="K53" s="141" t="s">
        <v>226</v>
      </c>
      <c r="L53" s="141"/>
      <c r="M53" s="150">
        <v>460999800</v>
      </c>
      <c r="N53" s="141"/>
      <c r="O53" s="150">
        <v>-27177686320</v>
      </c>
      <c r="P53" s="141"/>
      <c r="Q53" s="150">
        <v>0</v>
      </c>
      <c r="R53" s="141"/>
      <c r="S53" s="150">
        <f t="shared" si="1"/>
        <v>-26716686520</v>
      </c>
      <c r="T53" s="141"/>
      <c r="U53" s="141" t="s">
        <v>227</v>
      </c>
      <c r="W53" s="78"/>
      <c r="X53" s="78"/>
    </row>
    <row r="54" spans="1:24" s="40" customFormat="1" ht="51" customHeight="1">
      <c r="A54" s="140" t="s">
        <v>104</v>
      </c>
      <c r="B54" s="141"/>
      <c r="C54" s="150">
        <v>0</v>
      </c>
      <c r="D54" s="141"/>
      <c r="E54" s="150">
        <v>34631228285</v>
      </c>
      <c r="F54" s="141"/>
      <c r="G54" s="150">
        <v>0</v>
      </c>
      <c r="H54" s="141"/>
      <c r="I54" s="150">
        <f t="shared" si="0"/>
        <v>34631228285</v>
      </c>
      <c r="J54" s="141"/>
      <c r="K54" s="141" t="s">
        <v>228</v>
      </c>
      <c r="L54" s="141"/>
      <c r="M54" s="150">
        <v>9480000000</v>
      </c>
      <c r="N54" s="141"/>
      <c r="O54" s="150">
        <v>-10937639166</v>
      </c>
      <c r="P54" s="141"/>
      <c r="Q54" s="150">
        <v>0</v>
      </c>
      <c r="R54" s="141"/>
      <c r="S54" s="150">
        <f t="shared" si="1"/>
        <v>-1457639166</v>
      </c>
      <c r="T54" s="141"/>
      <c r="U54" s="141" t="s">
        <v>229</v>
      </c>
      <c r="W54" s="78"/>
      <c r="X54" s="78"/>
    </row>
    <row r="55" spans="1:24" s="40" customFormat="1" ht="51" customHeight="1">
      <c r="A55" s="140" t="s">
        <v>165</v>
      </c>
      <c r="B55" s="141"/>
      <c r="C55" s="150">
        <v>0</v>
      </c>
      <c r="D55" s="141"/>
      <c r="E55" s="150">
        <v>881772113</v>
      </c>
      <c r="F55" s="141"/>
      <c r="G55" s="150">
        <v>0</v>
      </c>
      <c r="H55" s="141"/>
      <c r="I55" s="150">
        <f t="shared" si="0"/>
        <v>881772113</v>
      </c>
      <c r="J55" s="141"/>
      <c r="K55" s="141" t="s">
        <v>230</v>
      </c>
      <c r="L55" s="141"/>
      <c r="M55" s="150">
        <v>0</v>
      </c>
      <c r="N55" s="141"/>
      <c r="O55" s="150">
        <v>881772113</v>
      </c>
      <c r="P55" s="141"/>
      <c r="Q55" s="150">
        <v>0</v>
      </c>
      <c r="R55" s="141"/>
      <c r="S55" s="150">
        <f t="shared" si="1"/>
        <v>881772113</v>
      </c>
      <c r="T55" s="141"/>
      <c r="U55" s="141" t="s">
        <v>231</v>
      </c>
      <c r="W55" s="78"/>
      <c r="X55" s="78"/>
    </row>
    <row r="56" spans="1:24" s="33" customFormat="1" ht="51" customHeight="1" thickBot="1">
      <c r="C56" s="41">
        <f>SUM(C10:C55)</f>
        <v>21189261214</v>
      </c>
      <c r="E56" s="41">
        <f>SUM(E10:E55)</f>
        <v>140426746096</v>
      </c>
      <c r="G56" s="41">
        <f>SUM(G10:G55)</f>
        <v>5817453612</v>
      </c>
      <c r="I56" s="41">
        <f>SUM(I10:I55)</f>
        <v>167433460922</v>
      </c>
      <c r="J56" s="40"/>
      <c r="K56" s="89">
        <f>SUM(K10:K55)</f>
        <v>0</v>
      </c>
      <c r="L56" s="40"/>
      <c r="M56" s="41">
        <f>SUM(M10:M55)</f>
        <v>94650389014</v>
      </c>
      <c r="O56" s="41">
        <f>SUM(O10:O55)</f>
        <v>-156245655776</v>
      </c>
      <c r="Q56" s="41">
        <f>SUM(Q10:Q55)</f>
        <v>162205822751</v>
      </c>
      <c r="S56" s="41">
        <f>SUM(S10:S55)</f>
        <v>100610555989</v>
      </c>
      <c r="T56" s="40"/>
      <c r="U56" s="90">
        <f>SUM(U10:U55)</f>
        <v>0</v>
      </c>
      <c r="V56" s="40"/>
    </row>
    <row r="57" spans="1:24" ht="41.25" thickTop="1">
      <c r="D57" s="40"/>
      <c r="F57" s="40"/>
      <c r="H57" s="40"/>
      <c r="J57" s="40"/>
      <c r="L57" s="40"/>
      <c r="N57" s="40"/>
      <c r="P57" s="40"/>
      <c r="R57" s="40"/>
      <c r="T57" s="40"/>
      <c r="V57" s="40"/>
    </row>
    <row r="58" spans="1:24" ht="40.5">
      <c r="D58" s="40"/>
      <c r="P58" s="40"/>
      <c r="R58" s="40"/>
      <c r="T58" s="40"/>
    </row>
    <row r="59" spans="1:24" ht="40.5">
      <c r="T59" s="40"/>
    </row>
    <row r="65" spans="3:21">
      <c r="C65" s="42"/>
      <c r="D65" s="42"/>
      <c r="E65" s="42"/>
      <c r="F65" s="42"/>
      <c r="G65" s="42"/>
      <c r="H65" s="42"/>
      <c r="I65" s="42"/>
      <c r="J65" s="42"/>
      <c r="K65" s="43"/>
      <c r="L65" s="42"/>
      <c r="M65" s="42"/>
      <c r="N65" s="42"/>
      <c r="O65" s="42"/>
      <c r="P65" s="42"/>
      <c r="Q65" s="42"/>
      <c r="R65" s="42"/>
      <c r="S65" s="42"/>
      <c r="T65" s="42"/>
    </row>
    <row r="76" spans="3:21">
      <c r="C76" s="42"/>
      <c r="D76" s="42"/>
      <c r="E76" s="42"/>
      <c r="F76" s="42"/>
      <c r="G76" s="42"/>
      <c r="H76" s="42"/>
      <c r="I76" s="42"/>
      <c r="J76" s="42"/>
      <c r="K76" s="43"/>
      <c r="L76" s="42"/>
      <c r="M76" s="42"/>
      <c r="N76" s="42"/>
      <c r="O76" s="42"/>
      <c r="P76" s="42"/>
      <c r="Q76" s="42"/>
      <c r="R76" s="42"/>
      <c r="S76" s="42"/>
      <c r="T76" s="42"/>
      <c r="U76" s="43"/>
    </row>
  </sheetData>
  <sortState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2022-01-30T14:14:19Z</cp:lastPrinted>
  <dcterms:created xsi:type="dcterms:W3CDTF">2019-07-05T09:08:54Z</dcterms:created>
  <dcterms:modified xsi:type="dcterms:W3CDTF">2022-03-30T13:07:39Z</dcterms:modified>
</cp:coreProperties>
</file>