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آهنگ سهام\گزارش ماهانه\سال 1401\تیر\"/>
    </mc:Choice>
  </mc:AlternateContent>
  <xr:revisionPtr revIDLastSave="0" documentId="13_ncr:1_{6E196DF1-C3FE-4A74-8195-FCCA5278305B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6" hidden="1">'درآمد ناشی از فروش '!$A$8:$V$8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'!$A$7:$Q$7</definedName>
    <definedName name="_xlnm.Print_Area" localSheetId="3">'جمع درآمدها'!$A$1:$I$14</definedName>
    <definedName name="_xlnm.Print_Area" localSheetId="5">'درآمد سود سهام '!$A$1:$S$21</definedName>
    <definedName name="_xlnm.Print_Area" localSheetId="7">'درآمد ناشی از تغییر قیمت اوراق '!$A$1:$Q$30</definedName>
    <definedName name="_xlnm.Print_Area" localSheetId="6">'درآمد ناشی از فروش '!$A$1:$R$29</definedName>
    <definedName name="_xlnm.Print_Area" localSheetId="0">روکش!$A$1:$M$36</definedName>
    <definedName name="_xlnm.Print_Area" localSheetId="11">'سایر درآمدها '!$A$1:$E$13</definedName>
    <definedName name="_xlnm.Print_Area" localSheetId="2">'سپرده '!$A$1:$S$12</definedName>
    <definedName name="_xlnm.Print_Area" localSheetId="9">'سرمایه‌گذاری در اوراق بهادار '!$A$1:$Q$13</definedName>
    <definedName name="_xlnm.Print_Area" localSheetId="8">'سرمایه‌گذاری در سهام '!$A$1:$U$35</definedName>
    <definedName name="_xlnm.Print_Area" localSheetId="1">سهام!$A$1:$Z$36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1" i="11" l="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10" i="11"/>
  <c r="M29" i="9"/>
  <c r="O2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9" i="9"/>
  <c r="Q29" i="9" s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9" i="9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9" i="10"/>
  <c r="M10" i="8"/>
  <c r="M11" i="8"/>
  <c r="M12" i="8"/>
  <c r="M13" i="8"/>
  <c r="M14" i="8"/>
  <c r="M15" i="8"/>
  <c r="M16" i="8"/>
  <c r="M17" i="8"/>
  <c r="M18" i="8"/>
  <c r="M19" i="8"/>
  <c r="M9" i="8"/>
  <c r="S19" i="8"/>
  <c r="S10" i="8"/>
  <c r="S11" i="8"/>
  <c r="S12" i="8"/>
  <c r="S13" i="8"/>
  <c r="S14" i="8"/>
  <c r="S15" i="8"/>
  <c r="S16" i="8"/>
  <c r="S17" i="8"/>
  <c r="S18" i="8"/>
  <c r="S9" i="8"/>
  <c r="Q9" i="7"/>
  <c r="Q10" i="7"/>
  <c r="Q8" i="7"/>
  <c r="K9" i="7"/>
  <c r="K10" i="7"/>
  <c r="K8" i="7"/>
  <c r="K20" i="8"/>
  <c r="I20" i="8"/>
  <c r="G11" i="7"/>
  <c r="Q11" i="7"/>
  <c r="M11" i="7"/>
  <c r="K11" i="7"/>
  <c r="Q11" i="6"/>
  <c r="O11" i="6"/>
  <c r="M11" i="6"/>
  <c r="K11" i="6"/>
  <c r="Y34" i="1"/>
  <c r="W34" i="1"/>
  <c r="U34" i="1"/>
  <c r="O34" i="1"/>
  <c r="K34" i="1"/>
  <c r="G34" i="1"/>
  <c r="E34" i="1"/>
  <c r="E12" i="14"/>
  <c r="C12" i="14"/>
  <c r="G10" i="13"/>
  <c r="K10" i="13"/>
  <c r="I13" i="13"/>
  <c r="E13" i="13"/>
  <c r="M20" i="8" l="1"/>
  <c r="Y15" i="1" l="1"/>
  <c r="I30" i="11"/>
  <c r="M29" i="10"/>
  <c r="G11" i="13" l="1"/>
  <c r="I10" i="11"/>
  <c r="Y28" i="1"/>
  <c r="Y12" i="1" l="1"/>
  <c r="S24" i="11" l="1"/>
  <c r="S20" i="11"/>
  <c r="S16" i="11"/>
  <c r="S10" i="11"/>
  <c r="S34" i="11"/>
  <c r="S33" i="11"/>
  <c r="S32" i="11"/>
  <c r="S31" i="11"/>
  <c r="S30" i="11"/>
  <c r="S29" i="11"/>
  <c r="S28" i="11"/>
  <c r="S15" i="11"/>
  <c r="I16" i="11"/>
  <c r="I20" i="11"/>
  <c r="I24" i="11"/>
  <c r="I34" i="11"/>
  <c r="I33" i="11"/>
  <c r="I32" i="11"/>
  <c r="I31" i="11"/>
  <c r="I29" i="11"/>
  <c r="I28" i="11"/>
  <c r="I27" i="11"/>
  <c r="I26" i="11"/>
  <c r="I25" i="11"/>
  <c r="I23" i="11"/>
  <c r="I22" i="11"/>
  <c r="I21" i="11"/>
  <c r="I19" i="11"/>
  <c r="I18" i="11"/>
  <c r="I17" i="11"/>
  <c r="I12" i="11" l="1"/>
  <c r="I13" i="11"/>
  <c r="S19" i="11"/>
  <c r="I14" i="11"/>
  <c r="I15" i="11"/>
  <c r="S25" i="11"/>
  <c r="S14" i="11"/>
  <c r="I11" i="11"/>
  <c r="S11" i="11"/>
  <c r="S12" i="11"/>
  <c r="S13" i="11"/>
  <c r="S17" i="11"/>
  <c r="S21" i="11"/>
  <c r="S18" i="11"/>
  <c r="S22" i="11"/>
  <c r="S26" i="11"/>
  <c r="S23" i="11"/>
  <c r="S27" i="11"/>
  <c r="Y27" i="1"/>
  <c r="Y26" i="1"/>
  <c r="Y25" i="1"/>
  <c r="S20" i="8"/>
  <c r="Q20" i="8"/>
  <c r="O20" i="8"/>
  <c r="S9" i="6"/>
  <c r="Y16" i="1"/>
  <c r="I29" i="10"/>
  <c r="AA35" i="11"/>
  <c r="I35" i="11" l="1"/>
  <c r="U35" i="11"/>
  <c r="O35" i="11"/>
  <c r="K35" i="11"/>
  <c r="E35" i="11"/>
  <c r="M35" i="11"/>
  <c r="M37" i="11" s="1"/>
  <c r="C35" i="11"/>
  <c r="C37" i="11" s="1"/>
  <c r="Y32" i="1" l="1"/>
  <c r="Y13" i="1" l="1"/>
  <c r="Y14" i="1"/>
  <c r="Y17" i="1"/>
  <c r="Y18" i="1"/>
  <c r="Y19" i="1"/>
  <c r="Y20" i="1"/>
  <c r="Y21" i="1"/>
  <c r="Y22" i="1"/>
  <c r="Y23" i="1"/>
  <c r="Y24" i="1"/>
  <c r="Y29" i="1"/>
  <c r="Y30" i="1"/>
  <c r="Y31" i="1"/>
  <c r="Y33" i="1"/>
  <c r="K6" i="6"/>
  <c r="E29" i="9" l="1"/>
  <c r="I29" i="9"/>
  <c r="G29" i="9"/>
  <c r="S10" i="6" l="1"/>
  <c r="S8" i="6"/>
  <c r="S11" i="6" s="1"/>
  <c r="E12" i="15" l="1"/>
  <c r="I12" i="15" l="1"/>
  <c r="Q29" i="10"/>
  <c r="O29" i="10"/>
  <c r="G29" i="10"/>
  <c r="E29" i="10"/>
  <c r="O11" i="7"/>
  <c r="I11" i="7"/>
  <c r="K11" i="13" l="1"/>
  <c r="K12" i="13"/>
  <c r="G12" i="13"/>
  <c r="Q35" i="11"/>
  <c r="S35" i="11"/>
  <c r="E9" i="15" s="1"/>
  <c r="E11" i="15"/>
  <c r="G13" i="13" l="1"/>
  <c r="I9" i="15"/>
  <c r="G35" i="11"/>
  <c r="I11" i="15"/>
  <c r="K13" i="13"/>
  <c r="K8" i="18" l="1"/>
  <c r="C8" i="18"/>
  <c r="K7" i="9"/>
  <c r="C7" i="9"/>
  <c r="C11" i="18" l="1"/>
  <c r="R20" i="8" l="1"/>
  <c r="P20" i="8"/>
  <c r="N20" i="8"/>
  <c r="L20" i="8"/>
  <c r="J20" i="8"/>
  <c r="O7" i="8" l="1"/>
  <c r="A4" i="15" l="1"/>
  <c r="Q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I10" i="15" l="1"/>
  <c r="I13" i="15" s="1"/>
  <c r="E13" i="15"/>
  <c r="F11" i="18"/>
  <c r="G10" i="15" l="1"/>
  <c r="G11" i="15"/>
  <c r="G9" i="15"/>
  <c r="G12" i="15"/>
  <c r="A4" i="7"/>
  <c r="G13" i="15" l="1"/>
  <c r="A4" i="8"/>
  <c r="A4" i="10" s="1"/>
  <c r="A4" i="9" s="1"/>
  <c r="A4" i="11" s="1"/>
  <c r="A4" i="18" s="1"/>
  <c r="A4" i="13" s="1"/>
  <c r="A4" i="14" s="1"/>
  <c r="F13" i="13" l="1"/>
  <c r="H13" i="13"/>
  <c r="J13" i="13"/>
  <c r="L13" i="13"/>
  <c r="H29" i="9"/>
  <c r="J29" i="9"/>
  <c r="P29" i="9"/>
  <c r="N29" i="9"/>
  <c r="L29" i="9"/>
</calcChain>
</file>

<file path=xl/sharedStrings.xml><?xml version="1.0" encoding="utf-8"?>
<sst xmlns="http://schemas.openxmlformats.org/spreadsheetml/2006/main" count="459" uniqueCount="138">
  <si>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</si>
  <si>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</si>
  <si>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</si>
  <si>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</si>
  <si>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</si>
  <si>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</si>
  <si>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</si>
  <si>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</si>
  <si>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</si>
  <si>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</si>
  <si>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</si>
  <si>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</si>
  <si>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</si>
  <si>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</si>
  <si>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</si>
  <si>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</si>
  <si>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</si>
  <si>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</si>
  <si>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</si>
  <si>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</si>
  <si>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</si>
  <si>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</si>
  <si>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</si>
  <si>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</si>
  <si>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</si>
  <si>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</si>
  <si>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</si>
  <si>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</si>
  <si>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</si>
  <si>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</si>
  <si>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</si>
  <si>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</si>
  <si>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</si>
  <si>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</si>
  <si>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</si>
  <si>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</si>
  <si>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</si>
  <si>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</si>
  <si>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</si>
  <si>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</si>
  <si>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</si>
  <si>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</si>
  <si>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</si>
  <si>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</si>
  <si>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</si>
  <si>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</si>
  <si>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</si>
  <si>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</si>
  <si>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</si>
  <si>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</si>
  <si>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</si>
  <si>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</si>
  <si>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</si>
  <si>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</si>
  <si>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</si>
  <si>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</si>
  <si>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</si>
  <si>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</si>
  <si>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</si>
  <si>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</si>
  <si>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</si>
  <si>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</si>
  <si>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</si>
  <si>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</si>
  <si>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</si>
  <si>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</si>
  <si>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</si>
  <si>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</si>
  <si>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</si>
  <si>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</si>
  <si>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</si>
  <si>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</si>
  <si>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</si>
  <si>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</si>
  <si>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</si>
  <si>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</si>
  <si>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</si>
  <si>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</si>
  <si>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</si>
  <si>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</si>
  <si>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</si>
  <si>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</si>
  <si>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</si>
  <si>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</si>
  <si>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</si>
  <si>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</si>
  <si>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</si>
  <si>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</si>
  <si>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</si>
  <si>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گروه مپنا (سهامی عام)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</si>
  <si>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</si>
  <si>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</si>
  <si>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</si>
  <si>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</si>
  <si>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</si>
  <si>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</si>
  <si>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</si>
  <si>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</si>
  <si>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</si>
  <si>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</si>
  <si>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</si>
  <si>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</si>
  <si>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</si>
  <si>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</si>
  <si>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تعدیل کارمزد کارگزار</t>
  </si>
  <si>
    <t>توسعه معدنی و صنعتی صبانور</t>
  </si>
  <si>
    <t>بانک اقتصاد نوین توحید</t>
  </si>
  <si>
    <t>12485067333911</t>
  </si>
  <si>
    <t>1400/04/19</t>
  </si>
  <si>
    <t>-</t>
  </si>
  <si>
    <t>توسعه‌معادن‌وفلزات‌</t>
  </si>
  <si>
    <t>صنایع شیمیایی کیمیاگران امروز</t>
  </si>
  <si>
    <t>پتروشیمی پارس</t>
  </si>
  <si>
    <t>کل دارایی ها</t>
  </si>
  <si>
    <t>نفت ایرانول</t>
  </si>
  <si>
    <t>توزیع دارو پخش</t>
  </si>
  <si>
    <t>نفت سپاهان</t>
  </si>
  <si>
    <t>پالایش نفت بندرعباس</t>
  </si>
  <si>
    <t>سیمان‌شاهرود</t>
  </si>
  <si>
    <t>1401/02/25</t>
  </si>
  <si>
    <t>1401/03/31</t>
  </si>
  <si>
    <t>ح . توسعه‌معادن‌وفلزات‌</t>
  </si>
  <si>
    <t>سیمان‌مازندران‌</t>
  </si>
  <si>
    <t>1401/03/30</t>
  </si>
  <si>
    <t>1401/03/04</t>
  </si>
  <si>
    <t>1401/03/02</t>
  </si>
  <si>
    <t>1401/03/17</t>
  </si>
  <si>
    <t xml:space="preserve"> منتهی به 31 تیر ماه 1401</t>
  </si>
  <si>
    <t>برای ماه منتهی به 1401/04/31</t>
  </si>
  <si>
    <t>1401/04/31</t>
  </si>
  <si>
    <t xml:space="preserve">از ابتدای سال مالی تا پایان تیر ماه </t>
  </si>
  <si>
    <t>طی تیر ماه</t>
  </si>
  <si>
    <t>از ابتدای سال مالی تا پایان تیر ماه</t>
  </si>
  <si>
    <t>1401/04/16</t>
  </si>
  <si>
    <t>1401/04/29</t>
  </si>
  <si>
    <t>1401/04/15</t>
  </si>
  <si>
    <t>1401/04/30</t>
  </si>
  <si>
    <t>طی تیرماه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</si>
</sst>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4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93">
    <xf numFmtId="0" fontId="0" fillId="0" borderId="0" xfId="0"/>
    <xf numFmtId="0" fontId="8" fillId="0" borderId="0" xfId="0" applyFont="1"/>
    <xf numFmtId="0" fontId="7" fillId="0" borderId="0" xfId="0" applyFont="1"/>
    <xf numFmtId="0" fontId="8" fillId="0" borderId="0" xfId="3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0" fillId="0" borderId="0" xfId="0" applyBorder="1"/>
    <xf numFmtId="165" fontId="29" fillId="0" borderId="0" xfId="0" applyNumberFormat="1" applyFont="1"/>
    <xf numFmtId="165" fontId="30" fillId="0" borderId="2" xfId="0" applyNumberFormat="1" applyFont="1" applyBorder="1"/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 applyFill="1"/>
    <xf numFmtId="0" fontId="4" fillId="0" borderId="0" xfId="0" applyFont="1" applyFill="1"/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/>
    <xf numFmtId="168" fontId="4" fillId="0" borderId="0" xfId="0" applyNumberFormat="1" applyFont="1" applyFill="1"/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30" fillId="0" borderId="2" xfId="0" applyNumberFormat="1" applyFont="1" applyFill="1" applyBorder="1"/>
    <xf numFmtId="165" fontId="8" fillId="0" borderId="0" xfId="0" applyNumberFormat="1" applyFont="1" applyFill="1" applyBorder="1"/>
    <xf numFmtId="165" fontId="8" fillId="0" borderId="0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165" fontId="8" fillId="0" borderId="2" xfId="0" applyNumberFormat="1" applyFont="1" applyFill="1" applyBorder="1"/>
    <xf numFmtId="168" fontId="8" fillId="0" borderId="0" xfId="0" applyNumberFormat="1" applyFont="1" applyFill="1"/>
    <xf numFmtId="3" fontId="8" fillId="0" borderId="0" xfId="0" applyNumberFormat="1" applyFont="1" applyFill="1" applyBorder="1"/>
    <xf numFmtId="0" fontId="8" fillId="0" borderId="0" xfId="0" applyFont="1" applyFill="1" applyBorder="1"/>
    <xf numFmtId="168" fontId="8" fillId="0" borderId="0" xfId="0" applyNumberFormat="1" applyFont="1" applyFill="1" applyBorder="1"/>
    <xf numFmtId="0" fontId="9" fillId="0" borderId="0" xfId="0" applyFont="1" applyFill="1"/>
    <xf numFmtId="167" fontId="10" fillId="0" borderId="0" xfId="2" applyNumberFormat="1" applyFont="1" applyFill="1" applyAlignment="1">
      <alignment horizontal="center" vertical="center"/>
    </xf>
    <xf numFmtId="0" fontId="1" fillId="0" borderId="0" xfId="0" applyFont="1"/>
    <xf numFmtId="165" fontId="35" fillId="0" borderId="0" xfId="2" applyNumberFormat="1" applyFont="1" applyFill="1"/>
    <xf numFmtId="3" fontId="8" fillId="0" borderId="0" xfId="0" applyNumberFormat="1" applyFont="1" applyFill="1" applyAlignment="1">
      <alignment wrapText="1"/>
    </xf>
    <xf numFmtId="168" fontId="11" fillId="0" borderId="0" xfId="0" applyNumberFormat="1" applyFont="1" applyFill="1"/>
    <xf numFmtId="0" fontId="11" fillId="0" borderId="0" xfId="0" applyFont="1" applyFill="1" applyAlignment="1">
      <alignment vertical="center"/>
    </xf>
    <xf numFmtId="165" fontId="13" fillId="0" borderId="2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166" fontId="24" fillId="0" borderId="0" xfId="0" applyNumberFormat="1" applyFont="1" applyFill="1" applyAlignment="1">
      <alignment vertical="center"/>
    </xf>
    <xf numFmtId="3" fontId="29" fillId="0" borderId="0" xfId="0" applyNumberFormat="1" applyFont="1" applyFill="1"/>
    <xf numFmtId="0" fontId="14" fillId="0" borderId="0" xfId="0" applyFont="1" applyFill="1" applyAlignment="1">
      <alignment horizontal="center" vertical="center" readingOrder="2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0" fontId="24" fillId="0" borderId="0" xfId="0" applyNumberFormat="1" applyFont="1" applyFill="1" applyAlignment="1">
      <alignment horizontal="center" vertical="center"/>
    </xf>
    <xf numFmtId="10" fontId="24" fillId="0" borderId="2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9" fontId="30" fillId="0" borderId="2" xfId="1" applyFont="1" applyFill="1" applyBorder="1" applyAlignment="1">
      <alignment horizontal="center"/>
    </xf>
    <xf numFmtId="10" fontId="30" fillId="0" borderId="2" xfId="1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3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10" fontId="13" fillId="0" borderId="2" xfId="1" applyNumberFormat="1" applyFont="1" applyFill="1" applyBorder="1" applyAlignment="1">
      <alignment horizontal="center"/>
    </xf>
    <xf numFmtId="3" fontId="11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67" fontId="8" fillId="0" borderId="0" xfId="2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7" fontId="8" fillId="0" borderId="0" xfId="2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43" fontId="11" fillId="0" borderId="0" xfId="0" applyNumberFormat="1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3" fontId="36" fillId="0" borderId="0" xfId="0" applyNumberFormat="1" applyFont="1" applyFill="1"/>
    <xf numFmtId="0" fontId="8" fillId="0" borderId="0" xfId="0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/>
    <xf numFmtId="0" fontId="23" fillId="0" borderId="0" xfId="0" applyFont="1" applyFill="1"/>
    <xf numFmtId="0" fontId="24" fillId="0" borderId="0" xfId="0" applyFont="1" applyFill="1"/>
    <xf numFmtId="3" fontId="24" fillId="0" borderId="0" xfId="0" applyNumberFormat="1" applyFont="1" applyFill="1" applyBorder="1" applyAlignment="1">
      <alignment vertical="center"/>
    </xf>
    <xf numFmtId="167" fontId="24" fillId="0" borderId="8" xfId="2" applyNumberFormat="1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3" fontId="37" fillId="0" borderId="0" xfId="0" applyNumberFormat="1" applyFont="1" applyFill="1"/>
    <xf numFmtId="3" fontId="38" fillId="0" borderId="0" xfId="0" applyNumberFormat="1" applyFont="1" applyFill="1"/>
    <xf numFmtId="3" fontId="39" fillId="0" borderId="0" xfId="0" applyNumberFormat="1" applyFont="1" applyFill="1"/>
    <xf numFmtId="165" fontId="8" fillId="0" borderId="0" xfId="0" applyNumberFormat="1" applyFont="1" applyFill="1" applyBorder="1" applyAlignment="1">
      <alignment horizontal="right" vertical="center"/>
    </xf>
    <xf numFmtId="165" fontId="29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 readingOrder="2"/>
    </xf>
    <xf numFmtId="0" fontId="30" fillId="0" borderId="0" xfId="0" applyFont="1" applyFill="1"/>
    <xf numFmtId="10" fontId="29" fillId="0" borderId="0" xfId="0" applyNumberFormat="1" applyFont="1" applyFill="1" applyAlignment="1">
      <alignment horizontal="center"/>
    </xf>
    <xf numFmtId="41" fontId="24" fillId="0" borderId="0" xfId="0" applyNumberFormat="1" applyFont="1" applyFill="1"/>
    <xf numFmtId="41" fontId="11" fillId="0" borderId="0" xfId="0" applyNumberFormat="1" applyFont="1" applyFill="1"/>
    <xf numFmtId="41" fontId="8" fillId="0" borderId="0" xfId="0" applyNumberFormat="1" applyFont="1" applyFill="1"/>
    <xf numFmtId="10" fontId="29" fillId="0" borderId="0" xfId="1" applyNumberFormat="1" applyFont="1" applyFill="1" applyAlignment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67" fontId="8" fillId="0" borderId="0" xfId="2" applyNumberFormat="1" applyFont="1" applyFill="1"/>
    <xf numFmtId="0" fontId="20" fillId="0" borderId="6" xfId="0" applyFont="1" applyFill="1" applyBorder="1" applyAlignment="1">
      <alignment horizontal="center" vertical="center" readingOrder="2"/>
    </xf>
    <xf numFmtId="0" fontId="3" fillId="0" borderId="1" xfId="0" applyFont="1" applyFill="1" applyBorder="1" applyAlignment="1">
      <alignment horizontal="center" vertical="center" wrapText="1"/>
    </xf>
    <xf numFmtId="165" fontId="40" fillId="0" borderId="0" xfId="0" applyNumberFormat="1" applyFont="1" applyFill="1" applyAlignment="1">
      <alignment vertical="center" wrapText="1"/>
    </xf>
    <xf numFmtId="165" fontId="24" fillId="0" borderId="0" xfId="0" applyNumberFormat="1" applyFont="1" applyFill="1"/>
    <xf numFmtId="0" fontId="24" fillId="0" borderId="0" xfId="0" applyFont="1" applyFill="1" applyAlignment="1">
      <alignment horizontal="center"/>
    </xf>
    <xf numFmtId="10" fontId="24" fillId="0" borderId="0" xfId="0" applyNumberFormat="1" applyFont="1" applyFill="1" applyAlignment="1">
      <alignment horizontal="center"/>
    </xf>
    <xf numFmtId="10" fontId="25" fillId="0" borderId="0" xfId="0" applyNumberFormat="1" applyFont="1" applyFill="1" applyAlignment="1">
      <alignment horizontal="center"/>
    </xf>
    <xf numFmtId="165" fontId="24" fillId="0" borderId="2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Alignment="1">
      <alignment horizontal="center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rightToLeft="1" tabSelected="1" view="pageBreakPreview" zoomScaleNormal="100" zoomScaleSheetLayoutView="100" workbookViewId="0">
      <selection activeCell="H33" sqref="H33"/>
    </sheetView>
  </sheetViews>
  <sheetFormatPr defaultRowHeight="15"/>
  <sheetData>
    <row r="1" spans="11:12">
      <c r="K1" s="10"/>
      <c r="L1" s="10"/>
    </row>
    <row r="2" spans="11:12">
      <c r="K2" s="10"/>
      <c r="L2" s="10"/>
    </row>
    <row r="3" spans="11:12">
      <c r="K3" s="10"/>
      <c r="L3" s="10"/>
    </row>
    <row r="4" spans="11:12">
      <c r="K4" s="10"/>
      <c r="L4" s="10"/>
    </row>
    <row r="5" spans="11:12">
      <c r="K5" s="10"/>
      <c r="L5" s="10"/>
    </row>
    <row r="6" spans="11:12">
      <c r="K6" s="10"/>
      <c r="L6" s="10"/>
    </row>
    <row r="7" spans="11:12">
      <c r="K7" s="10"/>
      <c r="L7" s="10"/>
    </row>
    <row r="8" spans="11:12">
      <c r="K8" s="10"/>
      <c r="L8" s="10"/>
    </row>
    <row r="9" spans="11:12">
      <c r="K9" s="10"/>
      <c r="L9" s="10"/>
    </row>
    <row r="10" spans="11:12">
      <c r="K10" s="10"/>
      <c r="L10" s="10"/>
    </row>
    <row r="11" spans="11:12">
      <c r="K11" s="10"/>
      <c r="L11" s="10"/>
    </row>
    <row r="12" spans="11:12">
      <c r="K12" s="10"/>
      <c r="L12" s="10"/>
    </row>
    <row r="13" spans="11:12">
      <c r="K13" s="10"/>
      <c r="L13" s="10"/>
    </row>
    <row r="14" spans="11:12">
      <c r="K14" s="10"/>
      <c r="L14" s="10"/>
    </row>
    <row r="15" spans="11:12">
      <c r="K15" s="10"/>
    </row>
    <row r="16" spans="11:12">
      <c r="K16" s="10"/>
      <c r="L16" s="10"/>
    </row>
    <row r="17" spans="1:13">
      <c r="K17" s="10"/>
      <c r="L17" s="10"/>
    </row>
    <row r="18" spans="1:13">
      <c r="K18" s="10"/>
      <c r="L18" s="10"/>
    </row>
    <row r="19" spans="1:13" ht="15" customHeight="1"/>
    <row r="20" spans="1:13" ht="15" customHeight="1"/>
    <row r="21" spans="1:13" ht="15" customHeight="1"/>
    <row r="22" spans="1:13">
      <c r="K22" s="10"/>
      <c r="L22" s="10"/>
    </row>
    <row r="23" spans="1:13" ht="15" customHeight="1">
      <c r="A23" s="148" t="s">
        <v>95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 ht="15" customHeight="1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 ht="15" customHeight="1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3">
      <c r="A28" s="149" t="s">
        <v>127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</row>
    <row r="29" spans="1:13">
      <c r="A29" s="149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</row>
    <row r="32" spans="1:13">
      <c r="C32" s="45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R42"/>
  <sheetViews>
    <sheetView rightToLeft="1" view="pageBreakPreview" zoomScale="60" zoomScaleNormal="100" workbookViewId="0">
      <selection activeCell="O11" sqref="O11"/>
    </sheetView>
  </sheetViews>
  <sheetFormatPr defaultColWidth="9.140625" defaultRowHeight="27.75"/>
  <cols>
    <col min="1" max="1" width="42" style="3" bestFit="1" customWidth="1"/>
    <col min="2" max="2" width="1" style="3" customWidth="1"/>
    <col min="3" max="3" width="11.28515625" style="3" bestFit="1" customWidth="1"/>
    <col min="4" max="4" width="1" style="3" customWidth="1"/>
    <col min="5" max="5" width="24" style="3" bestFit="1" customWidth="1"/>
    <col min="6" max="6" width="1" style="3" customWidth="1"/>
    <col min="7" max="7" width="19" style="3" bestFit="1" customWidth="1"/>
    <col min="8" max="8" width="1" style="3" customWidth="1"/>
    <col min="9" max="9" width="20.140625" style="3" bestFit="1" customWidth="1"/>
    <col min="10" max="10" width="1" style="3" customWidth="1"/>
    <col min="11" max="11" width="13.28515625" style="3" customWidth="1"/>
    <col min="12" max="12" width="1" style="3" customWidth="1"/>
    <col min="13" max="13" width="24" style="3" bestFit="1" customWidth="1"/>
    <col min="14" max="14" width="1" style="3" customWidth="1"/>
    <col min="15" max="15" width="20.5703125" style="3" bestFit="1" customWidth="1"/>
    <col min="16" max="16" width="1" style="3" customWidth="1"/>
    <col min="17" max="17" width="20.5703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8" ht="30">
      <c r="A2" s="173" t="s">
        <v>66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</row>
    <row r="3" spans="1:18" ht="30">
      <c r="A3" s="173" t="str">
        <f>'سرمایه‌گذاری در سهام '!A3:U3</f>
        <v>صورت وضعیت درآمدها</v>
      </c>
      <c r="B3" s="173"/>
      <c r="C3" s="173" t="s">
        <v>28</v>
      </c>
      <c r="D3" s="173" t="s">
        <v>28</v>
      </c>
      <c r="E3" s="173" t="s">
        <v>28</v>
      </c>
      <c r="F3" s="173" t="s">
        <v>28</v>
      </c>
      <c r="G3" s="173" t="s">
        <v>28</v>
      </c>
      <c r="H3" s="173"/>
      <c r="I3" s="173"/>
      <c r="J3" s="173"/>
      <c r="K3" s="173"/>
      <c r="L3" s="173"/>
      <c r="M3" s="173"/>
      <c r="N3" s="173"/>
      <c r="O3" s="173"/>
      <c r="P3" s="173"/>
      <c r="Q3" s="173"/>
    </row>
    <row r="4" spans="1:18" ht="30">
      <c r="A4" s="173" t="str">
        <f>'سرمایه‌گذاری در سهام '!A4:U4</f>
        <v>برای ماه منتهی به 1401/04/31</v>
      </c>
      <c r="B4" s="173"/>
      <c r="C4" s="173">
        <f>'سرمایه‌گذاری در سهام '!A4:U4</f>
        <v>0</v>
      </c>
      <c r="D4" s="173" t="s">
        <v>59</v>
      </c>
      <c r="E4" s="173" t="s">
        <v>59</v>
      </c>
      <c r="F4" s="173" t="s">
        <v>59</v>
      </c>
      <c r="G4" s="173" t="s">
        <v>59</v>
      </c>
      <c r="H4" s="173"/>
      <c r="I4" s="173"/>
      <c r="J4" s="173"/>
      <c r="K4" s="173"/>
      <c r="L4" s="173"/>
      <c r="M4" s="173"/>
      <c r="N4" s="173"/>
      <c r="O4" s="173"/>
      <c r="P4" s="173"/>
      <c r="Q4" s="173"/>
    </row>
    <row r="5" spans="1:18" ht="30"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8" ht="32.25">
      <c r="A6" s="174" t="s">
        <v>81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</row>
    <row r="7" spans="1:18" ht="32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8" ht="30">
      <c r="A8" s="173" t="s">
        <v>32</v>
      </c>
      <c r="C8" s="173" t="str">
        <f>'درآمد ناشی از فروش '!C7:I7</f>
        <v>طی تیر ماه</v>
      </c>
      <c r="D8" s="173" t="s">
        <v>30</v>
      </c>
      <c r="E8" s="173" t="s">
        <v>30</v>
      </c>
      <c r="F8" s="173" t="s">
        <v>30</v>
      </c>
      <c r="G8" s="173" t="s">
        <v>30</v>
      </c>
      <c r="H8" s="173" t="s">
        <v>30</v>
      </c>
      <c r="I8" s="173" t="s">
        <v>30</v>
      </c>
      <c r="K8" s="173" t="str">
        <f>'درآمد ناشی از فروش '!K7:Q7</f>
        <v>از ابتدای سال مالی تا پایان تیر ماه</v>
      </c>
      <c r="L8" s="173" t="s">
        <v>31</v>
      </c>
      <c r="M8" s="173" t="s">
        <v>31</v>
      </c>
      <c r="N8" s="173" t="s">
        <v>31</v>
      </c>
      <c r="O8" s="173" t="s">
        <v>31</v>
      </c>
      <c r="P8" s="173" t="s">
        <v>31</v>
      </c>
      <c r="Q8" s="173" t="s">
        <v>31</v>
      </c>
    </row>
    <row r="9" spans="1:18" ht="90.75" thickBot="1">
      <c r="A9" s="173" t="s">
        <v>32</v>
      </c>
      <c r="C9" s="4" t="s">
        <v>60</v>
      </c>
      <c r="D9" s="5"/>
      <c r="E9" s="4" t="s">
        <v>49</v>
      </c>
      <c r="F9" s="5"/>
      <c r="G9" s="4" t="s">
        <v>50</v>
      </c>
      <c r="H9" s="5"/>
      <c r="I9" s="4" t="s">
        <v>61</v>
      </c>
      <c r="J9" s="5"/>
      <c r="K9" s="4" t="s">
        <v>60</v>
      </c>
      <c r="L9" s="5"/>
      <c r="M9" s="4" t="s">
        <v>49</v>
      </c>
      <c r="N9" s="5"/>
      <c r="O9" s="4" t="s">
        <v>50</v>
      </c>
      <c r="P9" s="5"/>
      <c r="Q9" s="4" t="s">
        <v>61</v>
      </c>
    </row>
    <row r="10" spans="1:18" ht="36" customHeight="1">
      <c r="A10" s="2"/>
      <c r="B10" s="1"/>
      <c r="C10" s="11" t="s">
        <v>109</v>
      </c>
      <c r="D10" s="11"/>
      <c r="E10" s="11">
        <v>0</v>
      </c>
      <c r="F10" s="11"/>
      <c r="G10" s="11">
        <v>0</v>
      </c>
      <c r="H10" s="11"/>
      <c r="I10" s="11">
        <v>0</v>
      </c>
      <c r="J10" s="11"/>
      <c r="K10" s="11">
        <v>0</v>
      </c>
      <c r="L10" s="11"/>
      <c r="M10" s="11">
        <v>0</v>
      </c>
      <c r="N10" s="11"/>
      <c r="O10" s="11">
        <v>0</v>
      </c>
      <c r="P10" s="11"/>
      <c r="Q10" s="11">
        <v>0</v>
      </c>
    </row>
    <row r="11" spans="1:18" ht="43.5" thickBot="1">
      <c r="C11" s="12">
        <f>SUM(C10:C10)</f>
        <v>0</v>
      </c>
      <c r="E11" s="12">
        <f t="shared" ref="E11:R11" si="0">SUM(E10:E10)</f>
        <v>0</v>
      </c>
      <c r="F11" s="11">
        <f t="shared" si="0"/>
        <v>0</v>
      </c>
      <c r="G11" s="12">
        <f t="shared" si="0"/>
        <v>0</v>
      </c>
      <c r="H11" s="11">
        <f t="shared" si="0"/>
        <v>0</v>
      </c>
      <c r="I11" s="12">
        <f t="shared" si="0"/>
        <v>0</v>
      </c>
      <c r="J11" s="3">
        <f t="shared" si="0"/>
        <v>0</v>
      </c>
      <c r="K11" s="12">
        <f t="shared" si="0"/>
        <v>0</v>
      </c>
      <c r="L11" s="11">
        <f t="shared" si="0"/>
        <v>0</v>
      </c>
      <c r="M11" s="12">
        <f t="shared" si="0"/>
        <v>0</v>
      </c>
      <c r="N11" s="11">
        <f t="shared" si="0"/>
        <v>0</v>
      </c>
      <c r="O11" s="12">
        <f t="shared" si="0"/>
        <v>0</v>
      </c>
      <c r="P11" s="3">
        <f t="shared" si="0"/>
        <v>0</v>
      </c>
      <c r="Q11" s="12">
        <f t="shared" si="0"/>
        <v>0</v>
      </c>
      <c r="R11" s="6">
        <f t="shared" si="0"/>
        <v>0</v>
      </c>
    </row>
    <row r="12" spans="1:18" ht="28.5" thickTop="1"/>
    <row r="13" spans="1:18">
      <c r="M13" s="9"/>
    </row>
    <row r="14" spans="1:18">
      <c r="M14" s="9"/>
    </row>
    <row r="15" spans="1:18">
      <c r="M15" s="9"/>
    </row>
    <row r="16" spans="1:18">
      <c r="M16" s="9"/>
    </row>
    <row r="17" spans="13:13">
      <c r="M17" s="9"/>
    </row>
    <row r="18" spans="13:13">
      <c r="M18" s="9"/>
    </row>
    <row r="19" spans="13:13">
      <c r="M19" s="9"/>
    </row>
    <row r="20" spans="13:13">
      <c r="M20" s="9"/>
    </row>
    <row r="21" spans="13:13">
      <c r="M21" s="9"/>
    </row>
    <row r="22" spans="13:13">
      <c r="M22" s="9"/>
    </row>
    <row r="23" spans="13:13">
      <c r="M23" s="9"/>
    </row>
    <row r="24" spans="13:13">
      <c r="M24" s="9"/>
    </row>
    <row r="25" spans="13:13">
      <c r="M25" s="9"/>
    </row>
    <row r="26" spans="13:13">
      <c r="M26" s="9"/>
    </row>
    <row r="27" spans="13:13">
      <c r="M27" s="9"/>
    </row>
    <row r="28" spans="13:13">
      <c r="M28" s="9"/>
    </row>
    <row r="29" spans="13:13">
      <c r="M29" s="9"/>
    </row>
    <row r="30" spans="13:13">
      <c r="M30" s="9"/>
    </row>
    <row r="31" spans="13:13">
      <c r="M31" s="9"/>
    </row>
    <row r="32" spans="13:13">
      <c r="M32" s="9"/>
    </row>
    <row r="33" spans="13:13">
      <c r="M33" s="9"/>
    </row>
    <row r="34" spans="13:13">
      <c r="M34" s="9"/>
    </row>
    <row r="35" spans="13:13">
      <c r="M35" s="9"/>
    </row>
    <row r="36" spans="13:13">
      <c r="M36" s="9"/>
    </row>
    <row r="37" spans="13:13">
      <c r="M37" s="9"/>
    </row>
    <row r="38" spans="13:13">
      <c r="M38" s="9"/>
    </row>
    <row r="39" spans="13:13">
      <c r="M39" s="9"/>
    </row>
    <row r="40" spans="13:13">
      <c r="M40" s="9"/>
    </row>
    <row r="41" spans="13:13">
      <c r="M41" s="9"/>
    </row>
    <row r="42" spans="13:13">
      <c r="M42" s="9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N39"/>
  <sheetViews>
    <sheetView rightToLeft="1" view="pageBreakPreview" zoomScale="90" zoomScaleNormal="100" zoomScaleSheetLayoutView="90" workbookViewId="0">
      <selection activeCell="G10" sqref="G10"/>
    </sheetView>
  </sheetViews>
  <sheetFormatPr defaultColWidth="9.140625" defaultRowHeight="22.5"/>
  <cols>
    <col min="1" max="1" width="26.140625" style="15" bestFit="1" customWidth="1"/>
    <col min="2" max="2" width="1" style="15" customWidth="1"/>
    <col min="3" max="3" width="31" style="15" bestFit="1" customWidth="1"/>
    <col min="4" max="4" width="1" style="15" customWidth="1"/>
    <col min="5" max="5" width="32.5703125" style="15" bestFit="1" customWidth="1"/>
    <col min="6" max="6" width="1" style="15" customWidth="1"/>
    <col min="7" max="7" width="10" style="75" customWidth="1"/>
    <col min="8" max="8" width="1" style="15" customWidth="1"/>
    <col min="9" max="9" width="32.5703125" style="15" bestFit="1" customWidth="1"/>
    <col min="10" max="10" width="1" style="15" customWidth="1"/>
    <col min="11" max="11" width="10.28515625" style="75" customWidth="1"/>
    <col min="12" max="12" width="1" style="15" customWidth="1"/>
    <col min="13" max="13" width="9.140625" style="15" customWidth="1"/>
    <col min="14" max="16384" width="9.140625" style="15"/>
  </cols>
  <sheetData>
    <row r="2" spans="1:14" ht="24">
      <c r="A2" s="175" t="s">
        <v>66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4" ht="24">
      <c r="A3" s="175" t="str">
        <f>'سرمایه‌گذاری در اوراق بهادار '!A3:Q3</f>
        <v>صورت وضعیت درآمدها</v>
      </c>
      <c r="B3" s="175" t="s">
        <v>28</v>
      </c>
      <c r="C3" s="175" t="s">
        <v>28</v>
      </c>
      <c r="D3" s="175" t="s">
        <v>28</v>
      </c>
      <c r="E3" s="175" t="s">
        <v>28</v>
      </c>
      <c r="F3" s="175" t="s">
        <v>28</v>
      </c>
      <c r="G3" s="175"/>
      <c r="H3" s="175"/>
      <c r="I3" s="175"/>
      <c r="J3" s="175"/>
      <c r="K3" s="175"/>
      <c r="L3" s="175"/>
      <c r="M3" s="175"/>
    </row>
    <row r="4" spans="1:14" ht="26.25">
      <c r="A4" s="156" t="str">
        <f>'سرمایه‌گذاری در اوراق بهادار '!A4:Q4</f>
        <v>برای ماه منتهی به 1401/04/31</v>
      </c>
      <c r="B4" s="156" t="s">
        <v>96</v>
      </c>
      <c r="C4" s="156" t="s">
        <v>2</v>
      </c>
      <c r="D4" s="156" t="s">
        <v>2</v>
      </c>
      <c r="E4" s="156" t="s">
        <v>2</v>
      </c>
      <c r="F4" s="156" t="s">
        <v>2</v>
      </c>
      <c r="G4" s="156"/>
      <c r="H4" s="156"/>
      <c r="I4" s="156"/>
      <c r="J4" s="156"/>
      <c r="K4" s="156"/>
      <c r="L4" s="156"/>
      <c r="M4" s="156"/>
      <c r="N4" s="18"/>
    </row>
    <row r="5" spans="1:14" ht="24">
      <c r="B5" s="145"/>
      <c r="C5" s="145"/>
      <c r="D5" s="145"/>
      <c r="E5" s="145"/>
      <c r="F5" s="145"/>
      <c r="G5" s="145"/>
      <c r="H5" s="145"/>
      <c r="I5" s="145"/>
    </row>
    <row r="6" spans="1:14" ht="28.5">
      <c r="A6" s="177" t="s">
        <v>80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</row>
    <row r="7" spans="1:14" ht="28.5">
      <c r="A7" s="147"/>
      <c r="B7" s="147"/>
      <c r="C7" s="147"/>
      <c r="D7" s="147"/>
      <c r="E7" s="147"/>
      <c r="F7" s="147"/>
      <c r="G7" s="72"/>
      <c r="H7" s="147"/>
      <c r="I7" s="147"/>
      <c r="J7" s="147"/>
      <c r="K7" s="72"/>
      <c r="L7" s="147"/>
    </row>
    <row r="8" spans="1:14" ht="24.75" thickBot="1">
      <c r="A8" s="176" t="s">
        <v>52</v>
      </c>
      <c r="B8" s="176" t="s">
        <v>52</v>
      </c>
      <c r="C8" s="176" t="s">
        <v>52</v>
      </c>
      <c r="E8" s="176" t="s">
        <v>131</v>
      </c>
      <c r="F8" s="176" t="s">
        <v>30</v>
      </c>
      <c r="G8" s="176" t="s">
        <v>30</v>
      </c>
      <c r="I8" s="176" t="s">
        <v>132</v>
      </c>
      <c r="J8" s="176" t="s">
        <v>31</v>
      </c>
      <c r="K8" s="176" t="s">
        <v>31</v>
      </c>
    </row>
    <row r="9" spans="1:14" ht="48" thickBot="1">
      <c r="A9" s="16" t="s">
        <v>53</v>
      </c>
      <c r="C9" s="16" t="s">
        <v>18</v>
      </c>
      <c r="E9" s="16" t="s">
        <v>54</v>
      </c>
      <c r="G9" s="17" t="s">
        <v>55</v>
      </c>
      <c r="I9" s="16" t="s">
        <v>54</v>
      </c>
      <c r="K9" s="17" t="s">
        <v>55</v>
      </c>
    </row>
    <row r="10" spans="1:14" ht="24.75">
      <c r="A10" s="80" t="s">
        <v>25</v>
      </c>
      <c r="B10" s="80"/>
      <c r="C10" s="80" t="s">
        <v>26</v>
      </c>
      <c r="D10" s="80"/>
      <c r="E10" s="80">
        <v>61900</v>
      </c>
      <c r="F10" s="49"/>
      <c r="G10" s="73">
        <f>E10/$E$13</f>
        <v>7.1816459868521351E-3</v>
      </c>
      <c r="H10" s="49"/>
      <c r="I10" s="80">
        <v>308926</v>
      </c>
      <c r="J10" s="49"/>
      <c r="K10" s="73">
        <f>I10/$I$13</f>
        <v>1.3014410251522986E-3</v>
      </c>
    </row>
    <row r="11" spans="1:14" ht="24.75">
      <c r="A11" s="80" t="s">
        <v>62</v>
      </c>
      <c r="B11" s="80"/>
      <c r="C11" s="80" t="s">
        <v>63</v>
      </c>
      <c r="D11" s="80"/>
      <c r="E11" s="80">
        <v>7886463</v>
      </c>
      <c r="F11" s="49"/>
      <c r="G11" s="73">
        <f>E11/$E$13</f>
        <v>0.91498845483696034</v>
      </c>
      <c r="H11" s="49"/>
      <c r="I11" s="80">
        <v>236300990</v>
      </c>
      <c r="J11" s="49"/>
      <c r="K11" s="73">
        <f>I11/$I$13</f>
        <v>0.99548695373682705</v>
      </c>
    </row>
    <row r="12" spans="1:14" ht="24.75">
      <c r="A12" s="80" t="s">
        <v>106</v>
      </c>
      <c r="B12" s="80"/>
      <c r="C12" s="80" t="s">
        <v>107</v>
      </c>
      <c r="D12" s="80"/>
      <c r="E12" s="80">
        <v>670831</v>
      </c>
      <c r="F12" s="49"/>
      <c r="G12" s="73">
        <f>E12/$E$13</f>
        <v>7.7829899176187475E-2</v>
      </c>
      <c r="H12" s="49"/>
      <c r="I12" s="80">
        <v>762346</v>
      </c>
      <c r="J12" s="49"/>
      <c r="K12" s="73">
        <f>I12/$I$13</f>
        <v>3.2116052380206073E-3</v>
      </c>
    </row>
    <row r="13" spans="1:14" s="18" customFormat="1" ht="36.75" customHeight="1" thickBot="1">
      <c r="E13" s="50">
        <f>SUM(E10:E12)</f>
        <v>8619194</v>
      </c>
      <c r="F13" s="49">
        <f t="shared" ref="F13:L13" si="0">SUM(F10:F12)</f>
        <v>0</v>
      </c>
      <c r="G13" s="74">
        <f t="shared" si="0"/>
        <v>0.99999999999999989</v>
      </c>
      <c r="H13" s="49">
        <f t="shared" si="0"/>
        <v>0</v>
      </c>
      <c r="I13" s="50">
        <f>SUM(I10:I12)</f>
        <v>237372262</v>
      </c>
      <c r="J13" s="49">
        <f t="shared" si="0"/>
        <v>0</v>
      </c>
      <c r="K13" s="74">
        <f t="shared" si="0"/>
        <v>0.99999999999999989</v>
      </c>
      <c r="L13" s="18">
        <f t="shared" si="0"/>
        <v>0</v>
      </c>
      <c r="M13" s="48"/>
    </row>
    <row r="14" spans="1:14" ht="23.25" thickTop="1">
      <c r="M14" s="19"/>
    </row>
    <row r="15" spans="1:14">
      <c r="M15" s="19"/>
    </row>
    <row r="16" spans="1:14">
      <c r="M16" s="19"/>
    </row>
    <row r="17" spans="13:13">
      <c r="M17" s="19"/>
    </row>
    <row r="18" spans="13:13">
      <c r="M18" s="19"/>
    </row>
    <row r="19" spans="13:13">
      <c r="M19" s="19"/>
    </row>
    <row r="20" spans="13:13">
      <c r="M20" s="19"/>
    </row>
    <row r="21" spans="13:13">
      <c r="M21" s="19"/>
    </row>
    <row r="22" spans="13:13">
      <c r="M22" s="19"/>
    </row>
    <row r="23" spans="13:13">
      <c r="M23" s="19"/>
    </row>
    <row r="24" spans="13:13">
      <c r="M24" s="19"/>
    </row>
    <row r="25" spans="13:13">
      <c r="M25" s="19"/>
    </row>
    <row r="26" spans="13:13">
      <c r="M26" s="19"/>
    </row>
    <row r="27" spans="13:13">
      <c r="M27" s="19"/>
    </row>
    <row r="28" spans="13:13">
      <c r="M28" s="19"/>
    </row>
    <row r="29" spans="13:13">
      <c r="M29" s="19"/>
    </row>
    <row r="30" spans="13:13">
      <c r="M30" s="19"/>
    </row>
    <row r="31" spans="13:13">
      <c r="M31" s="19"/>
    </row>
    <row r="32" spans="13:13">
      <c r="M32" s="19"/>
    </row>
    <row r="33" spans="13:13">
      <c r="M33" s="19"/>
    </row>
    <row r="34" spans="13:13">
      <c r="M34" s="19"/>
    </row>
    <row r="35" spans="13:13">
      <c r="M35" s="19"/>
    </row>
    <row r="36" spans="13:13">
      <c r="M36" s="19"/>
    </row>
    <row r="37" spans="13:13">
      <c r="M37" s="19"/>
    </row>
    <row r="38" spans="13:13">
      <c r="M38" s="19"/>
    </row>
    <row r="39" spans="13:13">
      <c r="M39" s="19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M42"/>
  <sheetViews>
    <sheetView rightToLeft="1" view="pageBreakPreview" topLeftCell="A4" zoomScaleNormal="100" zoomScaleSheetLayoutView="100" workbookViewId="0">
      <selection activeCell="E10" sqref="E10"/>
    </sheetView>
  </sheetViews>
  <sheetFormatPr defaultColWidth="12.140625" defaultRowHeight="22.5"/>
  <cols>
    <col min="1" max="1" width="42.42578125" style="15" bestFit="1" customWidth="1"/>
    <col min="2" max="2" width="2.5703125" style="15" customWidth="1"/>
    <col min="3" max="3" width="19" style="15" bestFit="1" customWidth="1"/>
    <col min="4" max="4" width="0.7109375" style="15" customWidth="1"/>
    <col min="5" max="5" width="19.85546875" style="15" customWidth="1"/>
    <col min="6" max="16384" width="12.140625" style="15"/>
  </cols>
  <sheetData>
    <row r="2" spans="1:13" ht="24">
      <c r="A2" s="175" t="s">
        <v>66</v>
      </c>
      <c r="B2" s="175"/>
      <c r="C2" s="175"/>
      <c r="D2" s="175"/>
      <c r="E2" s="175"/>
    </row>
    <row r="3" spans="1:13" ht="24">
      <c r="A3" s="175" t="s">
        <v>28</v>
      </c>
      <c r="B3" s="175" t="s">
        <v>28</v>
      </c>
      <c r="C3" s="175" t="s">
        <v>28</v>
      </c>
      <c r="D3" s="175" t="s">
        <v>28</v>
      </c>
      <c r="E3" s="175"/>
    </row>
    <row r="4" spans="1:13" ht="24">
      <c r="A4" s="175" t="str">
        <f>'درآمد سپرده بانکی '!A4:M4</f>
        <v>برای ماه منتهی به 1401/04/31</v>
      </c>
      <c r="B4" s="175" t="s">
        <v>2</v>
      </c>
      <c r="C4" s="175" t="s">
        <v>2</v>
      </c>
      <c r="D4" s="175" t="s">
        <v>2</v>
      </c>
      <c r="E4" s="175"/>
    </row>
    <row r="5" spans="1:13" ht="24">
      <c r="A5" s="145"/>
      <c r="B5" s="145"/>
      <c r="C5" s="145"/>
      <c r="D5" s="145"/>
      <c r="E5" s="145"/>
    </row>
    <row r="6" spans="1:13" ht="28.5">
      <c r="A6" s="177" t="s">
        <v>82</v>
      </c>
      <c r="B6" s="177"/>
      <c r="C6" s="177"/>
      <c r="D6" s="177"/>
      <c r="E6" s="177"/>
    </row>
    <row r="7" spans="1:13" ht="28.5">
      <c r="A7" s="147"/>
      <c r="B7" s="147"/>
      <c r="C7" s="147"/>
      <c r="D7" s="147"/>
      <c r="E7" s="147"/>
    </row>
    <row r="8" spans="1:13" ht="48.75" thickBot="1">
      <c r="A8" s="178" t="s">
        <v>56</v>
      </c>
      <c r="C8" s="146" t="s">
        <v>131</v>
      </c>
      <c r="E8" s="179" t="s">
        <v>132</v>
      </c>
    </row>
    <row r="9" spans="1:13" ht="24.75" thickBot="1">
      <c r="A9" s="176" t="s">
        <v>56</v>
      </c>
      <c r="C9" s="146" t="s">
        <v>21</v>
      </c>
      <c r="E9" s="146" t="s">
        <v>21</v>
      </c>
    </row>
    <row r="10" spans="1:13" ht="24">
      <c r="A10" s="88" t="s">
        <v>65</v>
      </c>
      <c r="C10" s="119">
        <v>54661212</v>
      </c>
      <c r="E10" s="119">
        <v>991624594</v>
      </c>
    </row>
    <row r="11" spans="1:13" ht="24">
      <c r="A11" s="88" t="s">
        <v>104</v>
      </c>
      <c r="C11" s="119">
        <v>39924209</v>
      </c>
      <c r="E11" s="119">
        <v>171104220</v>
      </c>
    </row>
    <row r="12" spans="1:13" ht="27" thickBot="1">
      <c r="A12" s="88" t="s">
        <v>37</v>
      </c>
      <c r="C12" s="89">
        <f>SUM(C10:C11)</f>
        <v>94585421</v>
      </c>
      <c r="D12" s="18"/>
      <c r="E12" s="90">
        <f>SUM(E10:E11)</f>
        <v>1162728814</v>
      </c>
    </row>
    <row r="13" spans="1:13" ht="23.25" thickTop="1">
      <c r="M13" s="19"/>
    </row>
    <row r="14" spans="1:13">
      <c r="M14" s="19"/>
    </row>
    <row r="15" spans="1:13">
      <c r="C15" s="125"/>
      <c r="M15" s="19"/>
    </row>
    <row r="16" spans="1:13">
      <c r="C16" s="125"/>
      <c r="M16" s="19"/>
    </row>
    <row r="17" spans="3:13">
      <c r="C17" s="119"/>
      <c r="M17" s="19"/>
    </row>
    <row r="18" spans="3:13">
      <c r="M18" s="19"/>
    </row>
    <row r="19" spans="3:13">
      <c r="M19" s="19"/>
    </row>
    <row r="20" spans="3:13">
      <c r="M20" s="19"/>
    </row>
    <row r="21" spans="3:13">
      <c r="M21" s="19"/>
    </row>
    <row r="22" spans="3:13">
      <c r="M22" s="19"/>
    </row>
    <row r="23" spans="3:13">
      <c r="M23" s="19"/>
    </row>
    <row r="24" spans="3:13">
      <c r="M24" s="19"/>
    </row>
    <row r="25" spans="3:13">
      <c r="M25" s="19"/>
    </row>
    <row r="26" spans="3:13">
      <c r="M26" s="19"/>
    </row>
    <row r="27" spans="3:13">
      <c r="M27" s="19"/>
    </row>
    <row r="28" spans="3:13">
      <c r="M28" s="19"/>
    </row>
    <row r="29" spans="3:13">
      <c r="M29" s="19"/>
    </row>
    <row r="30" spans="3:13">
      <c r="M30" s="19"/>
    </row>
    <row r="31" spans="3:13">
      <c r="M31" s="19"/>
    </row>
    <row r="32" spans="3:13">
      <c r="M32" s="19"/>
    </row>
    <row r="33" spans="13:13">
      <c r="M33" s="19"/>
    </row>
    <row r="34" spans="13:13">
      <c r="M34" s="19"/>
    </row>
    <row r="35" spans="13:13">
      <c r="M35" s="19"/>
    </row>
    <row r="36" spans="13:13">
      <c r="M36" s="19"/>
    </row>
    <row r="37" spans="13:13">
      <c r="M37" s="19"/>
    </row>
    <row r="38" spans="13:13">
      <c r="M38" s="19"/>
    </row>
    <row r="39" spans="13:13">
      <c r="M39" s="19"/>
    </row>
    <row r="40" spans="13:13">
      <c r="M40" s="19"/>
    </row>
    <row r="41" spans="13:13">
      <c r="M41" s="19"/>
    </row>
    <row r="42" spans="13:13">
      <c r="M42" s="19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B41"/>
  <sheetViews>
    <sheetView rightToLeft="1" view="pageBreakPreview" zoomScale="42" zoomScaleNormal="60" zoomScaleSheetLayoutView="42" workbookViewId="0">
      <pane xSplit="1" topLeftCell="B1" activePane="topRight" state="frozen"/>
      <selection activeCell="A7" sqref="A7"/>
      <selection pane="topRight" activeCell="S21" sqref="S21"/>
    </sheetView>
  </sheetViews>
  <sheetFormatPr defaultColWidth="9.140625" defaultRowHeight="31.5"/>
  <cols>
    <col min="1" max="1" width="51.7109375" style="51" customWidth="1"/>
    <col min="2" max="2" width="1" style="51" customWidth="1"/>
    <col min="3" max="3" width="20.5703125" style="62" customWidth="1"/>
    <col min="4" max="4" width="1" style="51" customWidth="1"/>
    <col min="5" max="5" width="31.28515625" style="51" customWidth="1"/>
    <col min="6" max="6" width="0.7109375" style="51" customWidth="1"/>
    <col min="7" max="7" width="30" style="51" customWidth="1"/>
    <col min="8" max="8" width="1.140625" style="51" customWidth="1"/>
    <col min="9" max="9" width="28.42578125" style="62" customWidth="1"/>
    <col min="10" max="10" width="1.42578125" style="51" customWidth="1"/>
    <col min="11" max="11" width="33.42578125" style="51" customWidth="1"/>
    <col min="12" max="12" width="0.7109375" style="51" customWidth="1"/>
    <col min="13" max="13" width="20.85546875" style="62" customWidth="1"/>
    <col min="14" max="14" width="0.85546875" style="51" customWidth="1"/>
    <col min="15" max="15" width="29.85546875" style="51" customWidth="1"/>
    <col min="16" max="16" width="1" style="51" customWidth="1"/>
    <col min="17" max="17" width="20.5703125" style="62" bestFit="1" customWidth="1"/>
    <col min="18" max="18" width="1" style="51" customWidth="1"/>
    <col min="19" max="19" width="18.140625" style="51" bestFit="1" customWidth="1"/>
    <col min="20" max="20" width="1" style="51" customWidth="1"/>
    <col min="21" max="21" width="33" style="51" customWidth="1"/>
    <col min="22" max="22" width="0.85546875" style="51" customWidth="1"/>
    <col min="23" max="23" width="32.7109375" style="51" customWidth="1"/>
    <col min="24" max="24" width="1" style="51" customWidth="1"/>
    <col min="25" max="25" width="19.5703125" style="62" customWidth="1"/>
    <col min="26" max="26" width="1.85546875" style="51" customWidth="1"/>
    <col min="27" max="27" width="32.7109375" style="51" bestFit="1" customWidth="1"/>
    <col min="28" max="28" width="28.28515625" style="51" bestFit="1" customWidth="1"/>
    <col min="29" max="16384" width="9.140625" style="51"/>
  </cols>
  <sheetData>
    <row r="2" spans="1:28" ht="47.25" customHeight="1">
      <c r="A2" s="151" t="s">
        <v>66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</row>
    <row r="3" spans="1:28" ht="47.25" customHeight="1">
      <c r="A3" s="151" t="s">
        <v>93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</row>
    <row r="4" spans="1:28" ht="47.25" customHeight="1">
      <c r="A4" s="151" t="s">
        <v>128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</row>
    <row r="5" spans="1:28" ht="47.2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8" s="53" customFormat="1" ht="47.25" customHeight="1">
      <c r="A6" s="143" t="s">
        <v>67</v>
      </c>
      <c r="B6" s="143"/>
      <c r="C6" s="60"/>
      <c r="D6" s="143"/>
      <c r="E6" s="143"/>
      <c r="F6" s="143"/>
      <c r="G6" s="143"/>
      <c r="H6" s="143"/>
      <c r="I6" s="60"/>
      <c r="J6" s="143"/>
      <c r="K6" s="143"/>
      <c r="L6" s="143"/>
      <c r="M6" s="60"/>
      <c r="N6" s="143"/>
      <c r="O6" s="143"/>
      <c r="P6" s="143"/>
      <c r="Q6" s="60"/>
      <c r="R6" s="143"/>
      <c r="S6" s="143"/>
      <c r="T6" s="143"/>
      <c r="U6" s="143"/>
      <c r="V6" s="143"/>
      <c r="W6" s="143"/>
      <c r="Y6" s="63"/>
    </row>
    <row r="7" spans="1:28" s="53" customFormat="1" ht="47.25" customHeight="1">
      <c r="A7" s="143" t="s">
        <v>68</v>
      </c>
      <c r="B7" s="143"/>
      <c r="C7" s="60"/>
      <c r="D7" s="143"/>
      <c r="E7" s="143"/>
      <c r="F7" s="143"/>
      <c r="G7" s="143"/>
      <c r="H7" s="143"/>
      <c r="I7" s="60"/>
      <c r="J7" s="143"/>
      <c r="K7" s="143"/>
      <c r="L7" s="143"/>
      <c r="M7" s="60"/>
      <c r="N7" s="143"/>
      <c r="O7" s="143"/>
      <c r="P7" s="143"/>
      <c r="Q7" s="60"/>
      <c r="R7" s="143"/>
      <c r="S7" s="143"/>
      <c r="T7" s="143"/>
      <c r="U7" s="143"/>
      <c r="V7" s="143"/>
      <c r="W7" s="143"/>
      <c r="Y7" s="63"/>
    </row>
    <row r="8" spans="1:28">
      <c r="C8" s="61"/>
      <c r="D8" s="54"/>
      <c r="E8" s="54"/>
      <c r="F8" s="54"/>
      <c r="G8" s="54"/>
      <c r="I8" s="61"/>
      <c r="J8" s="54"/>
      <c r="K8" s="54"/>
      <c r="L8" s="54"/>
      <c r="M8" s="61"/>
      <c r="N8" s="54"/>
      <c r="O8" s="54"/>
      <c r="P8" s="54"/>
      <c r="Q8" s="61"/>
      <c r="R8" s="54"/>
      <c r="S8" s="54"/>
      <c r="T8" s="54"/>
      <c r="U8" s="54"/>
      <c r="V8" s="54"/>
      <c r="W8" s="54"/>
      <c r="X8" s="54"/>
      <c r="Y8" s="61"/>
    </row>
    <row r="9" spans="1:28" ht="40.5" customHeight="1">
      <c r="A9" s="152" t="s">
        <v>3</v>
      </c>
      <c r="C9" s="150" t="s">
        <v>120</v>
      </c>
      <c r="D9" s="150" t="s">
        <v>100</v>
      </c>
      <c r="E9" s="150" t="s">
        <v>100</v>
      </c>
      <c r="F9" s="150" t="s">
        <v>100</v>
      </c>
      <c r="G9" s="150" t="s">
        <v>100</v>
      </c>
      <c r="I9" s="150" t="s">
        <v>4</v>
      </c>
      <c r="J9" s="150" t="s">
        <v>4</v>
      </c>
      <c r="K9" s="150" t="s">
        <v>4</v>
      </c>
      <c r="L9" s="150" t="s">
        <v>4</v>
      </c>
      <c r="M9" s="150" t="s">
        <v>4</v>
      </c>
      <c r="N9" s="150" t="s">
        <v>4</v>
      </c>
      <c r="O9" s="150" t="s">
        <v>4</v>
      </c>
      <c r="Q9" s="150" t="s">
        <v>129</v>
      </c>
      <c r="R9" s="150" t="s">
        <v>101</v>
      </c>
      <c r="S9" s="150" t="s">
        <v>101</v>
      </c>
      <c r="T9" s="150" t="s">
        <v>101</v>
      </c>
      <c r="U9" s="150" t="s">
        <v>101</v>
      </c>
      <c r="V9" s="150" t="s">
        <v>101</v>
      </c>
      <c r="W9" s="150" t="s">
        <v>101</v>
      </c>
      <c r="X9" s="150" t="s">
        <v>101</v>
      </c>
      <c r="Y9" s="150" t="s">
        <v>101</v>
      </c>
    </row>
    <row r="10" spans="1:28" ht="33.75" customHeight="1">
      <c r="A10" s="152" t="s">
        <v>3</v>
      </c>
      <c r="C10" s="155" t="s">
        <v>6</v>
      </c>
      <c r="E10" s="155" t="s">
        <v>7</v>
      </c>
      <c r="G10" s="155" t="s">
        <v>8</v>
      </c>
      <c r="I10" s="152" t="s">
        <v>9</v>
      </c>
      <c r="J10" s="152" t="s">
        <v>9</v>
      </c>
      <c r="K10" s="152" t="s">
        <v>9</v>
      </c>
      <c r="M10" s="152" t="s">
        <v>10</v>
      </c>
      <c r="N10" s="152" t="s">
        <v>10</v>
      </c>
      <c r="O10" s="152" t="s">
        <v>10</v>
      </c>
      <c r="Q10" s="155" t="s">
        <v>6</v>
      </c>
      <c r="S10" s="155" t="s">
        <v>11</v>
      </c>
      <c r="U10" s="155" t="s">
        <v>7</v>
      </c>
      <c r="V10" s="155"/>
      <c r="W10" s="155" t="s">
        <v>8</v>
      </c>
      <c r="Y10" s="153" t="s">
        <v>12</v>
      </c>
    </row>
    <row r="11" spans="1:28" ht="60.75" customHeight="1">
      <c r="A11" s="152" t="s">
        <v>3</v>
      </c>
      <c r="C11" s="150" t="s">
        <v>6</v>
      </c>
      <c r="E11" s="150" t="s">
        <v>7</v>
      </c>
      <c r="G11" s="150" t="s">
        <v>8</v>
      </c>
      <c r="I11" s="137" t="s">
        <v>6</v>
      </c>
      <c r="K11" s="137" t="s">
        <v>7</v>
      </c>
      <c r="M11" s="137" t="s">
        <v>6</v>
      </c>
      <c r="O11" s="137" t="s">
        <v>13</v>
      </c>
      <c r="Q11" s="150" t="s">
        <v>6</v>
      </c>
      <c r="S11" s="150" t="s">
        <v>11</v>
      </c>
      <c r="U11" s="150" t="s">
        <v>7</v>
      </c>
      <c r="V11" s="150"/>
      <c r="W11" s="150"/>
      <c r="Y11" s="154" t="s">
        <v>12</v>
      </c>
      <c r="AA11" s="123">
        <v>2180460407772</v>
      </c>
      <c r="AB11" s="124" t="s">
        <v>113</v>
      </c>
    </row>
    <row r="12" spans="1:28" ht="41.25" customHeight="1">
      <c r="A12" s="120" t="s">
        <v>102</v>
      </c>
      <c r="B12" s="121"/>
      <c r="C12" s="133">
        <v>24400000</v>
      </c>
      <c r="D12" s="133"/>
      <c r="E12" s="133">
        <v>148354246355</v>
      </c>
      <c r="F12" s="133"/>
      <c r="G12" s="133">
        <v>133644058200</v>
      </c>
      <c r="H12" s="133"/>
      <c r="I12" s="133">
        <v>600000</v>
      </c>
      <c r="J12" s="133"/>
      <c r="K12" s="133">
        <v>3303062390</v>
      </c>
      <c r="L12" s="133"/>
      <c r="M12" s="133">
        <v>0</v>
      </c>
      <c r="N12" s="133"/>
      <c r="O12" s="133">
        <v>0</v>
      </c>
      <c r="P12" s="133"/>
      <c r="Q12" s="133">
        <v>35000000</v>
      </c>
      <c r="R12" s="133"/>
      <c r="S12" s="133">
        <v>4100</v>
      </c>
      <c r="T12" s="133"/>
      <c r="U12" s="133">
        <v>151657308745</v>
      </c>
      <c r="V12" s="133"/>
      <c r="W12" s="133">
        <v>142646175000</v>
      </c>
      <c r="Y12" s="64">
        <f>W12/$AA$11</f>
        <v>6.5420208728190682E-2</v>
      </c>
      <c r="AA12" s="125"/>
      <c r="AB12" s="122"/>
    </row>
    <row r="13" spans="1:28" ht="41.25" customHeight="1">
      <c r="A13" s="120" t="s">
        <v>117</v>
      </c>
      <c r="B13" s="121"/>
      <c r="C13" s="133">
        <v>7000000</v>
      </c>
      <c r="D13" s="133"/>
      <c r="E13" s="133">
        <v>54230984805</v>
      </c>
      <c r="F13" s="133"/>
      <c r="G13" s="133">
        <v>63877653000</v>
      </c>
      <c r="H13" s="133"/>
      <c r="I13" s="133">
        <v>7000000</v>
      </c>
      <c r="J13" s="133"/>
      <c r="K13" s="133">
        <v>65022630983</v>
      </c>
      <c r="L13" s="133"/>
      <c r="M13" s="133">
        <v>0</v>
      </c>
      <c r="N13" s="133"/>
      <c r="O13" s="133">
        <v>0</v>
      </c>
      <c r="P13" s="133"/>
      <c r="Q13" s="133">
        <v>14000000</v>
      </c>
      <c r="R13" s="133"/>
      <c r="S13" s="133">
        <v>8150</v>
      </c>
      <c r="T13" s="133"/>
      <c r="U13" s="133">
        <v>119253615788</v>
      </c>
      <c r="V13" s="133"/>
      <c r="W13" s="133">
        <v>113421105000</v>
      </c>
      <c r="Y13" s="64">
        <f t="shared" ref="Y13:Y33" si="0">W13/$AA$11</f>
        <v>5.2017044013146732E-2</v>
      </c>
      <c r="AA13" s="125"/>
      <c r="AB13" s="122"/>
    </row>
    <row r="14" spans="1:28" ht="41.25" customHeight="1">
      <c r="A14" s="120" t="s">
        <v>112</v>
      </c>
      <c r="B14" s="121"/>
      <c r="C14" s="133">
        <v>30000000</v>
      </c>
      <c r="D14" s="133"/>
      <c r="E14" s="133">
        <v>75537462031</v>
      </c>
      <c r="F14" s="133"/>
      <c r="G14" s="133">
        <v>89166285000</v>
      </c>
      <c r="H14" s="133"/>
      <c r="I14" s="133">
        <v>0</v>
      </c>
      <c r="J14" s="133"/>
      <c r="K14" s="133">
        <v>0</v>
      </c>
      <c r="L14" s="133"/>
      <c r="M14" s="133">
        <v>-21600000</v>
      </c>
      <c r="N14" s="133"/>
      <c r="O14" s="133">
        <v>56889096387</v>
      </c>
      <c r="P14" s="133"/>
      <c r="Q14" s="133">
        <v>8400000</v>
      </c>
      <c r="R14" s="133"/>
      <c r="S14" s="133">
        <v>2426</v>
      </c>
      <c r="T14" s="133"/>
      <c r="U14" s="133">
        <v>21150489367</v>
      </c>
      <c r="V14" s="133"/>
      <c r="W14" s="133">
        <v>20257148520</v>
      </c>
      <c r="Y14" s="64">
        <f t="shared" si="0"/>
        <v>9.2903078853418877E-3</v>
      </c>
      <c r="AA14" s="125"/>
      <c r="AB14" s="122"/>
    </row>
    <row r="15" spans="1:28" ht="41.25" customHeight="1">
      <c r="A15" s="120" t="s">
        <v>83</v>
      </c>
      <c r="B15" s="121"/>
      <c r="C15" s="133">
        <v>1100000</v>
      </c>
      <c r="D15" s="133"/>
      <c r="E15" s="133">
        <v>187745904510</v>
      </c>
      <c r="F15" s="133"/>
      <c r="G15" s="133">
        <v>183011563350</v>
      </c>
      <c r="H15" s="133"/>
      <c r="I15" s="133">
        <v>60000</v>
      </c>
      <c r="J15" s="133"/>
      <c r="K15" s="133">
        <v>9586019153</v>
      </c>
      <c r="L15" s="133"/>
      <c r="M15" s="133">
        <v>0</v>
      </c>
      <c r="N15" s="133"/>
      <c r="O15" s="133">
        <v>0</v>
      </c>
      <c r="P15" s="133"/>
      <c r="Q15" s="133">
        <v>1160000</v>
      </c>
      <c r="R15" s="133"/>
      <c r="S15" s="133">
        <v>166520</v>
      </c>
      <c r="T15" s="133"/>
      <c r="U15" s="133">
        <v>197331923663</v>
      </c>
      <c r="V15" s="133"/>
      <c r="W15" s="133">
        <v>192013878960</v>
      </c>
      <c r="Y15" s="64">
        <f>W15/$AA$11</f>
        <v>8.8061162805611437E-2</v>
      </c>
      <c r="AA15" s="125"/>
      <c r="AB15" s="122"/>
    </row>
    <row r="16" spans="1:28" ht="41.25" customHeight="1">
      <c r="A16" s="120" t="s">
        <v>84</v>
      </c>
      <c r="B16" s="121"/>
      <c r="C16" s="133">
        <v>2000000</v>
      </c>
      <c r="D16" s="133"/>
      <c r="E16" s="133">
        <v>103756201194</v>
      </c>
      <c r="F16" s="133"/>
      <c r="G16" s="133">
        <v>153680130000</v>
      </c>
      <c r="H16" s="133"/>
      <c r="I16" s="133">
        <v>0</v>
      </c>
      <c r="J16" s="133"/>
      <c r="K16" s="133">
        <v>0</v>
      </c>
      <c r="L16" s="133"/>
      <c r="M16" s="133">
        <v>-100000</v>
      </c>
      <c r="N16" s="133"/>
      <c r="O16" s="133">
        <v>7257010134</v>
      </c>
      <c r="P16" s="133"/>
      <c r="Q16" s="133">
        <v>1900000</v>
      </c>
      <c r="R16" s="133"/>
      <c r="S16" s="133">
        <v>67260</v>
      </c>
      <c r="T16" s="133"/>
      <c r="U16" s="133">
        <v>98568391134</v>
      </c>
      <c r="V16" s="133"/>
      <c r="W16" s="133">
        <v>127033625700</v>
      </c>
      <c r="Y16" s="64">
        <f>W16/$AA$11</f>
        <v>5.8260001074636927E-2</v>
      </c>
      <c r="AA16" s="125"/>
      <c r="AB16" s="122"/>
    </row>
    <row r="17" spans="1:28" ht="41.25" customHeight="1">
      <c r="A17" s="120" t="s">
        <v>92</v>
      </c>
      <c r="B17" s="121"/>
      <c r="C17" s="133">
        <v>3400000</v>
      </c>
      <c r="D17" s="133"/>
      <c r="E17" s="133">
        <v>86211181182</v>
      </c>
      <c r="F17" s="133"/>
      <c r="G17" s="133">
        <v>120150823500</v>
      </c>
      <c r="H17" s="133"/>
      <c r="I17" s="133">
        <v>100000</v>
      </c>
      <c r="J17" s="133"/>
      <c r="K17" s="133">
        <v>3603268778</v>
      </c>
      <c r="L17" s="133"/>
      <c r="M17" s="133">
        <v>0</v>
      </c>
      <c r="N17" s="133"/>
      <c r="O17" s="133">
        <v>0</v>
      </c>
      <c r="P17" s="133"/>
      <c r="Q17" s="133">
        <v>3500000</v>
      </c>
      <c r="R17" s="133"/>
      <c r="S17" s="133">
        <v>34150</v>
      </c>
      <c r="T17" s="133"/>
      <c r="U17" s="133">
        <v>89814449960</v>
      </c>
      <c r="V17" s="133"/>
      <c r="W17" s="133">
        <v>118813826250</v>
      </c>
      <c r="Y17" s="64">
        <f t="shared" si="0"/>
        <v>5.4490247026041751E-2</v>
      </c>
      <c r="AA17" s="125"/>
      <c r="AB17" s="122"/>
    </row>
    <row r="18" spans="1:28" ht="41.25" customHeight="1">
      <c r="A18" s="120" t="s">
        <v>85</v>
      </c>
      <c r="B18" s="121"/>
      <c r="C18" s="133">
        <v>2000000</v>
      </c>
      <c r="D18" s="133"/>
      <c r="E18" s="133">
        <v>43454873333</v>
      </c>
      <c r="F18" s="133"/>
      <c r="G18" s="133">
        <v>34771869000</v>
      </c>
      <c r="H18" s="133"/>
      <c r="I18" s="133">
        <v>0</v>
      </c>
      <c r="J18" s="133"/>
      <c r="K18" s="133">
        <v>0</v>
      </c>
      <c r="L18" s="133"/>
      <c r="M18" s="133">
        <v>-2000000</v>
      </c>
      <c r="N18" s="133"/>
      <c r="O18" s="133">
        <v>35669934619</v>
      </c>
      <c r="P18" s="133"/>
      <c r="Q18" s="133">
        <v>0</v>
      </c>
      <c r="R18" s="133"/>
      <c r="S18" s="133">
        <v>0</v>
      </c>
      <c r="T18" s="133"/>
      <c r="U18" s="133">
        <v>0</v>
      </c>
      <c r="V18" s="133"/>
      <c r="W18" s="133">
        <v>0</v>
      </c>
      <c r="Y18" s="64">
        <f t="shared" si="0"/>
        <v>0</v>
      </c>
      <c r="AA18" s="125"/>
      <c r="AB18" s="122"/>
    </row>
    <row r="19" spans="1:28" ht="41.25" customHeight="1">
      <c r="A19" s="120" t="s">
        <v>115</v>
      </c>
      <c r="B19" s="121"/>
      <c r="C19" s="133">
        <v>6300000</v>
      </c>
      <c r="D19" s="133"/>
      <c r="E19" s="133">
        <v>181041660564</v>
      </c>
      <c r="F19" s="133"/>
      <c r="G19" s="133">
        <v>190380456000</v>
      </c>
      <c r="H19" s="133"/>
      <c r="I19" s="133">
        <v>324217</v>
      </c>
      <c r="J19" s="133"/>
      <c r="K19" s="133">
        <v>9632763476</v>
      </c>
      <c r="L19" s="133"/>
      <c r="M19" s="133">
        <v>-4217</v>
      </c>
      <c r="N19" s="133"/>
      <c r="O19" s="133">
        <v>124709290</v>
      </c>
      <c r="P19" s="133"/>
      <c r="Q19" s="133">
        <v>6620000</v>
      </c>
      <c r="R19" s="133"/>
      <c r="S19" s="133">
        <v>31050</v>
      </c>
      <c r="T19" s="133"/>
      <c r="U19" s="133">
        <v>190553252622</v>
      </c>
      <c r="V19" s="133"/>
      <c r="W19" s="133">
        <v>204327971550</v>
      </c>
      <c r="Y19" s="64">
        <f t="shared" si="0"/>
        <v>9.3708636406190399E-2</v>
      </c>
      <c r="AA19" s="125"/>
      <c r="AB19" s="122"/>
    </row>
    <row r="20" spans="1:28" ht="41.25" customHeight="1">
      <c r="A20" s="120" t="s">
        <v>105</v>
      </c>
      <c r="B20" s="121"/>
      <c r="C20" s="133">
        <v>4500000</v>
      </c>
      <c r="D20" s="133"/>
      <c r="E20" s="133">
        <v>68390948267</v>
      </c>
      <c r="F20" s="133"/>
      <c r="G20" s="133">
        <v>81367962750</v>
      </c>
      <c r="H20" s="133"/>
      <c r="I20" s="133">
        <v>0</v>
      </c>
      <c r="J20" s="133"/>
      <c r="K20" s="133">
        <v>0</v>
      </c>
      <c r="L20" s="133"/>
      <c r="M20" s="133">
        <v>-3300000</v>
      </c>
      <c r="N20" s="133"/>
      <c r="O20" s="133">
        <v>59724052619</v>
      </c>
      <c r="P20" s="133"/>
      <c r="Q20" s="133">
        <v>1200000</v>
      </c>
      <c r="R20" s="133"/>
      <c r="S20" s="133">
        <v>18460</v>
      </c>
      <c r="T20" s="133"/>
      <c r="U20" s="133">
        <v>18237586203</v>
      </c>
      <c r="V20" s="133"/>
      <c r="W20" s="133">
        <v>22020195600</v>
      </c>
      <c r="Y20" s="64">
        <f t="shared" si="0"/>
        <v>1.0098874311824947E-2</v>
      </c>
      <c r="AA20" s="125"/>
      <c r="AB20" s="122"/>
    </row>
    <row r="21" spans="1:28" ht="41.25" customHeight="1">
      <c r="A21" s="120" t="s">
        <v>110</v>
      </c>
      <c r="B21" s="121"/>
      <c r="C21" s="133">
        <v>1571429</v>
      </c>
      <c r="D21" s="133"/>
      <c r="E21" s="133">
        <v>8586991660</v>
      </c>
      <c r="F21" s="133"/>
      <c r="G21" s="133">
        <v>9356853194.7255001</v>
      </c>
      <c r="H21" s="133"/>
      <c r="I21" s="133">
        <v>0</v>
      </c>
      <c r="J21" s="133"/>
      <c r="K21" s="133">
        <v>0</v>
      </c>
      <c r="L21" s="133"/>
      <c r="M21" s="133">
        <v>0</v>
      </c>
      <c r="N21" s="133"/>
      <c r="O21" s="133">
        <v>0</v>
      </c>
      <c r="P21" s="133"/>
      <c r="Q21" s="133">
        <v>1571429</v>
      </c>
      <c r="R21" s="133"/>
      <c r="S21" s="133">
        <v>5650</v>
      </c>
      <c r="T21" s="133"/>
      <c r="U21" s="133">
        <v>8586991660</v>
      </c>
      <c r="V21" s="133"/>
      <c r="W21" s="133">
        <v>8825746335.5925007</v>
      </c>
      <c r="Y21" s="64">
        <f t="shared" si="0"/>
        <v>4.0476526444296551E-3</v>
      </c>
      <c r="AA21" s="125"/>
      <c r="AB21" s="122"/>
    </row>
    <row r="22" spans="1:28" ht="41.25" customHeight="1">
      <c r="A22" s="120" t="s">
        <v>121</v>
      </c>
      <c r="B22" s="121"/>
      <c r="C22" s="133">
        <v>4999999</v>
      </c>
      <c r="D22" s="133"/>
      <c r="E22" s="133">
        <v>20423963710</v>
      </c>
      <c r="F22" s="133"/>
      <c r="G22" s="133">
        <v>18837243732.550499</v>
      </c>
      <c r="H22" s="133"/>
      <c r="I22" s="133">
        <v>0</v>
      </c>
      <c r="J22" s="133"/>
      <c r="K22" s="133">
        <v>0</v>
      </c>
      <c r="L22" s="133"/>
      <c r="M22" s="133">
        <v>0</v>
      </c>
      <c r="N22" s="133"/>
      <c r="O22" s="133">
        <v>0</v>
      </c>
      <c r="P22" s="133"/>
      <c r="Q22" s="133">
        <v>4999999</v>
      </c>
      <c r="R22" s="133"/>
      <c r="S22" s="133">
        <v>3625</v>
      </c>
      <c r="T22" s="133"/>
      <c r="U22" s="133">
        <v>20423963710</v>
      </c>
      <c r="V22" s="133"/>
      <c r="W22" s="133">
        <v>18017152646.568699</v>
      </c>
      <c r="Y22" s="64">
        <f t="shared" si="0"/>
        <v>8.2630038052278476E-3</v>
      </c>
      <c r="AA22" s="125"/>
      <c r="AB22" s="122"/>
    </row>
    <row r="23" spans="1:28" ht="41.25" customHeight="1">
      <c r="A23" s="120" t="s">
        <v>86</v>
      </c>
      <c r="B23" s="121"/>
      <c r="C23" s="133">
        <v>2500000</v>
      </c>
      <c r="D23" s="133"/>
      <c r="E23" s="133">
        <v>55901934769</v>
      </c>
      <c r="F23" s="133"/>
      <c r="G23" s="133">
        <v>52808906250</v>
      </c>
      <c r="H23" s="133"/>
      <c r="I23" s="133">
        <v>0</v>
      </c>
      <c r="J23" s="133"/>
      <c r="K23" s="133">
        <v>0</v>
      </c>
      <c r="L23" s="133"/>
      <c r="M23" s="133">
        <v>0</v>
      </c>
      <c r="N23" s="133"/>
      <c r="O23" s="133">
        <v>0</v>
      </c>
      <c r="P23" s="133"/>
      <c r="Q23" s="133">
        <v>2500000</v>
      </c>
      <c r="R23" s="133"/>
      <c r="S23" s="133">
        <v>22020</v>
      </c>
      <c r="T23" s="133"/>
      <c r="U23" s="133">
        <v>55901934769</v>
      </c>
      <c r="V23" s="133"/>
      <c r="W23" s="133">
        <v>54722452500</v>
      </c>
      <c r="Y23" s="64">
        <f t="shared" si="0"/>
        <v>2.5096742093985346E-2</v>
      </c>
      <c r="AA23" s="125"/>
      <c r="AB23" s="122"/>
    </row>
    <row r="24" spans="1:28" ht="41.25" customHeight="1">
      <c r="A24" s="120" t="s">
        <v>87</v>
      </c>
      <c r="B24" s="121"/>
      <c r="C24" s="133">
        <v>15000000</v>
      </c>
      <c r="D24" s="133"/>
      <c r="E24" s="133">
        <v>196664396492</v>
      </c>
      <c r="F24" s="133"/>
      <c r="G24" s="133">
        <v>218740702500</v>
      </c>
      <c r="H24" s="133"/>
      <c r="I24" s="133">
        <v>0</v>
      </c>
      <c r="J24" s="133"/>
      <c r="K24" s="133">
        <v>0</v>
      </c>
      <c r="L24" s="133"/>
      <c r="M24" s="133">
        <v>0</v>
      </c>
      <c r="N24" s="133"/>
      <c r="O24" s="133">
        <v>0</v>
      </c>
      <c r="P24" s="133"/>
      <c r="Q24" s="133">
        <v>15000000</v>
      </c>
      <c r="R24" s="133"/>
      <c r="S24" s="133">
        <v>13970</v>
      </c>
      <c r="T24" s="133"/>
      <c r="U24" s="133">
        <v>196664396492</v>
      </c>
      <c r="V24" s="133"/>
      <c r="W24" s="133">
        <v>208303177500</v>
      </c>
      <c r="Y24" s="64">
        <f t="shared" si="0"/>
        <v>9.5531740341410154E-2</v>
      </c>
      <c r="AA24" s="125"/>
      <c r="AB24" s="122"/>
    </row>
    <row r="25" spans="1:28" ht="41.25" customHeight="1">
      <c r="A25" s="120" t="s">
        <v>88</v>
      </c>
      <c r="B25" s="121"/>
      <c r="C25" s="133">
        <v>12500000</v>
      </c>
      <c r="D25" s="133"/>
      <c r="E25" s="133">
        <v>236964522916</v>
      </c>
      <c r="F25" s="133"/>
      <c r="G25" s="133">
        <v>310640625000</v>
      </c>
      <c r="H25" s="133"/>
      <c r="I25" s="133">
        <v>800000</v>
      </c>
      <c r="J25" s="133"/>
      <c r="K25" s="133">
        <v>18571090606</v>
      </c>
      <c r="L25" s="133"/>
      <c r="M25" s="133">
        <v>0</v>
      </c>
      <c r="N25" s="133"/>
      <c r="O25" s="133">
        <v>0</v>
      </c>
      <c r="P25" s="133"/>
      <c r="Q25" s="133">
        <v>13300000</v>
      </c>
      <c r="R25" s="133"/>
      <c r="S25" s="133">
        <v>22790</v>
      </c>
      <c r="T25" s="133"/>
      <c r="U25" s="133">
        <v>255535613522</v>
      </c>
      <c r="V25" s="133"/>
      <c r="W25" s="133">
        <v>301303513350</v>
      </c>
      <c r="Y25" s="64">
        <f>W25/$AA$11</f>
        <v>0.13818343698240901</v>
      </c>
      <c r="AA25" s="125"/>
      <c r="AB25" s="122"/>
    </row>
    <row r="26" spans="1:28" ht="41.25" customHeight="1">
      <c r="A26" s="120" t="s">
        <v>99</v>
      </c>
      <c r="B26" s="121"/>
      <c r="C26" s="133">
        <v>6211860</v>
      </c>
      <c r="D26" s="133"/>
      <c r="E26" s="133">
        <v>126032765731</v>
      </c>
      <c r="F26" s="133"/>
      <c r="G26" s="133">
        <v>118990312073.91</v>
      </c>
      <c r="H26" s="133"/>
      <c r="I26" s="133">
        <v>0</v>
      </c>
      <c r="J26" s="133"/>
      <c r="K26" s="133">
        <v>0</v>
      </c>
      <c r="L26" s="133"/>
      <c r="M26" s="133">
        <v>-211860</v>
      </c>
      <c r="N26" s="133"/>
      <c r="O26" s="133">
        <v>3708468396</v>
      </c>
      <c r="P26" s="133"/>
      <c r="Q26" s="133">
        <v>6000000</v>
      </c>
      <c r="R26" s="133"/>
      <c r="S26" s="133">
        <v>16610</v>
      </c>
      <c r="T26" s="133"/>
      <c r="U26" s="133">
        <v>121734326658</v>
      </c>
      <c r="V26" s="133"/>
      <c r="W26" s="133">
        <v>99067023000</v>
      </c>
      <c r="Y26" s="64">
        <f>W26/AA11</f>
        <v>4.5433993044261205E-2</v>
      </c>
      <c r="AA26" s="125"/>
      <c r="AB26" s="122"/>
    </row>
    <row r="27" spans="1:28" ht="41.25" customHeight="1">
      <c r="A27" s="120" t="s">
        <v>118</v>
      </c>
      <c r="B27" s="121"/>
      <c r="C27" s="133">
        <v>5800000</v>
      </c>
      <c r="D27" s="133"/>
      <c r="E27" s="133">
        <v>130834392771</v>
      </c>
      <c r="F27" s="133"/>
      <c r="G27" s="133">
        <v>134508881700</v>
      </c>
      <c r="H27" s="133"/>
      <c r="I27" s="133">
        <v>1200000</v>
      </c>
      <c r="J27" s="133"/>
      <c r="K27" s="133">
        <v>26450609976</v>
      </c>
      <c r="L27" s="133"/>
      <c r="M27" s="133">
        <v>0</v>
      </c>
      <c r="N27" s="133"/>
      <c r="O27" s="133">
        <v>0</v>
      </c>
      <c r="P27" s="133"/>
      <c r="Q27" s="133">
        <v>7000000</v>
      </c>
      <c r="R27" s="133"/>
      <c r="S27" s="133">
        <v>21590</v>
      </c>
      <c r="T27" s="133"/>
      <c r="U27" s="133">
        <v>157285002747</v>
      </c>
      <c r="V27" s="133"/>
      <c r="W27" s="133">
        <v>150230776500</v>
      </c>
      <c r="Y27" s="64">
        <f>W27/AA11</f>
        <v>6.8898649094713993E-2</v>
      </c>
      <c r="AA27" s="125"/>
      <c r="AB27" s="122"/>
    </row>
    <row r="28" spans="1:28" ht="41.25" customHeight="1">
      <c r="A28" s="120" t="s">
        <v>122</v>
      </c>
      <c r="B28" s="121"/>
      <c r="C28" s="133">
        <v>583508</v>
      </c>
      <c r="D28" s="133"/>
      <c r="E28" s="133">
        <v>7593562359</v>
      </c>
      <c r="F28" s="133"/>
      <c r="G28" s="133">
        <v>7505667488.5559998</v>
      </c>
      <c r="H28" s="133"/>
      <c r="I28" s="133">
        <v>2616492</v>
      </c>
      <c r="J28" s="133"/>
      <c r="K28" s="133">
        <v>32577389181</v>
      </c>
      <c r="L28" s="133"/>
      <c r="M28" s="133">
        <v>0</v>
      </c>
      <c r="N28" s="133"/>
      <c r="O28" s="133">
        <v>0</v>
      </c>
      <c r="P28" s="133"/>
      <c r="Q28" s="133">
        <v>3200000</v>
      </c>
      <c r="R28" s="133"/>
      <c r="S28" s="133">
        <v>12380</v>
      </c>
      <c r="T28" s="133"/>
      <c r="U28" s="133">
        <v>40170951540</v>
      </c>
      <c r="V28" s="133"/>
      <c r="W28" s="133">
        <v>39380284800</v>
      </c>
      <c r="Y28" s="64">
        <f>W28/$AA$11</f>
        <v>1.8060536508543567E-2</v>
      </c>
      <c r="AA28" s="125"/>
      <c r="AB28" s="122"/>
    </row>
    <row r="29" spans="1:28" ht="41.25" customHeight="1">
      <c r="A29" s="120" t="s">
        <v>111</v>
      </c>
      <c r="B29" s="121"/>
      <c r="C29" s="133">
        <v>303736</v>
      </c>
      <c r="D29" s="133"/>
      <c r="E29" s="133">
        <v>6171439382</v>
      </c>
      <c r="F29" s="133"/>
      <c r="G29" s="133">
        <v>10552410539.459999</v>
      </c>
      <c r="H29" s="133"/>
      <c r="I29" s="133">
        <v>0</v>
      </c>
      <c r="J29" s="133"/>
      <c r="K29" s="133">
        <v>0</v>
      </c>
      <c r="L29" s="133"/>
      <c r="M29" s="133">
        <v>-303736</v>
      </c>
      <c r="N29" s="133"/>
      <c r="O29" s="133">
        <v>9962208308</v>
      </c>
      <c r="P29" s="133"/>
      <c r="Q29" s="133">
        <v>0</v>
      </c>
      <c r="R29" s="133"/>
      <c r="S29" s="133">
        <v>0</v>
      </c>
      <c r="T29" s="133"/>
      <c r="U29" s="133">
        <v>0</v>
      </c>
      <c r="V29" s="133"/>
      <c r="W29" s="133">
        <v>0</v>
      </c>
      <c r="Y29" s="64">
        <f t="shared" si="0"/>
        <v>0</v>
      </c>
      <c r="AA29" s="125"/>
      <c r="AB29" s="122"/>
    </row>
    <row r="30" spans="1:28" ht="41.25" customHeight="1">
      <c r="A30" s="120" t="s">
        <v>98</v>
      </c>
      <c r="B30" s="121"/>
      <c r="C30" s="133">
        <v>1536666</v>
      </c>
      <c r="D30" s="133"/>
      <c r="E30" s="133">
        <v>31895630737</v>
      </c>
      <c r="F30" s="133"/>
      <c r="G30" s="133">
        <v>19766145514.661999</v>
      </c>
      <c r="H30" s="133"/>
      <c r="I30" s="133">
        <v>0</v>
      </c>
      <c r="J30" s="133"/>
      <c r="K30" s="133">
        <v>0</v>
      </c>
      <c r="L30" s="133"/>
      <c r="M30" s="133">
        <v>-1036666</v>
      </c>
      <c r="N30" s="133"/>
      <c r="O30" s="133">
        <v>12366048310</v>
      </c>
      <c r="P30" s="133"/>
      <c r="Q30" s="133">
        <v>500000</v>
      </c>
      <c r="R30" s="133"/>
      <c r="S30" s="133">
        <v>10820</v>
      </c>
      <c r="T30" s="133"/>
      <c r="U30" s="133">
        <v>10378192379</v>
      </c>
      <c r="V30" s="133"/>
      <c r="W30" s="133">
        <v>5377810500</v>
      </c>
      <c r="Y30" s="64">
        <f t="shared" si="0"/>
        <v>2.4663646635506033E-3</v>
      </c>
      <c r="AA30" s="125"/>
      <c r="AB30" s="122"/>
    </row>
    <row r="31" spans="1:28" ht="41.25" customHeight="1">
      <c r="A31" s="120" t="s">
        <v>89</v>
      </c>
      <c r="B31" s="121"/>
      <c r="C31" s="133">
        <v>800000</v>
      </c>
      <c r="D31" s="133"/>
      <c r="E31" s="133">
        <v>14969504406</v>
      </c>
      <c r="F31" s="133"/>
      <c r="G31" s="133">
        <v>14163224400</v>
      </c>
      <c r="H31" s="133"/>
      <c r="I31" s="133">
        <v>0</v>
      </c>
      <c r="J31" s="133"/>
      <c r="K31" s="133">
        <v>0</v>
      </c>
      <c r="L31" s="133"/>
      <c r="M31" s="133">
        <v>0</v>
      </c>
      <c r="N31" s="133"/>
      <c r="O31" s="133">
        <v>0</v>
      </c>
      <c r="P31" s="133"/>
      <c r="Q31" s="133">
        <v>800000</v>
      </c>
      <c r="R31" s="133"/>
      <c r="S31" s="133">
        <v>15250</v>
      </c>
      <c r="T31" s="133"/>
      <c r="U31" s="133">
        <v>14969504406</v>
      </c>
      <c r="V31" s="133"/>
      <c r="W31" s="133">
        <v>12127410000</v>
      </c>
      <c r="Y31" s="64">
        <f t="shared" si="0"/>
        <v>5.5618574667869423E-3</v>
      </c>
      <c r="AA31" s="125"/>
      <c r="AB31" s="122"/>
    </row>
    <row r="32" spans="1:28" ht="41.25" customHeight="1">
      <c r="A32" s="120" t="s">
        <v>90</v>
      </c>
      <c r="B32" s="121"/>
      <c r="C32" s="133">
        <v>9000000</v>
      </c>
      <c r="D32" s="133"/>
      <c r="E32" s="133">
        <v>142463439719</v>
      </c>
      <c r="F32" s="133"/>
      <c r="G32" s="133">
        <v>187428127500</v>
      </c>
      <c r="H32" s="133"/>
      <c r="I32" s="133">
        <v>600000</v>
      </c>
      <c r="J32" s="133"/>
      <c r="K32" s="133">
        <v>12530878964</v>
      </c>
      <c r="L32" s="133"/>
      <c r="M32" s="133">
        <v>0</v>
      </c>
      <c r="N32" s="133"/>
      <c r="O32" s="133">
        <v>0</v>
      </c>
      <c r="P32" s="133"/>
      <c r="Q32" s="133">
        <v>9600000</v>
      </c>
      <c r="R32" s="133"/>
      <c r="S32" s="133">
        <v>17040</v>
      </c>
      <c r="T32" s="133"/>
      <c r="U32" s="133">
        <v>154994318683</v>
      </c>
      <c r="V32" s="133"/>
      <c r="W32" s="133">
        <v>162610675200</v>
      </c>
      <c r="Y32" s="64">
        <f t="shared" si="0"/>
        <v>7.4576302610399603E-2</v>
      </c>
      <c r="AA32" s="125"/>
      <c r="AB32" s="122"/>
    </row>
    <row r="33" spans="1:28" ht="41.25" customHeight="1">
      <c r="A33" s="120" t="s">
        <v>116</v>
      </c>
      <c r="B33" s="121"/>
      <c r="C33" s="133">
        <v>4400000</v>
      </c>
      <c r="D33" s="133"/>
      <c r="E33" s="133">
        <v>14710052519</v>
      </c>
      <c r="F33" s="133"/>
      <c r="G33" s="133">
        <v>14735399580</v>
      </c>
      <c r="H33" s="133"/>
      <c r="I33" s="133">
        <v>0</v>
      </c>
      <c r="J33" s="133"/>
      <c r="K33" s="133">
        <v>0</v>
      </c>
      <c r="L33" s="133"/>
      <c r="M33" s="133">
        <v>0</v>
      </c>
      <c r="N33" s="133"/>
      <c r="O33" s="133">
        <v>0</v>
      </c>
      <c r="P33" s="133"/>
      <c r="Q33" s="133">
        <v>4400000</v>
      </c>
      <c r="R33" s="133"/>
      <c r="S33" s="133">
        <v>3102</v>
      </c>
      <c r="T33" s="133"/>
      <c r="U33" s="133">
        <v>14710052519</v>
      </c>
      <c r="V33" s="133"/>
      <c r="W33" s="133">
        <v>13567589640</v>
      </c>
      <c r="Y33" s="64">
        <f t="shared" si="0"/>
        <v>6.2223508354657068E-3</v>
      </c>
      <c r="AA33" s="125"/>
      <c r="AB33" s="122"/>
    </row>
    <row r="34" spans="1:28" ht="41.25" customHeight="1" thickBot="1">
      <c r="D34" s="55"/>
      <c r="E34" s="56">
        <f>SUM(E12:E33)</f>
        <v>1941936059412</v>
      </c>
      <c r="F34" s="55"/>
      <c r="G34" s="56">
        <f>SUM(G12:G33)</f>
        <v>2168085300273.8638</v>
      </c>
      <c r="H34" s="55"/>
      <c r="I34" s="91"/>
      <c r="J34" s="55"/>
      <c r="K34" s="56">
        <f>SUM(K12:K33)</f>
        <v>181277713507</v>
      </c>
      <c r="L34" s="55"/>
      <c r="M34" s="91"/>
      <c r="N34" s="55"/>
      <c r="O34" s="56">
        <f>SUM(O12:O33)</f>
        <v>185701528063</v>
      </c>
      <c r="P34" s="55"/>
      <c r="T34" s="55"/>
      <c r="U34" s="56">
        <f>SUM(U12:U33)</f>
        <v>1937922266567</v>
      </c>
      <c r="V34" s="55"/>
      <c r="W34" s="56">
        <f>SUM(W12:W33)</f>
        <v>2014067538552.1611</v>
      </c>
      <c r="Y34" s="65">
        <f>SUM(Y12:Y33)</f>
        <v>0.92368911234216844</v>
      </c>
      <c r="AA34" s="54"/>
      <c r="AB34" s="54"/>
    </row>
    <row r="35" spans="1:28" ht="41.25" customHeight="1" thickTop="1">
      <c r="E35" s="58"/>
      <c r="G35" s="58"/>
      <c r="I35" s="91"/>
      <c r="K35" s="57"/>
      <c r="O35" s="57"/>
      <c r="V35" s="58"/>
    </row>
    <row r="36" spans="1:28" ht="41.25" customHeight="1">
      <c r="E36" s="57"/>
      <c r="I36" s="91"/>
      <c r="K36" s="58"/>
      <c r="O36" s="58"/>
      <c r="V36" s="57"/>
    </row>
    <row r="37" spans="1:28">
      <c r="E37" s="58"/>
      <c r="U37" s="57"/>
      <c r="W37" s="57"/>
    </row>
    <row r="38" spans="1:28">
      <c r="M38" s="91"/>
      <c r="Q38" s="91"/>
      <c r="U38" s="57"/>
      <c r="W38" s="57"/>
    </row>
    <row r="39" spans="1:28">
      <c r="U39" s="57"/>
      <c r="W39" s="57"/>
    </row>
    <row r="40" spans="1:28">
      <c r="U40" s="57"/>
    </row>
    <row r="41" spans="1:28">
      <c r="U41" s="57"/>
    </row>
  </sheetData>
  <mergeCells count="18"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</mergeCells>
  <pageMargins left="0.7" right="0.7" top="0.75" bottom="0.75" header="0.3" footer="0.3"/>
  <pageSetup paperSize="9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39"/>
  <sheetViews>
    <sheetView rightToLeft="1" view="pageBreakPreview" zoomScale="70" zoomScaleNormal="100" zoomScaleSheetLayoutView="70" workbookViewId="0">
      <selection activeCell="H8" sqref="H8"/>
    </sheetView>
  </sheetViews>
  <sheetFormatPr defaultColWidth="9.140625" defaultRowHeight="24.75"/>
  <cols>
    <col min="1" max="1" width="27" style="18" bestFit="1" customWidth="1"/>
    <col min="2" max="2" width="1" style="18" customWidth="1"/>
    <col min="3" max="3" width="31.42578125" style="18" customWidth="1"/>
    <col min="4" max="4" width="3" style="18" customWidth="1"/>
    <col min="5" max="5" width="20.5703125" style="18" customWidth="1"/>
    <col min="6" max="6" width="1" style="18" customWidth="1"/>
    <col min="7" max="7" width="16.5703125" style="77" customWidth="1"/>
    <col min="8" max="8" width="2.28515625" style="18" customWidth="1"/>
    <col min="9" max="9" width="9" style="18" customWidth="1"/>
    <col min="10" max="10" width="1" style="18" customWidth="1"/>
    <col min="11" max="11" width="22.85546875" style="18" bestFit="1" customWidth="1"/>
    <col min="12" max="12" width="1" style="18" customWidth="1"/>
    <col min="13" max="13" width="23.5703125" style="18" bestFit="1" customWidth="1"/>
    <col min="14" max="14" width="1" style="18" customWidth="1"/>
    <col min="15" max="15" width="23" style="18" bestFit="1" customWidth="1"/>
    <col min="16" max="16" width="1" style="18" customWidth="1"/>
    <col min="17" max="17" width="22.5703125" style="18" bestFit="1" customWidth="1"/>
    <col min="18" max="18" width="1" style="18" customWidth="1"/>
    <col min="19" max="19" width="15.85546875" style="77" customWidth="1"/>
    <col min="20" max="20" width="1" style="18" customWidth="1"/>
    <col min="21" max="21" width="9.140625" style="18" customWidth="1"/>
    <col min="22" max="16384" width="9.140625" style="18"/>
  </cols>
  <sheetData>
    <row r="2" spans="1:19" ht="26.25">
      <c r="D2" s="76"/>
      <c r="E2" s="156" t="s">
        <v>66</v>
      </c>
      <c r="F2" s="156" t="s">
        <v>0</v>
      </c>
      <c r="G2" s="156" t="s">
        <v>0</v>
      </c>
      <c r="H2" s="156" t="s">
        <v>0</v>
      </c>
      <c r="I2" s="156"/>
      <c r="J2" s="156"/>
      <c r="K2" s="156"/>
      <c r="L2" s="156"/>
      <c r="M2" s="156"/>
    </row>
    <row r="3" spans="1:19" ht="26.25">
      <c r="D3" s="76"/>
      <c r="E3" s="156" t="s">
        <v>1</v>
      </c>
      <c r="F3" s="156" t="s">
        <v>1</v>
      </c>
      <c r="G3" s="156" t="s">
        <v>1</v>
      </c>
      <c r="H3" s="156" t="s">
        <v>1</v>
      </c>
      <c r="I3" s="156"/>
      <c r="J3" s="156"/>
      <c r="K3" s="156"/>
      <c r="L3" s="156"/>
      <c r="M3" s="156"/>
    </row>
    <row r="4" spans="1:19" ht="26.25">
      <c r="D4" s="76"/>
      <c r="E4" s="156" t="str">
        <f>سهام!A4</f>
        <v>برای ماه منتهی به 1401/04/31</v>
      </c>
      <c r="F4" s="156" t="s">
        <v>2</v>
      </c>
      <c r="G4" s="156" t="s">
        <v>2</v>
      </c>
      <c r="H4" s="156" t="s">
        <v>2</v>
      </c>
      <c r="I4" s="156"/>
      <c r="J4" s="156"/>
      <c r="K4" s="156"/>
      <c r="L4" s="156"/>
      <c r="M4" s="156"/>
    </row>
    <row r="5" spans="1:19" ht="33.75">
      <c r="A5" s="158" t="s">
        <v>69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</row>
    <row r="6" spans="1:19" ht="27" thickBot="1">
      <c r="A6" s="156" t="s">
        <v>16</v>
      </c>
      <c r="C6" s="157" t="s">
        <v>17</v>
      </c>
      <c r="D6" s="157" t="s">
        <v>17</v>
      </c>
      <c r="E6" s="157" t="s">
        <v>17</v>
      </c>
      <c r="F6" s="157" t="s">
        <v>17</v>
      </c>
      <c r="G6" s="157" t="s">
        <v>17</v>
      </c>
      <c r="H6" s="157" t="s">
        <v>17</v>
      </c>
      <c r="I6" s="157" t="s">
        <v>17</v>
      </c>
      <c r="K6" s="139" t="str">
        <f>سهام!C9</f>
        <v>1401/03/31</v>
      </c>
      <c r="M6" s="157" t="s">
        <v>4</v>
      </c>
      <c r="N6" s="157" t="s">
        <v>4</v>
      </c>
      <c r="O6" s="157" t="s">
        <v>4</v>
      </c>
      <c r="Q6" s="157" t="str">
        <f>سهام!Q9</f>
        <v>1401/04/31</v>
      </c>
      <c r="R6" s="157" t="s">
        <v>5</v>
      </c>
      <c r="S6" s="157" t="s">
        <v>5</v>
      </c>
    </row>
    <row r="7" spans="1:19" ht="52.5">
      <c r="A7" s="156" t="s">
        <v>16</v>
      </c>
      <c r="C7" s="138" t="s">
        <v>18</v>
      </c>
      <c r="E7" s="138" t="s">
        <v>19</v>
      </c>
      <c r="G7" s="138" t="s">
        <v>20</v>
      </c>
      <c r="I7" s="138" t="s">
        <v>14</v>
      </c>
      <c r="K7" s="138" t="s">
        <v>21</v>
      </c>
      <c r="M7" s="138" t="s">
        <v>22</v>
      </c>
      <c r="O7" s="138" t="s">
        <v>23</v>
      </c>
      <c r="Q7" s="138" t="s">
        <v>21</v>
      </c>
      <c r="S7" s="78" t="s">
        <v>15</v>
      </c>
    </row>
    <row r="8" spans="1:19" ht="26.25">
      <c r="A8" s="79" t="s">
        <v>25</v>
      </c>
      <c r="C8" s="18" t="s">
        <v>26</v>
      </c>
      <c r="E8" s="18" t="s">
        <v>24</v>
      </c>
      <c r="G8" s="77" t="s">
        <v>27</v>
      </c>
      <c r="I8" s="112">
        <v>0</v>
      </c>
      <c r="K8" s="134">
        <v>9410215</v>
      </c>
      <c r="L8" s="134"/>
      <c r="M8" s="134">
        <v>61900</v>
      </c>
      <c r="N8" s="134"/>
      <c r="O8" s="134">
        <v>300000</v>
      </c>
      <c r="P8" s="134"/>
      <c r="Q8" s="134">
        <v>9172115</v>
      </c>
      <c r="S8" s="81">
        <f>Q8/سهام!AA11</f>
        <v>4.2065038041080925E-6</v>
      </c>
    </row>
    <row r="9" spans="1:19" ht="26.25">
      <c r="A9" s="79" t="s">
        <v>62</v>
      </c>
      <c r="C9" s="18" t="s">
        <v>63</v>
      </c>
      <c r="E9" s="18" t="s">
        <v>24</v>
      </c>
      <c r="G9" s="77" t="s">
        <v>64</v>
      </c>
      <c r="I9" s="112">
        <v>0</v>
      </c>
      <c r="K9" s="134">
        <v>40906545093</v>
      </c>
      <c r="L9" s="134"/>
      <c r="M9" s="134">
        <v>166517087734</v>
      </c>
      <c r="N9" s="134"/>
      <c r="O9" s="134">
        <v>174204538218</v>
      </c>
      <c r="P9" s="134"/>
      <c r="Q9" s="134">
        <v>33219094609</v>
      </c>
      <c r="S9" s="81">
        <f>Q9/سهام!AA11</f>
        <v>1.523489923990106E-2</v>
      </c>
    </row>
    <row r="10" spans="1:19" ht="26.25">
      <c r="A10" s="79" t="s">
        <v>106</v>
      </c>
      <c r="C10" s="18" t="s">
        <v>107</v>
      </c>
      <c r="E10" s="18" t="s">
        <v>24</v>
      </c>
      <c r="G10" s="77" t="s">
        <v>108</v>
      </c>
      <c r="I10" s="112">
        <v>0</v>
      </c>
      <c r="K10" s="134">
        <v>78993221</v>
      </c>
      <c r="L10" s="134"/>
      <c r="M10" s="134">
        <v>670831</v>
      </c>
      <c r="N10" s="134"/>
      <c r="O10" s="134">
        <v>0</v>
      </c>
      <c r="P10" s="134"/>
      <c r="Q10" s="134">
        <v>79664052</v>
      </c>
      <c r="S10" s="81">
        <f>Q10/سهام!AA11</f>
        <v>3.6535426974985033E-5</v>
      </c>
    </row>
    <row r="11" spans="1:19" ht="27" thickBot="1">
      <c r="K11" s="82">
        <f>SUM(K8:K10)</f>
        <v>40994948529</v>
      </c>
      <c r="L11" s="79"/>
      <c r="M11" s="82">
        <f>SUM(M8:M10)</f>
        <v>166517820465</v>
      </c>
      <c r="N11" s="79"/>
      <c r="O11" s="82">
        <f>SUM(O8:O10)</f>
        <v>174204838218</v>
      </c>
      <c r="P11" s="79"/>
      <c r="Q11" s="82">
        <f>SUM(Q8:Q10)</f>
        <v>33307930776</v>
      </c>
      <c r="R11" s="79"/>
      <c r="S11" s="83">
        <f>SUM(S8:S10)</f>
        <v>1.5275641170680154E-2</v>
      </c>
    </row>
    <row r="12" spans="1:19" ht="25.5" thickTop="1">
      <c r="M12" s="48"/>
    </row>
    <row r="13" spans="1:19">
      <c r="K13" s="80"/>
      <c r="M13" s="80"/>
      <c r="N13" s="80"/>
      <c r="O13" s="80"/>
      <c r="P13" s="80"/>
      <c r="Q13" s="80"/>
      <c r="R13" s="80"/>
      <c r="S13" s="84"/>
    </row>
    <row r="14" spans="1:19" ht="30">
      <c r="K14" s="46"/>
      <c r="M14" s="46"/>
      <c r="O14" s="46"/>
      <c r="Q14" s="46"/>
    </row>
    <row r="15" spans="1:19">
      <c r="M15" s="48"/>
    </row>
    <row r="16" spans="1:19">
      <c r="M16" s="48"/>
    </row>
    <row r="17" spans="13:13">
      <c r="M17" s="48"/>
    </row>
    <row r="18" spans="13:13">
      <c r="M18" s="48"/>
    </row>
    <row r="19" spans="13:13">
      <c r="M19" s="48"/>
    </row>
    <row r="20" spans="13:13">
      <c r="M20" s="48"/>
    </row>
    <row r="21" spans="13:13">
      <c r="M21" s="48"/>
    </row>
    <row r="22" spans="13:13">
      <c r="M22" s="48"/>
    </row>
    <row r="23" spans="13:13">
      <c r="M23" s="48"/>
    </row>
    <row r="24" spans="13:13">
      <c r="M24" s="48"/>
    </row>
    <row r="25" spans="13:13">
      <c r="M25" s="48"/>
    </row>
    <row r="26" spans="13:13">
      <c r="M26" s="48"/>
    </row>
    <row r="27" spans="13:13">
      <c r="M27" s="48"/>
    </row>
    <row r="28" spans="13:13">
      <c r="M28" s="48"/>
    </row>
    <row r="29" spans="13:13">
      <c r="M29" s="48"/>
    </row>
    <row r="30" spans="13:13">
      <c r="M30" s="48"/>
    </row>
    <row r="31" spans="13:13">
      <c r="M31" s="48"/>
    </row>
    <row r="32" spans="13:13">
      <c r="M32" s="48"/>
    </row>
    <row r="33" spans="13:13">
      <c r="M33" s="48"/>
    </row>
    <row r="34" spans="13:13">
      <c r="M34" s="48"/>
    </row>
    <row r="35" spans="13:13">
      <c r="M35" s="48"/>
    </row>
    <row r="36" spans="13:13">
      <c r="M36" s="48"/>
    </row>
    <row r="37" spans="13:13">
      <c r="M37" s="48"/>
    </row>
    <row r="38" spans="13:13">
      <c r="M38" s="48"/>
    </row>
    <row r="39" spans="13:13">
      <c r="M39" s="48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3"/>
  <sheetViews>
    <sheetView rightToLeft="1" view="pageBreakPreview" topLeftCell="A2" zoomScaleNormal="100" zoomScaleSheetLayoutView="100" workbookViewId="0">
      <selection activeCell="A12" sqref="A12"/>
    </sheetView>
  </sheetViews>
  <sheetFormatPr defaultColWidth="9.140625" defaultRowHeight="27.75"/>
  <cols>
    <col min="1" max="1" width="57.85546875" style="34" customWidth="1"/>
    <col min="2" max="2" width="1" style="34" customWidth="1"/>
    <col min="3" max="3" width="15.5703125" style="67" customWidth="1"/>
    <col min="4" max="4" width="1" style="34" customWidth="1"/>
    <col min="5" max="5" width="30.5703125" style="34" bestFit="1" customWidth="1"/>
    <col min="6" max="6" width="1" style="34" customWidth="1"/>
    <col min="7" max="7" width="25.7109375" style="34" bestFit="1" customWidth="1"/>
    <col min="8" max="8" width="1" style="34" customWidth="1"/>
    <col min="9" max="9" width="25.5703125" style="34" customWidth="1"/>
    <col min="10" max="10" width="32.42578125" style="34" bestFit="1" customWidth="1"/>
    <col min="11" max="13" width="22.85546875" style="34" bestFit="1" customWidth="1"/>
    <col min="14" max="14" width="3.85546875" style="34" customWidth="1"/>
    <col min="15" max="15" width="22.85546875" style="34" bestFit="1" customWidth="1"/>
    <col min="16" max="16" width="20" style="34" bestFit="1" customWidth="1"/>
    <col min="17" max="17" width="12.7109375" style="34" customWidth="1"/>
    <col min="18" max="16384" width="9.140625" style="34"/>
  </cols>
  <sheetData>
    <row r="2" spans="1:17" ht="30">
      <c r="A2" s="160" t="s">
        <v>66</v>
      </c>
      <c r="B2" s="160"/>
      <c r="C2" s="160"/>
      <c r="D2" s="160"/>
      <c r="E2" s="160"/>
      <c r="F2" s="160"/>
      <c r="G2" s="160"/>
      <c r="H2" s="160"/>
      <c r="I2" s="160"/>
    </row>
    <row r="3" spans="1:17" ht="30">
      <c r="A3" s="160" t="s">
        <v>28</v>
      </c>
      <c r="B3" s="160" t="s">
        <v>28</v>
      </c>
      <c r="C3" s="160"/>
      <c r="D3" s="160"/>
      <c r="E3" s="160" t="s">
        <v>28</v>
      </c>
      <c r="F3" s="160" t="s">
        <v>28</v>
      </c>
      <c r="G3" s="160" t="s">
        <v>28</v>
      </c>
      <c r="H3" s="160"/>
      <c r="I3" s="160"/>
    </row>
    <row r="4" spans="1:17" ht="30">
      <c r="A4" s="160" t="str">
        <f>سهام!A4</f>
        <v>برای ماه منتهی به 1401/04/31</v>
      </c>
      <c r="B4" s="160" t="s">
        <v>2</v>
      </c>
      <c r="C4" s="160"/>
      <c r="D4" s="160"/>
      <c r="E4" s="160" t="s">
        <v>2</v>
      </c>
      <c r="F4" s="160" t="s">
        <v>2</v>
      </c>
      <c r="G4" s="160" t="s">
        <v>2</v>
      </c>
      <c r="H4" s="160"/>
      <c r="I4" s="160"/>
    </row>
    <row r="5" spans="1:17" ht="30">
      <c r="A5" s="140"/>
      <c r="B5" s="140"/>
      <c r="C5" s="140"/>
      <c r="D5" s="140"/>
      <c r="E5" s="140"/>
      <c r="F5" s="140"/>
      <c r="G5" s="140"/>
      <c r="H5" s="140"/>
      <c r="I5" s="140"/>
      <c r="J5" s="183"/>
    </row>
    <row r="6" spans="1:17" ht="31.5">
      <c r="A6" s="177" t="s">
        <v>74</v>
      </c>
      <c r="B6" s="177"/>
      <c r="C6" s="177"/>
      <c r="D6" s="177"/>
      <c r="E6" s="177"/>
      <c r="F6" s="177"/>
      <c r="G6" s="177"/>
      <c r="J6" s="123">
        <v>2180460407772</v>
      </c>
      <c r="K6" s="124" t="s">
        <v>113</v>
      </c>
    </row>
    <row r="7" spans="1:17" ht="28.5">
      <c r="A7" s="147"/>
      <c r="B7" s="147"/>
      <c r="C7" s="184" t="s">
        <v>130</v>
      </c>
      <c r="D7" s="184"/>
      <c r="E7" s="184"/>
      <c r="F7" s="184"/>
      <c r="G7" s="184"/>
      <c r="H7" s="184"/>
      <c r="I7" s="184"/>
    </row>
    <row r="8" spans="1:17" ht="64.5" customHeight="1" thickBot="1">
      <c r="A8" s="141" t="s">
        <v>32</v>
      </c>
      <c r="C8" s="141" t="s">
        <v>70</v>
      </c>
      <c r="E8" s="141" t="s">
        <v>21</v>
      </c>
      <c r="G8" s="141" t="s">
        <v>51</v>
      </c>
      <c r="I8" s="185" t="s">
        <v>12</v>
      </c>
      <c r="J8" s="186"/>
      <c r="K8" s="186"/>
      <c r="L8" s="186"/>
      <c r="M8" s="186"/>
      <c r="N8" s="186"/>
      <c r="O8" s="186"/>
      <c r="P8" s="186"/>
      <c r="Q8" s="186"/>
    </row>
    <row r="9" spans="1:17" ht="31.5" customHeight="1">
      <c r="A9" s="37" t="s">
        <v>57</v>
      </c>
      <c r="C9" s="67" t="s">
        <v>71</v>
      </c>
      <c r="E9" s="187">
        <f>'سرمایه‌گذاری در سهام '!S35</f>
        <v>294192902094</v>
      </c>
      <c r="F9" s="188"/>
      <c r="G9" s="189">
        <f>E9/E13</f>
        <v>0.9952634160450855</v>
      </c>
      <c r="H9" s="188"/>
      <c r="I9" s="190">
        <f>E9/سهام!AA11</f>
        <v>0.13492237742331081</v>
      </c>
      <c r="J9" s="186"/>
      <c r="K9" s="186"/>
      <c r="L9" s="186"/>
      <c r="M9" s="186"/>
      <c r="N9" s="186"/>
      <c r="O9" s="186"/>
      <c r="P9" s="186"/>
      <c r="Q9" s="186"/>
    </row>
    <row r="10" spans="1:17" ht="31.5">
      <c r="A10" s="37" t="s">
        <v>103</v>
      </c>
      <c r="C10" s="67" t="s">
        <v>72</v>
      </c>
      <c r="E10" s="187">
        <f>'سرمایه‌گذاری در اوراق بهادار '!Q11</f>
        <v>0</v>
      </c>
      <c r="F10" s="188"/>
      <c r="G10" s="189">
        <f>E10/E13</f>
        <v>0</v>
      </c>
      <c r="H10" s="188"/>
      <c r="I10" s="190">
        <f>E10/سهام!AA11</f>
        <v>0</v>
      </c>
      <c r="J10" s="186"/>
      <c r="K10" s="186"/>
      <c r="L10" s="186"/>
      <c r="M10" s="186"/>
      <c r="N10" s="186"/>
      <c r="O10" s="186"/>
      <c r="P10" s="186"/>
      <c r="Q10" s="186"/>
    </row>
    <row r="11" spans="1:17" ht="31.5">
      <c r="A11" s="37" t="s">
        <v>58</v>
      </c>
      <c r="C11" s="67" t="s">
        <v>73</v>
      </c>
      <c r="E11" s="187">
        <f>'درآمد سپرده بانکی '!I13</f>
        <v>237372262</v>
      </c>
      <c r="F11" s="188"/>
      <c r="G11" s="189">
        <f>E11/E13</f>
        <v>8.0303748551004649E-4</v>
      </c>
      <c r="H11" s="188"/>
      <c r="I11" s="190">
        <f>E11/سهام!AA11</f>
        <v>1.0886336718333151E-4</v>
      </c>
      <c r="J11" s="186"/>
      <c r="K11" s="186"/>
      <c r="L11" s="186"/>
      <c r="M11" s="186"/>
      <c r="N11" s="186"/>
      <c r="O11" s="186"/>
      <c r="P11" s="186"/>
      <c r="Q11" s="186"/>
    </row>
    <row r="12" spans="1:17" ht="31.5">
      <c r="A12" s="37" t="s">
        <v>65</v>
      </c>
      <c r="C12" s="67" t="s">
        <v>94</v>
      </c>
      <c r="E12" s="187">
        <f>'سایر درآمدها '!E12</f>
        <v>1162728814</v>
      </c>
      <c r="F12" s="188"/>
      <c r="G12" s="189">
        <f>E12/E13</f>
        <v>3.9335464694044099E-3</v>
      </c>
      <c r="H12" s="188"/>
      <c r="I12" s="190">
        <f>E12/سهام!AA11</f>
        <v>5.3324922106156442E-4</v>
      </c>
      <c r="J12" s="186"/>
      <c r="K12" s="186"/>
      <c r="L12" s="186"/>
      <c r="M12" s="186"/>
      <c r="N12" s="186"/>
      <c r="O12" s="186"/>
      <c r="P12" s="186"/>
      <c r="Q12" s="186"/>
    </row>
    <row r="13" spans="1:17" ht="32.25" thickBot="1">
      <c r="E13" s="191">
        <f>SUM(E9:E12)</f>
        <v>295593003170</v>
      </c>
      <c r="F13" s="188"/>
      <c r="G13" s="13">
        <f>SUM(G9:G12)</f>
        <v>0.99999999999999989</v>
      </c>
      <c r="H13" s="188"/>
      <c r="I13" s="13">
        <f>SUM(I9:I12)</f>
        <v>0.13556449001155571</v>
      </c>
      <c r="J13" s="186"/>
      <c r="K13" s="186"/>
      <c r="L13" s="186"/>
      <c r="M13" s="186"/>
      <c r="N13" s="186"/>
      <c r="O13" s="186"/>
      <c r="P13" s="186"/>
      <c r="Q13" s="186"/>
    </row>
    <row r="14" spans="1:17" ht="32.25" thickTop="1">
      <c r="F14" s="188"/>
      <c r="H14" s="188"/>
      <c r="I14" s="192"/>
      <c r="J14" s="186"/>
      <c r="K14" s="186"/>
      <c r="L14" s="186"/>
      <c r="M14" s="186"/>
      <c r="N14" s="186"/>
      <c r="O14" s="186"/>
      <c r="P14" s="186"/>
      <c r="Q14" s="186"/>
    </row>
    <row r="15" spans="1:17">
      <c r="J15" s="186"/>
      <c r="K15" s="186"/>
      <c r="L15" s="186"/>
      <c r="M15" s="186"/>
      <c r="N15" s="186"/>
      <c r="O15" s="186"/>
      <c r="P15" s="186"/>
      <c r="Q15" s="186"/>
    </row>
    <row r="16" spans="1:17">
      <c r="E16" s="14"/>
      <c r="J16" s="186"/>
      <c r="K16" s="186"/>
      <c r="L16" s="186"/>
      <c r="M16" s="186"/>
      <c r="N16" s="186"/>
      <c r="O16" s="186"/>
      <c r="P16" s="186"/>
      <c r="Q16" s="186"/>
    </row>
    <row r="17" spans="5:17">
      <c r="E17" s="26"/>
      <c r="I17" s="183"/>
      <c r="J17" s="186"/>
      <c r="K17" s="186"/>
      <c r="L17" s="186"/>
      <c r="M17" s="186"/>
      <c r="N17" s="186"/>
      <c r="O17" s="186"/>
      <c r="P17" s="186"/>
      <c r="Q17" s="186"/>
    </row>
    <row r="18" spans="5:17" ht="27.75" customHeight="1">
      <c r="M18" s="39"/>
    </row>
    <row r="19" spans="5:17">
      <c r="M19" s="39"/>
    </row>
    <row r="20" spans="5:17">
      <c r="M20" s="39"/>
    </row>
    <row r="21" spans="5:17">
      <c r="M21" s="39"/>
    </row>
    <row r="22" spans="5:17">
      <c r="M22" s="39"/>
    </row>
    <row r="23" spans="5:17">
      <c r="M23" s="39"/>
    </row>
    <row r="24" spans="5:17">
      <c r="M24" s="39"/>
    </row>
    <row r="25" spans="5:17">
      <c r="M25" s="39"/>
    </row>
    <row r="26" spans="5:17">
      <c r="M26" s="39"/>
    </row>
    <row r="27" spans="5:17" ht="28.5" customHeight="1">
      <c r="M27" s="39"/>
    </row>
    <row r="28" spans="5:17">
      <c r="M28" s="39"/>
    </row>
    <row r="29" spans="5:17">
      <c r="M29" s="39"/>
    </row>
    <row r="30" spans="5:17">
      <c r="M30" s="39"/>
    </row>
    <row r="31" spans="5:17">
      <c r="M31" s="39"/>
    </row>
    <row r="32" spans="5:17">
      <c r="M32" s="39"/>
    </row>
    <row r="33" spans="13:13">
      <c r="M33" s="39"/>
    </row>
    <row r="34" spans="13:13">
      <c r="M34" s="39"/>
    </row>
    <row r="35" spans="13:13">
      <c r="M35" s="39"/>
    </row>
    <row r="36" spans="13:13">
      <c r="M36" s="39"/>
    </row>
    <row r="37" spans="13:13">
      <c r="M37" s="39"/>
    </row>
    <row r="38" spans="13:13">
      <c r="M38" s="39"/>
    </row>
    <row r="39" spans="13:13">
      <c r="M39" s="39"/>
    </row>
    <row r="40" spans="13:13">
      <c r="M40" s="39"/>
    </row>
    <row r="41" spans="13:13">
      <c r="M41" s="39"/>
    </row>
    <row r="42" spans="13:13">
      <c r="M42" s="39"/>
    </row>
    <row r="43" spans="13:13">
      <c r="M43" s="39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38"/>
  <sheetViews>
    <sheetView rightToLeft="1" view="pageBreakPreview" zoomScale="70" zoomScaleNormal="100" zoomScaleSheetLayoutView="70" workbookViewId="0">
      <selection activeCell="M8" sqref="M8"/>
    </sheetView>
  </sheetViews>
  <sheetFormatPr defaultColWidth="9.140625" defaultRowHeight="27.75"/>
  <cols>
    <col min="1" max="1" width="42" style="34" bestFit="1" customWidth="1"/>
    <col min="2" max="2" width="1" style="34" customWidth="1"/>
    <col min="3" max="3" width="23.140625" style="67" bestFit="1" customWidth="1"/>
    <col min="4" max="4" width="1" style="34" customWidth="1"/>
    <col min="5" max="5" width="12.28515625" style="34" bestFit="1" customWidth="1"/>
    <col min="6" max="6" width="1" style="34" customWidth="1"/>
    <col min="7" max="7" width="28.140625" style="34" customWidth="1"/>
    <col min="8" max="8" width="1" style="34" customWidth="1"/>
    <col min="9" max="9" width="15.85546875" style="34" bestFit="1" customWidth="1"/>
    <col min="10" max="10" width="1" style="34" customWidth="1"/>
    <col min="11" max="11" width="23.140625" style="34" bestFit="1" customWidth="1"/>
    <col min="12" max="12" width="1" style="34" customWidth="1"/>
    <col min="13" max="13" width="27" style="34" bestFit="1" customWidth="1"/>
    <col min="14" max="14" width="1" style="34" customWidth="1"/>
    <col min="15" max="15" width="15.85546875" style="34" bestFit="1" customWidth="1"/>
    <col min="16" max="16" width="1" style="34" customWidth="1"/>
    <col min="17" max="17" width="25.42578125" style="34" bestFit="1" customWidth="1"/>
    <col min="18" max="18" width="1" style="34" customWidth="1"/>
    <col min="19" max="19" width="9.140625" style="34" customWidth="1"/>
    <col min="20" max="16384" width="9.140625" style="34"/>
  </cols>
  <sheetData>
    <row r="2" spans="1:17" ht="30">
      <c r="A2" s="160" t="s">
        <v>66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</row>
    <row r="3" spans="1:17" ht="30">
      <c r="A3" s="160" t="s">
        <v>28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1:17" ht="30">
      <c r="A4" s="160" t="str">
        <f>'جمع درآمدها'!A4:I4</f>
        <v>برای ماه منتهی به 1401/04/31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</row>
    <row r="5" spans="1:17" ht="36">
      <c r="A5" s="159" t="s">
        <v>75</v>
      </c>
      <c r="B5" s="159"/>
      <c r="C5" s="159"/>
      <c r="D5" s="159"/>
      <c r="E5" s="159"/>
      <c r="F5" s="159"/>
      <c r="G5" s="159"/>
    </row>
    <row r="6" spans="1:17" ht="30.75" thickBot="1">
      <c r="A6" s="162" t="s">
        <v>29</v>
      </c>
      <c r="B6" s="162"/>
      <c r="C6" s="162"/>
      <c r="D6" s="162"/>
      <c r="E6" s="162"/>
      <c r="G6" s="162" t="s">
        <v>131</v>
      </c>
      <c r="H6" s="162"/>
      <c r="I6" s="162"/>
      <c r="J6" s="162"/>
      <c r="K6" s="162"/>
      <c r="M6" s="161" t="s">
        <v>132</v>
      </c>
      <c r="N6" s="161" t="s">
        <v>31</v>
      </c>
      <c r="O6" s="161" t="s">
        <v>31</v>
      </c>
      <c r="P6" s="161" t="s">
        <v>31</v>
      </c>
      <c r="Q6" s="161" t="s">
        <v>31</v>
      </c>
    </row>
    <row r="7" spans="1:17" ht="30">
      <c r="A7" s="85" t="s">
        <v>32</v>
      </c>
      <c r="C7" s="85" t="s">
        <v>33</v>
      </c>
      <c r="E7" s="85" t="s">
        <v>14</v>
      </c>
      <c r="G7" s="85" t="s">
        <v>34</v>
      </c>
      <c r="I7" s="85" t="s">
        <v>35</v>
      </c>
      <c r="K7" s="85" t="s">
        <v>36</v>
      </c>
      <c r="M7" s="85" t="s">
        <v>34</v>
      </c>
      <c r="O7" s="85" t="s">
        <v>35</v>
      </c>
      <c r="Q7" s="85" t="s">
        <v>36</v>
      </c>
    </row>
    <row r="8" spans="1:17" ht="30">
      <c r="A8" s="37" t="s">
        <v>25</v>
      </c>
      <c r="C8" s="68">
        <v>30</v>
      </c>
      <c r="E8" s="113">
        <v>0</v>
      </c>
      <c r="G8" s="135">
        <v>61900</v>
      </c>
      <c r="H8" s="135"/>
      <c r="I8" s="135">
        <v>0</v>
      </c>
      <c r="J8" s="135"/>
      <c r="K8" s="135">
        <f>G8+I8</f>
        <v>61900</v>
      </c>
      <c r="L8" s="135"/>
      <c r="M8" s="135">
        <v>308926</v>
      </c>
      <c r="N8" s="135"/>
      <c r="O8" s="135">
        <v>0</v>
      </c>
      <c r="P8" s="135"/>
      <c r="Q8" s="135">
        <f>M8+O8</f>
        <v>308926</v>
      </c>
    </row>
    <row r="9" spans="1:17" ht="30">
      <c r="A9" s="37" t="s">
        <v>62</v>
      </c>
      <c r="C9" s="68">
        <v>17</v>
      </c>
      <c r="E9" s="113">
        <v>0</v>
      </c>
      <c r="G9" s="135">
        <v>7886463</v>
      </c>
      <c r="H9" s="135"/>
      <c r="I9" s="135">
        <v>0</v>
      </c>
      <c r="J9" s="135"/>
      <c r="K9" s="135">
        <f t="shared" ref="K9:K10" si="0">G9+I9</f>
        <v>7886463</v>
      </c>
      <c r="L9" s="135"/>
      <c r="M9" s="135">
        <v>236300990</v>
      </c>
      <c r="N9" s="135"/>
      <c r="O9" s="135">
        <v>0</v>
      </c>
      <c r="P9" s="135"/>
      <c r="Q9" s="135">
        <f t="shared" ref="Q9:Q10" si="1">M9+O9</f>
        <v>236300990</v>
      </c>
    </row>
    <row r="10" spans="1:17" ht="30">
      <c r="A10" s="37" t="s">
        <v>106</v>
      </c>
      <c r="C10" s="68">
        <v>1</v>
      </c>
      <c r="E10" s="113">
        <v>0</v>
      </c>
      <c r="G10" s="135">
        <v>670831</v>
      </c>
      <c r="H10" s="135"/>
      <c r="I10" s="135">
        <v>0</v>
      </c>
      <c r="J10" s="135"/>
      <c r="K10" s="135">
        <f t="shared" si="0"/>
        <v>670831</v>
      </c>
      <c r="L10" s="135"/>
      <c r="M10" s="135">
        <v>762346</v>
      </c>
      <c r="N10" s="135"/>
      <c r="O10" s="135">
        <v>0</v>
      </c>
      <c r="P10" s="135"/>
      <c r="Q10" s="135">
        <f t="shared" si="1"/>
        <v>762346</v>
      </c>
    </row>
    <row r="11" spans="1:17" ht="30.75" thickBot="1">
      <c r="A11" s="142"/>
      <c r="C11" s="142"/>
      <c r="E11" s="142"/>
      <c r="G11" s="86">
        <f>SUM(G8:G10)</f>
        <v>8619194</v>
      </c>
      <c r="H11" s="38"/>
      <c r="I11" s="87">
        <f>SUM(I8:I10)</f>
        <v>0</v>
      </c>
      <c r="J11" s="86"/>
      <c r="K11" s="86">
        <f>SUM(K8:K10)</f>
        <v>8619194</v>
      </c>
      <c r="L11" s="86"/>
      <c r="M11" s="86">
        <f>SUM(M8:M10)</f>
        <v>237372262</v>
      </c>
      <c r="N11" s="86"/>
      <c r="O11" s="87">
        <f>SUM(O8:O10)</f>
        <v>0</v>
      </c>
      <c r="P11" s="86"/>
      <c r="Q11" s="86">
        <f>SUM(Q8:Q10)</f>
        <v>237372262</v>
      </c>
    </row>
    <row r="12" spans="1:17" ht="28.5" thickTop="1">
      <c r="G12" s="32"/>
      <c r="K12" s="39"/>
    </row>
    <row r="13" spans="1:17">
      <c r="G13" s="41"/>
      <c r="K13" s="39"/>
    </row>
    <row r="14" spans="1:17">
      <c r="K14" s="39"/>
    </row>
    <row r="15" spans="1:17">
      <c r="K15" s="39"/>
    </row>
    <row r="16" spans="1:17">
      <c r="K16" s="39"/>
    </row>
    <row r="17" spans="11:11">
      <c r="K17" s="39"/>
    </row>
    <row r="18" spans="11:11">
      <c r="K18" s="39"/>
    </row>
    <row r="19" spans="11:11">
      <c r="K19" s="39"/>
    </row>
    <row r="20" spans="11:11">
      <c r="K20" s="39"/>
    </row>
    <row r="21" spans="11:11">
      <c r="K21" s="39"/>
    </row>
    <row r="22" spans="11:11">
      <c r="K22" s="39"/>
    </row>
    <row r="23" spans="11:11">
      <c r="K23" s="39"/>
    </row>
    <row r="24" spans="11:11">
      <c r="K24" s="39"/>
    </row>
    <row r="25" spans="11:11">
      <c r="K25" s="39"/>
    </row>
    <row r="26" spans="11:11">
      <c r="K26" s="39"/>
    </row>
    <row r="27" spans="11:11">
      <c r="K27" s="39"/>
    </row>
    <row r="28" spans="11:11">
      <c r="K28" s="39"/>
    </row>
    <row r="29" spans="11:11">
      <c r="K29" s="39"/>
    </row>
    <row r="30" spans="11:11">
      <c r="K30" s="39"/>
    </row>
    <row r="31" spans="11:11">
      <c r="K31" s="39"/>
    </row>
    <row r="32" spans="11:11">
      <c r="K32" s="39"/>
    </row>
    <row r="33" spans="11:11">
      <c r="K33" s="39"/>
    </row>
    <row r="34" spans="11:11">
      <c r="K34" s="39"/>
    </row>
    <row r="35" spans="11:11">
      <c r="K35" s="39"/>
    </row>
    <row r="36" spans="11:11">
      <c r="K36" s="39"/>
    </row>
    <row r="37" spans="11:11">
      <c r="K37" s="39"/>
    </row>
    <row r="38" spans="11:11">
      <c r="K38" s="39"/>
    </row>
  </sheetData>
  <mergeCells count="7">
    <mergeCell ref="A5:G5"/>
    <mergeCell ref="A2:Q2"/>
    <mergeCell ref="A3:Q3"/>
    <mergeCell ref="A4:Q4"/>
    <mergeCell ref="M6:Q6"/>
    <mergeCell ref="G6:K6"/>
    <mergeCell ref="A6:E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39"/>
  <sheetViews>
    <sheetView rightToLeft="1" view="pageBreakPreview" zoomScale="60" zoomScaleNormal="100" workbookViewId="0">
      <selection activeCell="I14" sqref="I14"/>
    </sheetView>
  </sheetViews>
  <sheetFormatPr defaultColWidth="9.140625" defaultRowHeight="27.75"/>
  <cols>
    <col min="1" max="1" width="40.42578125" style="34" bestFit="1" customWidth="1"/>
    <col min="2" max="2" width="1" style="34" customWidth="1"/>
    <col min="3" max="3" width="16.5703125" style="67" bestFit="1" customWidth="1"/>
    <col min="4" max="4" width="1" style="67" customWidth="1"/>
    <col min="5" max="5" width="19.7109375" style="67" bestFit="1" customWidth="1"/>
    <col min="6" max="6" width="1" style="34" customWidth="1"/>
    <col min="7" max="7" width="15.42578125" style="34" customWidth="1"/>
    <col min="8" max="8" width="1" style="34" customWidth="1"/>
    <col min="9" max="9" width="28.42578125" style="34" bestFit="1" customWidth="1"/>
    <col min="10" max="10" width="1" style="34" customWidth="1"/>
    <col min="11" max="11" width="25.140625" style="34" customWidth="1"/>
    <col min="12" max="12" width="1" style="34" customWidth="1"/>
    <col min="13" max="13" width="29.42578125" style="34" customWidth="1"/>
    <col min="14" max="14" width="1" style="34" customWidth="1"/>
    <col min="15" max="15" width="27" style="34" bestFit="1" customWidth="1"/>
    <col min="16" max="16" width="1" style="34" customWidth="1"/>
    <col min="17" max="17" width="23.7109375" style="34" bestFit="1" customWidth="1"/>
    <col min="18" max="18" width="1" style="34" customWidth="1"/>
    <col min="19" max="19" width="26.140625" style="34" bestFit="1" customWidth="1"/>
    <col min="20" max="21" width="22.5703125" style="34" bestFit="1" customWidth="1"/>
    <col min="22" max="22" width="8.5703125" style="34" customWidth="1"/>
    <col min="23" max="23" width="22.5703125" style="34" bestFit="1" customWidth="1"/>
    <col min="24" max="24" width="12.85546875" style="34" customWidth="1"/>
    <col min="25" max="16384" width="9.140625" style="34"/>
  </cols>
  <sheetData>
    <row r="2" spans="1:22" ht="30">
      <c r="A2" s="160" t="s">
        <v>66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</row>
    <row r="3" spans="1:22" ht="30">
      <c r="A3" s="160" t="s">
        <v>28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</row>
    <row r="4" spans="1:22" ht="30">
      <c r="A4" s="160" t="str">
        <f>'جمع درآمدها'!A4:I4</f>
        <v>برای ماه منتهی به 1401/04/31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</row>
    <row r="5" spans="1:22" ht="30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</row>
    <row r="6" spans="1:22" ht="36">
      <c r="A6" s="163" t="s">
        <v>76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</row>
    <row r="7" spans="1:22" ht="30.75" thickBot="1">
      <c r="A7" s="162" t="s">
        <v>3</v>
      </c>
      <c r="C7" s="161" t="s">
        <v>38</v>
      </c>
      <c r="D7" s="161" t="s">
        <v>38</v>
      </c>
      <c r="E7" s="161" t="s">
        <v>38</v>
      </c>
      <c r="F7" s="161" t="s">
        <v>38</v>
      </c>
      <c r="G7" s="161" t="s">
        <v>38</v>
      </c>
      <c r="I7" s="161" t="s">
        <v>137</v>
      </c>
      <c r="J7" s="161" t="s">
        <v>30</v>
      </c>
      <c r="K7" s="161" t="s">
        <v>30</v>
      </c>
      <c r="L7" s="161" t="s">
        <v>30</v>
      </c>
      <c r="M7" s="161" t="s">
        <v>30</v>
      </c>
      <c r="O7" s="161" t="str">
        <f>'سود اوراق بهادار و سپرده بانکی '!M6:Q6</f>
        <v>از ابتدای سال مالی تا پایان ماه</v>
      </c>
      <c r="P7" s="161" t="s">
        <v>31</v>
      </c>
      <c r="Q7" s="161" t="s">
        <v>31</v>
      </c>
      <c r="R7" s="161" t="s">
        <v>31</v>
      </c>
      <c r="S7" s="161" t="s">
        <v>31</v>
      </c>
    </row>
    <row r="8" spans="1:22" s="35" customFormat="1" ht="90">
      <c r="A8" s="162" t="s">
        <v>3</v>
      </c>
      <c r="C8" s="36" t="s">
        <v>39</v>
      </c>
      <c r="D8" s="66"/>
      <c r="E8" s="36" t="s">
        <v>40</v>
      </c>
      <c r="G8" s="36" t="s">
        <v>41</v>
      </c>
      <c r="I8" s="36" t="s">
        <v>42</v>
      </c>
      <c r="K8" s="36" t="s">
        <v>35</v>
      </c>
      <c r="M8" s="36" t="s">
        <v>43</v>
      </c>
      <c r="O8" s="36" t="s">
        <v>42</v>
      </c>
      <c r="Q8" s="36" t="s">
        <v>35</v>
      </c>
      <c r="S8" s="36" t="s">
        <v>43</v>
      </c>
    </row>
    <row r="9" spans="1:22" s="35" customFormat="1" ht="30">
      <c r="A9" s="37" t="s">
        <v>84</v>
      </c>
      <c r="B9" s="34"/>
      <c r="C9" s="67" t="s">
        <v>133</v>
      </c>
      <c r="D9" s="67"/>
      <c r="E9" s="26">
        <v>1900000</v>
      </c>
      <c r="F9" s="26"/>
      <c r="G9" s="26">
        <v>3750</v>
      </c>
      <c r="H9" s="26"/>
      <c r="I9" s="26">
        <v>7125000000</v>
      </c>
      <c r="J9" s="26"/>
      <c r="K9" s="26">
        <v>-245039683</v>
      </c>
      <c r="L9" s="26"/>
      <c r="M9" s="26">
        <f>I9+K9</f>
        <v>6879960317</v>
      </c>
      <c r="N9" s="26"/>
      <c r="O9" s="26">
        <v>7125000000</v>
      </c>
      <c r="P9" s="26"/>
      <c r="Q9" s="26">
        <v>-245039683</v>
      </c>
      <c r="R9" s="26"/>
      <c r="S9" s="26">
        <f>O9+Q9</f>
        <v>6879960317</v>
      </c>
      <c r="T9" s="125"/>
      <c r="U9" s="47"/>
      <c r="V9" s="47"/>
    </row>
    <row r="10" spans="1:22" s="35" customFormat="1" ht="30">
      <c r="A10" s="37" t="s">
        <v>98</v>
      </c>
      <c r="B10" s="34"/>
      <c r="C10" s="67" t="s">
        <v>119</v>
      </c>
      <c r="D10" s="67"/>
      <c r="E10" s="26">
        <v>1536666</v>
      </c>
      <c r="F10" s="26"/>
      <c r="G10" s="26">
        <v>200</v>
      </c>
      <c r="H10" s="26"/>
      <c r="I10" s="26">
        <v>0</v>
      </c>
      <c r="J10" s="26"/>
      <c r="K10" s="26">
        <v>0</v>
      </c>
      <c r="L10" s="26"/>
      <c r="M10" s="26">
        <f t="shared" ref="M10:M19" si="0">I10+K10</f>
        <v>0</v>
      </c>
      <c r="N10" s="26"/>
      <c r="O10" s="26">
        <v>307333200</v>
      </c>
      <c r="P10" s="26"/>
      <c r="Q10" s="26">
        <v>-9387335</v>
      </c>
      <c r="R10" s="26"/>
      <c r="S10" s="26">
        <f t="shared" ref="S10:S19" si="1">O10+Q10</f>
        <v>297945865</v>
      </c>
      <c r="T10" s="125"/>
      <c r="U10" s="47"/>
      <c r="V10" s="47"/>
    </row>
    <row r="11" spans="1:22" s="35" customFormat="1" ht="30">
      <c r="A11" s="37" t="s">
        <v>99</v>
      </c>
      <c r="B11" s="34"/>
      <c r="C11" s="67" t="s">
        <v>123</v>
      </c>
      <c r="D11" s="67"/>
      <c r="E11" s="26">
        <v>6211860</v>
      </c>
      <c r="F11" s="26"/>
      <c r="G11" s="26">
        <v>2400</v>
      </c>
      <c r="H11" s="26"/>
      <c r="I11" s="26">
        <v>0</v>
      </c>
      <c r="J11" s="26"/>
      <c r="K11" s="26">
        <v>0</v>
      </c>
      <c r="L11" s="26"/>
      <c r="M11" s="26">
        <f t="shared" si="0"/>
        <v>0</v>
      </c>
      <c r="N11" s="26"/>
      <c r="O11" s="26">
        <v>14908464000</v>
      </c>
      <c r="P11" s="26"/>
      <c r="Q11" s="26">
        <v>-892779879</v>
      </c>
      <c r="R11" s="26"/>
      <c r="S11" s="26">
        <f t="shared" si="1"/>
        <v>14015684121</v>
      </c>
      <c r="T11" s="125"/>
      <c r="U11" s="47"/>
      <c r="V11" s="47"/>
    </row>
    <row r="12" spans="1:22" s="35" customFormat="1" ht="30">
      <c r="A12" s="37" t="s">
        <v>117</v>
      </c>
      <c r="B12" s="34"/>
      <c r="C12" s="67" t="s">
        <v>134</v>
      </c>
      <c r="D12" s="67"/>
      <c r="E12" s="26">
        <v>14000000</v>
      </c>
      <c r="F12" s="26"/>
      <c r="G12" s="26">
        <v>1350</v>
      </c>
      <c r="H12" s="26"/>
      <c r="I12" s="26">
        <v>18900000000</v>
      </c>
      <c r="J12" s="26"/>
      <c r="K12" s="26">
        <v>-1143243243</v>
      </c>
      <c r="L12" s="26"/>
      <c r="M12" s="26">
        <f t="shared" si="0"/>
        <v>17756756757</v>
      </c>
      <c r="N12" s="26"/>
      <c r="O12" s="26">
        <v>18900000000</v>
      </c>
      <c r="P12" s="26"/>
      <c r="Q12" s="26">
        <v>-1143243243</v>
      </c>
      <c r="R12" s="26"/>
      <c r="S12" s="26">
        <f t="shared" si="1"/>
        <v>17756756757</v>
      </c>
      <c r="T12" s="125">
        <v>-1</v>
      </c>
      <c r="U12" s="47"/>
      <c r="V12" s="47"/>
    </row>
    <row r="13" spans="1:22" s="35" customFormat="1" ht="30">
      <c r="A13" s="37" t="s">
        <v>92</v>
      </c>
      <c r="B13" s="34"/>
      <c r="C13" s="67" t="s">
        <v>124</v>
      </c>
      <c r="D13" s="67"/>
      <c r="E13" s="26">
        <v>3400000</v>
      </c>
      <c r="F13" s="26"/>
      <c r="G13" s="26">
        <v>2040</v>
      </c>
      <c r="H13" s="26"/>
      <c r="I13" s="26">
        <v>0</v>
      </c>
      <c r="J13" s="26"/>
      <c r="K13" s="26">
        <v>0</v>
      </c>
      <c r="L13" s="26"/>
      <c r="M13" s="26">
        <f t="shared" si="0"/>
        <v>0</v>
      </c>
      <c r="N13" s="26"/>
      <c r="O13" s="26">
        <v>6936000000</v>
      </c>
      <c r="P13" s="26"/>
      <c r="Q13" s="26">
        <v>-711931162</v>
      </c>
      <c r="R13" s="26"/>
      <c r="S13" s="26">
        <f t="shared" si="1"/>
        <v>6224068838</v>
      </c>
      <c r="T13" s="125"/>
      <c r="U13" s="47"/>
      <c r="V13" s="47"/>
    </row>
    <row r="14" spans="1:22" s="35" customFormat="1" ht="30">
      <c r="A14" s="37" t="s">
        <v>116</v>
      </c>
      <c r="B14" s="34"/>
      <c r="C14" s="67" t="s">
        <v>135</v>
      </c>
      <c r="D14" s="67"/>
      <c r="E14" s="26">
        <v>4400000</v>
      </c>
      <c r="F14" s="26"/>
      <c r="G14" s="26">
        <v>600</v>
      </c>
      <c r="H14" s="26"/>
      <c r="I14" s="26">
        <v>2640000000</v>
      </c>
      <c r="J14" s="26"/>
      <c r="K14" s="26">
        <v>-68685791</v>
      </c>
      <c r="L14" s="26"/>
      <c r="M14" s="26">
        <f t="shared" si="0"/>
        <v>2571314209</v>
      </c>
      <c r="N14" s="26"/>
      <c r="O14" s="26">
        <v>2640000000</v>
      </c>
      <c r="P14" s="26"/>
      <c r="Q14" s="26">
        <v>-68685791</v>
      </c>
      <c r="R14" s="26"/>
      <c r="S14" s="26">
        <f t="shared" si="1"/>
        <v>2571314209</v>
      </c>
      <c r="T14" s="125"/>
      <c r="U14" s="47"/>
      <c r="V14" s="47"/>
    </row>
    <row r="15" spans="1:22" s="35" customFormat="1" ht="30">
      <c r="A15" s="37" t="s">
        <v>88</v>
      </c>
      <c r="B15" s="34"/>
      <c r="C15" s="67" t="s">
        <v>125</v>
      </c>
      <c r="D15" s="67"/>
      <c r="E15" s="26">
        <v>12200000</v>
      </c>
      <c r="F15" s="26"/>
      <c r="G15" s="26">
        <v>3456</v>
      </c>
      <c r="H15" s="26"/>
      <c r="I15" s="26">
        <v>0</v>
      </c>
      <c r="J15" s="26"/>
      <c r="K15" s="26">
        <v>0</v>
      </c>
      <c r="L15" s="26"/>
      <c r="M15" s="26">
        <f t="shared" si="0"/>
        <v>0</v>
      </c>
      <c r="N15" s="26"/>
      <c r="O15" s="26">
        <v>42163200000</v>
      </c>
      <c r="P15" s="26"/>
      <c r="Q15" s="26">
        <v>-28859138</v>
      </c>
      <c r="R15" s="26"/>
      <c r="S15" s="26">
        <f t="shared" si="1"/>
        <v>42134340862</v>
      </c>
      <c r="T15" s="125"/>
      <c r="U15" s="47"/>
      <c r="V15" s="47"/>
    </row>
    <row r="16" spans="1:22" s="35" customFormat="1" ht="30">
      <c r="A16" s="37" t="s">
        <v>105</v>
      </c>
      <c r="B16" s="34"/>
      <c r="C16" s="67" t="s">
        <v>126</v>
      </c>
      <c r="D16" s="67"/>
      <c r="E16" s="26">
        <v>4500000</v>
      </c>
      <c r="F16" s="26"/>
      <c r="G16" s="26">
        <v>1800</v>
      </c>
      <c r="H16" s="26"/>
      <c r="I16" s="26">
        <v>0</v>
      </c>
      <c r="J16" s="26"/>
      <c r="K16" s="26">
        <v>0</v>
      </c>
      <c r="L16" s="26"/>
      <c r="M16" s="26">
        <f t="shared" si="0"/>
        <v>0</v>
      </c>
      <c r="N16" s="26"/>
      <c r="O16" s="26">
        <v>8100000000</v>
      </c>
      <c r="P16" s="26"/>
      <c r="Q16" s="26">
        <v>-335062377</v>
      </c>
      <c r="R16" s="26"/>
      <c r="S16" s="26">
        <f t="shared" si="1"/>
        <v>7764937623</v>
      </c>
      <c r="T16" s="125"/>
      <c r="U16" s="47"/>
      <c r="V16" s="47"/>
    </row>
    <row r="17" spans="1:22" s="35" customFormat="1" ht="30">
      <c r="A17" s="37" t="s">
        <v>102</v>
      </c>
      <c r="B17" s="34"/>
      <c r="C17" s="67" t="s">
        <v>136</v>
      </c>
      <c r="D17" s="67"/>
      <c r="E17" s="26">
        <v>25000000</v>
      </c>
      <c r="F17" s="26"/>
      <c r="G17" s="26">
        <v>200</v>
      </c>
      <c r="H17" s="26"/>
      <c r="I17" s="26">
        <v>5000000000</v>
      </c>
      <c r="J17" s="26"/>
      <c r="K17" s="26">
        <v>-152722444</v>
      </c>
      <c r="L17" s="26"/>
      <c r="M17" s="26">
        <f t="shared" si="0"/>
        <v>4847277556</v>
      </c>
      <c r="N17" s="26"/>
      <c r="O17" s="26">
        <v>5000000000</v>
      </c>
      <c r="P17" s="26"/>
      <c r="Q17" s="26">
        <v>-152722444</v>
      </c>
      <c r="R17" s="26"/>
      <c r="S17" s="26">
        <f t="shared" si="1"/>
        <v>4847277556</v>
      </c>
      <c r="T17" s="125"/>
      <c r="U17" s="47"/>
      <c r="V17" s="47"/>
    </row>
    <row r="18" spans="1:22" s="35" customFormat="1" ht="30">
      <c r="A18" s="37" t="s">
        <v>112</v>
      </c>
      <c r="B18" s="34"/>
      <c r="C18" s="67" t="s">
        <v>120</v>
      </c>
      <c r="D18" s="67"/>
      <c r="E18" s="26">
        <v>30000000</v>
      </c>
      <c r="F18" s="26"/>
      <c r="G18" s="26">
        <v>270</v>
      </c>
      <c r="H18" s="26"/>
      <c r="I18" s="26">
        <v>8100000000</v>
      </c>
      <c r="J18" s="26"/>
      <c r="K18" s="26">
        <v>0</v>
      </c>
      <c r="L18" s="26"/>
      <c r="M18" s="26">
        <f t="shared" si="0"/>
        <v>8100000000</v>
      </c>
      <c r="N18" s="26"/>
      <c r="O18" s="26">
        <v>8100000000</v>
      </c>
      <c r="P18" s="26"/>
      <c r="Q18" s="26">
        <v>0</v>
      </c>
      <c r="R18" s="26"/>
      <c r="S18" s="26">
        <f t="shared" si="1"/>
        <v>8100000000</v>
      </c>
      <c r="T18" s="125"/>
      <c r="U18" s="47"/>
      <c r="V18" s="47"/>
    </row>
    <row r="19" spans="1:22" s="35" customFormat="1" ht="30">
      <c r="A19" s="37" t="s">
        <v>115</v>
      </c>
      <c r="B19" s="34"/>
      <c r="C19" s="67" t="s">
        <v>126</v>
      </c>
      <c r="D19" s="67"/>
      <c r="E19" s="26">
        <v>6000000</v>
      </c>
      <c r="F19" s="26"/>
      <c r="G19" s="26">
        <v>4240</v>
      </c>
      <c r="H19" s="26"/>
      <c r="I19" s="26">
        <v>0</v>
      </c>
      <c r="J19" s="26"/>
      <c r="K19" s="26">
        <v>0</v>
      </c>
      <c r="L19" s="26"/>
      <c r="M19" s="26">
        <f t="shared" si="0"/>
        <v>0</v>
      </c>
      <c r="N19" s="26"/>
      <c r="O19" s="26">
        <v>25440000000</v>
      </c>
      <c r="P19" s="26"/>
      <c r="Q19" s="26">
        <v>-1976702464</v>
      </c>
      <c r="R19" s="26"/>
      <c r="S19" s="26">
        <f t="shared" si="1"/>
        <v>23463297536</v>
      </c>
      <c r="T19" s="125"/>
      <c r="U19" s="47"/>
      <c r="V19" s="47"/>
    </row>
    <row r="20" spans="1:22" s="35" customFormat="1" ht="28.5" thickBot="1">
      <c r="A20" s="34"/>
      <c r="B20" s="34"/>
      <c r="C20" s="67"/>
      <c r="D20" s="67"/>
      <c r="E20" s="68"/>
      <c r="F20" s="34"/>
      <c r="G20" s="14"/>
      <c r="H20" s="34"/>
      <c r="I20" s="38">
        <f>SUM(I9:I19)</f>
        <v>41765000000</v>
      </c>
      <c r="J20" s="40" t="e">
        <f>SUM(#REF!)</f>
        <v>#REF!</v>
      </c>
      <c r="K20" s="38">
        <f>SUM(K9:K19)</f>
        <v>-1609691161</v>
      </c>
      <c r="L20" s="40" t="e">
        <f>SUM(#REF!)</f>
        <v>#REF!</v>
      </c>
      <c r="M20" s="38">
        <f>SUM(M9:M19)</f>
        <v>40155308839</v>
      </c>
      <c r="N20" s="40" t="e">
        <f>SUM(#REF!)</f>
        <v>#REF!</v>
      </c>
      <c r="O20" s="38">
        <f>SUM(O9:O19)</f>
        <v>139619997200</v>
      </c>
      <c r="P20" s="40" t="e">
        <f>SUM(#REF!)</f>
        <v>#REF!</v>
      </c>
      <c r="Q20" s="38">
        <f>SUM(Q9:Q19)</f>
        <v>-5564413516</v>
      </c>
      <c r="R20" s="40" t="e">
        <f>SUM(#REF!)</f>
        <v>#REF!</v>
      </c>
      <c r="S20" s="38">
        <f>SUM(S9:S19)</f>
        <v>134055583684</v>
      </c>
    </row>
    <row r="21" spans="1:22" s="35" customFormat="1" ht="30.75" thickTop="1">
      <c r="A21" s="37"/>
      <c r="B21" s="34"/>
      <c r="C21" s="67"/>
      <c r="D21" s="67"/>
      <c r="E21" s="68"/>
      <c r="F21" s="34"/>
      <c r="G21" s="14"/>
      <c r="H21" s="34"/>
      <c r="I21" s="14"/>
      <c r="J21" s="34"/>
      <c r="K21" s="14"/>
      <c r="L21" s="34"/>
      <c r="M21" s="39"/>
      <c r="N21" s="34"/>
      <c r="O21" s="114"/>
      <c r="P21" s="34"/>
      <c r="Q21" s="14"/>
      <c r="R21" s="34"/>
      <c r="S21" s="14"/>
    </row>
    <row r="22" spans="1:22" s="35" customFormat="1" ht="30">
      <c r="A22" s="37"/>
      <c r="B22" s="34"/>
      <c r="C22" s="67"/>
      <c r="D22" s="67"/>
      <c r="E22" s="68"/>
      <c r="F22" s="34"/>
      <c r="G22" s="14"/>
      <c r="H22" s="34"/>
      <c r="I22" s="14"/>
      <c r="J22" s="34"/>
      <c r="K22" s="14"/>
      <c r="L22" s="34"/>
      <c r="M22" s="39"/>
      <c r="N22" s="34"/>
      <c r="O22" s="14"/>
      <c r="P22" s="34"/>
      <c r="Q22" s="26"/>
      <c r="R22" s="34"/>
      <c r="S22" s="14"/>
    </row>
    <row r="23" spans="1:22" s="35" customFormat="1" ht="30">
      <c r="A23" s="37"/>
      <c r="B23" s="34"/>
      <c r="C23" s="67"/>
      <c r="D23" s="67"/>
      <c r="E23" s="69"/>
      <c r="F23" s="41"/>
      <c r="G23" s="40"/>
      <c r="H23" s="41"/>
      <c r="I23" s="40"/>
      <c r="J23" s="41"/>
      <c r="K23" s="26"/>
      <c r="L23" s="41"/>
      <c r="M23" s="42"/>
      <c r="N23" s="41"/>
      <c r="O23" s="40"/>
      <c r="P23" s="41"/>
      <c r="Q23" s="40"/>
      <c r="R23" s="41"/>
      <c r="S23" s="40"/>
    </row>
    <row r="24" spans="1:22" s="35" customFormat="1" ht="30">
      <c r="A24" s="37"/>
      <c r="B24" s="34"/>
      <c r="C24" s="67"/>
      <c r="D24" s="67"/>
      <c r="E24" s="68"/>
      <c r="F24" s="34"/>
      <c r="G24" s="14"/>
      <c r="H24" s="34"/>
      <c r="I24" s="14"/>
      <c r="J24" s="34"/>
      <c r="K24" s="14"/>
      <c r="L24" s="34"/>
      <c r="M24" s="39"/>
      <c r="N24" s="34"/>
      <c r="O24" s="14"/>
      <c r="P24" s="34"/>
      <c r="Q24" s="14"/>
      <c r="R24" s="34"/>
      <c r="S24" s="14"/>
    </row>
    <row r="25" spans="1:22" s="35" customFormat="1" ht="30">
      <c r="A25" s="37"/>
      <c r="B25" s="34"/>
      <c r="C25" s="67"/>
      <c r="D25" s="67"/>
      <c r="E25" s="68"/>
      <c r="F25" s="34"/>
      <c r="G25" s="14"/>
      <c r="H25" s="34"/>
      <c r="I25" s="14"/>
      <c r="J25" s="34"/>
      <c r="K25" s="14"/>
      <c r="L25" s="34"/>
      <c r="M25" s="39"/>
      <c r="N25" s="34"/>
      <c r="O25" s="14"/>
      <c r="P25" s="34"/>
      <c r="Q25" s="14"/>
      <c r="R25" s="34"/>
      <c r="S25" s="14"/>
    </row>
    <row r="26" spans="1:22" s="35" customFormat="1">
      <c r="A26" s="34"/>
      <c r="B26" s="34"/>
      <c r="C26" s="67"/>
      <c r="D26" s="67"/>
      <c r="E26" s="69"/>
      <c r="F26" s="41"/>
      <c r="G26" s="41"/>
      <c r="H26" s="41"/>
      <c r="I26" s="41"/>
      <c r="J26" s="41"/>
      <c r="K26" s="40"/>
      <c r="L26" s="41"/>
      <c r="M26" s="42"/>
      <c r="N26" s="41"/>
      <c r="O26" s="40"/>
      <c r="P26" s="41"/>
      <c r="Q26" s="40"/>
      <c r="R26" s="41"/>
      <c r="S26" s="40"/>
    </row>
    <row r="27" spans="1:22" s="35" customFormat="1">
      <c r="A27" s="34"/>
      <c r="B27" s="34"/>
      <c r="C27" s="67"/>
      <c r="D27" s="67"/>
      <c r="E27" s="67"/>
      <c r="F27" s="34"/>
      <c r="G27" s="34"/>
      <c r="H27" s="34"/>
      <c r="I27" s="34"/>
      <c r="J27" s="34"/>
      <c r="K27" s="14"/>
      <c r="L27" s="34"/>
      <c r="M27" s="39"/>
      <c r="N27" s="34"/>
      <c r="O27" s="34"/>
      <c r="P27" s="34"/>
      <c r="Q27" s="34"/>
      <c r="R27" s="34"/>
      <c r="S27" s="34"/>
    </row>
    <row r="28" spans="1:22" s="35" customFormat="1">
      <c r="A28" s="34"/>
      <c r="B28" s="34"/>
      <c r="C28" s="67"/>
      <c r="D28" s="67"/>
      <c r="E28" s="67"/>
      <c r="F28" s="34"/>
      <c r="G28" s="34"/>
      <c r="H28" s="34"/>
      <c r="I28" s="34"/>
      <c r="J28" s="34"/>
      <c r="K28" s="14"/>
      <c r="L28" s="34"/>
      <c r="M28" s="39"/>
      <c r="N28" s="34"/>
      <c r="O28" s="34"/>
      <c r="P28" s="34"/>
      <c r="Q28" s="34"/>
      <c r="R28" s="34"/>
      <c r="S28" s="34"/>
    </row>
    <row r="29" spans="1:22" s="35" customFormat="1">
      <c r="A29" s="34"/>
      <c r="B29" s="34"/>
      <c r="C29" s="67"/>
      <c r="D29" s="67"/>
      <c r="E29" s="67"/>
      <c r="F29" s="34"/>
      <c r="G29" s="34"/>
      <c r="H29" s="34"/>
      <c r="I29" s="34"/>
      <c r="J29" s="34"/>
      <c r="K29" s="14"/>
      <c r="L29" s="34"/>
      <c r="M29" s="39"/>
      <c r="N29" s="34"/>
      <c r="O29" s="34"/>
      <c r="P29" s="34"/>
      <c r="Q29" s="34"/>
      <c r="R29" s="34"/>
      <c r="S29" s="34"/>
    </row>
    <row r="30" spans="1:22" s="35" customFormat="1">
      <c r="A30" s="34"/>
      <c r="B30" s="34"/>
      <c r="C30" s="67"/>
      <c r="D30" s="67"/>
      <c r="E30" s="67"/>
      <c r="F30" s="34"/>
      <c r="G30" s="34"/>
      <c r="H30" s="34"/>
      <c r="I30" s="34"/>
      <c r="J30" s="34"/>
      <c r="K30" s="34"/>
      <c r="L30" s="34"/>
      <c r="M30" s="39"/>
      <c r="N30" s="34"/>
      <c r="O30" s="34"/>
      <c r="P30" s="34"/>
      <c r="Q30" s="34"/>
      <c r="R30" s="34"/>
      <c r="S30" s="34"/>
    </row>
    <row r="31" spans="1:22" s="35" customFormat="1">
      <c r="A31" s="34"/>
      <c r="B31" s="34"/>
      <c r="C31" s="67"/>
      <c r="D31" s="67"/>
      <c r="E31" s="67"/>
      <c r="F31" s="34"/>
      <c r="G31" s="34"/>
      <c r="H31" s="34"/>
      <c r="I31" s="34"/>
      <c r="J31" s="34"/>
      <c r="K31" s="34"/>
      <c r="L31" s="34"/>
      <c r="M31" s="39"/>
      <c r="N31" s="34"/>
      <c r="O31" s="34"/>
      <c r="P31" s="34"/>
      <c r="Q31" s="34"/>
      <c r="R31" s="34"/>
      <c r="S31" s="34"/>
    </row>
    <row r="32" spans="1:22" s="35" customFormat="1">
      <c r="A32" s="34"/>
      <c r="B32" s="34"/>
      <c r="C32" s="67"/>
      <c r="D32" s="67"/>
      <c r="E32" s="67"/>
      <c r="F32" s="34"/>
      <c r="G32" s="34"/>
      <c r="H32" s="34"/>
      <c r="I32" s="34"/>
      <c r="J32" s="34"/>
      <c r="K32" s="34"/>
      <c r="L32" s="34"/>
      <c r="M32" s="39"/>
      <c r="N32" s="34"/>
      <c r="O32" s="34"/>
      <c r="P32" s="34"/>
      <c r="Q32" s="34"/>
      <c r="R32" s="34"/>
      <c r="S32" s="34"/>
    </row>
    <row r="33" spans="13:13">
      <c r="M33" s="39"/>
    </row>
    <row r="34" spans="13:13">
      <c r="M34" s="39"/>
    </row>
    <row r="35" spans="13:13">
      <c r="M35" s="39"/>
    </row>
    <row r="36" spans="13:13">
      <c r="M36" s="39"/>
    </row>
    <row r="37" spans="13:13">
      <c r="M37" s="39"/>
    </row>
    <row r="38" spans="13:13">
      <c r="M38" s="39"/>
    </row>
    <row r="39" spans="13:13">
      <c r="M39" s="39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6"/>
  <sheetViews>
    <sheetView rightToLeft="1" view="pageBreakPreview" zoomScale="60" zoomScaleNormal="100" workbookViewId="0">
      <selection activeCell="I11" sqref="I11"/>
    </sheetView>
  </sheetViews>
  <sheetFormatPr defaultColWidth="9.140625" defaultRowHeight="27.75"/>
  <cols>
    <col min="1" max="1" width="48.5703125" style="96" bestFit="1" customWidth="1"/>
    <col min="2" max="2" width="1" style="96" customWidth="1"/>
    <col min="3" max="3" width="21.140625" style="97" bestFit="1" customWidth="1"/>
    <col min="4" max="4" width="1" style="96" customWidth="1"/>
    <col min="5" max="5" width="29.85546875" style="96" bestFit="1" customWidth="1"/>
    <col min="6" max="6" width="1" style="96" customWidth="1"/>
    <col min="7" max="7" width="33.42578125" style="96" customWidth="1"/>
    <col min="8" max="8" width="1" style="96" customWidth="1"/>
    <col min="9" max="9" width="28.85546875" style="96" customWidth="1"/>
    <col min="10" max="10" width="1" style="96" customWidth="1"/>
    <col min="11" max="11" width="21.7109375" style="97" customWidth="1"/>
    <col min="12" max="12" width="1" style="96" customWidth="1"/>
    <col min="13" max="13" width="30.85546875" style="96" customWidth="1"/>
    <col min="14" max="14" width="1" style="96" customWidth="1"/>
    <col min="15" max="15" width="32.5703125" style="96" bestFit="1" customWidth="1"/>
    <col min="16" max="16" width="1" style="96" customWidth="1"/>
    <col min="17" max="17" width="30.5703125" style="98" customWidth="1"/>
    <col min="18" max="18" width="1" style="96" customWidth="1"/>
    <col min="19" max="19" width="17.28515625" style="96" bestFit="1" customWidth="1"/>
    <col min="20" max="20" width="13" style="96" bestFit="1" customWidth="1"/>
    <col min="21" max="21" width="30" style="96" customWidth="1"/>
    <col min="22" max="22" width="22.7109375" style="96" bestFit="1" customWidth="1"/>
    <col min="23" max="16384" width="9.140625" style="96"/>
  </cols>
  <sheetData>
    <row r="1" spans="1:22" s="92" customFormat="1" ht="33.75">
      <c r="C1" s="93"/>
      <c r="K1" s="93"/>
      <c r="Q1" s="94"/>
    </row>
    <row r="2" spans="1:22" s="95" customFormat="1" ht="42.75">
      <c r="A2" s="166" t="s">
        <v>66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22" s="95" customFormat="1" ht="42.75">
      <c r="A3" s="166" t="s">
        <v>28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</row>
    <row r="4" spans="1:22" s="95" customFormat="1" ht="42.75">
      <c r="A4" s="166" t="str">
        <f>'درآمد سود سهام '!A4:S4</f>
        <v>برای ماه منتهی به 1401/04/31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</row>
    <row r="5" spans="1:22" s="92" customFormat="1" ht="36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44"/>
    </row>
    <row r="6" spans="1:22" ht="40.5">
      <c r="A6" s="167" t="s">
        <v>77</v>
      </c>
      <c r="B6" s="167"/>
      <c r="C6" s="167"/>
      <c r="D6" s="167"/>
      <c r="E6" s="167"/>
      <c r="F6" s="167"/>
      <c r="G6" s="167"/>
      <c r="H6" s="167"/>
      <c r="I6" s="167"/>
    </row>
    <row r="7" spans="1:22" s="51" customFormat="1" ht="34.5" thickBot="1">
      <c r="A7" s="165" t="s">
        <v>3</v>
      </c>
      <c r="C7" s="164" t="s">
        <v>131</v>
      </c>
      <c r="D7" s="164" t="s">
        <v>30</v>
      </c>
      <c r="E7" s="164" t="s">
        <v>30</v>
      </c>
      <c r="F7" s="164" t="s">
        <v>30</v>
      </c>
      <c r="G7" s="164" t="s">
        <v>30</v>
      </c>
      <c r="H7" s="164" t="s">
        <v>30</v>
      </c>
      <c r="I7" s="164" t="s">
        <v>30</v>
      </c>
      <c r="K7" s="164" t="s">
        <v>132</v>
      </c>
      <c r="L7" s="164" t="s">
        <v>31</v>
      </c>
      <c r="M7" s="164" t="s">
        <v>31</v>
      </c>
      <c r="N7" s="164" t="s">
        <v>31</v>
      </c>
      <c r="O7" s="164" t="s">
        <v>31</v>
      </c>
      <c r="P7" s="164" t="s">
        <v>31</v>
      </c>
      <c r="Q7" s="164" t="s">
        <v>31</v>
      </c>
    </row>
    <row r="8" spans="1:22" s="99" customFormat="1" ht="66" customHeight="1" thickBot="1">
      <c r="A8" s="164" t="s">
        <v>3</v>
      </c>
      <c r="C8" s="181" t="s">
        <v>6</v>
      </c>
      <c r="E8" s="181" t="s">
        <v>44</v>
      </c>
      <c r="G8" s="181" t="s">
        <v>45</v>
      </c>
      <c r="I8" s="181" t="s">
        <v>47</v>
      </c>
      <c r="K8" s="181" t="s">
        <v>6</v>
      </c>
      <c r="M8" s="181" t="s">
        <v>44</v>
      </c>
      <c r="O8" s="181" t="s">
        <v>45</v>
      </c>
      <c r="Q8" s="182" t="s">
        <v>47</v>
      </c>
    </row>
    <row r="9" spans="1:22" s="51" customFormat="1" ht="40.5" customHeight="1">
      <c r="A9" s="37" t="s">
        <v>85</v>
      </c>
      <c r="B9" s="34"/>
      <c r="C9" s="135">
        <v>2000000</v>
      </c>
      <c r="D9" s="135"/>
      <c r="E9" s="135">
        <v>35669934619</v>
      </c>
      <c r="F9" s="135"/>
      <c r="G9" s="135">
        <v>28728044951</v>
      </c>
      <c r="H9" s="135"/>
      <c r="I9" s="135">
        <f>E9-G9</f>
        <v>6941889668</v>
      </c>
      <c r="J9" s="135"/>
      <c r="K9" s="135">
        <v>4000000</v>
      </c>
      <c r="L9" s="135"/>
      <c r="M9" s="135">
        <v>73304667755</v>
      </c>
      <c r="N9" s="135"/>
      <c r="O9" s="135">
        <v>57456090000</v>
      </c>
      <c r="P9" s="135"/>
      <c r="Q9" s="135">
        <f>M9-O9</f>
        <v>15848577755</v>
      </c>
      <c r="S9" s="125"/>
      <c r="T9" s="126"/>
      <c r="U9" s="126"/>
      <c r="V9" s="57"/>
    </row>
    <row r="10" spans="1:22" s="51" customFormat="1" ht="40.5" customHeight="1">
      <c r="A10" s="37" t="s">
        <v>84</v>
      </c>
      <c r="B10" s="34"/>
      <c r="C10" s="135">
        <v>100000</v>
      </c>
      <c r="D10" s="135"/>
      <c r="E10" s="135">
        <v>7257010134</v>
      </c>
      <c r="F10" s="135"/>
      <c r="G10" s="135">
        <v>6235675650</v>
      </c>
      <c r="H10" s="135"/>
      <c r="I10" s="135">
        <f t="shared" ref="I10:I28" si="0">E10-G10</f>
        <v>1021334484</v>
      </c>
      <c r="J10" s="135"/>
      <c r="K10" s="135">
        <v>1000000</v>
      </c>
      <c r="L10" s="135"/>
      <c r="M10" s="135">
        <v>72221542575</v>
      </c>
      <c r="N10" s="135"/>
      <c r="O10" s="135">
        <v>62356756487</v>
      </c>
      <c r="P10" s="135"/>
      <c r="Q10" s="135">
        <f t="shared" ref="Q10:Q28" si="1">M10-O10</f>
        <v>9864786088</v>
      </c>
      <c r="S10" s="125"/>
      <c r="T10" s="126"/>
      <c r="U10" s="126"/>
      <c r="V10" s="57"/>
    </row>
    <row r="11" spans="1:22" s="51" customFormat="1" ht="40.5" customHeight="1">
      <c r="A11" s="37" t="s">
        <v>98</v>
      </c>
      <c r="B11" s="34"/>
      <c r="C11" s="135">
        <v>1036666</v>
      </c>
      <c r="D11" s="135"/>
      <c r="E11" s="135">
        <v>12366048310</v>
      </c>
      <c r="F11" s="135"/>
      <c r="G11" s="135">
        <v>13087322529</v>
      </c>
      <c r="H11" s="135"/>
      <c r="I11" s="135">
        <f t="shared" si="0"/>
        <v>-721274219</v>
      </c>
      <c r="J11" s="135"/>
      <c r="K11" s="135">
        <v>1036666</v>
      </c>
      <c r="L11" s="135"/>
      <c r="M11" s="135">
        <v>12366048310</v>
      </c>
      <c r="N11" s="135"/>
      <c r="O11" s="135">
        <v>13087322529</v>
      </c>
      <c r="P11" s="135"/>
      <c r="Q11" s="135">
        <f t="shared" si="1"/>
        <v>-721274219</v>
      </c>
      <c r="S11" s="125"/>
      <c r="T11" s="126"/>
      <c r="U11" s="126"/>
      <c r="V11" s="57"/>
    </row>
    <row r="12" spans="1:22" s="51" customFormat="1" ht="40.5" customHeight="1">
      <c r="A12" s="37" t="s">
        <v>99</v>
      </c>
      <c r="B12" s="34"/>
      <c r="C12" s="135">
        <v>211860</v>
      </c>
      <c r="D12" s="135"/>
      <c r="E12" s="135">
        <v>3708468396</v>
      </c>
      <c r="F12" s="135"/>
      <c r="G12" s="135">
        <v>3655451559</v>
      </c>
      <c r="H12" s="135"/>
      <c r="I12" s="135">
        <f t="shared" si="0"/>
        <v>53016837</v>
      </c>
      <c r="J12" s="135"/>
      <c r="K12" s="135">
        <v>5400000</v>
      </c>
      <c r="L12" s="135"/>
      <c r="M12" s="135">
        <v>116376635562</v>
      </c>
      <c r="N12" s="135"/>
      <c r="O12" s="135">
        <v>93164658047</v>
      </c>
      <c r="P12" s="135"/>
      <c r="Q12" s="135">
        <f t="shared" si="1"/>
        <v>23211977515</v>
      </c>
      <c r="S12" s="125"/>
      <c r="T12" s="126"/>
      <c r="U12" s="126"/>
      <c r="V12" s="57"/>
    </row>
    <row r="13" spans="1:22" s="51" customFormat="1" ht="40.5" customHeight="1">
      <c r="A13" s="37" t="s">
        <v>105</v>
      </c>
      <c r="B13" s="34"/>
      <c r="C13" s="135">
        <v>3300000</v>
      </c>
      <c r="D13" s="135"/>
      <c r="E13" s="135">
        <v>59724052619</v>
      </c>
      <c r="F13" s="135"/>
      <c r="G13" s="135">
        <v>66919445912</v>
      </c>
      <c r="H13" s="135"/>
      <c r="I13" s="135">
        <f t="shared" si="0"/>
        <v>-7195393293</v>
      </c>
      <c r="J13" s="135"/>
      <c r="K13" s="135">
        <v>3334567</v>
      </c>
      <c r="L13" s="135"/>
      <c r="M13" s="135">
        <v>60449082799</v>
      </c>
      <c r="N13" s="135"/>
      <c r="O13" s="135">
        <v>67620416970</v>
      </c>
      <c r="P13" s="135"/>
      <c r="Q13" s="135">
        <f t="shared" si="1"/>
        <v>-7171334171</v>
      </c>
      <c r="S13" s="125"/>
      <c r="T13" s="126"/>
      <c r="U13" s="126"/>
      <c r="V13" s="57"/>
    </row>
    <row r="14" spans="1:22" s="51" customFormat="1" ht="40.5" customHeight="1">
      <c r="A14" s="37" t="s">
        <v>112</v>
      </c>
      <c r="B14" s="34"/>
      <c r="C14" s="135">
        <v>21600000</v>
      </c>
      <c r="D14" s="135"/>
      <c r="E14" s="135">
        <v>56889096387</v>
      </c>
      <c r="F14" s="135"/>
      <c r="G14" s="135">
        <v>47924343284</v>
      </c>
      <c r="H14" s="135"/>
      <c r="I14" s="135">
        <f t="shared" si="0"/>
        <v>8964753103</v>
      </c>
      <c r="J14" s="135"/>
      <c r="K14" s="135">
        <v>63007361</v>
      </c>
      <c r="L14" s="135"/>
      <c r="M14" s="135">
        <v>172355009182</v>
      </c>
      <c r="N14" s="135"/>
      <c r="O14" s="135">
        <v>139795666757</v>
      </c>
      <c r="P14" s="135"/>
      <c r="Q14" s="135">
        <f t="shared" si="1"/>
        <v>32559342425</v>
      </c>
      <c r="S14" s="125"/>
      <c r="T14" s="126"/>
      <c r="U14" s="126"/>
      <c r="V14" s="57"/>
    </row>
    <row r="15" spans="1:22" s="51" customFormat="1" ht="40.5" customHeight="1">
      <c r="A15" s="37" t="s">
        <v>115</v>
      </c>
      <c r="B15" s="34"/>
      <c r="C15" s="135">
        <v>4217</v>
      </c>
      <c r="D15" s="135"/>
      <c r="E15" s="135">
        <v>124709290</v>
      </c>
      <c r="F15" s="135"/>
      <c r="G15" s="135">
        <v>116754046</v>
      </c>
      <c r="H15" s="135"/>
      <c r="I15" s="135">
        <f t="shared" si="0"/>
        <v>7955244</v>
      </c>
      <c r="J15" s="135"/>
      <c r="K15" s="135">
        <v>204217</v>
      </c>
      <c r="L15" s="135"/>
      <c r="M15" s="135">
        <v>6834546803</v>
      </c>
      <c r="N15" s="135"/>
      <c r="O15" s="135">
        <v>5328434742</v>
      </c>
      <c r="P15" s="135"/>
      <c r="Q15" s="135">
        <f t="shared" si="1"/>
        <v>1506112061</v>
      </c>
      <c r="S15" s="125"/>
      <c r="T15" s="126"/>
      <c r="U15" s="126"/>
      <c r="V15" s="57"/>
    </row>
    <row r="16" spans="1:22" s="51" customFormat="1" ht="40.5" customHeight="1">
      <c r="A16" s="37" t="s">
        <v>111</v>
      </c>
      <c r="B16" s="34"/>
      <c r="C16" s="135">
        <v>303736</v>
      </c>
      <c r="D16" s="135"/>
      <c r="E16" s="135">
        <v>9962208308</v>
      </c>
      <c r="F16" s="135"/>
      <c r="G16" s="135">
        <v>9072959562</v>
      </c>
      <c r="H16" s="135"/>
      <c r="I16" s="135">
        <f t="shared" si="0"/>
        <v>889248746</v>
      </c>
      <c r="J16" s="135"/>
      <c r="K16" s="135">
        <v>303736</v>
      </c>
      <c r="L16" s="135"/>
      <c r="M16" s="135">
        <v>9962208308</v>
      </c>
      <c r="N16" s="135"/>
      <c r="O16" s="135">
        <v>9072959562</v>
      </c>
      <c r="P16" s="135"/>
      <c r="Q16" s="135">
        <f t="shared" si="1"/>
        <v>889248746</v>
      </c>
      <c r="S16" s="125"/>
      <c r="T16" s="126"/>
      <c r="U16" s="126"/>
      <c r="V16" s="57"/>
    </row>
    <row r="17" spans="1:22" s="51" customFormat="1" ht="40.5" customHeight="1">
      <c r="A17" s="37" t="s">
        <v>89</v>
      </c>
      <c r="B17" s="34"/>
      <c r="C17" s="135">
        <v>0</v>
      </c>
      <c r="D17" s="135"/>
      <c r="E17" s="135">
        <v>0</v>
      </c>
      <c r="F17" s="135"/>
      <c r="G17" s="135">
        <v>0</v>
      </c>
      <c r="H17" s="135"/>
      <c r="I17" s="135">
        <f t="shared" si="0"/>
        <v>0</v>
      </c>
      <c r="J17" s="135"/>
      <c r="K17" s="135">
        <v>400000</v>
      </c>
      <c r="L17" s="135"/>
      <c r="M17" s="135">
        <v>6859945094</v>
      </c>
      <c r="N17" s="135"/>
      <c r="O17" s="135">
        <v>5522941810</v>
      </c>
      <c r="P17" s="135"/>
      <c r="Q17" s="135">
        <f t="shared" si="1"/>
        <v>1337003284</v>
      </c>
      <c r="S17" s="125"/>
      <c r="T17" s="126"/>
      <c r="U17" s="126"/>
      <c r="V17" s="57"/>
    </row>
    <row r="18" spans="1:22" s="51" customFormat="1" ht="40.5" customHeight="1">
      <c r="A18" s="37" t="s">
        <v>110</v>
      </c>
      <c r="B18" s="34"/>
      <c r="C18" s="135">
        <v>0</v>
      </c>
      <c r="D18" s="135"/>
      <c r="E18" s="135">
        <v>0</v>
      </c>
      <c r="F18" s="135"/>
      <c r="G18" s="135">
        <v>0</v>
      </c>
      <c r="H18" s="135"/>
      <c r="I18" s="135">
        <f t="shared" si="0"/>
        <v>0</v>
      </c>
      <c r="J18" s="135"/>
      <c r="K18" s="135">
        <v>3000000</v>
      </c>
      <c r="L18" s="135"/>
      <c r="M18" s="135">
        <v>17287875821</v>
      </c>
      <c r="N18" s="135"/>
      <c r="O18" s="135">
        <v>16706022433</v>
      </c>
      <c r="P18" s="135"/>
      <c r="Q18" s="135">
        <f t="shared" si="1"/>
        <v>581853388</v>
      </c>
      <c r="S18" s="125"/>
      <c r="T18" s="126"/>
      <c r="U18" s="126"/>
      <c r="V18" s="57"/>
    </row>
    <row r="19" spans="1:22" s="51" customFormat="1" ht="40.5" customHeight="1">
      <c r="A19" s="37" t="s">
        <v>91</v>
      </c>
      <c r="B19" s="34"/>
      <c r="C19" s="135">
        <v>0</v>
      </c>
      <c r="D19" s="135"/>
      <c r="E19" s="135">
        <v>0</v>
      </c>
      <c r="F19" s="135"/>
      <c r="G19" s="135">
        <v>0</v>
      </c>
      <c r="H19" s="135"/>
      <c r="I19" s="135">
        <f t="shared" si="0"/>
        <v>0</v>
      </c>
      <c r="J19" s="135"/>
      <c r="K19" s="135">
        <v>400000</v>
      </c>
      <c r="L19" s="135"/>
      <c r="M19" s="135">
        <v>1510289987</v>
      </c>
      <c r="N19" s="135"/>
      <c r="O19" s="135">
        <v>1472386860</v>
      </c>
      <c r="P19" s="135"/>
      <c r="Q19" s="135">
        <f t="shared" si="1"/>
        <v>37903127</v>
      </c>
      <c r="S19" s="125"/>
      <c r="T19" s="126"/>
      <c r="U19" s="126"/>
      <c r="V19" s="57"/>
    </row>
    <row r="20" spans="1:22" s="51" customFormat="1" ht="40.5" customHeight="1">
      <c r="A20" s="37" t="s">
        <v>117</v>
      </c>
      <c r="B20" s="34"/>
      <c r="C20" s="135">
        <v>0</v>
      </c>
      <c r="D20" s="135"/>
      <c r="E20" s="135">
        <v>0</v>
      </c>
      <c r="F20" s="135"/>
      <c r="G20" s="135">
        <v>0</v>
      </c>
      <c r="H20" s="135"/>
      <c r="I20" s="135">
        <f t="shared" si="0"/>
        <v>0</v>
      </c>
      <c r="J20" s="135"/>
      <c r="K20" s="135">
        <v>4000000</v>
      </c>
      <c r="L20" s="135"/>
      <c r="M20" s="135">
        <v>38174233249</v>
      </c>
      <c r="N20" s="135"/>
      <c r="O20" s="135">
        <v>30665282981</v>
      </c>
      <c r="P20" s="135"/>
      <c r="Q20" s="135">
        <f t="shared" si="1"/>
        <v>7508950268</v>
      </c>
      <c r="S20" s="125"/>
      <c r="T20" s="126"/>
      <c r="U20" s="126"/>
      <c r="V20" s="57"/>
    </row>
    <row r="21" spans="1:22" s="51" customFormat="1" ht="40.5" customHeight="1">
      <c r="A21" s="37" t="s">
        <v>83</v>
      </c>
      <c r="B21" s="34"/>
      <c r="C21" s="135">
        <v>0</v>
      </c>
      <c r="D21" s="135"/>
      <c r="E21" s="135">
        <v>0</v>
      </c>
      <c r="F21" s="135"/>
      <c r="G21" s="135">
        <v>0</v>
      </c>
      <c r="H21" s="135"/>
      <c r="I21" s="135">
        <f t="shared" si="0"/>
        <v>0</v>
      </c>
      <c r="J21" s="135"/>
      <c r="K21" s="135">
        <v>140000</v>
      </c>
      <c r="L21" s="135"/>
      <c r="M21" s="135">
        <v>23579435338</v>
      </c>
      <c r="N21" s="135"/>
      <c r="O21" s="135">
        <v>23894933318</v>
      </c>
      <c r="P21" s="135"/>
      <c r="Q21" s="135">
        <f t="shared" si="1"/>
        <v>-315497980</v>
      </c>
      <c r="S21" s="125"/>
      <c r="T21" s="126"/>
      <c r="U21" s="126"/>
      <c r="V21" s="57"/>
    </row>
    <row r="22" spans="1:22" s="51" customFormat="1" ht="40.5" customHeight="1">
      <c r="A22" s="37" t="s">
        <v>92</v>
      </c>
      <c r="B22" s="34"/>
      <c r="C22" s="135">
        <v>0</v>
      </c>
      <c r="D22" s="135"/>
      <c r="E22" s="135">
        <v>0</v>
      </c>
      <c r="F22" s="135"/>
      <c r="G22" s="135">
        <v>0</v>
      </c>
      <c r="H22" s="135"/>
      <c r="I22" s="135">
        <f t="shared" si="0"/>
        <v>0</v>
      </c>
      <c r="J22" s="135"/>
      <c r="K22" s="135">
        <v>600000</v>
      </c>
      <c r="L22" s="135"/>
      <c r="M22" s="135">
        <v>18261158899</v>
      </c>
      <c r="N22" s="135"/>
      <c r="O22" s="135">
        <v>14851106998</v>
      </c>
      <c r="P22" s="135"/>
      <c r="Q22" s="135">
        <f t="shared" si="1"/>
        <v>3410051901</v>
      </c>
      <c r="S22" s="125"/>
      <c r="T22" s="126"/>
      <c r="U22" s="126"/>
      <c r="V22" s="57"/>
    </row>
    <row r="23" spans="1:22" s="51" customFormat="1" ht="40.5" customHeight="1">
      <c r="A23" s="37" t="s">
        <v>114</v>
      </c>
      <c r="B23" s="34"/>
      <c r="C23" s="135">
        <v>0</v>
      </c>
      <c r="D23" s="135"/>
      <c r="E23" s="135">
        <v>0</v>
      </c>
      <c r="F23" s="135"/>
      <c r="G23" s="135">
        <v>0</v>
      </c>
      <c r="H23" s="135"/>
      <c r="I23" s="135">
        <f t="shared" si="0"/>
        <v>0</v>
      </c>
      <c r="J23" s="135"/>
      <c r="K23" s="135">
        <v>200000</v>
      </c>
      <c r="L23" s="135"/>
      <c r="M23" s="135">
        <v>8528949046</v>
      </c>
      <c r="N23" s="135"/>
      <c r="O23" s="135">
        <v>8131329000</v>
      </c>
      <c r="P23" s="135"/>
      <c r="Q23" s="135">
        <f t="shared" si="1"/>
        <v>397620046</v>
      </c>
      <c r="S23" s="125"/>
      <c r="T23" s="126"/>
      <c r="U23" s="126"/>
      <c r="V23" s="57"/>
    </row>
    <row r="24" spans="1:22" s="51" customFormat="1" ht="40.5" customHeight="1">
      <c r="A24" s="37" t="s">
        <v>116</v>
      </c>
      <c r="B24" s="34"/>
      <c r="C24" s="135">
        <v>0</v>
      </c>
      <c r="D24" s="135"/>
      <c r="E24" s="135">
        <v>0</v>
      </c>
      <c r="F24" s="135"/>
      <c r="G24" s="135">
        <v>0</v>
      </c>
      <c r="H24" s="135"/>
      <c r="I24" s="135">
        <f t="shared" si="0"/>
        <v>0</v>
      </c>
      <c r="J24" s="135"/>
      <c r="K24" s="135">
        <v>24000000</v>
      </c>
      <c r="L24" s="135"/>
      <c r="M24" s="135">
        <v>79768981341</v>
      </c>
      <c r="N24" s="135"/>
      <c r="O24" s="135">
        <v>69853881674</v>
      </c>
      <c r="P24" s="135"/>
      <c r="Q24" s="135">
        <f t="shared" si="1"/>
        <v>9915099667</v>
      </c>
      <c r="S24" s="125"/>
      <c r="T24" s="126"/>
      <c r="U24" s="126"/>
      <c r="V24" s="57"/>
    </row>
    <row r="25" spans="1:22" s="51" customFormat="1" ht="40.5" customHeight="1">
      <c r="A25" s="37" t="s">
        <v>97</v>
      </c>
      <c r="B25" s="34"/>
      <c r="C25" s="135">
        <v>0</v>
      </c>
      <c r="D25" s="135"/>
      <c r="E25" s="135">
        <v>0</v>
      </c>
      <c r="F25" s="135"/>
      <c r="G25" s="135">
        <v>0</v>
      </c>
      <c r="H25" s="135"/>
      <c r="I25" s="135">
        <f t="shared" si="0"/>
        <v>0</v>
      </c>
      <c r="J25" s="135"/>
      <c r="K25" s="135">
        <v>485000</v>
      </c>
      <c r="L25" s="135"/>
      <c r="M25" s="135">
        <v>50189992736</v>
      </c>
      <c r="N25" s="135"/>
      <c r="O25" s="135">
        <v>49705979175</v>
      </c>
      <c r="P25" s="135"/>
      <c r="Q25" s="135">
        <f t="shared" si="1"/>
        <v>484013561</v>
      </c>
      <c r="S25" s="125"/>
      <c r="T25" s="126"/>
      <c r="U25" s="126"/>
      <c r="V25" s="57"/>
    </row>
    <row r="26" spans="1:22" s="51" customFormat="1" ht="40.5" customHeight="1">
      <c r="A26" s="37" t="s">
        <v>88</v>
      </c>
      <c r="B26" s="34"/>
      <c r="C26" s="135">
        <v>0</v>
      </c>
      <c r="D26" s="135"/>
      <c r="E26" s="135">
        <v>0</v>
      </c>
      <c r="F26" s="135"/>
      <c r="G26" s="135">
        <v>0</v>
      </c>
      <c r="H26" s="135"/>
      <c r="I26" s="135">
        <f t="shared" si="0"/>
        <v>0</v>
      </c>
      <c r="J26" s="135"/>
      <c r="K26" s="135">
        <v>833956</v>
      </c>
      <c r="L26" s="135"/>
      <c r="M26" s="135">
        <v>22747756217</v>
      </c>
      <c r="N26" s="135"/>
      <c r="O26" s="135">
        <v>19427818857</v>
      </c>
      <c r="P26" s="135"/>
      <c r="Q26" s="135">
        <f t="shared" si="1"/>
        <v>3319937360</v>
      </c>
      <c r="S26" s="125"/>
      <c r="T26" s="126"/>
      <c r="U26" s="126"/>
      <c r="V26" s="57"/>
    </row>
    <row r="27" spans="1:22" s="51" customFormat="1" ht="40.5" customHeight="1">
      <c r="A27" s="37" t="s">
        <v>90</v>
      </c>
      <c r="B27" s="34"/>
      <c r="C27" s="135">
        <v>0</v>
      </c>
      <c r="D27" s="135"/>
      <c r="E27" s="135">
        <v>0</v>
      </c>
      <c r="F27" s="135"/>
      <c r="G27" s="135">
        <v>0</v>
      </c>
      <c r="H27" s="135"/>
      <c r="I27" s="135">
        <f t="shared" si="0"/>
        <v>0</v>
      </c>
      <c r="J27" s="135"/>
      <c r="K27" s="135">
        <v>2600000</v>
      </c>
      <c r="L27" s="135"/>
      <c r="M27" s="135">
        <v>48854350678</v>
      </c>
      <c r="N27" s="135"/>
      <c r="O27" s="135">
        <v>44764059608</v>
      </c>
      <c r="P27" s="135"/>
      <c r="Q27" s="135">
        <f t="shared" si="1"/>
        <v>4090291070</v>
      </c>
      <c r="S27" s="125"/>
      <c r="T27" s="126"/>
      <c r="U27" s="126"/>
      <c r="V27" s="57"/>
    </row>
    <row r="28" spans="1:22" s="51" customFormat="1" ht="40.5" customHeight="1">
      <c r="A28" s="37" t="s">
        <v>102</v>
      </c>
      <c r="B28" s="34"/>
      <c r="C28" s="135">
        <v>0</v>
      </c>
      <c r="D28" s="135"/>
      <c r="E28" s="135">
        <v>0</v>
      </c>
      <c r="F28" s="135"/>
      <c r="G28" s="135">
        <v>0</v>
      </c>
      <c r="H28" s="135"/>
      <c r="I28" s="135">
        <f t="shared" si="0"/>
        <v>0</v>
      </c>
      <c r="J28" s="135"/>
      <c r="K28" s="135">
        <v>600000</v>
      </c>
      <c r="L28" s="135"/>
      <c r="M28" s="135">
        <v>3589883171</v>
      </c>
      <c r="N28" s="135"/>
      <c r="O28" s="135">
        <v>3256507815</v>
      </c>
      <c r="P28" s="135"/>
      <c r="Q28" s="135">
        <f t="shared" si="1"/>
        <v>333375356</v>
      </c>
      <c r="S28" s="125"/>
      <c r="T28" s="126"/>
      <c r="U28" s="126"/>
      <c r="V28" s="57"/>
    </row>
    <row r="29" spans="1:22" ht="34.5" customHeight="1" thickBot="1">
      <c r="A29" s="100"/>
      <c r="B29" s="100"/>
      <c r="C29" s="101"/>
      <c r="D29" s="100"/>
      <c r="E29" s="102">
        <f>SUM(E9:E28)</f>
        <v>185701528063</v>
      </c>
      <c r="F29" s="100"/>
      <c r="G29" s="102">
        <f>SUM(G9:G28)</f>
        <v>175739997493</v>
      </c>
      <c r="H29" s="100"/>
      <c r="I29" s="102">
        <f>SUM(I9:I28)</f>
        <v>9961530570</v>
      </c>
      <c r="J29" s="100"/>
      <c r="K29" s="101"/>
      <c r="L29" s="100"/>
      <c r="M29" s="102">
        <f>SUM(M9:M28)</f>
        <v>843222592871</v>
      </c>
      <c r="N29" s="100"/>
      <c r="O29" s="102">
        <f>SUM(O9:O28)</f>
        <v>736134555623</v>
      </c>
      <c r="P29" s="100"/>
      <c r="Q29" s="102">
        <f>SUM(Q9:Q28)</f>
        <v>107088037248</v>
      </c>
    </row>
    <row r="30" spans="1:22" ht="28.5" thickTop="1">
      <c r="C30" s="103"/>
      <c r="I30" s="104"/>
      <c r="K30" s="103"/>
      <c r="M30" s="104"/>
    </row>
    <row r="31" spans="1:22">
      <c r="A31" s="100"/>
      <c r="B31" s="100"/>
      <c r="C31" s="101"/>
      <c r="D31" s="100"/>
      <c r="E31" s="100"/>
      <c r="F31" s="100"/>
      <c r="G31" s="100"/>
      <c r="H31" s="100"/>
      <c r="I31" s="126"/>
      <c r="J31" s="100"/>
      <c r="K31" s="101"/>
      <c r="L31" s="100"/>
      <c r="M31" s="100"/>
      <c r="N31" s="100"/>
      <c r="O31" s="100"/>
      <c r="P31" s="100"/>
    </row>
    <row r="32" spans="1:22">
      <c r="A32" s="100"/>
      <c r="B32" s="100"/>
      <c r="C32" s="101"/>
      <c r="D32" s="100"/>
      <c r="E32" s="100"/>
      <c r="F32" s="100"/>
      <c r="G32" s="100"/>
      <c r="H32" s="100"/>
      <c r="I32" s="126"/>
      <c r="J32" s="100"/>
      <c r="K32" s="101"/>
      <c r="L32" s="100"/>
      <c r="M32" s="100"/>
      <c r="N32" s="100"/>
      <c r="O32" s="100"/>
      <c r="P32" s="100"/>
    </row>
    <row r="33" spans="1:17" ht="36.75">
      <c r="A33" s="100"/>
      <c r="B33" s="100"/>
      <c r="C33" s="101"/>
      <c r="D33" s="100"/>
      <c r="E33" s="14"/>
      <c r="F33" s="34"/>
      <c r="G33" s="14"/>
      <c r="H33" s="34"/>
      <c r="I33" s="127"/>
      <c r="J33" s="100"/>
      <c r="K33" s="101"/>
      <c r="L33" s="100"/>
      <c r="M33" s="100"/>
      <c r="N33" s="100"/>
      <c r="O33" s="100"/>
      <c r="P33" s="100"/>
    </row>
    <row r="34" spans="1:17" ht="36.75">
      <c r="A34" s="100"/>
      <c r="B34" s="100"/>
      <c r="C34" s="101"/>
      <c r="D34" s="100"/>
      <c r="E34" s="14"/>
      <c r="F34" s="34"/>
      <c r="G34" s="14"/>
      <c r="H34" s="34"/>
      <c r="I34" s="127"/>
      <c r="J34" s="100"/>
      <c r="K34" s="101"/>
      <c r="L34" s="100"/>
      <c r="M34" s="100"/>
      <c r="N34" s="100"/>
      <c r="O34" s="100"/>
      <c r="P34" s="100"/>
    </row>
    <row r="35" spans="1:17">
      <c r="A35" s="100"/>
      <c r="B35" s="100"/>
      <c r="C35" s="101"/>
      <c r="D35" s="100"/>
      <c r="E35" s="14"/>
      <c r="F35" s="34"/>
      <c r="G35" s="14"/>
      <c r="H35" s="34"/>
      <c r="I35" s="26"/>
      <c r="J35" s="100"/>
      <c r="K35" s="101"/>
      <c r="L35" s="100"/>
      <c r="M35" s="100"/>
      <c r="N35" s="100"/>
      <c r="O35" s="100"/>
      <c r="P35" s="100"/>
    </row>
    <row r="36" spans="1:17">
      <c r="A36" s="100"/>
      <c r="B36" s="100"/>
      <c r="C36" s="101"/>
      <c r="D36" s="100"/>
      <c r="E36" s="14"/>
      <c r="F36" s="34"/>
      <c r="G36" s="14"/>
      <c r="I36" s="14"/>
      <c r="J36" s="100"/>
      <c r="K36" s="101"/>
      <c r="L36" s="100"/>
      <c r="M36" s="100"/>
      <c r="N36" s="100"/>
      <c r="O36" s="100"/>
      <c r="P36" s="100"/>
    </row>
    <row r="37" spans="1:17">
      <c r="A37" s="100"/>
      <c r="B37" s="100"/>
      <c r="C37" s="101"/>
      <c r="D37" s="100"/>
      <c r="E37" s="14"/>
      <c r="F37" s="34"/>
      <c r="G37" s="14"/>
      <c r="H37" s="34"/>
      <c r="I37" s="14"/>
      <c r="J37" s="100"/>
      <c r="K37" s="101"/>
      <c r="L37" s="100"/>
      <c r="M37" s="100"/>
      <c r="N37" s="100"/>
      <c r="O37" s="100"/>
      <c r="P37" s="100"/>
    </row>
    <row r="38" spans="1:17">
      <c r="E38" s="14"/>
      <c r="F38" s="34"/>
      <c r="G38" s="14"/>
      <c r="I38" s="14"/>
    </row>
    <row r="39" spans="1:17">
      <c r="A39" s="100"/>
      <c r="B39" s="100"/>
      <c r="C39" s="101"/>
      <c r="D39" s="100"/>
      <c r="E39" s="100"/>
      <c r="F39" s="100"/>
      <c r="G39" s="100"/>
      <c r="H39" s="100"/>
      <c r="I39" s="100"/>
      <c r="J39" s="100"/>
      <c r="K39" s="101"/>
      <c r="L39" s="100"/>
      <c r="M39" s="100"/>
      <c r="N39" s="100"/>
      <c r="O39" s="100"/>
      <c r="P39" s="100"/>
    </row>
    <row r="40" spans="1:17">
      <c r="A40" s="100"/>
      <c r="B40" s="100"/>
      <c r="C40" s="101"/>
      <c r="D40" s="100"/>
      <c r="E40" s="14"/>
      <c r="F40" s="34"/>
      <c r="G40" s="14"/>
      <c r="H40" s="34"/>
      <c r="I40" s="14"/>
      <c r="J40" s="100"/>
      <c r="K40" s="101"/>
      <c r="L40" s="100"/>
      <c r="M40" s="100"/>
      <c r="N40" s="100"/>
      <c r="O40" s="100"/>
      <c r="P40" s="100"/>
    </row>
    <row r="41" spans="1:17">
      <c r="E41" s="14"/>
      <c r="F41" s="34"/>
      <c r="G41" s="14"/>
      <c r="H41" s="34"/>
      <c r="I41" s="14"/>
    </row>
    <row r="42" spans="1:17">
      <c r="A42" s="100"/>
      <c r="B42" s="100"/>
      <c r="C42" s="101"/>
      <c r="D42" s="100"/>
      <c r="E42" s="100"/>
      <c r="F42" s="100"/>
      <c r="G42" s="100"/>
      <c r="H42" s="100"/>
      <c r="I42" s="100"/>
      <c r="J42" s="100"/>
      <c r="K42" s="101"/>
      <c r="L42" s="100"/>
      <c r="M42" s="100"/>
      <c r="N42" s="100"/>
      <c r="O42" s="100"/>
      <c r="P42" s="100"/>
    </row>
    <row r="43" spans="1:17">
      <c r="C43" s="105"/>
      <c r="D43" s="106"/>
      <c r="E43" s="106"/>
      <c r="F43" s="106"/>
      <c r="G43" s="106"/>
      <c r="H43" s="106"/>
      <c r="I43" s="106"/>
      <c r="J43" s="106"/>
      <c r="K43" s="105"/>
      <c r="L43" s="106"/>
      <c r="M43" s="106"/>
      <c r="N43" s="106"/>
      <c r="O43" s="106"/>
      <c r="P43" s="106"/>
      <c r="Q43" s="107"/>
    </row>
    <row r="44" spans="1:17">
      <c r="A44" s="100"/>
      <c r="B44" s="100"/>
      <c r="C44" s="101"/>
      <c r="D44" s="100"/>
      <c r="E44" s="100"/>
      <c r="F44" s="100"/>
      <c r="G44" s="100"/>
      <c r="H44" s="100"/>
      <c r="I44" s="100"/>
      <c r="J44" s="100"/>
      <c r="K44" s="101"/>
      <c r="L44" s="100"/>
      <c r="M44" s="100"/>
      <c r="N44" s="100"/>
      <c r="O44" s="100"/>
      <c r="P44" s="100"/>
    </row>
    <row r="45" spans="1:17">
      <c r="A45" s="100"/>
      <c r="B45" s="100"/>
      <c r="C45" s="101"/>
      <c r="D45" s="100"/>
      <c r="E45" s="100"/>
      <c r="F45" s="100"/>
      <c r="G45" s="100"/>
      <c r="H45" s="100"/>
      <c r="I45" s="100"/>
      <c r="J45" s="100"/>
      <c r="K45" s="101"/>
      <c r="L45" s="100"/>
      <c r="M45" s="100"/>
      <c r="N45" s="100"/>
      <c r="O45" s="100"/>
      <c r="P45" s="100"/>
    </row>
    <row r="46" spans="1:17">
      <c r="A46" s="100"/>
      <c r="B46" s="100"/>
      <c r="C46" s="101"/>
      <c r="D46" s="100"/>
      <c r="E46" s="100"/>
      <c r="F46" s="100"/>
      <c r="G46" s="100"/>
      <c r="H46" s="100"/>
      <c r="I46" s="100"/>
      <c r="J46" s="100"/>
      <c r="K46" s="101"/>
      <c r="L46" s="100"/>
      <c r="M46" s="100"/>
      <c r="N46" s="100"/>
      <c r="O46" s="100"/>
      <c r="P46" s="100"/>
    </row>
    <row r="47" spans="1:17">
      <c r="A47" s="100"/>
      <c r="B47" s="100"/>
      <c r="C47" s="101"/>
      <c r="D47" s="100"/>
      <c r="E47" s="100"/>
      <c r="F47" s="100"/>
      <c r="G47" s="100"/>
      <c r="H47" s="100"/>
      <c r="I47" s="100"/>
      <c r="J47" s="100"/>
      <c r="K47" s="101"/>
      <c r="L47" s="100"/>
      <c r="M47" s="100"/>
      <c r="N47" s="100"/>
      <c r="O47" s="100"/>
      <c r="P47" s="100"/>
    </row>
    <row r="48" spans="1:17">
      <c r="A48" s="100"/>
      <c r="B48" s="100"/>
      <c r="C48" s="101"/>
      <c r="D48" s="100"/>
      <c r="E48" s="100"/>
      <c r="F48" s="100"/>
      <c r="G48" s="100"/>
      <c r="H48" s="100"/>
      <c r="I48" s="100"/>
      <c r="J48" s="100"/>
      <c r="K48" s="101"/>
      <c r="L48" s="100"/>
      <c r="M48" s="100"/>
      <c r="N48" s="100"/>
      <c r="O48" s="100"/>
      <c r="P48" s="100"/>
    </row>
    <row r="49" spans="1:17">
      <c r="A49" s="100"/>
      <c r="B49" s="100"/>
      <c r="C49" s="101"/>
      <c r="D49" s="100"/>
      <c r="E49" s="100"/>
      <c r="F49" s="100"/>
      <c r="G49" s="100"/>
      <c r="H49" s="100"/>
      <c r="I49" s="100"/>
      <c r="J49" s="100"/>
      <c r="K49" s="101"/>
      <c r="L49" s="100"/>
      <c r="M49" s="100"/>
      <c r="N49" s="100"/>
      <c r="O49" s="100"/>
      <c r="P49" s="100"/>
    </row>
    <row r="50" spans="1:17" ht="30">
      <c r="C50" s="108"/>
      <c r="D50" s="106"/>
      <c r="E50" s="109"/>
      <c r="F50" s="106"/>
      <c r="G50" s="109"/>
      <c r="H50" s="106"/>
      <c r="I50" s="110"/>
      <c r="J50" s="106"/>
      <c r="K50" s="108"/>
      <c r="L50" s="106"/>
      <c r="M50" s="109"/>
      <c r="N50" s="106"/>
      <c r="O50" s="109"/>
      <c r="P50" s="106"/>
      <c r="Q50" s="111"/>
    </row>
    <row r="51" spans="1:17">
      <c r="A51" s="100"/>
      <c r="B51" s="100"/>
      <c r="C51" s="101"/>
      <c r="D51" s="100"/>
      <c r="E51" s="100"/>
      <c r="F51" s="100"/>
      <c r="G51" s="100"/>
      <c r="H51" s="100"/>
      <c r="I51" s="100"/>
      <c r="J51" s="100"/>
      <c r="K51" s="101"/>
      <c r="L51" s="100"/>
      <c r="M51" s="100"/>
      <c r="N51" s="100"/>
      <c r="O51" s="100"/>
      <c r="P51" s="100"/>
    </row>
    <row r="52" spans="1:17">
      <c r="A52" s="100"/>
      <c r="B52" s="100"/>
      <c r="C52" s="101"/>
      <c r="D52" s="100"/>
      <c r="E52" s="100"/>
      <c r="F52" s="100"/>
      <c r="G52" s="100"/>
      <c r="H52" s="100"/>
      <c r="I52" s="100"/>
      <c r="J52" s="100"/>
      <c r="K52" s="101"/>
      <c r="L52" s="100"/>
      <c r="M52" s="100"/>
      <c r="N52" s="100"/>
      <c r="O52" s="100"/>
      <c r="P52" s="100"/>
    </row>
    <row r="53" spans="1:17">
      <c r="A53" s="100"/>
      <c r="B53" s="100"/>
      <c r="C53" s="101"/>
      <c r="D53" s="100"/>
      <c r="E53" s="100"/>
      <c r="F53" s="100"/>
      <c r="G53" s="100"/>
      <c r="H53" s="100"/>
      <c r="I53" s="100"/>
      <c r="J53" s="100"/>
      <c r="K53" s="101"/>
      <c r="L53" s="100"/>
      <c r="M53" s="100"/>
      <c r="N53" s="100"/>
      <c r="O53" s="100"/>
      <c r="P53" s="100"/>
    </row>
    <row r="54" spans="1:17">
      <c r="A54" s="100"/>
      <c r="B54" s="100"/>
      <c r="C54" s="101"/>
      <c r="D54" s="100"/>
      <c r="E54" s="100"/>
      <c r="F54" s="100"/>
      <c r="G54" s="100"/>
      <c r="H54" s="100"/>
      <c r="I54" s="100"/>
      <c r="J54" s="100"/>
      <c r="K54" s="101"/>
      <c r="L54" s="100"/>
      <c r="M54" s="100"/>
      <c r="N54" s="100"/>
      <c r="O54" s="100"/>
      <c r="P54" s="100"/>
    </row>
    <row r="55" spans="1:17">
      <c r="A55" s="100"/>
      <c r="B55" s="100"/>
      <c r="C55" s="101"/>
      <c r="D55" s="100"/>
      <c r="E55" s="100"/>
      <c r="F55" s="100"/>
      <c r="G55" s="100"/>
      <c r="H55" s="100"/>
      <c r="I55" s="100"/>
      <c r="J55" s="100"/>
      <c r="K55" s="101"/>
      <c r="L55" s="100"/>
      <c r="M55" s="100"/>
      <c r="N55" s="100"/>
      <c r="O55" s="100"/>
      <c r="P55" s="100"/>
    </row>
    <row r="56" spans="1:17">
      <c r="A56" s="100"/>
      <c r="B56" s="100"/>
      <c r="C56" s="101"/>
      <c r="D56" s="100"/>
      <c r="E56" s="100"/>
      <c r="F56" s="100"/>
      <c r="G56" s="100"/>
      <c r="H56" s="100"/>
      <c r="I56" s="100"/>
      <c r="J56" s="100"/>
      <c r="K56" s="101"/>
      <c r="L56" s="100"/>
      <c r="M56" s="100"/>
      <c r="N56" s="100"/>
      <c r="O56" s="100"/>
      <c r="P56" s="100"/>
    </row>
  </sheetData>
  <sortState xmlns:xlrd2="http://schemas.microsoft.com/office/spreadsheetml/2017/richdata2"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6"/>
  <sheetViews>
    <sheetView rightToLeft="1" view="pageBreakPreview" zoomScale="50" zoomScaleNormal="100" zoomScaleSheetLayoutView="50" workbookViewId="0">
      <selection activeCell="M19" sqref="M19"/>
    </sheetView>
  </sheetViews>
  <sheetFormatPr defaultColWidth="8.7109375" defaultRowHeight="27.75"/>
  <cols>
    <col min="1" max="1" width="47.28515625" style="34" customWidth="1"/>
    <col min="2" max="2" width="0.5703125" style="34" customWidth="1"/>
    <col min="3" max="3" width="18.42578125" style="67" customWidth="1"/>
    <col min="4" max="4" width="0.5703125" style="34" customWidth="1"/>
    <col min="5" max="5" width="28.7109375" style="34" customWidth="1"/>
    <col min="6" max="6" width="0.7109375" style="34" customWidth="1"/>
    <col min="7" max="7" width="28.28515625" style="34" customWidth="1"/>
    <col min="8" max="8" width="1" style="34" customWidth="1"/>
    <col min="9" max="9" width="26.5703125" style="34" customWidth="1"/>
    <col min="10" max="10" width="1.140625" style="34" customWidth="1"/>
    <col min="11" max="11" width="18.42578125" style="67" customWidth="1"/>
    <col min="12" max="12" width="1" style="34" customWidth="1"/>
    <col min="13" max="13" width="28.7109375" style="34" customWidth="1"/>
    <col min="14" max="14" width="0.7109375" style="34" customWidth="1"/>
    <col min="15" max="15" width="28.7109375" style="34" customWidth="1"/>
    <col min="16" max="16" width="0.85546875" style="34" customWidth="1"/>
    <col min="17" max="17" width="27" style="34" customWidth="1"/>
    <col min="18" max="18" width="24.140625" style="34" bestFit="1" customWidth="1"/>
    <col min="19" max="19" width="22.5703125" style="34" bestFit="1" customWidth="1"/>
    <col min="20" max="16384" width="8.7109375" style="34"/>
  </cols>
  <sheetData>
    <row r="1" spans="1:19" ht="31.5" customHeight="1"/>
    <row r="2" spans="1:19" s="43" customFormat="1" ht="36">
      <c r="A2" s="168" t="s">
        <v>66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S2" s="34"/>
    </row>
    <row r="3" spans="1:19" s="43" customFormat="1" ht="36">
      <c r="A3" s="168" t="s">
        <v>28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</row>
    <row r="4" spans="1:19" s="43" customFormat="1" ht="36">
      <c r="A4" s="168" t="str">
        <f>'درآمد ناشی از فروش '!A4:Q4</f>
        <v>برای ماه منتهی به 1401/04/31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</row>
    <row r="5" spans="1:19" s="43" customFormat="1" ht="36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</row>
    <row r="6" spans="1:19" ht="40.5">
      <c r="A6" s="167" t="s">
        <v>78</v>
      </c>
      <c r="B6" s="167"/>
      <c r="C6" s="167"/>
      <c r="D6" s="167"/>
      <c r="E6" s="167"/>
      <c r="F6" s="167"/>
      <c r="G6" s="167"/>
      <c r="H6" s="167"/>
    </row>
    <row r="7" spans="1:19" ht="45" customHeight="1" thickBot="1">
      <c r="A7" s="162" t="s">
        <v>3</v>
      </c>
      <c r="C7" s="161" t="str">
        <f>'درآمد ناشی از فروش '!C7:I7</f>
        <v>طی تیر ماه</v>
      </c>
      <c r="D7" s="161" t="s">
        <v>30</v>
      </c>
      <c r="E7" s="161" t="s">
        <v>30</v>
      </c>
      <c r="F7" s="161" t="s">
        <v>30</v>
      </c>
      <c r="G7" s="161" t="s">
        <v>30</v>
      </c>
      <c r="H7" s="161" t="s">
        <v>30</v>
      </c>
      <c r="I7" s="161" t="s">
        <v>30</v>
      </c>
      <c r="K7" s="161" t="str">
        <f>'درآمد ناشی از فروش '!K7:Q7</f>
        <v>از ابتدای سال مالی تا پایان تیر ماه</v>
      </c>
      <c r="L7" s="161" t="s">
        <v>31</v>
      </c>
      <c r="M7" s="161" t="s">
        <v>31</v>
      </c>
      <c r="N7" s="161" t="s">
        <v>31</v>
      </c>
      <c r="O7" s="161" t="s">
        <v>31</v>
      </c>
      <c r="P7" s="161" t="s">
        <v>31</v>
      </c>
      <c r="Q7" s="161" t="s">
        <v>31</v>
      </c>
    </row>
    <row r="8" spans="1:19" s="35" customFormat="1" ht="54.75" customHeight="1" thickBot="1">
      <c r="A8" s="161" t="s">
        <v>3</v>
      </c>
      <c r="C8" s="180" t="s">
        <v>6</v>
      </c>
      <c r="E8" s="180" t="s">
        <v>44</v>
      </c>
      <c r="G8" s="180" t="s">
        <v>45</v>
      </c>
      <c r="I8" s="180" t="s">
        <v>46</v>
      </c>
      <c r="K8" s="180" t="s">
        <v>6</v>
      </c>
      <c r="M8" s="180" t="s">
        <v>44</v>
      </c>
      <c r="O8" s="180" t="s">
        <v>45</v>
      </c>
      <c r="Q8" s="180" t="s">
        <v>46</v>
      </c>
    </row>
    <row r="9" spans="1:19" ht="34.5" customHeight="1">
      <c r="A9" s="37" t="s">
        <v>121</v>
      </c>
      <c r="C9" s="128">
        <v>4999999</v>
      </c>
      <c r="D9" s="128"/>
      <c r="E9" s="128">
        <v>18017152647</v>
      </c>
      <c r="F9" s="128"/>
      <c r="G9" s="128">
        <v>18837243733</v>
      </c>
      <c r="H9" s="128"/>
      <c r="I9" s="128">
        <f>E9-G9</f>
        <v>-820091086</v>
      </c>
      <c r="J9" s="128"/>
      <c r="K9" s="128">
        <v>4999999</v>
      </c>
      <c r="L9" s="128"/>
      <c r="M9" s="128">
        <v>18017152647</v>
      </c>
      <c r="N9" s="128"/>
      <c r="O9" s="128">
        <v>20423963711</v>
      </c>
      <c r="P9" s="128"/>
      <c r="Q9" s="128">
        <f>M9-O9</f>
        <v>-2406811064</v>
      </c>
      <c r="R9" s="125"/>
      <c r="S9" s="40"/>
    </row>
    <row r="10" spans="1:19" ht="34.5" customHeight="1">
      <c r="A10" s="37" t="s">
        <v>89</v>
      </c>
      <c r="C10" s="128">
        <v>800000</v>
      </c>
      <c r="D10" s="128"/>
      <c r="E10" s="128">
        <v>12127410000</v>
      </c>
      <c r="F10" s="128"/>
      <c r="G10" s="128">
        <v>14163224400</v>
      </c>
      <c r="H10" s="128"/>
      <c r="I10" s="128">
        <f t="shared" ref="I10:I28" si="0">E10-G10</f>
        <v>-2035814400</v>
      </c>
      <c r="J10" s="128"/>
      <c r="K10" s="128">
        <v>800000</v>
      </c>
      <c r="L10" s="128"/>
      <c r="M10" s="128">
        <v>12127410000</v>
      </c>
      <c r="N10" s="128"/>
      <c r="O10" s="128">
        <v>11045883590</v>
      </c>
      <c r="P10" s="128"/>
      <c r="Q10" s="128">
        <f t="shared" ref="Q10:Q28" si="1">M10-O10</f>
        <v>1081526410</v>
      </c>
      <c r="R10" s="125"/>
      <c r="S10" s="40"/>
    </row>
    <row r="11" spans="1:19" ht="34.5" customHeight="1">
      <c r="A11" s="37" t="s">
        <v>87</v>
      </c>
      <c r="C11" s="128">
        <v>15000000</v>
      </c>
      <c r="D11" s="128"/>
      <c r="E11" s="128">
        <v>208303177500</v>
      </c>
      <c r="F11" s="128"/>
      <c r="G11" s="128">
        <v>218740702500</v>
      </c>
      <c r="H11" s="128"/>
      <c r="I11" s="128">
        <f t="shared" si="0"/>
        <v>-10437525000</v>
      </c>
      <c r="J11" s="128"/>
      <c r="K11" s="128">
        <v>15000000</v>
      </c>
      <c r="L11" s="128"/>
      <c r="M11" s="128">
        <v>208303177500</v>
      </c>
      <c r="N11" s="128"/>
      <c r="O11" s="128">
        <v>194341420078</v>
      </c>
      <c r="P11" s="128"/>
      <c r="Q11" s="128">
        <f t="shared" si="1"/>
        <v>13961757422</v>
      </c>
      <c r="R11" s="125"/>
      <c r="S11" s="40"/>
    </row>
    <row r="12" spans="1:19" ht="34.5" customHeight="1">
      <c r="A12" s="37" t="s">
        <v>110</v>
      </c>
      <c r="C12" s="128">
        <v>1571429</v>
      </c>
      <c r="D12" s="128"/>
      <c r="E12" s="128">
        <v>8825746336</v>
      </c>
      <c r="F12" s="128"/>
      <c r="G12" s="128">
        <v>9356853195</v>
      </c>
      <c r="H12" s="128"/>
      <c r="I12" s="128">
        <f t="shared" si="0"/>
        <v>-531106859</v>
      </c>
      <c r="J12" s="128"/>
      <c r="K12" s="128">
        <v>1571429</v>
      </c>
      <c r="L12" s="128"/>
      <c r="M12" s="128">
        <v>8825746336</v>
      </c>
      <c r="N12" s="128"/>
      <c r="O12" s="128">
        <v>8750776031</v>
      </c>
      <c r="P12" s="128"/>
      <c r="Q12" s="128">
        <f t="shared" si="1"/>
        <v>74970305</v>
      </c>
      <c r="R12" s="125"/>
      <c r="S12" s="40"/>
    </row>
    <row r="13" spans="1:19" ht="34.5" customHeight="1">
      <c r="A13" s="37" t="s">
        <v>84</v>
      </c>
      <c r="C13" s="128">
        <v>1900000</v>
      </c>
      <c r="D13" s="128"/>
      <c r="E13" s="128">
        <v>127033625700</v>
      </c>
      <c r="F13" s="128"/>
      <c r="G13" s="128">
        <v>147444454350</v>
      </c>
      <c r="H13" s="128"/>
      <c r="I13" s="128">
        <f t="shared" si="0"/>
        <v>-20410828650</v>
      </c>
      <c r="J13" s="128"/>
      <c r="K13" s="128">
        <v>1900000</v>
      </c>
      <c r="L13" s="128"/>
      <c r="M13" s="128">
        <v>127033625700</v>
      </c>
      <c r="N13" s="128"/>
      <c r="O13" s="128">
        <v>118477837363</v>
      </c>
      <c r="P13" s="128"/>
      <c r="Q13" s="128">
        <f t="shared" si="1"/>
        <v>8555788337</v>
      </c>
      <c r="R13" s="125"/>
      <c r="S13" s="40"/>
    </row>
    <row r="14" spans="1:19" ht="34.5" customHeight="1">
      <c r="A14" s="37" t="s">
        <v>98</v>
      </c>
      <c r="C14" s="128">
        <v>500000</v>
      </c>
      <c r="D14" s="128"/>
      <c r="E14" s="128">
        <v>5377810500</v>
      </c>
      <c r="F14" s="128"/>
      <c r="G14" s="128">
        <v>6678822985</v>
      </c>
      <c r="H14" s="128"/>
      <c r="I14" s="128">
        <f t="shared" si="0"/>
        <v>-1301012485</v>
      </c>
      <c r="J14" s="128"/>
      <c r="K14" s="128">
        <v>500000</v>
      </c>
      <c r="L14" s="128"/>
      <c r="M14" s="128">
        <v>5377810500</v>
      </c>
      <c r="N14" s="128"/>
      <c r="O14" s="128">
        <v>6312217504</v>
      </c>
      <c r="P14" s="128"/>
      <c r="Q14" s="128">
        <f t="shared" si="1"/>
        <v>-934407004</v>
      </c>
      <c r="R14" s="40"/>
      <c r="S14" s="40"/>
    </row>
    <row r="15" spans="1:19" ht="34.5" customHeight="1">
      <c r="A15" s="37" t="s">
        <v>122</v>
      </c>
      <c r="C15" s="128">
        <v>3200000</v>
      </c>
      <c r="D15" s="128"/>
      <c r="E15" s="128">
        <v>39380284800</v>
      </c>
      <c r="F15" s="128"/>
      <c r="G15" s="128">
        <v>40083056669</v>
      </c>
      <c r="H15" s="128"/>
      <c r="I15" s="128">
        <f t="shared" si="0"/>
        <v>-702771869</v>
      </c>
      <c r="J15" s="128"/>
      <c r="K15" s="128">
        <v>3200000</v>
      </c>
      <c r="L15" s="128"/>
      <c r="M15" s="128">
        <v>39380284800</v>
      </c>
      <c r="N15" s="128"/>
      <c r="O15" s="128">
        <v>40170951540</v>
      </c>
      <c r="P15" s="128"/>
      <c r="Q15" s="128">
        <f t="shared" si="1"/>
        <v>-790666740</v>
      </c>
      <c r="R15" s="40"/>
      <c r="S15" s="40"/>
    </row>
    <row r="16" spans="1:19" ht="34.5" customHeight="1">
      <c r="A16" s="37" t="s">
        <v>118</v>
      </c>
      <c r="C16" s="128">
        <v>7000000</v>
      </c>
      <c r="D16" s="128"/>
      <c r="E16" s="128">
        <v>150230776500</v>
      </c>
      <c r="F16" s="128"/>
      <c r="G16" s="128">
        <v>160959491676</v>
      </c>
      <c r="H16" s="128"/>
      <c r="I16" s="128">
        <f t="shared" si="0"/>
        <v>-10728715176</v>
      </c>
      <c r="J16" s="128"/>
      <c r="K16" s="128">
        <v>7000000</v>
      </c>
      <c r="L16" s="128"/>
      <c r="M16" s="128">
        <v>150230776500</v>
      </c>
      <c r="N16" s="128"/>
      <c r="O16" s="128">
        <v>157285002747</v>
      </c>
      <c r="P16" s="128"/>
      <c r="Q16" s="128">
        <f t="shared" si="1"/>
        <v>-7054226247</v>
      </c>
      <c r="R16" s="40"/>
      <c r="S16" s="40"/>
    </row>
    <row r="17" spans="1:19" ht="34.5" customHeight="1">
      <c r="A17" s="37" t="s">
        <v>99</v>
      </c>
      <c r="C17" s="128">
        <v>6000000</v>
      </c>
      <c r="D17" s="128"/>
      <c r="E17" s="128">
        <v>99067023000</v>
      </c>
      <c r="F17" s="128"/>
      <c r="G17" s="128">
        <v>115334860514</v>
      </c>
      <c r="H17" s="128"/>
      <c r="I17" s="128">
        <f t="shared" si="0"/>
        <v>-16267837514</v>
      </c>
      <c r="J17" s="128"/>
      <c r="K17" s="128">
        <v>6000000</v>
      </c>
      <c r="L17" s="128"/>
      <c r="M17" s="128">
        <v>99067023000</v>
      </c>
      <c r="N17" s="128"/>
      <c r="O17" s="128">
        <v>103524540936</v>
      </c>
      <c r="P17" s="128"/>
      <c r="Q17" s="128">
        <f t="shared" si="1"/>
        <v>-4457517936</v>
      </c>
      <c r="R17" s="40"/>
      <c r="S17" s="40"/>
    </row>
    <row r="18" spans="1:19" ht="34.5" customHeight="1">
      <c r="A18" s="37" t="s">
        <v>117</v>
      </c>
      <c r="C18" s="128">
        <v>14000000</v>
      </c>
      <c r="D18" s="128"/>
      <c r="E18" s="128">
        <v>113421105000</v>
      </c>
      <c r="F18" s="128"/>
      <c r="G18" s="128">
        <v>128900283983</v>
      </c>
      <c r="H18" s="128"/>
      <c r="I18" s="128">
        <f t="shared" si="0"/>
        <v>-15479178983</v>
      </c>
      <c r="J18" s="128"/>
      <c r="K18" s="128">
        <v>14000000</v>
      </c>
      <c r="L18" s="128"/>
      <c r="M18" s="128">
        <v>113421105000</v>
      </c>
      <c r="N18" s="128"/>
      <c r="O18" s="128">
        <v>119782679066</v>
      </c>
      <c r="P18" s="128"/>
      <c r="Q18" s="128">
        <f t="shared" si="1"/>
        <v>-6361574066</v>
      </c>
      <c r="R18" s="40"/>
      <c r="S18" s="40"/>
    </row>
    <row r="19" spans="1:19" ht="34.5" customHeight="1">
      <c r="A19" s="37" t="s">
        <v>83</v>
      </c>
      <c r="C19" s="128">
        <v>1160000</v>
      </c>
      <c r="D19" s="128"/>
      <c r="E19" s="128">
        <v>192013878960</v>
      </c>
      <c r="F19" s="128"/>
      <c r="G19" s="128">
        <v>192597582503</v>
      </c>
      <c r="H19" s="128"/>
      <c r="I19" s="128">
        <f t="shared" si="0"/>
        <v>-583703543</v>
      </c>
      <c r="J19" s="128"/>
      <c r="K19" s="128">
        <v>1160000</v>
      </c>
      <c r="L19" s="128"/>
      <c r="M19" s="128">
        <v>192013878960</v>
      </c>
      <c r="N19" s="128"/>
      <c r="O19" s="128">
        <v>197331923663</v>
      </c>
      <c r="P19" s="128"/>
      <c r="Q19" s="128">
        <f t="shared" si="1"/>
        <v>-5318044703</v>
      </c>
      <c r="R19" s="40"/>
      <c r="S19" s="40"/>
    </row>
    <row r="20" spans="1:19" ht="34.5" customHeight="1">
      <c r="A20" s="37" t="s">
        <v>92</v>
      </c>
      <c r="C20" s="128">
        <v>3500000</v>
      </c>
      <c r="D20" s="128"/>
      <c r="E20" s="128">
        <v>118813826250</v>
      </c>
      <c r="F20" s="128"/>
      <c r="G20" s="128">
        <v>123754092278</v>
      </c>
      <c r="H20" s="128"/>
      <c r="I20" s="128">
        <f t="shared" si="0"/>
        <v>-4940266028</v>
      </c>
      <c r="J20" s="128"/>
      <c r="K20" s="128">
        <v>3500000</v>
      </c>
      <c r="L20" s="128"/>
      <c r="M20" s="128">
        <v>118813826250</v>
      </c>
      <c r="N20" s="128"/>
      <c r="O20" s="128">
        <v>87759541780</v>
      </c>
      <c r="P20" s="128"/>
      <c r="Q20" s="128">
        <f t="shared" si="1"/>
        <v>31054284470</v>
      </c>
      <c r="R20" s="125"/>
      <c r="S20" s="40"/>
    </row>
    <row r="21" spans="1:19" ht="34.5" customHeight="1">
      <c r="A21" s="37" t="s">
        <v>86</v>
      </c>
      <c r="C21" s="128">
        <v>2500000</v>
      </c>
      <c r="D21" s="128"/>
      <c r="E21" s="128">
        <v>54722452500</v>
      </c>
      <c r="F21" s="128"/>
      <c r="G21" s="128">
        <v>52808906250</v>
      </c>
      <c r="H21" s="128"/>
      <c r="I21" s="128">
        <f t="shared" si="0"/>
        <v>1913546250</v>
      </c>
      <c r="J21" s="128"/>
      <c r="K21" s="128">
        <v>2500000</v>
      </c>
      <c r="L21" s="128"/>
      <c r="M21" s="128">
        <v>54722452500</v>
      </c>
      <c r="N21" s="128"/>
      <c r="O21" s="128">
        <v>42570191250</v>
      </c>
      <c r="P21" s="128"/>
      <c r="Q21" s="128">
        <f t="shared" si="1"/>
        <v>12152261250</v>
      </c>
      <c r="R21" s="125"/>
      <c r="S21" s="40"/>
    </row>
    <row r="22" spans="1:19" ht="34.5" customHeight="1">
      <c r="A22" s="37" t="s">
        <v>116</v>
      </c>
      <c r="C22" s="128">
        <v>4400000</v>
      </c>
      <c r="D22" s="128"/>
      <c r="E22" s="128">
        <v>13567589640</v>
      </c>
      <c r="F22" s="128"/>
      <c r="G22" s="128">
        <v>14735399580</v>
      </c>
      <c r="H22" s="128"/>
      <c r="I22" s="128">
        <f t="shared" si="0"/>
        <v>-1167809940</v>
      </c>
      <c r="J22" s="128"/>
      <c r="K22" s="128">
        <v>4400000</v>
      </c>
      <c r="L22" s="128"/>
      <c r="M22" s="128">
        <v>13567589640</v>
      </c>
      <c r="N22" s="128"/>
      <c r="O22" s="128">
        <v>12806544886</v>
      </c>
      <c r="P22" s="128"/>
      <c r="Q22" s="128">
        <f t="shared" si="1"/>
        <v>761044754</v>
      </c>
      <c r="R22" s="125"/>
      <c r="S22" s="40"/>
    </row>
    <row r="23" spans="1:19" ht="34.5" customHeight="1">
      <c r="A23" s="37" t="s">
        <v>88</v>
      </c>
      <c r="C23" s="128">
        <v>13300000</v>
      </c>
      <c r="D23" s="128"/>
      <c r="E23" s="128">
        <v>301303513350</v>
      </c>
      <c r="F23" s="128"/>
      <c r="G23" s="128">
        <v>329211715606</v>
      </c>
      <c r="H23" s="128"/>
      <c r="I23" s="128">
        <f t="shared" si="0"/>
        <v>-27908202256</v>
      </c>
      <c r="J23" s="128"/>
      <c r="K23" s="128">
        <v>13300000</v>
      </c>
      <c r="L23" s="128"/>
      <c r="M23" s="128">
        <v>301303513350</v>
      </c>
      <c r="N23" s="128"/>
      <c r="O23" s="128">
        <v>310501020753</v>
      </c>
      <c r="P23" s="128"/>
      <c r="Q23" s="128">
        <f t="shared" si="1"/>
        <v>-9197507403</v>
      </c>
      <c r="R23" s="40"/>
      <c r="S23" s="40"/>
    </row>
    <row r="24" spans="1:19" ht="34.5" customHeight="1">
      <c r="A24" s="37" t="s">
        <v>105</v>
      </c>
      <c r="C24" s="128">
        <v>1200000</v>
      </c>
      <c r="D24" s="128"/>
      <c r="E24" s="128">
        <v>22020195600</v>
      </c>
      <c r="F24" s="128"/>
      <c r="G24" s="128">
        <v>14448516838</v>
      </c>
      <c r="H24" s="128"/>
      <c r="I24" s="128">
        <f t="shared" si="0"/>
        <v>7571678762</v>
      </c>
      <c r="J24" s="128"/>
      <c r="K24" s="128">
        <v>1200000</v>
      </c>
      <c r="L24" s="128"/>
      <c r="M24" s="128">
        <v>22020195600</v>
      </c>
      <c r="N24" s="128"/>
      <c r="O24" s="128">
        <v>24334344087</v>
      </c>
      <c r="P24" s="128"/>
      <c r="Q24" s="128">
        <f t="shared" si="1"/>
        <v>-2314148487</v>
      </c>
      <c r="R24" s="40"/>
      <c r="S24" s="40"/>
    </row>
    <row r="25" spans="1:19" ht="34.5" customHeight="1">
      <c r="A25" s="37" t="s">
        <v>90</v>
      </c>
      <c r="C25" s="128">
        <v>9600000</v>
      </c>
      <c r="D25" s="128"/>
      <c r="E25" s="128">
        <v>162610675200</v>
      </c>
      <c r="F25" s="128"/>
      <c r="G25" s="128">
        <v>199959006464</v>
      </c>
      <c r="H25" s="128"/>
      <c r="I25" s="128">
        <f t="shared" si="0"/>
        <v>-37348331264</v>
      </c>
      <c r="J25" s="128"/>
      <c r="K25" s="128">
        <v>9600000</v>
      </c>
      <c r="L25" s="128"/>
      <c r="M25" s="128">
        <v>162610675200</v>
      </c>
      <c r="N25" s="128"/>
      <c r="O25" s="128">
        <v>167483392956</v>
      </c>
      <c r="P25" s="128"/>
      <c r="Q25" s="128">
        <f t="shared" si="1"/>
        <v>-4872717756</v>
      </c>
      <c r="R25" s="40"/>
      <c r="S25" s="40"/>
    </row>
    <row r="26" spans="1:19" ht="34.5" customHeight="1">
      <c r="A26" s="37" t="s">
        <v>102</v>
      </c>
      <c r="C26" s="128">
        <v>35000000</v>
      </c>
      <c r="D26" s="128"/>
      <c r="E26" s="128">
        <v>142646175000</v>
      </c>
      <c r="F26" s="128"/>
      <c r="G26" s="128">
        <v>136947120590</v>
      </c>
      <c r="H26" s="128"/>
      <c r="I26" s="128">
        <f t="shared" si="0"/>
        <v>5699054410</v>
      </c>
      <c r="J26" s="128"/>
      <c r="K26" s="128">
        <v>35000000</v>
      </c>
      <c r="L26" s="128"/>
      <c r="M26" s="128">
        <v>142646175000</v>
      </c>
      <c r="N26" s="128"/>
      <c r="O26" s="128">
        <v>135734379575</v>
      </c>
      <c r="P26" s="128"/>
      <c r="Q26" s="128">
        <f t="shared" si="1"/>
        <v>6911795425</v>
      </c>
      <c r="R26" s="125"/>
      <c r="S26" s="40"/>
    </row>
    <row r="27" spans="1:19" ht="34.5" customHeight="1">
      <c r="A27" s="37" t="s">
        <v>112</v>
      </c>
      <c r="C27" s="128">
        <v>8400000</v>
      </c>
      <c r="D27" s="128"/>
      <c r="E27" s="128">
        <v>20257148520</v>
      </c>
      <c r="F27" s="128"/>
      <c r="G27" s="128">
        <v>41241941716</v>
      </c>
      <c r="H27" s="128"/>
      <c r="I27" s="128">
        <f t="shared" si="0"/>
        <v>-20984793196</v>
      </c>
      <c r="J27" s="128"/>
      <c r="K27" s="128">
        <v>8400000</v>
      </c>
      <c r="L27" s="128"/>
      <c r="M27" s="128">
        <v>20257148520</v>
      </c>
      <c r="N27" s="128"/>
      <c r="O27" s="128">
        <v>18637244677</v>
      </c>
      <c r="P27" s="128"/>
      <c r="Q27" s="128">
        <f t="shared" si="1"/>
        <v>1619903843</v>
      </c>
      <c r="R27" s="125"/>
      <c r="S27" s="40"/>
    </row>
    <row r="28" spans="1:19" ht="34.5" customHeight="1">
      <c r="A28" s="37" t="s">
        <v>115</v>
      </c>
      <c r="C28" s="128">
        <v>6620000</v>
      </c>
      <c r="D28" s="128"/>
      <c r="E28" s="128">
        <v>204327971550</v>
      </c>
      <c r="F28" s="128"/>
      <c r="G28" s="128">
        <v>199896465430</v>
      </c>
      <c r="H28" s="128"/>
      <c r="I28" s="128">
        <f t="shared" si="0"/>
        <v>4431506120</v>
      </c>
      <c r="J28" s="128"/>
      <c r="K28" s="128">
        <v>6620000</v>
      </c>
      <c r="L28" s="128"/>
      <c r="M28" s="128">
        <v>204327971550</v>
      </c>
      <c r="N28" s="128"/>
      <c r="O28" s="128">
        <v>183744401198</v>
      </c>
      <c r="P28" s="128"/>
      <c r="Q28" s="128">
        <f t="shared" si="1"/>
        <v>20583570352</v>
      </c>
      <c r="R28" s="125"/>
      <c r="S28" s="40"/>
    </row>
    <row r="29" spans="1:19" s="115" customFormat="1" ht="38.25" customHeight="1" thickBot="1">
      <c r="E29" s="116">
        <f>SUM(E9:E28)</f>
        <v>2014067538553</v>
      </c>
      <c r="F29" s="117"/>
      <c r="G29" s="116">
        <f>SUM(G9:G28)</f>
        <v>2166099741260</v>
      </c>
      <c r="H29" s="117">
        <f ca="1">SUM(H9:H31)</f>
        <v>0</v>
      </c>
      <c r="I29" s="116">
        <f>SUM(I9:I28)</f>
        <v>-152032202707</v>
      </c>
      <c r="J29" s="115">
        <f ca="1">SUM(J9:J31)</f>
        <v>0</v>
      </c>
      <c r="L29" s="115">
        <f ca="1">SUM(L9:L31)</f>
        <v>0</v>
      </c>
      <c r="M29" s="116">
        <f>SUM(M9:M28)</f>
        <v>2014067538553</v>
      </c>
      <c r="N29" s="116">
        <f ca="1">SUM(N9:N31)</f>
        <v>0</v>
      </c>
      <c r="O29" s="116">
        <f>SUM(O9:O28)</f>
        <v>1961018257391</v>
      </c>
      <c r="P29" s="116">
        <f ca="1">SUM(P9:P31)</f>
        <v>0</v>
      </c>
      <c r="Q29" s="116">
        <f>SUM(Q9:Q28)</f>
        <v>53049281162</v>
      </c>
      <c r="R29" s="40"/>
      <c r="S29" s="118"/>
    </row>
    <row r="30" spans="1:19" ht="38.25" customHeight="1" thickTop="1">
      <c r="M30" s="39"/>
    </row>
    <row r="31" spans="1:19" ht="38.25" customHeight="1">
      <c r="I31" s="14"/>
      <c r="M31" s="39"/>
      <c r="Q31" s="14"/>
    </row>
    <row r="32" spans="1:19" ht="38.25" customHeight="1">
      <c r="I32" s="14"/>
      <c r="M32" s="39"/>
      <c r="Q32" s="14"/>
    </row>
    <row r="33" spans="9:17" ht="38.25" customHeight="1">
      <c r="I33" s="14"/>
      <c r="M33" s="39"/>
      <c r="Q33" s="14"/>
    </row>
    <row r="34" spans="9:17" ht="38.25" customHeight="1">
      <c r="M34" s="39"/>
      <c r="Q34" s="14"/>
    </row>
    <row r="35" spans="9:17" ht="38.25" customHeight="1">
      <c r="M35" s="39"/>
    </row>
    <row r="36" spans="9:17" ht="38.25" customHeight="1">
      <c r="M36" s="39"/>
    </row>
    <row r="37" spans="9:17" ht="38.25" customHeight="1">
      <c r="M37" s="39"/>
    </row>
    <row r="38" spans="9:17" ht="38.25" customHeight="1">
      <c r="M38" s="39"/>
    </row>
    <row r="39" spans="9:17" ht="38.25" customHeight="1">
      <c r="M39" s="39"/>
    </row>
    <row r="40" spans="9:17" ht="38.25" customHeight="1"/>
    <row r="41" spans="9:17" ht="38.25" customHeight="1"/>
    <row r="42" spans="9:17" ht="38.25" customHeight="1"/>
    <row r="43" spans="9:17" ht="38.25" customHeight="1"/>
    <row r="44" spans="9:17" ht="38.25" customHeight="1"/>
    <row r="45" spans="9:17" ht="38.25" customHeight="1"/>
    <row r="46" spans="9:17" ht="38.25" customHeight="1"/>
  </sheetData>
  <sortState xmlns:xlrd2="http://schemas.microsoft.com/office/spreadsheetml/2017/richdata2" ref="A6:Q39">
    <sortCondition descending="1" ref="Q8:Q44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AA55"/>
  <sheetViews>
    <sheetView rightToLeft="1" view="pageBreakPreview" zoomScale="40" zoomScaleNormal="100" zoomScaleSheetLayoutView="40" workbookViewId="0">
      <selection activeCell="M35" sqref="M35"/>
    </sheetView>
  </sheetViews>
  <sheetFormatPr defaultColWidth="9.140625" defaultRowHeight="27.75"/>
  <cols>
    <col min="1" max="1" width="74.140625" style="26" bestFit="1" customWidth="1"/>
    <col min="2" max="2" width="1" style="26" customWidth="1"/>
    <col min="3" max="3" width="39.140625" style="26" bestFit="1" customWidth="1"/>
    <col min="4" max="4" width="1" style="26" customWidth="1"/>
    <col min="5" max="5" width="45.5703125" style="26" bestFit="1" customWidth="1"/>
    <col min="6" max="6" width="1" style="26" customWidth="1"/>
    <col min="7" max="7" width="44.140625" style="26" bestFit="1" customWidth="1"/>
    <col min="8" max="8" width="1" style="26" customWidth="1"/>
    <col min="9" max="9" width="43.7109375" style="26" bestFit="1" customWidth="1"/>
    <col min="10" max="10" width="1" style="26" customWidth="1"/>
    <col min="11" max="11" width="20.140625" style="27" bestFit="1" customWidth="1"/>
    <col min="12" max="12" width="1" style="26" customWidth="1"/>
    <col min="13" max="13" width="44.140625" style="26" bestFit="1" customWidth="1"/>
    <col min="14" max="14" width="1" style="26" customWidth="1"/>
    <col min="15" max="15" width="44.42578125" style="26" bestFit="1" customWidth="1"/>
    <col min="16" max="16" width="1.5703125" style="26" customWidth="1"/>
    <col min="17" max="17" width="44" style="26" customWidth="1"/>
    <col min="18" max="18" width="1" style="26" customWidth="1"/>
    <col min="19" max="19" width="43.42578125" style="26" customWidth="1"/>
    <col min="20" max="20" width="1" style="26" customWidth="1"/>
    <col min="21" max="21" width="19.42578125" style="27" customWidth="1"/>
    <col min="22" max="22" width="1" style="26" customWidth="1"/>
    <col min="23" max="23" width="32.28515625" style="26" bestFit="1" customWidth="1"/>
    <col min="24" max="24" width="31.28515625" style="26" bestFit="1" customWidth="1"/>
    <col min="25" max="25" width="25.5703125" style="26" bestFit="1" customWidth="1"/>
    <col min="26" max="26" width="23" style="26" bestFit="1" customWidth="1"/>
    <col min="27" max="27" width="31.5703125" style="26" bestFit="1" customWidth="1"/>
    <col min="28" max="16384" width="9.140625" style="26"/>
  </cols>
  <sheetData>
    <row r="2" spans="1:24" s="20" customFormat="1" ht="78">
      <c r="A2" s="169" t="s">
        <v>66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</row>
    <row r="3" spans="1:24" s="20" customFormat="1" ht="78">
      <c r="A3" s="169" t="s">
        <v>28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</row>
    <row r="4" spans="1:24" s="20" customFormat="1" ht="78">
      <c r="A4" s="169" t="str">
        <f>'درآمد ناشی از تغییر قیمت اوراق '!A4:Q4</f>
        <v>برای ماه منتهی به 1401/04/31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</row>
    <row r="5" spans="1:24" s="22" customFormat="1" ht="36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4" s="23" customFormat="1" ht="53.25">
      <c r="A6" s="172" t="s">
        <v>79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U6" s="24"/>
    </row>
    <row r="7" spans="1:24" ht="40.5">
      <c r="A7" s="130"/>
      <c r="B7" s="130"/>
      <c r="C7" s="130"/>
      <c r="D7" s="130"/>
      <c r="E7" s="130"/>
      <c r="F7" s="130"/>
      <c r="G7" s="130"/>
      <c r="H7" s="130"/>
      <c r="I7" s="25"/>
      <c r="J7" s="130"/>
      <c r="K7" s="60"/>
      <c r="L7" s="130"/>
      <c r="M7" s="130"/>
      <c r="N7" s="130"/>
      <c r="O7" s="130"/>
      <c r="P7" s="130"/>
      <c r="Q7" s="130"/>
      <c r="R7" s="130"/>
      <c r="S7" s="25"/>
    </row>
    <row r="8" spans="1:24" s="23" customFormat="1" ht="46.5" customHeight="1" thickBot="1">
      <c r="A8" s="170" t="s">
        <v>3</v>
      </c>
      <c r="C8" s="171" t="s">
        <v>131</v>
      </c>
      <c r="D8" s="171" t="s">
        <v>30</v>
      </c>
      <c r="E8" s="171" t="s">
        <v>30</v>
      </c>
      <c r="F8" s="171" t="s">
        <v>30</v>
      </c>
      <c r="G8" s="171" t="s">
        <v>30</v>
      </c>
      <c r="H8" s="171" t="s">
        <v>30</v>
      </c>
      <c r="I8" s="171" t="s">
        <v>30</v>
      </c>
      <c r="J8" s="171" t="s">
        <v>30</v>
      </c>
      <c r="K8" s="171" t="s">
        <v>30</v>
      </c>
      <c r="M8" s="171" t="s">
        <v>132</v>
      </c>
      <c r="N8" s="171" t="s">
        <v>31</v>
      </c>
      <c r="O8" s="171" t="s">
        <v>31</v>
      </c>
      <c r="P8" s="171" t="s">
        <v>31</v>
      </c>
      <c r="Q8" s="171" t="s">
        <v>31</v>
      </c>
      <c r="R8" s="171" t="s">
        <v>31</v>
      </c>
      <c r="S8" s="171" t="s">
        <v>31</v>
      </c>
      <c r="T8" s="171" t="s">
        <v>31</v>
      </c>
      <c r="U8" s="171" t="s">
        <v>31</v>
      </c>
    </row>
    <row r="9" spans="1:24" s="28" customFormat="1" ht="76.5" customHeight="1" thickBot="1">
      <c r="A9" s="171" t="s">
        <v>3</v>
      </c>
      <c r="C9" s="29" t="s">
        <v>48</v>
      </c>
      <c r="E9" s="29" t="s">
        <v>49</v>
      </c>
      <c r="G9" s="29" t="s">
        <v>50</v>
      </c>
      <c r="I9" s="29" t="s">
        <v>21</v>
      </c>
      <c r="K9" s="29" t="s">
        <v>51</v>
      </c>
      <c r="M9" s="29" t="s">
        <v>48</v>
      </c>
      <c r="O9" s="29" t="s">
        <v>49</v>
      </c>
      <c r="Q9" s="29" t="s">
        <v>50</v>
      </c>
      <c r="S9" s="29" t="s">
        <v>21</v>
      </c>
      <c r="U9" s="29" t="s">
        <v>51</v>
      </c>
    </row>
    <row r="10" spans="1:24" s="30" customFormat="1" ht="51" customHeight="1">
      <c r="A10" s="131" t="s">
        <v>85</v>
      </c>
      <c r="C10" s="129">
        <v>0</v>
      </c>
      <c r="D10" s="129"/>
      <c r="E10" s="129">
        <v>0</v>
      </c>
      <c r="F10" s="129"/>
      <c r="G10" s="129">
        <v>6941889668</v>
      </c>
      <c r="H10" s="129"/>
      <c r="I10" s="129">
        <f>G10+E10+C10</f>
        <v>6941889668</v>
      </c>
      <c r="K10" s="136">
        <f>I10/'جمع درآمدها'!$J$6</f>
        <v>3.183680677372739E-3</v>
      </c>
      <c r="M10" s="129">
        <v>0</v>
      </c>
      <c r="N10" s="129"/>
      <c r="O10" s="129">
        <v>0</v>
      </c>
      <c r="P10" s="129"/>
      <c r="Q10" s="129">
        <v>15848577755</v>
      </c>
      <c r="R10" s="129"/>
      <c r="S10" s="129">
        <f>Q10+O10+M10</f>
        <v>15848577755</v>
      </c>
      <c r="U10" s="132">
        <f>S10/'جمع درآمدها'!$J$6</f>
        <v>7.2684547256669143E-3</v>
      </c>
      <c r="W10" s="59"/>
      <c r="X10" s="59"/>
    </row>
    <row r="11" spans="1:24" s="30" customFormat="1" ht="51" customHeight="1">
      <c r="A11" s="131" t="s">
        <v>84</v>
      </c>
      <c r="C11" s="129">
        <v>6879960317</v>
      </c>
      <c r="D11" s="129"/>
      <c r="E11" s="129">
        <v>-20410828650</v>
      </c>
      <c r="F11" s="129"/>
      <c r="G11" s="129">
        <v>1021334484</v>
      </c>
      <c r="H11" s="129"/>
      <c r="I11" s="129">
        <f t="shared" ref="I11:I34" si="0">G11+E11+C11</f>
        <v>-12509533849</v>
      </c>
      <c r="K11" s="136">
        <f>I11/'جمع درآمدها'!$J$6</f>
        <v>-5.7371066240924197E-3</v>
      </c>
      <c r="M11" s="129">
        <v>6879960317</v>
      </c>
      <c r="N11" s="129"/>
      <c r="O11" s="129">
        <v>8555788337</v>
      </c>
      <c r="P11" s="129"/>
      <c r="Q11" s="129">
        <v>9864786088</v>
      </c>
      <c r="R11" s="129"/>
      <c r="S11" s="129">
        <f t="shared" ref="S11:S34" si="1">Q11+O11+M11</f>
        <v>25300534742</v>
      </c>
      <c r="U11" s="132">
        <f>S11/'جمع درآمدها'!$J$6</f>
        <v>1.1603299308631864E-2</v>
      </c>
      <c r="W11" s="59"/>
      <c r="X11" s="59"/>
    </row>
    <row r="12" spans="1:24" s="30" customFormat="1" ht="51" customHeight="1">
      <c r="A12" s="131" t="s">
        <v>98</v>
      </c>
      <c r="C12" s="129">
        <v>0</v>
      </c>
      <c r="D12" s="129"/>
      <c r="E12" s="129">
        <v>-1301012485</v>
      </c>
      <c r="F12" s="129"/>
      <c r="G12" s="129">
        <v>-721274219</v>
      </c>
      <c r="H12" s="129"/>
      <c r="I12" s="129">
        <f t="shared" si="0"/>
        <v>-2022286704</v>
      </c>
      <c r="K12" s="136">
        <f>I12/'جمع درآمدها'!$J$6</f>
        <v>-9.2745857562549262E-4</v>
      </c>
      <c r="M12" s="129">
        <v>297945865</v>
      </c>
      <c r="N12" s="129"/>
      <c r="O12" s="129">
        <v>-934407004</v>
      </c>
      <c r="P12" s="129"/>
      <c r="Q12" s="129">
        <v>-721274219</v>
      </c>
      <c r="R12" s="129"/>
      <c r="S12" s="129">
        <f t="shared" si="1"/>
        <v>-1357735358</v>
      </c>
      <c r="U12" s="132">
        <f>S12/'جمع درآمدها'!$J$6</f>
        <v>-6.2268287613043041E-4</v>
      </c>
      <c r="W12" s="59"/>
      <c r="X12" s="59"/>
    </row>
    <row r="13" spans="1:24" s="30" customFormat="1" ht="51" customHeight="1">
      <c r="A13" s="131" t="s">
        <v>99</v>
      </c>
      <c r="C13" s="129">
        <v>0</v>
      </c>
      <c r="D13" s="129"/>
      <c r="E13" s="129">
        <v>-16267837514</v>
      </c>
      <c r="F13" s="129"/>
      <c r="G13" s="129">
        <v>53016837</v>
      </c>
      <c r="H13" s="129"/>
      <c r="I13" s="129">
        <f t="shared" si="0"/>
        <v>-16214820677</v>
      </c>
      <c r="K13" s="136">
        <f>I13/'جمع درآمدها'!$J$6</f>
        <v>-7.4364205922768144E-3</v>
      </c>
      <c r="M13" s="129">
        <v>14015684121</v>
      </c>
      <c r="N13" s="129"/>
      <c r="O13" s="129">
        <v>-4457517936</v>
      </c>
      <c r="P13" s="129"/>
      <c r="Q13" s="129">
        <v>23211977515</v>
      </c>
      <c r="R13" s="129"/>
      <c r="S13" s="129">
        <f t="shared" si="1"/>
        <v>32770143700</v>
      </c>
      <c r="U13" s="132">
        <f>S13/'جمع درآمدها'!$J$6</f>
        <v>1.5029001940688579E-2</v>
      </c>
      <c r="W13" s="59"/>
      <c r="X13" s="59"/>
    </row>
    <row r="14" spans="1:24" s="30" customFormat="1" ht="51" customHeight="1">
      <c r="A14" s="131" t="s">
        <v>105</v>
      </c>
      <c r="C14" s="129">
        <v>0</v>
      </c>
      <c r="D14" s="129"/>
      <c r="E14" s="129">
        <v>7571678762</v>
      </c>
      <c r="F14" s="129"/>
      <c r="G14" s="129">
        <v>-7195393293</v>
      </c>
      <c r="H14" s="129"/>
      <c r="I14" s="129">
        <f t="shared" si="0"/>
        <v>376285469</v>
      </c>
      <c r="K14" s="136">
        <f>I14/'جمع درآمدها'!$J$6</f>
        <v>1.7257156683917477E-4</v>
      </c>
      <c r="M14" s="129">
        <v>7764937623</v>
      </c>
      <c r="N14" s="129"/>
      <c r="O14" s="129">
        <v>-2314148487</v>
      </c>
      <c r="P14" s="129"/>
      <c r="Q14" s="129">
        <v>-7171334171</v>
      </c>
      <c r="R14" s="129"/>
      <c r="S14" s="129">
        <f t="shared" si="1"/>
        <v>-1720545035</v>
      </c>
      <c r="U14" s="132">
        <f>S14/'جمع درآمدها'!$J$6</f>
        <v>-7.8907419225192777E-4</v>
      </c>
      <c r="W14" s="59"/>
      <c r="X14" s="59"/>
    </row>
    <row r="15" spans="1:24" s="30" customFormat="1" ht="51" customHeight="1">
      <c r="A15" s="131" t="s">
        <v>112</v>
      </c>
      <c r="C15" s="129">
        <v>8100000000</v>
      </c>
      <c r="D15" s="129"/>
      <c r="E15" s="129">
        <v>-20984793196</v>
      </c>
      <c r="F15" s="129"/>
      <c r="G15" s="129">
        <v>8964753103</v>
      </c>
      <c r="H15" s="129"/>
      <c r="I15" s="129">
        <f t="shared" si="0"/>
        <v>-3920040093</v>
      </c>
      <c r="K15" s="136">
        <f>I15/'جمع درآمدها'!$J$6</f>
        <v>-1.7978038395136497E-3</v>
      </c>
      <c r="M15" s="129">
        <v>8100000000</v>
      </c>
      <c r="N15" s="129"/>
      <c r="O15" s="129">
        <v>1619903843</v>
      </c>
      <c r="P15" s="129"/>
      <c r="Q15" s="129">
        <v>32559342425</v>
      </c>
      <c r="R15" s="129"/>
      <c r="S15" s="129">
        <f t="shared" si="1"/>
        <v>42279246268</v>
      </c>
      <c r="U15" s="132">
        <f>S15/'جمع درآمدها'!$J$6</f>
        <v>1.9390054557881672E-2</v>
      </c>
      <c r="W15" s="59"/>
      <c r="X15" s="59"/>
    </row>
    <row r="16" spans="1:24" s="30" customFormat="1" ht="51" customHeight="1">
      <c r="A16" s="131" t="s">
        <v>115</v>
      </c>
      <c r="C16" s="129">
        <v>0</v>
      </c>
      <c r="D16" s="129"/>
      <c r="E16" s="129">
        <v>4431506120</v>
      </c>
      <c r="F16" s="129"/>
      <c r="G16" s="129">
        <v>7955244</v>
      </c>
      <c r="H16" s="129"/>
      <c r="I16" s="129">
        <f t="shared" si="0"/>
        <v>4439461364</v>
      </c>
      <c r="K16" s="136">
        <f>I16/'جمع درآمدها'!$J$6</f>
        <v>2.03602016719774E-3</v>
      </c>
      <c r="M16" s="129">
        <v>23463297536</v>
      </c>
      <c r="N16" s="129"/>
      <c r="O16" s="129">
        <v>20583570352</v>
      </c>
      <c r="P16" s="129"/>
      <c r="Q16" s="129">
        <v>1506112061</v>
      </c>
      <c r="R16" s="129"/>
      <c r="S16" s="129">
        <f t="shared" si="1"/>
        <v>45552979949</v>
      </c>
      <c r="U16" s="132">
        <f>S16/'جمع درآمدها'!$J$6</f>
        <v>2.089145016650229E-2</v>
      </c>
      <c r="W16" s="59"/>
      <c r="X16" s="59"/>
    </row>
    <row r="17" spans="1:24" s="30" customFormat="1" ht="51" customHeight="1">
      <c r="A17" s="131" t="s">
        <v>111</v>
      </c>
      <c r="C17" s="129">
        <v>0</v>
      </c>
      <c r="D17" s="129"/>
      <c r="E17" s="129">
        <v>0</v>
      </c>
      <c r="F17" s="129"/>
      <c r="G17" s="129">
        <v>889248746</v>
      </c>
      <c r="H17" s="129"/>
      <c r="I17" s="129">
        <f t="shared" si="0"/>
        <v>889248746</v>
      </c>
      <c r="K17" s="136">
        <f>I17/'جمع درآمدها'!$J$6</f>
        <v>4.0782613746636958E-4</v>
      </c>
      <c r="M17" s="129">
        <v>0</v>
      </c>
      <c r="N17" s="129"/>
      <c r="O17" s="129">
        <v>0</v>
      </c>
      <c r="P17" s="129"/>
      <c r="Q17" s="129">
        <v>889248746</v>
      </c>
      <c r="R17" s="129"/>
      <c r="S17" s="129">
        <f t="shared" si="1"/>
        <v>889248746</v>
      </c>
      <c r="U17" s="132">
        <f>S17/'جمع درآمدها'!$J$6</f>
        <v>4.0782613746636958E-4</v>
      </c>
      <c r="W17" s="59"/>
      <c r="X17" s="59"/>
    </row>
    <row r="18" spans="1:24" s="30" customFormat="1" ht="51" customHeight="1">
      <c r="A18" s="131" t="s">
        <v>89</v>
      </c>
      <c r="C18" s="129">
        <v>0</v>
      </c>
      <c r="D18" s="129"/>
      <c r="E18" s="129">
        <v>-2035814400</v>
      </c>
      <c r="F18" s="129"/>
      <c r="G18" s="129">
        <v>0</v>
      </c>
      <c r="H18" s="129"/>
      <c r="I18" s="129">
        <f t="shared" si="0"/>
        <v>-2035814400</v>
      </c>
      <c r="K18" s="136">
        <f>I18/'جمع درآمدها'!$J$6</f>
        <v>-9.3366263049013594E-4</v>
      </c>
      <c r="M18" s="129">
        <v>0</v>
      </c>
      <c r="N18" s="129"/>
      <c r="O18" s="129">
        <v>1081526410</v>
      </c>
      <c r="P18" s="129"/>
      <c r="Q18" s="129">
        <v>1337003284</v>
      </c>
      <c r="R18" s="129"/>
      <c r="S18" s="129">
        <f t="shared" si="1"/>
        <v>2418529694</v>
      </c>
      <c r="U18" s="132">
        <f>S18/'جمع درآمدها'!$J$6</f>
        <v>1.1091830355549816E-3</v>
      </c>
      <c r="W18" s="59"/>
      <c r="X18" s="59"/>
    </row>
    <row r="19" spans="1:24" s="30" customFormat="1" ht="51" customHeight="1">
      <c r="A19" s="131" t="s">
        <v>110</v>
      </c>
      <c r="C19" s="129">
        <v>0</v>
      </c>
      <c r="D19" s="129"/>
      <c r="E19" s="129">
        <v>-531106859</v>
      </c>
      <c r="F19" s="129"/>
      <c r="G19" s="129">
        <v>0</v>
      </c>
      <c r="H19" s="129"/>
      <c r="I19" s="129">
        <f t="shared" si="0"/>
        <v>-531106859</v>
      </c>
      <c r="K19" s="136">
        <f>I19/'جمع درآمدها'!$J$6</f>
        <v>-2.4357555730291215E-4</v>
      </c>
      <c r="M19" s="129">
        <v>0</v>
      </c>
      <c r="N19" s="129"/>
      <c r="O19" s="129">
        <v>74970305</v>
      </c>
      <c r="P19" s="129"/>
      <c r="Q19" s="129">
        <v>581853388</v>
      </c>
      <c r="R19" s="129"/>
      <c r="S19" s="129">
        <f t="shared" si="1"/>
        <v>656823693</v>
      </c>
      <c r="U19" s="132">
        <f>S19/'جمع درآمدها'!$J$6</f>
        <v>3.0123165303017085E-4</v>
      </c>
      <c r="W19" s="59"/>
      <c r="X19" s="59"/>
    </row>
    <row r="20" spans="1:24" s="30" customFormat="1" ht="51" customHeight="1">
      <c r="A20" s="131" t="s">
        <v>91</v>
      </c>
      <c r="C20" s="129">
        <v>0</v>
      </c>
      <c r="D20" s="129"/>
      <c r="E20" s="129">
        <v>0</v>
      </c>
      <c r="F20" s="129"/>
      <c r="G20" s="129">
        <v>0</v>
      </c>
      <c r="H20" s="129"/>
      <c r="I20" s="129">
        <f t="shared" si="0"/>
        <v>0</v>
      </c>
      <c r="K20" s="136">
        <f>I20/'جمع درآمدها'!$J$6</f>
        <v>0</v>
      </c>
      <c r="M20" s="129">
        <v>0</v>
      </c>
      <c r="N20" s="129"/>
      <c r="O20" s="129">
        <v>0</v>
      </c>
      <c r="P20" s="129"/>
      <c r="Q20" s="129">
        <v>37903127</v>
      </c>
      <c r="R20" s="129"/>
      <c r="S20" s="129">
        <f t="shared" si="1"/>
        <v>37903127</v>
      </c>
      <c r="U20" s="132">
        <f>S20/'جمع درآمدها'!$J$6</f>
        <v>1.7383084262800035E-5</v>
      </c>
      <c r="W20" s="59"/>
      <c r="X20" s="59"/>
    </row>
    <row r="21" spans="1:24" s="30" customFormat="1" ht="51" customHeight="1">
      <c r="A21" s="131" t="s">
        <v>117</v>
      </c>
      <c r="C21" s="129">
        <v>17756756757</v>
      </c>
      <c r="D21" s="129"/>
      <c r="E21" s="129">
        <v>-15479178983</v>
      </c>
      <c r="F21" s="129"/>
      <c r="G21" s="129">
        <v>0</v>
      </c>
      <c r="H21" s="129"/>
      <c r="I21" s="129">
        <f t="shared" si="0"/>
        <v>2277577774</v>
      </c>
      <c r="K21" s="136">
        <f>I21/'جمع درآمدها'!$J$6</f>
        <v>1.0445398439163749E-3</v>
      </c>
      <c r="M21" s="129">
        <v>17756756757</v>
      </c>
      <c r="N21" s="129"/>
      <c r="O21" s="129">
        <v>-6361574066</v>
      </c>
      <c r="P21" s="129"/>
      <c r="Q21" s="129">
        <v>7508950268</v>
      </c>
      <c r="R21" s="129"/>
      <c r="S21" s="129">
        <f t="shared" si="1"/>
        <v>18904132959</v>
      </c>
      <c r="U21" s="132">
        <f>S21/'جمع درآمدها'!$J$6</f>
        <v>8.6697895965541939E-3</v>
      </c>
      <c r="W21" s="59"/>
      <c r="X21" s="59"/>
    </row>
    <row r="22" spans="1:24" s="30" customFormat="1" ht="51" customHeight="1">
      <c r="A22" s="131" t="s">
        <v>83</v>
      </c>
      <c r="C22" s="129">
        <v>0</v>
      </c>
      <c r="D22" s="129"/>
      <c r="E22" s="129">
        <v>-583703543</v>
      </c>
      <c r="F22" s="129"/>
      <c r="G22" s="129">
        <v>0</v>
      </c>
      <c r="H22" s="129"/>
      <c r="I22" s="129">
        <f t="shared" si="0"/>
        <v>-583703543</v>
      </c>
      <c r="K22" s="136">
        <f>I22/'جمع درآمدها'!$J$6</f>
        <v>-2.676973821306069E-4</v>
      </c>
      <c r="M22" s="129">
        <v>0</v>
      </c>
      <c r="N22" s="129"/>
      <c r="O22" s="129">
        <v>-5318044703</v>
      </c>
      <c r="P22" s="129"/>
      <c r="Q22" s="129">
        <v>-315497980</v>
      </c>
      <c r="R22" s="129"/>
      <c r="S22" s="129">
        <f t="shared" si="1"/>
        <v>-5633542683</v>
      </c>
      <c r="U22" s="132">
        <f>S22/'جمع درآمدها'!$J$6</f>
        <v>-2.5836482345287654E-3</v>
      </c>
      <c r="W22" s="59"/>
      <c r="X22" s="59"/>
    </row>
    <row r="23" spans="1:24" s="30" customFormat="1" ht="51" customHeight="1">
      <c r="A23" s="131" t="s">
        <v>92</v>
      </c>
      <c r="C23" s="129">
        <v>0</v>
      </c>
      <c r="D23" s="129"/>
      <c r="E23" s="129">
        <v>-4940266028</v>
      </c>
      <c r="F23" s="129"/>
      <c r="G23" s="129">
        <v>0</v>
      </c>
      <c r="H23" s="129"/>
      <c r="I23" s="129">
        <f t="shared" si="0"/>
        <v>-4940266028</v>
      </c>
      <c r="K23" s="136">
        <f>I23/'جمع درآمدها'!$J$6</f>
        <v>-2.265698570077673E-3</v>
      </c>
      <c r="M23" s="129">
        <v>6224068838</v>
      </c>
      <c r="N23" s="129"/>
      <c r="O23" s="129">
        <v>31054284470</v>
      </c>
      <c r="P23" s="129"/>
      <c r="Q23" s="129">
        <v>3410051901</v>
      </c>
      <c r="R23" s="129"/>
      <c r="S23" s="129">
        <f t="shared" si="1"/>
        <v>40688405209</v>
      </c>
      <c r="U23" s="132">
        <f>S23/'جمع درآمدها'!$J$6</f>
        <v>1.866046503938841E-2</v>
      </c>
      <c r="W23" s="59"/>
      <c r="X23" s="59"/>
    </row>
    <row r="24" spans="1:24" s="30" customFormat="1" ht="51" customHeight="1">
      <c r="A24" s="131" t="s">
        <v>114</v>
      </c>
      <c r="C24" s="129">
        <v>0</v>
      </c>
      <c r="D24" s="129"/>
      <c r="E24" s="129">
        <v>0</v>
      </c>
      <c r="F24" s="129"/>
      <c r="G24" s="129">
        <v>0</v>
      </c>
      <c r="H24" s="129"/>
      <c r="I24" s="129">
        <f t="shared" si="0"/>
        <v>0</v>
      </c>
      <c r="K24" s="136">
        <f>I24/'جمع درآمدها'!$J$6</f>
        <v>0</v>
      </c>
      <c r="M24" s="129">
        <v>0</v>
      </c>
      <c r="N24" s="129"/>
      <c r="O24" s="129">
        <v>0</v>
      </c>
      <c r="P24" s="129"/>
      <c r="Q24" s="129">
        <v>397620046</v>
      </c>
      <c r="R24" s="129"/>
      <c r="S24" s="129">
        <f t="shared" si="1"/>
        <v>397620046</v>
      </c>
      <c r="U24" s="132">
        <f>S24/'جمع درآمدها'!$J$6</f>
        <v>1.8235600361406662E-4</v>
      </c>
      <c r="W24" s="59"/>
      <c r="X24" s="59"/>
    </row>
    <row r="25" spans="1:24" s="30" customFormat="1" ht="51" customHeight="1">
      <c r="A25" s="131" t="s">
        <v>116</v>
      </c>
      <c r="C25" s="129">
        <v>2571314209</v>
      </c>
      <c r="D25" s="129"/>
      <c r="E25" s="129">
        <v>-1167809940</v>
      </c>
      <c r="F25" s="129"/>
      <c r="G25" s="129">
        <v>0</v>
      </c>
      <c r="H25" s="129"/>
      <c r="I25" s="129">
        <f t="shared" si="0"/>
        <v>1403504269</v>
      </c>
      <c r="K25" s="136">
        <f>I25/'جمع درآمدها'!$J$6</f>
        <v>6.4367335632299063E-4</v>
      </c>
      <c r="M25" s="129">
        <v>2571314209</v>
      </c>
      <c r="N25" s="129"/>
      <c r="O25" s="129">
        <v>761044754</v>
      </c>
      <c r="P25" s="129"/>
      <c r="Q25" s="129">
        <v>9915099667</v>
      </c>
      <c r="R25" s="129"/>
      <c r="S25" s="129">
        <f t="shared" si="1"/>
        <v>13247458630</v>
      </c>
      <c r="U25" s="132">
        <f>S25/'جمع درآمدها'!$J$6</f>
        <v>6.0755327557340455E-3</v>
      </c>
      <c r="W25" s="59"/>
      <c r="X25" s="59"/>
    </row>
    <row r="26" spans="1:24" s="30" customFormat="1" ht="51" customHeight="1">
      <c r="A26" s="131" t="s">
        <v>97</v>
      </c>
      <c r="C26" s="129">
        <v>0</v>
      </c>
      <c r="D26" s="129"/>
      <c r="E26" s="129">
        <v>0</v>
      </c>
      <c r="F26" s="129"/>
      <c r="G26" s="129">
        <v>0</v>
      </c>
      <c r="H26" s="129"/>
      <c r="I26" s="129">
        <f t="shared" si="0"/>
        <v>0</v>
      </c>
      <c r="K26" s="136">
        <f>I26/'جمع درآمدها'!$J$6</f>
        <v>0</v>
      </c>
      <c r="M26" s="129">
        <v>0</v>
      </c>
      <c r="N26" s="129"/>
      <c r="O26" s="129">
        <v>0</v>
      </c>
      <c r="P26" s="129"/>
      <c r="Q26" s="129">
        <v>484013561</v>
      </c>
      <c r="R26" s="129"/>
      <c r="S26" s="129">
        <f t="shared" si="1"/>
        <v>484013561</v>
      </c>
      <c r="U26" s="132">
        <f>S26/'جمع درآمدها'!$J$6</f>
        <v>2.219776884160746E-4</v>
      </c>
      <c r="W26" s="59"/>
      <c r="X26" s="59"/>
    </row>
    <row r="27" spans="1:24" s="30" customFormat="1" ht="51" customHeight="1">
      <c r="A27" s="131" t="s">
        <v>88</v>
      </c>
      <c r="C27" s="129">
        <v>0</v>
      </c>
      <c r="D27" s="129"/>
      <c r="E27" s="129">
        <v>-27908202256</v>
      </c>
      <c r="F27" s="129"/>
      <c r="G27" s="129">
        <v>0</v>
      </c>
      <c r="H27" s="129"/>
      <c r="I27" s="129">
        <f t="shared" si="0"/>
        <v>-27908202256</v>
      </c>
      <c r="K27" s="136">
        <f>I27/'جمع درآمدها'!$J$6</f>
        <v>-1.279922449246243E-2</v>
      </c>
      <c r="M27" s="129">
        <v>42134340862</v>
      </c>
      <c r="N27" s="129"/>
      <c r="O27" s="129">
        <v>-9197507403</v>
      </c>
      <c r="P27" s="129"/>
      <c r="Q27" s="129">
        <v>3319937360</v>
      </c>
      <c r="R27" s="129"/>
      <c r="S27" s="129">
        <f t="shared" si="1"/>
        <v>36256770819</v>
      </c>
      <c r="U27" s="132">
        <f>S27/'جمع درآمدها'!$J$6</f>
        <v>1.6628034469127216E-2</v>
      </c>
      <c r="W27" s="59"/>
      <c r="X27" s="59"/>
    </row>
    <row r="28" spans="1:24" s="30" customFormat="1" ht="51" customHeight="1">
      <c r="A28" s="131" t="s">
        <v>90</v>
      </c>
      <c r="C28" s="129">
        <v>0</v>
      </c>
      <c r="D28" s="129"/>
      <c r="E28" s="129">
        <v>-37348331264</v>
      </c>
      <c r="F28" s="129"/>
      <c r="G28" s="129">
        <v>0</v>
      </c>
      <c r="H28" s="129"/>
      <c r="I28" s="129">
        <f t="shared" si="0"/>
        <v>-37348331264</v>
      </c>
      <c r="K28" s="136">
        <f>I28/'جمع درآمدها'!$J$6</f>
        <v>-1.7128644542627865E-2</v>
      </c>
      <c r="M28" s="129">
        <v>0</v>
      </c>
      <c r="N28" s="129"/>
      <c r="O28" s="129">
        <v>-4872717756</v>
      </c>
      <c r="P28" s="129"/>
      <c r="Q28" s="129">
        <v>4090291070</v>
      </c>
      <c r="R28" s="129"/>
      <c r="S28" s="129">
        <f t="shared" si="1"/>
        <v>-782426686</v>
      </c>
      <c r="U28" s="132">
        <f>S28/'جمع درآمدها'!$J$6</f>
        <v>-3.5883553914170155E-4</v>
      </c>
      <c r="W28" s="59"/>
      <c r="X28" s="59"/>
    </row>
    <row r="29" spans="1:24" s="30" customFormat="1" ht="51" customHeight="1">
      <c r="A29" s="131" t="s">
        <v>102</v>
      </c>
      <c r="C29" s="129">
        <v>4847277556</v>
      </c>
      <c r="D29" s="129"/>
      <c r="E29" s="129">
        <v>5699054410</v>
      </c>
      <c r="F29" s="129"/>
      <c r="G29" s="129">
        <v>0</v>
      </c>
      <c r="H29" s="129"/>
      <c r="I29" s="129">
        <f t="shared" si="0"/>
        <v>10546331966</v>
      </c>
      <c r="K29" s="136">
        <f>I29/'جمع درآمدها'!$J$6</f>
        <v>4.8367454544961308E-3</v>
      </c>
      <c r="M29" s="129">
        <v>4847277556</v>
      </c>
      <c r="N29" s="129"/>
      <c r="O29" s="129">
        <v>6911795425</v>
      </c>
      <c r="P29" s="129"/>
      <c r="Q29" s="129">
        <v>333375356</v>
      </c>
      <c r="R29" s="129"/>
      <c r="S29" s="129">
        <f t="shared" si="1"/>
        <v>12092448337</v>
      </c>
      <c r="U29" s="132">
        <f>S29/'جمع درآمدها'!$J$6</f>
        <v>5.5458233930310592E-3</v>
      </c>
      <c r="W29" s="59"/>
      <c r="X29" s="59"/>
    </row>
    <row r="30" spans="1:24" s="30" customFormat="1" ht="51" customHeight="1">
      <c r="A30" s="131" t="s">
        <v>121</v>
      </c>
      <c r="C30" s="129">
        <v>0</v>
      </c>
      <c r="D30" s="129"/>
      <c r="E30" s="129">
        <v>-820091086</v>
      </c>
      <c r="F30" s="129"/>
      <c r="G30" s="129">
        <v>0</v>
      </c>
      <c r="H30" s="129"/>
      <c r="I30" s="129">
        <f>G30+E30+C30</f>
        <v>-820091086</v>
      </c>
      <c r="K30" s="136">
        <f>I30/'جمع درآمدها'!$J$6</f>
        <v>-3.7610913872908666E-4</v>
      </c>
      <c r="M30" s="129">
        <v>0</v>
      </c>
      <c r="N30" s="129"/>
      <c r="O30" s="129">
        <v>-2406811064</v>
      </c>
      <c r="P30" s="129"/>
      <c r="Q30" s="129">
        <v>0</v>
      </c>
      <c r="R30" s="129"/>
      <c r="S30" s="129">
        <f t="shared" si="1"/>
        <v>-2406811064</v>
      </c>
      <c r="U30" s="132">
        <f>S30/'جمع درآمدها'!$J$6</f>
        <v>-1.1038086522558259E-3</v>
      </c>
      <c r="W30" s="59"/>
      <c r="X30" s="59"/>
    </row>
    <row r="31" spans="1:24" s="30" customFormat="1" ht="51" customHeight="1">
      <c r="A31" s="131" t="s">
        <v>87</v>
      </c>
      <c r="C31" s="129">
        <v>0</v>
      </c>
      <c r="D31" s="129"/>
      <c r="E31" s="129">
        <v>-10437525000</v>
      </c>
      <c r="F31" s="129"/>
      <c r="G31" s="129">
        <v>0</v>
      </c>
      <c r="H31" s="129"/>
      <c r="I31" s="129">
        <f t="shared" si="0"/>
        <v>-10437525000</v>
      </c>
      <c r="K31" s="136">
        <f>I31/'جمع درآمدها'!$J$6</f>
        <v>-4.7868445410871232E-3</v>
      </c>
      <c r="M31" s="129">
        <v>0</v>
      </c>
      <c r="N31" s="129"/>
      <c r="O31" s="129">
        <v>13961757422</v>
      </c>
      <c r="P31" s="129"/>
      <c r="Q31" s="129">
        <v>0</v>
      </c>
      <c r="R31" s="129"/>
      <c r="S31" s="129">
        <f t="shared" si="1"/>
        <v>13961757422</v>
      </c>
      <c r="U31" s="132">
        <f>S31/'جمع درآمدها'!$J$6</f>
        <v>6.4031235661215968E-3</v>
      </c>
      <c r="W31" s="59"/>
      <c r="X31" s="59"/>
    </row>
    <row r="32" spans="1:24" s="30" customFormat="1" ht="51" customHeight="1">
      <c r="A32" s="131" t="s">
        <v>122</v>
      </c>
      <c r="C32" s="129">
        <v>0</v>
      </c>
      <c r="D32" s="129"/>
      <c r="E32" s="129">
        <v>-702771869</v>
      </c>
      <c r="F32" s="129"/>
      <c r="G32" s="129">
        <v>0</v>
      </c>
      <c r="H32" s="129"/>
      <c r="I32" s="129">
        <f t="shared" si="0"/>
        <v>-702771869</v>
      </c>
      <c r="K32" s="136">
        <f>I32/'جمع درآمدها'!$J$6</f>
        <v>-3.2230434751075995E-4</v>
      </c>
      <c r="M32" s="129">
        <v>0</v>
      </c>
      <c r="N32" s="129"/>
      <c r="O32" s="129">
        <v>-790666740</v>
      </c>
      <c r="P32" s="129"/>
      <c r="Q32" s="129">
        <v>0</v>
      </c>
      <c r="R32" s="129"/>
      <c r="S32" s="129">
        <f t="shared" si="1"/>
        <v>-790666740</v>
      </c>
      <c r="U32" s="132">
        <f>S32/'جمع درآمدها'!$J$6</f>
        <v>-3.6261458230645212E-4</v>
      </c>
      <c r="W32" s="59"/>
      <c r="X32" s="59"/>
    </row>
    <row r="33" spans="1:27" s="30" customFormat="1" ht="51" customHeight="1">
      <c r="A33" s="131" t="s">
        <v>118</v>
      </c>
      <c r="C33" s="129">
        <v>0</v>
      </c>
      <c r="D33" s="129"/>
      <c r="E33" s="129">
        <v>-10728715176</v>
      </c>
      <c r="F33" s="129"/>
      <c r="G33" s="129">
        <v>0</v>
      </c>
      <c r="H33" s="129"/>
      <c r="I33" s="129">
        <f t="shared" si="0"/>
        <v>-10728715176</v>
      </c>
      <c r="K33" s="136">
        <f>I33/'جمع درآمدها'!$J$6</f>
        <v>-4.9203898120592929E-3</v>
      </c>
      <c r="M33" s="129">
        <v>0</v>
      </c>
      <c r="N33" s="129"/>
      <c r="O33" s="129">
        <v>-7054226247</v>
      </c>
      <c r="P33" s="129"/>
      <c r="Q33" s="129">
        <v>0</v>
      </c>
      <c r="R33" s="129"/>
      <c r="S33" s="129">
        <f t="shared" si="1"/>
        <v>-7054226247</v>
      </c>
      <c r="U33" s="132">
        <f>S33/'جمع درآمدها'!$J$6</f>
        <v>-3.2352003374406723E-3</v>
      </c>
      <c r="W33" s="59"/>
      <c r="X33" s="59"/>
    </row>
    <row r="34" spans="1:27" s="30" customFormat="1" ht="51" customHeight="1">
      <c r="A34" s="131" t="s">
        <v>86</v>
      </c>
      <c r="C34" s="129">
        <v>0</v>
      </c>
      <c r="D34" s="129"/>
      <c r="E34" s="129">
        <v>1913546250</v>
      </c>
      <c r="F34" s="129"/>
      <c r="G34" s="129">
        <v>0</v>
      </c>
      <c r="H34" s="129"/>
      <c r="I34" s="129">
        <f t="shared" si="0"/>
        <v>1913546250</v>
      </c>
      <c r="K34" s="136">
        <f>I34/'جمع درآمدها'!$J$6</f>
        <v>8.7758816586597254E-4</v>
      </c>
      <c r="M34" s="129">
        <v>0</v>
      </c>
      <c r="N34" s="129"/>
      <c r="O34" s="129">
        <v>12152261250</v>
      </c>
      <c r="P34" s="129"/>
      <c r="Q34" s="129">
        <v>0</v>
      </c>
      <c r="R34" s="129"/>
      <c r="S34" s="129">
        <f t="shared" si="1"/>
        <v>12152261250</v>
      </c>
      <c r="U34" s="132">
        <f>S34/'جمع درآمدها'!$J$6</f>
        <v>5.5732547156942926E-3</v>
      </c>
      <c r="W34" s="59"/>
      <c r="X34" s="59"/>
    </row>
    <row r="35" spans="1:27" s="23" customFormat="1" ht="51" customHeight="1" thickBot="1">
      <c r="C35" s="31">
        <f>SUM(C10:C34)</f>
        <v>40155308839</v>
      </c>
      <c r="E35" s="31">
        <f>SUM(E10:E34)</f>
        <v>-152032202707</v>
      </c>
      <c r="G35" s="31">
        <f>SUM(G10:G34)</f>
        <v>9961530570</v>
      </c>
      <c r="I35" s="31">
        <f>SUM(I10:I34)</f>
        <v>-101915363298</v>
      </c>
      <c r="J35" s="30"/>
      <c r="K35" s="70">
        <f>SUM(K10:K34)</f>
        <v>-4.6740295276508768E-2</v>
      </c>
      <c r="L35" s="30"/>
      <c r="M35" s="31">
        <f>SUM(M10:M34)</f>
        <v>134055583684</v>
      </c>
      <c r="O35" s="31">
        <f>SUM(O10:O34)</f>
        <v>53049281162</v>
      </c>
      <c r="Q35" s="31">
        <f>SUM(Q10:Q34)</f>
        <v>107088037248</v>
      </c>
      <c r="S35" s="31">
        <f>SUM(S10:S34)</f>
        <v>294192902094</v>
      </c>
      <c r="T35" s="30"/>
      <c r="U35" s="71">
        <f>SUM(U10:U34)</f>
        <v>0.13492237742331079</v>
      </c>
      <c r="V35" s="30"/>
      <c r="AA35" s="127">
        <f>SUM(W35:Z35)</f>
        <v>0</v>
      </c>
    </row>
    <row r="36" spans="1:27" ht="41.25" thickTop="1">
      <c r="D36" s="30"/>
      <c r="F36" s="30"/>
      <c r="H36" s="30"/>
      <c r="J36" s="30"/>
      <c r="L36" s="30"/>
      <c r="N36" s="30"/>
      <c r="P36" s="30"/>
      <c r="R36" s="30"/>
      <c r="T36" s="30"/>
      <c r="V36" s="30"/>
    </row>
    <row r="37" spans="1:27" s="23" customFormat="1" ht="40.5">
      <c r="C37" s="23">
        <f>C35-'درآمد سود سهام '!M20</f>
        <v>0</v>
      </c>
      <c r="D37" s="30"/>
      <c r="G37" s="59"/>
      <c r="K37" s="24"/>
      <c r="M37" s="23">
        <f>M35-'درآمد سود سهام '!S20</f>
        <v>0</v>
      </c>
      <c r="O37" s="59"/>
      <c r="P37" s="30"/>
      <c r="Q37" s="59"/>
      <c r="R37" s="30"/>
      <c r="T37" s="30"/>
      <c r="U37" s="24"/>
    </row>
    <row r="38" spans="1:27" ht="40.5">
      <c r="G38" s="127"/>
      <c r="Q38" s="127"/>
      <c r="T38" s="30"/>
    </row>
    <row r="39" spans="1:27" ht="36.75">
      <c r="G39" s="127"/>
      <c r="Q39" s="127"/>
    </row>
    <row r="40" spans="1:27" ht="36.75">
      <c r="G40" s="127"/>
      <c r="Q40" s="127"/>
    </row>
    <row r="44" spans="1:27">
      <c r="C44" s="32"/>
      <c r="D44" s="32"/>
      <c r="E44" s="32"/>
      <c r="F44" s="32"/>
      <c r="G44" s="32"/>
      <c r="H44" s="32"/>
      <c r="I44" s="32"/>
      <c r="J44" s="32"/>
      <c r="K44" s="33"/>
      <c r="L44" s="32"/>
      <c r="M44" s="32"/>
      <c r="N44" s="32"/>
      <c r="O44" s="32"/>
      <c r="P44" s="32"/>
      <c r="Q44" s="32"/>
      <c r="R44" s="32"/>
      <c r="S44" s="32"/>
      <c r="T44" s="32"/>
    </row>
    <row r="55" spans="3:21">
      <c r="C55" s="32"/>
      <c r="D55" s="32"/>
      <c r="E55" s="32"/>
      <c r="F55" s="32"/>
      <c r="G55" s="32"/>
      <c r="H55" s="32"/>
      <c r="I55" s="32"/>
      <c r="J55" s="32"/>
      <c r="K55" s="33"/>
      <c r="L55" s="32"/>
      <c r="M55" s="32"/>
      <c r="N55" s="32"/>
      <c r="O55" s="32"/>
      <c r="P55" s="32"/>
      <c r="Q55" s="32"/>
      <c r="R55" s="32"/>
      <c r="S55" s="32"/>
      <c r="T55" s="32"/>
      <c r="U55" s="33"/>
    </row>
  </sheetData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Sadaf Najiun</cp:lastModifiedBy>
  <cp:lastPrinted>2022-01-30T14:14:19Z</cp:lastPrinted>
  <dcterms:created xsi:type="dcterms:W3CDTF">2019-07-05T09:08:54Z</dcterms:created>
  <dcterms:modified xsi:type="dcterms:W3CDTF">2022-08-02T13:11:28Z</dcterms:modified>
</cp:coreProperties>
</file>