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شهریور\"/>
    </mc:Choice>
  </mc:AlternateContent>
  <xr:revisionPtr revIDLastSave="0" documentId="13_ncr:1_{514E6044-F571-4F39-A992-B77195451C7E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'!$A$1:$S$22</definedName>
    <definedName name="_xlnm.Print_Area" localSheetId="7">'درآمد ناشی از تغییر قیمت اوراق '!$A$1:$Q$29</definedName>
    <definedName name="_xlnm.Print_Area" localSheetId="6">'درآمد ناشی از فروش '!$A$1:$R$36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'!$A$1:$S$13</definedName>
    <definedName name="_xlnm.Print_Area" localSheetId="9">'سرمایه‌گذاری در اوراق بهادار '!$A$1:$Q$13</definedName>
    <definedName name="_xlnm.Print_Area" localSheetId="8">'سرمایه‌گذاری در سهام '!$A$1:$U$39</definedName>
    <definedName name="_xlnm.Print_Area" localSheetId="1">سهام!$A$1:$Z$33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0" l="1"/>
  <c r="G13" i="10"/>
  <c r="I10" i="10" l="1"/>
  <c r="I11" i="10"/>
  <c r="I12" i="10"/>
  <c r="I13" i="10"/>
  <c r="I14" i="10"/>
  <c r="I15" i="10"/>
  <c r="I16" i="10"/>
  <c r="I17" i="10"/>
  <c r="I18" i="10"/>
  <c r="I28" i="9" l="1"/>
  <c r="I26" i="9"/>
  <c r="I27" i="9"/>
  <c r="G19" i="11"/>
  <c r="G18" i="11"/>
  <c r="I18" i="11" s="1"/>
  <c r="G16" i="11"/>
  <c r="I16" i="11" s="1"/>
  <c r="G15" i="11"/>
  <c r="I15" i="11" s="1"/>
  <c r="G13" i="11"/>
  <c r="G12" i="11"/>
  <c r="G11" i="11"/>
  <c r="G10" i="11"/>
  <c r="I10" i="11" s="1"/>
  <c r="I9" i="10"/>
  <c r="I36" i="10" s="1"/>
  <c r="G36" i="10"/>
  <c r="G17" i="11"/>
  <c r="I17" i="11" s="1"/>
  <c r="I10" i="9"/>
  <c r="E3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10" i="11"/>
  <c r="E10" i="15"/>
  <c r="E11" i="15"/>
  <c r="E28" i="9"/>
  <c r="G28" i="9"/>
  <c r="M28" i="9"/>
  <c r="O28" i="9"/>
  <c r="E13" i="14"/>
  <c r="C13" i="14"/>
  <c r="Q10" i="10"/>
  <c r="Q11" i="10"/>
  <c r="Q12" i="10"/>
  <c r="Q13" i="10"/>
  <c r="Q36" i="10" s="1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9" i="10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9" i="9"/>
  <c r="O36" i="10"/>
  <c r="M36" i="10"/>
  <c r="E36" i="10"/>
  <c r="S21" i="8"/>
  <c r="Q21" i="8"/>
  <c r="O21" i="8"/>
  <c r="M21" i="8"/>
  <c r="K21" i="8"/>
  <c r="I21" i="8"/>
  <c r="S11" i="7"/>
  <c r="O11" i="7"/>
  <c r="M11" i="7"/>
  <c r="I11" i="7"/>
  <c r="Y31" i="1"/>
  <c r="W31" i="1"/>
  <c r="U31" i="1"/>
  <c r="O31" i="1"/>
  <c r="K31" i="1"/>
  <c r="G31" i="1"/>
  <c r="E31" i="1"/>
  <c r="G14" i="11"/>
  <c r="I14" i="11" s="1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M10" i="8"/>
  <c r="M11" i="8"/>
  <c r="M12" i="8"/>
  <c r="M13" i="8"/>
  <c r="M14" i="8"/>
  <c r="M15" i="8"/>
  <c r="M16" i="8"/>
  <c r="M17" i="8"/>
  <c r="M18" i="8"/>
  <c r="M19" i="8"/>
  <c r="M20" i="8"/>
  <c r="M9" i="8"/>
  <c r="S9" i="7"/>
  <c r="S10" i="7"/>
  <c r="S8" i="7"/>
  <c r="M9" i="7"/>
  <c r="M10" i="7"/>
  <c r="M8" i="7"/>
  <c r="Q9" i="6"/>
  <c r="Q10" i="6"/>
  <c r="Q11" i="6"/>
  <c r="Q8" i="6"/>
  <c r="Q12" i="6" s="1"/>
  <c r="S9" i="6"/>
  <c r="S10" i="6"/>
  <c r="S11" i="6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2" i="1"/>
  <c r="I23" i="11"/>
  <c r="S10" i="8"/>
  <c r="S11" i="8"/>
  <c r="S12" i="8"/>
  <c r="S13" i="8"/>
  <c r="S14" i="8"/>
  <c r="S15" i="8"/>
  <c r="S16" i="8"/>
  <c r="S17" i="8"/>
  <c r="S18" i="8"/>
  <c r="S19" i="8"/>
  <c r="S20" i="8"/>
  <c r="S9" i="8"/>
  <c r="O12" i="6"/>
  <c r="M12" i="6"/>
  <c r="K12" i="6"/>
  <c r="J6" i="15"/>
  <c r="K6" i="6"/>
  <c r="I38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2" i="11"/>
  <c r="I21" i="11"/>
  <c r="I20" i="11"/>
  <c r="I19" i="11"/>
  <c r="I13" i="11"/>
  <c r="I12" i="11"/>
  <c r="I11" i="11"/>
  <c r="I39" i="11" l="1"/>
  <c r="S39" i="11"/>
  <c r="U30" i="11" s="1"/>
  <c r="S8" i="6"/>
  <c r="Y28" i="1"/>
  <c r="U36" i="11" l="1"/>
  <c r="U26" i="11"/>
  <c r="U37" i="11"/>
  <c r="U34" i="11"/>
  <c r="U10" i="11"/>
  <c r="U27" i="11"/>
  <c r="U15" i="11"/>
  <c r="U11" i="11"/>
  <c r="U33" i="11"/>
  <c r="U29" i="11"/>
  <c r="U25" i="11"/>
  <c r="U21" i="11"/>
  <c r="U17" i="11"/>
  <c r="U13" i="11"/>
  <c r="E9" i="15"/>
  <c r="U38" i="11"/>
  <c r="U32" i="11"/>
  <c r="U28" i="11"/>
  <c r="U24" i="11"/>
  <c r="U20" i="11"/>
  <c r="U16" i="11"/>
  <c r="U12" i="11"/>
  <c r="U35" i="11"/>
  <c r="U31" i="11"/>
  <c r="U23" i="11"/>
  <c r="U19" i="11"/>
  <c r="U14" i="11"/>
  <c r="U18" i="11"/>
  <c r="U22" i="11"/>
  <c r="Y12" i="1"/>
  <c r="E13" i="15" l="1"/>
  <c r="Y27" i="1"/>
  <c r="Y26" i="1"/>
  <c r="Y25" i="1"/>
  <c r="Y16" i="1"/>
  <c r="AA39" i="11"/>
  <c r="U39" i="11" l="1"/>
  <c r="O39" i="11"/>
  <c r="K39" i="11"/>
  <c r="M39" i="11"/>
  <c r="C39" i="11"/>
  <c r="C41" i="11" s="1"/>
  <c r="Y13" i="1" l="1"/>
  <c r="Y14" i="1"/>
  <c r="Y15" i="1"/>
  <c r="Y17" i="1"/>
  <c r="Y18" i="1"/>
  <c r="Y19" i="1"/>
  <c r="Y20" i="1"/>
  <c r="Y21" i="1"/>
  <c r="Y22" i="1"/>
  <c r="Y23" i="1"/>
  <c r="Y24" i="1"/>
  <c r="Y29" i="1"/>
  <c r="Y30" i="1"/>
  <c r="Q28" i="9" l="1"/>
  <c r="S12" i="6" l="1"/>
  <c r="E12" i="15" l="1"/>
  <c r="I12" i="15" l="1"/>
  <c r="I13" i="13"/>
  <c r="E13" i="13"/>
  <c r="G11" i="13" s="1"/>
  <c r="Q11" i="7"/>
  <c r="K11" i="7"/>
  <c r="K10" i="13" l="1"/>
  <c r="K11" i="13"/>
  <c r="K12" i="13"/>
  <c r="G10" i="13"/>
  <c r="G12" i="13"/>
  <c r="Q39" i="11"/>
  <c r="G13" i="13" l="1"/>
  <c r="I9" i="15"/>
  <c r="G39" i="11"/>
  <c r="I11" i="15"/>
  <c r="K13" i="13"/>
  <c r="K8" i="18" l="1"/>
  <c r="C8" i="18"/>
  <c r="K7" i="9"/>
  <c r="C7" i="9"/>
  <c r="C11" i="18" l="1"/>
  <c r="R21" i="8" l="1"/>
  <c r="P21" i="8"/>
  <c r="N21" i="8"/>
  <c r="L21" i="8"/>
  <c r="J21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R11" i="18"/>
  <c r="I11" i="18"/>
  <c r="I10" i="15" l="1"/>
  <c r="I13" i="15" s="1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P28" i="9"/>
  <c r="H28" i="9"/>
  <c r="L28" i="9"/>
  <c r="J28" i="9"/>
  <c r="N28" i="9"/>
</calcChain>
</file>

<file path=xl/sharedStrings.xml><?xml version="1.0" encoding="utf-8"?>
<sst xmlns="http://schemas.openxmlformats.org/spreadsheetml/2006/main" count="478" uniqueCount="148">
  <si>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</si>
  <si>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</si>
  <si>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</si>
  <si>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</si>
  <si>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</si>
  <si>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</si>
  <si>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</si>
  <si>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</si>
  <si>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</si>
  <si>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</si>
  <si>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</si>
  <si>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</si>
  <si>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</si>
  <si>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</si>
  <si>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</si>
  <si>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</si>
  <si>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</si>
  <si>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</si>
  <si>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</si>
  <si>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</si>
  <si>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</si>
  <si>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</si>
  <si>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</si>
  <si>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</si>
  <si>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</si>
  <si>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</si>
  <si>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</si>
  <si>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</si>
  <si>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</si>
  <si>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</si>
  <si>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</si>
  <si>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</si>
  <si>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</si>
  <si>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</si>
  <si>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</si>
  <si>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</si>
  <si>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</si>
  <si>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</si>
  <si>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</si>
  <si>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</si>
  <si>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</si>
  <si>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</si>
  <si>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</si>
  <si>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</si>
  <si>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</si>
  <si>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</si>
  <si>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</si>
  <si>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</si>
  <si>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</si>
  <si>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</si>
  <si>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</si>
  <si>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</si>
  <si>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</si>
  <si>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</si>
  <si>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</si>
  <si>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</si>
  <si>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</si>
  <si>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</si>
  <si>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</si>
  <si>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</si>
  <si>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</si>
  <si>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</si>
  <si>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</si>
  <si>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</si>
  <si>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</si>
  <si>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</si>
  <si>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</si>
  <si>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</si>
  <si>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</si>
  <si>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</si>
  <si>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</si>
  <si>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</si>
  <si>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</si>
  <si>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</si>
  <si>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</si>
  <si>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</si>
  <si>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</si>
  <si>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</si>
  <si>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</si>
  <si>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</si>
  <si>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</si>
  <si>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</si>
  <si>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</si>
  <si>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</si>
  <si>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</si>
  <si>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</si>
  <si>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</si>
  <si>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</si>
  <si>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</si>
  <si>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</si>
  <si>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</si>
  <si>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</si>
  <si>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</si>
  <si>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</si>
  <si>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</si>
  <si>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</si>
  <si>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</si>
  <si>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</si>
  <si>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</si>
  <si>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</si>
  <si>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</si>
  <si>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</si>
  <si>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</si>
  <si>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</si>
  <si>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</si>
  <si>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</si>
  <si>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</si>
  <si>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</si>
  <si>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</si>
  <si>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</si>
  <si>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</si>
  <si>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</si>
  <si>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</si>
  <si>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</si>
  <si>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</si>
  <si>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</si>
  <si>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</si>
  <si>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</si>
  <si>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</si>
  <si>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</si>
  <si>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</si>
  <si>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</si>
  <si>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</si>
  <si>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</si>
  <si>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</si>
  <si>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</si>
  <si>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</si>
  <si>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</si>
  <si>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</si>
  <si>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</si>
  <si>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</si>
  <si>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</si>
  <si>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</si>
  <si>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1401/05/31</t>
  </si>
  <si>
    <t>پخش هجرت</t>
  </si>
  <si>
    <t>سرمایه گذاری تامین اجتماعی</t>
  </si>
  <si>
    <t>مبین انرژی خلیج فارس</t>
  </si>
  <si>
    <t xml:space="preserve"> منتهی به 31 شهریور ماه 1401</t>
  </si>
  <si>
    <t>برای ماه منتهی به 1401/06/31</t>
  </si>
  <si>
    <t>1401/06/31</t>
  </si>
  <si>
    <t xml:space="preserve">از ابتدای سال مالی تا پایان شهریور ماه </t>
  </si>
  <si>
    <t>طی شهریور ماه</t>
  </si>
  <si>
    <t>از ابتدای سال مالی تا پایان شهریور ماه</t>
  </si>
  <si>
    <t>پالایش نفت اصفهان</t>
  </si>
  <si>
    <t>بانک سامان زعفرانیه</t>
  </si>
  <si>
    <t>8648104013808</t>
  </si>
  <si>
    <t>1401/06/21</t>
  </si>
  <si>
    <t>1401/06/12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</si>
</sst>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Tahoma"/>
      <family val="2"/>
    </font>
    <font>
      <sz val="20"/>
      <color rgb="FFFF0000"/>
      <name val="B Nazanin"/>
      <charset val="178"/>
    </font>
    <font>
      <sz val="24"/>
      <color rgb="FFFF0000"/>
      <name val="B Nazanin"/>
      <charset val="178"/>
    </font>
    <font>
      <sz val="18"/>
      <color rgb="FFFF0000"/>
      <name val="B Nazanin"/>
      <charset val="178"/>
    </font>
    <font>
      <sz val="20"/>
      <color rgb="FF000000"/>
      <name val="Tahoma"/>
      <family val="2"/>
    </font>
    <font>
      <sz val="22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0" fontId="24" fillId="0" borderId="8" xfId="0" applyFont="1" applyBorder="1" applyAlignment="1">
      <alignment vertical="center"/>
    </xf>
    <xf numFmtId="3" fontId="37" fillId="0" borderId="0" xfId="0" applyNumberFormat="1" applyFont="1" applyFill="1"/>
    <xf numFmtId="3" fontId="38" fillId="0" borderId="0" xfId="0" applyNumberFormat="1" applyFont="1" applyFill="1"/>
    <xf numFmtId="3" fontId="39" fillId="0" borderId="0" xfId="0" applyNumberFormat="1" applyFont="1" applyFill="1"/>
    <xf numFmtId="168" fontId="8" fillId="0" borderId="0" xfId="0" applyNumberFormat="1" applyFont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Alignment="1">
      <alignment vertical="center" wrapText="1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wrapText="1"/>
    </xf>
    <xf numFmtId="3" fontId="10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/>
    <xf numFmtId="41" fontId="8" fillId="0" borderId="0" xfId="0" applyNumberFormat="1" applyFont="1" applyFill="1"/>
    <xf numFmtId="167" fontId="8" fillId="0" borderId="0" xfId="0" applyNumberFormat="1" applyFont="1"/>
    <xf numFmtId="41" fontId="24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/>
    <xf numFmtId="41" fontId="8" fillId="0" borderId="0" xfId="0" applyNumberFormat="1" applyFont="1" applyFill="1" applyBorder="1"/>
    <xf numFmtId="165" fontId="24" fillId="2" borderId="0" xfId="0" applyNumberFormat="1" applyFont="1" applyFill="1"/>
    <xf numFmtId="3" fontId="41" fillId="0" borderId="0" xfId="0" applyNumberFormat="1" applyFont="1" applyFill="1"/>
    <xf numFmtId="3" fontId="42" fillId="0" borderId="0" xfId="0" applyNumberFormat="1" applyFont="1" applyFill="1"/>
    <xf numFmtId="3" fontId="43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165" fontId="44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wrapText="1"/>
    </xf>
    <xf numFmtId="3" fontId="45" fillId="0" borderId="0" xfId="0" applyNumberFormat="1" applyFont="1" applyFill="1"/>
    <xf numFmtId="3" fontId="24" fillId="0" borderId="0" xfId="0" applyNumberFormat="1" applyFont="1" applyFill="1" applyBorder="1"/>
    <xf numFmtId="165" fontId="24" fillId="0" borderId="0" xfId="0" applyNumberFormat="1" applyFont="1" applyFill="1" applyBorder="1" applyAlignment="1">
      <alignment horizontal="right" vertical="center"/>
    </xf>
    <xf numFmtId="165" fontId="46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topLeftCell="A4" zoomScaleNormal="100" zoomScaleSheetLayoutView="100" workbookViewId="0">
      <selection activeCell="A28" sqref="A28:M30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74" t="s">
        <v>96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3" ht="15" customHeight="1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3" ht="15" customHeight="1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75" t="s">
        <v>137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</row>
    <row r="29" spans="1:13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</row>
    <row r="30" spans="1:13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</row>
    <row r="32" spans="1:13">
      <c r="C32" s="5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202" t="s">
        <v>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8" ht="30">
      <c r="A3" s="202" t="str">
        <f>'سرمایه‌گذاری در سهام '!A3:U3</f>
        <v>صورت وضعیت درآمدها</v>
      </c>
      <c r="B3" s="202"/>
      <c r="C3" s="202" t="s">
        <v>29</v>
      </c>
      <c r="D3" s="202" t="s">
        <v>29</v>
      </c>
      <c r="E3" s="202" t="s">
        <v>29</v>
      </c>
      <c r="F3" s="202" t="s">
        <v>29</v>
      </c>
      <c r="G3" s="202" t="s">
        <v>29</v>
      </c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8" ht="30">
      <c r="A4" s="202" t="str">
        <f>'سرمایه‌گذاری در سهام '!A4:U4</f>
        <v>برای ماه منتهی به 1401/06/31</v>
      </c>
      <c r="B4" s="202"/>
      <c r="C4" s="202">
        <f>'سرمایه‌گذاری در سهام '!A4:U4</f>
        <v>0</v>
      </c>
      <c r="D4" s="202" t="s">
        <v>60</v>
      </c>
      <c r="E4" s="202" t="s">
        <v>60</v>
      </c>
      <c r="F4" s="202" t="s">
        <v>60</v>
      </c>
      <c r="G4" s="202" t="s">
        <v>60</v>
      </c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203" t="s">
        <v>82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202" t="s">
        <v>33</v>
      </c>
      <c r="C8" s="202" t="str">
        <f>'درآمد ناشی از فروش '!C7:I7</f>
        <v>طی شهریور ماه</v>
      </c>
      <c r="D8" s="202" t="s">
        <v>31</v>
      </c>
      <c r="E8" s="202" t="s">
        <v>31</v>
      </c>
      <c r="F8" s="202" t="s">
        <v>31</v>
      </c>
      <c r="G8" s="202" t="s">
        <v>31</v>
      </c>
      <c r="H8" s="202" t="s">
        <v>31</v>
      </c>
      <c r="I8" s="202" t="s">
        <v>31</v>
      </c>
      <c r="K8" s="202" t="str">
        <f>'درآمد ناشی از فروش '!K7:Q7</f>
        <v>از ابتدای سال مالی تا پایان شهریور ماه</v>
      </c>
      <c r="L8" s="202" t="s">
        <v>32</v>
      </c>
      <c r="M8" s="202" t="s">
        <v>32</v>
      </c>
      <c r="N8" s="202" t="s">
        <v>32</v>
      </c>
      <c r="O8" s="202" t="s">
        <v>32</v>
      </c>
      <c r="P8" s="202" t="s">
        <v>32</v>
      </c>
      <c r="Q8" s="202" t="s">
        <v>32</v>
      </c>
    </row>
    <row r="9" spans="1:18" ht="90.75" thickBot="1">
      <c r="A9" s="202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39"/>
  <sheetViews>
    <sheetView rightToLeft="1" view="pageBreakPreview" zoomScale="90" zoomScaleNormal="100" zoomScaleSheetLayoutView="90" workbookViewId="0">
      <selection activeCell="I10" sqref="I10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0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0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204" t="s">
        <v>67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4" ht="24">
      <c r="A3" s="204" t="str">
        <f>'سرمایه‌گذاری در اوراق بهادار '!A3:Q3</f>
        <v>صورت وضعیت درآمدها</v>
      </c>
      <c r="B3" s="204" t="s">
        <v>29</v>
      </c>
      <c r="C3" s="204" t="s">
        <v>29</v>
      </c>
      <c r="D3" s="204" t="s">
        <v>29</v>
      </c>
      <c r="E3" s="204" t="s">
        <v>29</v>
      </c>
      <c r="F3" s="204" t="s">
        <v>29</v>
      </c>
      <c r="G3" s="204"/>
      <c r="H3" s="204"/>
      <c r="I3" s="204"/>
      <c r="J3" s="204"/>
      <c r="K3" s="204"/>
      <c r="L3" s="204"/>
      <c r="M3" s="204"/>
    </row>
    <row r="4" spans="1:14" ht="26.25">
      <c r="A4" s="182" t="str">
        <f>'سرمایه‌گذاری در اوراق بهادار '!A4:Q4</f>
        <v>برای ماه منتهی به 1401/06/31</v>
      </c>
      <c r="B4" s="182" t="s">
        <v>97</v>
      </c>
      <c r="C4" s="182" t="s">
        <v>2</v>
      </c>
      <c r="D4" s="182" t="s">
        <v>2</v>
      </c>
      <c r="E4" s="182" t="s">
        <v>2</v>
      </c>
      <c r="F4" s="182" t="s">
        <v>2</v>
      </c>
      <c r="G4" s="182"/>
      <c r="H4" s="182"/>
      <c r="I4" s="182"/>
      <c r="J4" s="182"/>
      <c r="K4" s="182"/>
      <c r="L4" s="182"/>
      <c r="M4" s="182"/>
      <c r="N4" s="28"/>
    </row>
    <row r="5" spans="1:14" ht="24">
      <c r="B5" s="170"/>
      <c r="C5" s="170"/>
      <c r="D5" s="170"/>
      <c r="E5" s="170"/>
      <c r="F5" s="170"/>
      <c r="G5" s="170"/>
      <c r="H5" s="170"/>
      <c r="I5" s="170"/>
    </row>
    <row r="6" spans="1:14" ht="28.5">
      <c r="A6" s="206" t="s">
        <v>81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4" ht="28.5">
      <c r="A7" s="172"/>
      <c r="B7" s="172"/>
      <c r="C7" s="172"/>
      <c r="D7" s="172"/>
      <c r="E7" s="172"/>
      <c r="F7" s="172"/>
      <c r="G7" s="87"/>
      <c r="H7" s="172"/>
      <c r="I7" s="172"/>
      <c r="J7" s="172"/>
      <c r="K7" s="87"/>
      <c r="L7" s="172"/>
    </row>
    <row r="8" spans="1:14" ht="24.75" thickBot="1">
      <c r="A8" s="205" t="s">
        <v>53</v>
      </c>
      <c r="B8" s="205" t="s">
        <v>53</v>
      </c>
      <c r="C8" s="205" t="s">
        <v>53</v>
      </c>
      <c r="E8" s="205" t="s">
        <v>141</v>
      </c>
      <c r="F8" s="205" t="s">
        <v>31</v>
      </c>
      <c r="G8" s="205" t="s">
        <v>31</v>
      </c>
      <c r="I8" s="205" t="s">
        <v>142</v>
      </c>
      <c r="J8" s="205" t="s">
        <v>32</v>
      </c>
      <c r="K8" s="205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5" t="s">
        <v>26</v>
      </c>
      <c r="B10" s="95"/>
      <c r="C10" s="95" t="s">
        <v>27</v>
      </c>
      <c r="D10" s="95"/>
      <c r="E10" s="95">
        <v>5424</v>
      </c>
      <c r="F10" s="62"/>
      <c r="G10" s="88">
        <f>E10/$E$13</f>
        <v>1.3581285609403477E-4</v>
      </c>
      <c r="H10" s="62"/>
      <c r="I10" s="95">
        <v>376250</v>
      </c>
      <c r="J10" s="62"/>
      <c r="K10" s="88">
        <f>I10/$I$13</f>
        <v>1.1741965873100454E-3</v>
      </c>
    </row>
    <row r="11" spans="1:14" ht="24.75">
      <c r="A11" s="95" t="s">
        <v>63</v>
      </c>
      <c r="B11" s="95"/>
      <c r="C11" s="95" t="s">
        <v>64</v>
      </c>
      <c r="D11" s="95"/>
      <c r="E11" s="95">
        <v>39255286</v>
      </c>
      <c r="F11" s="62"/>
      <c r="G11" s="88">
        <f>E11/$E$13</f>
        <v>0.98292266011212726</v>
      </c>
      <c r="H11" s="62"/>
      <c r="I11" s="95">
        <v>317922129</v>
      </c>
      <c r="J11" s="62"/>
      <c r="K11" s="88">
        <f>I11/$I$13</f>
        <v>0.99216765156716014</v>
      </c>
    </row>
    <row r="12" spans="1:14" ht="24.75">
      <c r="A12" s="95" t="s">
        <v>108</v>
      </c>
      <c r="B12" s="95"/>
      <c r="C12" s="95" t="s">
        <v>109</v>
      </c>
      <c r="D12" s="95"/>
      <c r="E12" s="95">
        <v>676599</v>
      </c>
      <c r="F12" s="62"/>
      <c r="G12" s="88">
        <f>E12/$E$13</f>
        <v>1.694152703177873E-2</v>
      </c>
      <c r="H12" s="62"/>
      <c r="I12" s="95">
        <v>2133484</v>
      </c>
      <c r="J12" s="62"/>
      <c r="K12" s="88">
        <f>I12/$I$13</f>
        <v>6.6581518455297939E-3</v>
      </c>
    </row>
    <row r="13" spans="1:14" s="28" customFormat="1" ht="36.75" customHeight="1" thickBot="1">
      <c r="E13" s="63">
        <f t="shared" ref="E13:L13" si="0">SUM(E10:E12)</f>
        <v>39937309</v>
      </c>
      <c r="F13" s="62">
        <f t="shared" si="0"/>
        <v>0</v>
      </c>
      <c r="G13" s="89">
        <f t="shared" si="0"/>
        <v>1</v>
      </c>
      <c r="H13" s="62">
        <f t="shared" si="0"/>
        <v>0</v>
      </c>
      <c r="I13" s="63">
        <f t="shared" si="0"/>
        <v>320431863</v>
      </c>
      <c r="J13" s="62">
        <f t="shared" si="0"/>
        <v>0</v>
      </c>
      <c r="K13" s="89">
        <f t="shared" si="0"/>
        <v>0.99999999999999989</v>
      </c>
      <c r="L13" s="28">
        <f t="shared" si="0"/>
        <v>0</v>
      </c>
      <c r="M13" s="61"/>
    </row>
    <row r="14" spans="1:14" ht="23.25" thickTop="1">
      <c r="M14" s="29"/>
    </row>
    <row r="15" spans="1:14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C12" sqref="C12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204" t="s">
        <v>67</v>
      </c>
      <c r="B2" s="204"/>
      <c r="C2" s="204"/>
      <c r="D2" s="204"/>
      <c r="E2" s="204"/>
    </row>
    <row r="3" spans="1:13" ht="24">
      <c r="A3" s="204" t="s">
        <v>29</v>
      </c>
      <c r="B3" s="204" t="s">
        <v>29</v>
      </c>
      <c r="C3" s="204" t="s">
        <v>29</v>
      </c>
      <c r="D3" s="204" t="s">
        <v>29</v>
      </c>
      <c r="E3" s="204"/>
    </row>
    <row r="4" spans="1:13" ht="24">
      <c r="A4" s="204" t="str">
        <f>'درآمد سپرده بانکی '!A4:M4</f>
        <v>برای ماه منتهی به 1401/06/31</v>
      </c>
      <c r="B4" s="204" t="s">
        <v>2</v>
      </c>
      <c r="C4" s="204" t="s">
        <v>2</v>
      </c>
      <c r="D4" s="204" t="s">
        <v>2</v>
      </c>
      <c r="E4" s="204"/>
    </row>
    <row r="5" spans="1:13" ht="24">
      <c r="A5" s="170"/>
      <c r="B5" s="170"/>
      <c r="C5" s="170"/>
      <c r="D5" s="170"/>
      <c r="E5" s="170"/>
    </row>
    <row r="6" spans="1:13" ht="28.5">
      <c r="A6" s="206" t="s">
        <v>83</v>
      </c>
      <c r="B6" s="206"/>
      <c r="C6" s="206"/>
      <c r="D6" s="206"/>
      <c r="E6" s="206"/>
    </row>
    <row r="7" spans="1:13" ht="28.5">
      <c r="A7" s="172"/>
      <c r="B7" s="172"/>
      <c r="C7" s="172"/>
      <c r="D7" s="172"/>
      <c r="E7" s="172"/>
    </row>
    <row r="8" spans="1:13" ht="48.75" thickBot="1">
      <c r="A8" s="207" t="s">
        <v>57</v>
      </c>
      <c r="C8" s="171" t="s">
        <v>141</v>
      </c>
      <c r="E8" s="218" t="s">
        <v>142</v>
      </c>
    </row>
    <row r="9" spans="1:13" ht="24.75" thickBot="1">
      <c r="A9" s="205" t="s">
        <v>57</v>
      </c>
      <c r="C9" s="171" t="s">
        <v>22</v>
      </c>
      <c r="E9" s="171" t="s">
        <v>22</v>
      </c>
    </row>
    <row r="10" spans="1:13" ht="24">
      <c r="A10" s="103" t="s">
        <v>66</v>
      </c>
      <c r="C10" s="134">
        <v>34935764</v>
      </c>
      <c r="E10" s="134">
        <v>1071882066</v>
      </c>
    </row>
    <row r="11" spans="1:13" ht="24" hidden="1">
      <c r="A11" s="103" t="s">
        <v>105</v>
      </c>
      <c r="C11" s="134">
        <v>0</v>
      </c>
      <c r="E11" s="134">
        <v>0</v>
      </c>
    </row>
    <row r="12" spans="1:13" ht="24">
      <c r="A12" s="103" t="s">
        <v>106</v>
      </c>
      <c r="C12" s="134">
        <v>28715144</v>
      </c>
      <c r="E12" s="134">
        <v>224969268</v>
      </c>
    </row>
    <row r="13" spans="1:13" ht="27" thickBot="1">
      <c r="A13" s="103" t="s">
        <v>38</v>
      </c>
      <c r="C13" s="104">
        <f>SUM(C10:C12)</f>
        <v>63650908</v>
      </c>
      <c r="D13" s="28"/>
      <c r="E13" s="105">
        <f>SUM(E10:E12)</f>
        <v>1296851334</v>
      </c>
    </row>
    <row r="14" spans="1:13" ht="23.25" thickTop="1">
      <c r="M14" s="29"/>
    </row>
    <row r="15" spans="1:13">
      <c r="M15" s="29"/>
    </row>
    <row r="16" spans="1:13">
      <c r="C16" s="142"/>
      <c r="M16" s="29"/>
    </row>
    <row r="17" spans="3:13">
      <c r="C17" s="142"/>
      <c r="M17" s="29"/>
    </row>
    <row r="18" spans="3:13">
      <c r="C18" s="134"/>
      <c r="M18" s="29"/>
    </row>
    <row r="19" spans="3:13">
      <c r="M19" s="29"/>
    </row>
    <row r="20" spans="3:13">
      <c r="M20" s="29"/>
    </row>
    <row r="21" spans="3:13">
      <c r="M21" s="29"/>
    </row>
    <row r="22" spans="3:13">
      <c r="M22" s="29"/>
    </row>
    <row r="23" spans="3:13">
      <c r="M23" s="29"/>
    </row>
    <row r="24" spans="3:13">
      <c r="M24" s="29"/>
    </row>
    <row r="25" spans="3:13">
      <c r="M25" s="29"/>
    </row>
    <row r="26" spans="3:13">
      <c r="M26" s="29"/>
    </row>
    <row r="27" spans="3:13">
      <c r="M27" s="29"/>
    </row>
    <row r="28" spans="3:13">
      <c r="M28" s="29"/>
    </row>
    <row r="29" spans="3:13">
      <c r="M29" s="29"/>
    </row>
    <row r="30" spans="3:13">
      <c r="M30" s="29"/>
    </row>
    <row r="31" spans="3:13">
      <c r="M31" s="29"/>
    </row>
    <row r="32" spans="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8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activeCell="O11" sqref="O11"/>
    </sheetView>
  </sheetViews>
  <sheetFormatPr defaultColWidth="9.140625" defaultRowHeight="31.5"/>
  <cols>
    <col min="1" max="1" width="51.7109375" style="64" customWidth="1"/>
    <col min="2" max="2" width="1" style="64" customWidth="1"/>
    <col min="3" max="3" width="20.5703125" style="77" customWidth="1"/>
    <col min="4" max="4" width="1" style="64" customWidth="1"/>
    <col min="5" max="5" width="31.28515625" style="64" customWidth="1"/>
    <col min="6" max="6" width="0.7109375" style="64" customWidth="1"/>
    <col min="7" max="7" width="30" style="64" customWidth="1"/>
    <col min="8" max="8" width="1.140625" style="64" customWidth="1"/>
    <col min="9" max="9" width="28.42578125" style="77" customWidth="1"/>
    <col min="10" max="10" width="1.42578125" style="64" customWidth="1"/>
    <col min="11" max="11" width="33.42578125" style="64" customWidth="1"/>
    <col min="12" max="12" width="0.7109375" style="64" customWidth="1"/>
    <col min="13" max="13" width="20.85546875" style="77" customWidth="1"/>
    <col min="14" max="14" width="0.85546875" style="64" customWidth="1"/>
    <col min="15" max="15" width="29.85546875" style="64" customWidth="1"/>
    <col min="16" max="16" width="1" style="64" customWidth="1"/>
    <col min="17" max="17" width="22.5703125" style="77" bestFit="1" customWidth="1"/>
    <col min="18" max="18" width="1" style="64" customWidth="1"/>
    <col min="19" max="19" width="18.140625" style="64" bestFit="1" customWidth="1"/>
    <col min="20" max="20" width="1" style="64" customWidth="1"/>
    <col min="21" max="21" width="33" style="64" customWidth="1"/>
    <col min="22" max="22" width="0.85546875" style="64" customWidth="1"/>
    <col min="23" max="23" width="32.7109375" style="64" customWidth="1"/>
    <col min="24" max="24" width="1" style="64" customWidth="1"/>
    <col min="25" max="25" width="19.5703125" style="77" customWidth="1"/>
    <col min="26" max="26" width="1.85546875" style="64" customWidth="1"/>
    <col min="27" max="27" width="32.7109375" style="64" bestFit="1" customWidth="1"/>
    <col min="28" max="28" width="28.28515625" style="64" bestFit="1" customWidth="1"/>
    <col min="29" max="16384" width="9.140625" style="64"/>
  </cols>
  <sheetData>
    <row r="2" spans="1:28" ht="47.25" customHeight="1">
      <c r="A2" s="178" t="s">
        <v>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28" ht="47.25" customHeight="1">
      <c r="A3" s="178" t="s">
        <v>94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</row>
    <row r="4" spans="1:28" ht="47.25" customHeight="1">
      <c r="A4" s="178" t="s">
        <v>138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</row>
    <row r="5" spans="1:28" ht="47.2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8" s="66" customFormat="1" ht="47.25" customHeight="1">
      <c r="A6" s="168" t="s">
        <v>68</v>
      </c>
      <c r="B6" s="168"/>
      <c r="C6" s="75"/>
      <c r="D6" s="168"/>
      <c r="E6" s="168"/>
      <c r="F6" s="168"/>
      <c r="G6" s="168"/>
      <c r="H6" s="168"/>
      <c r="I6" s="75"/>
      <c r="J6" s="168"/>
      <c r="K6" s="168"/>
      <c r="L6" s="168"/>
      <c r="M6" s="75"/>
      <c r="N6" s="168"/>
      <c r="O6" s="168"/>
      <c r="P6" s="168"/>
      <c r="Q6" s="75"/>
      <c r="R6" s="168"/>
      <c r="S6" s="168"/>
      <c r="T6" s="168"/>
      <c r="U6" s="168"/>
      <c r="V6" s="168"/>
      <c r="W6" s="168"/>
      <c r="Y6" s="78"/>
    </row>
    <row r="7" spans="1:28" s="66" customFormat="1" ht="47.25" customHeight="1">
      <c r="A7" s="168" t="s">
        <v>69</v>
      </c>
      <c r="B7" s="168"/>
      <c r="C7" s="75"/>
      <c r="D7" s="168"/>
      <c r="E7" s="168"/>
      <c r="F7" s="168"/>
      <c r="G7" s="168"/>
      <c r="H7" s="168"/>
      <c r="I7" s="75"/>
      <c r="J7" s="168"/>
      <c r="K7" s="168"/>
      <c r="L7" s="168"/>
      <c r="M7" s="75"/>
      <c r="N7" s="168"/>
      <c r="O7" s="168"/>
      <c r="P7" s="168"/>
      <c r="Q7" s="75"/>
      <c r="R7" s="168"/>
      <c r="S7" s="168"/>
      <c r="T7" s="168"/>
      <c r="U7" s="168"/>
      <c r="V7" s="168"/>
      <c r="W7" s="168"/>
      <c r="Y7" s="78"/>
    </row>
    <row r="8" spans="1:28">
      <c r="C8" s="76"/>
      <c r="D8" s="67"/>
      <c r="E8" s="67"/>
      <c r="F8" s="67"/>
      <c r="G8" s="67"/>
      <c r="I8" s="76"/>
      <c r="J8" s="67"/>
      <c r="K8" s="67"/>
      <c r="L8" s="67"/>
      <c r="M8" s="76"/>
      <c r="N8" s="67"/>
      <c r="O8" s="67"/>
      <c r="P8" s="67"/>
      <c r="Q8" s="76"/>
      <c r="R8" s="67"/>
      <c r="S8" s="67"/>
      <c r="T8" s="67"/>
      <c r="U8" s="67"/>
      <c r="V8" s="67"/>
      <c r="W8" s="67"/>
      <c r="X8" s="67"/>
      <c r="Y8" s="76"/>
    </row>
    <row r="9" spans="1:28" ht="40.5" customHeight="1">
      <c r="A9" s="176" t="s">
        <v>3</v>
      </c>
      <c r="C9" s="177" t="s">
        <v>133</v>
      </c>
      <c r="D9" s="177" t="s">
        <v>101</v>
      </c>
      <c r="E9" s="177" t="s">
        <v>101</v>
      </c>
      <c r="F9" s="177" t="s">
        <v>101</v>
      </c>
      <c r="G9" s="177" t="s">
        <v>101</v>
      </c>
      <c r="I9" s="177" t="s">
        <v>4</v>
      </c>
      <c r="J9" s="177" t="s">
        <v>4</v>
      </c>
      <c r="K9" s="177" t="s">
        <v>4</v>
      </c>
      <c r="L9" s="177" t="s">
        <v>4</v>
      </c>
      <c r="M9" s="177" t="s">
        <v>4</v>
      </c>
      <c r="N9" s="177" t="s">
        <v>4</v>
      </c>
      <c r="O9" s="177" t="s">
        <v>4</v>
      </c>
      <c r="Q9" s="177" t="s">
        <v>139</v>
      </c>
      <c r="R9" s="177" t="s">
        <v>102</v>
      </c>
      <c r="S9" s="177" t="s">
        <v>102</v>
      </c>
      <c r="T9" s="177" t="s">
        <v>102</v>
      </c>
      <c r="U9" s="177" t="s">
        <v>102</v>
      </c>
      <c r="V9" s="177" t="s">
        <v>102</v>
      </c>
      <c r="W9" s="177" t="s">
        <v>102</v>
      </c>
      <c r="X9" s="177" t="s">
        <v>102</v>
      </c>
      <c r="Y9" s="177" t="s">
        <v>102</v>
      </c>
    </row>
    <row r="10" spans="1:28" ht="33.75" customHeight="1">
      <c r="A10" s="176" t="s">
        <v>3</v>
      </c>
      <c r="C10" s="181" t="s">
        <v>6</v>
      </c>
      <c r="E10" s="181" t="s">
        <v>7</v>
      </c>
      <c r="G10" s="181" t="s">
        <v>8</v>
      </c>
      <c r="I10" s="176" t="s">
        <v>9</v>
      </c>
      <c r="J10" s="176" t="s">
        <v>9</v>
      </c>
      <c r="K10" s="176" t="s">
        <v>9</v>
      </c>
      <c r="M10" s="176" t="s">
        <v>10</v>
      </c>
      <c r="N10" s="176" t="s">
        <v>10</v>
      </c>
      <c r="O10" s="176" t="s">
        <v>10</v>
      </c>
      <c r="Q10" s="181" t="s">
        <v>6</v>
      </c>
      <c r="S10" s="181" t="s">
        <v>11</v>
      </c>
      <c r="U10" s="181" t="s">
        <v>7</v>
      </c>
      <c r="V10" s="181"/>
      <c r="W10" s="181" t="s">
        <v>8</v>
      </c>
      <c r="Y10" s="179" t="s">
        <v>12</v>
      </c>
    </row>
    <row r="11" spans="1:28" ht="60.75" customHeight="1">
      <c r="A11" s="176" t="s">
        <v>3</v>
      </c>
      <c r="C11" s="177" t="s">
        <v>6</v>
      </c>
      <c r="E11" s="177" t="s">
        <v>7</v>
      </c>
      <c r="G11" s="177" t="s">
        <v>8</v>
      </c>
      <c r="I11" s="163" t="s">
        <v>6</v>
      </c>
      <c r="K11" s="163" t="s">
        <v>7</v>
      </c>
      <c r="M11" s="163" t="s">
        <v>6</v>
      </c>
      <c r="O11" s="163" t="s">
        <v>13</v>
      </c>
      <c r="Q11" s="177" t="s">
        <v>6</v>
      </c>
      <c r="S11" s="177" t="s">
        <v>11</v>
      </c>
      <c r="U11" s="177" t="s">
        <v>7</v>
      </c>
      <c r="V11" s="177"/>
      <c r="W11" s="177"/>
      <c r="Y11" s="180" t="s">
        <v>12</v>
      </c>
      <c r="AA11" s="138">
        <v>1896684869191</v>
      </c>
      <c r="AB11" s="139" t="s">
        <v>115</v>
      </c>
    </row>
    <row r="12" spans="1:28" ht="41.25" customHeight="1">
      <c r="A12" s="135" t="s">
        <v>103</v>
      </c>
      <c r="B12" s="136"/>
      <c r="C12" s="153">
        <v>35000000</v>
      </c>
      <c r="D12" s="153"/>
      <c r="E12" s="153">
        <v>151657308745</v>
      </c>
      <c r="F12" s="153"/>
      <c r="G12" s="153">
        <v>144385762500</v>
      </c>
      <c r="H12" s="153"/>
      <c r="I12" s="153">
        <v>0</v>
      </c>
      <c r="J12" s="153"/>
      <c r="K12" s="153">
        <v>0</v>
      </c>
      <c r="L12" s="153"/>
      <c r="M12" s="153">
        <v>0</v>
      </c>
      <c r="N12" s="153"/>
      <c r="O12" s="153">
        <v>0</v>
      </c>
      <c r="P12" s="153"/>
      <c r="Q12" s="153">
        <f>C12+I12+M12</f>
        <v>35000000</v>
      </c>
      <c r="R12" s="153"/>
      <c r="S12" s="153">
        <v>3881</v>
      </c>
      <c r="T12" s="153"/>
      <c r="U12" s="153">
        <v>151657308745</v>
      </c>
      <c r="V12" s="153"/>
      <c r="W12" s="153">
        <v>135026781750</v>
      </c>
      <c r="Y12" s="79">
        <f>W12/$AA$11</f>
        <v>7.1190941596741622E-2</v>
      </c>
      <c r="AA12" s="142"/>
      <c r="AB12" s="137"/>
    </row>
    <row r="13" spans="1:28" ht="41.25" customHeight="1">
      <c r="A13" s="135" t="s">
        <v>119</v>
      </c>
      <c r="B13" s="136"/>
      <c r="C13" s="153">
        <v>13000000</v>
      </c>
      <c r="D13" s="153"/>
      <c r="E13" s="153">
        <v>110735500373</v>
      </c>
      <c r="F13" s="153"/>
      <c r="G13" s="153">
        <v>91492362000</v>
      </c>
      <c r="H13" s="153"/>
      <c r="I13" s="153">
        <v>0</v>
      </c>
      <c r="J13" s="153"/>
      <c r="K13" s="153">
        <v>0</v>
      </c>
      <c r="L13" s="153"/>
      <c r="M13" s="153">
        <v>0</v>
      </c>
      <c r="N13" s="153"/>
      <c r="O13" s="153">
        <v>0</v>
      </c>
      <c r="P13" s="153"/>
      <c r="Q13" s="153">
        <f t="shared" ref="Q13:Q30" si="0">C13+I13+M13</f>
        <v>13000000</v>
      </c>
      <c r="R13" s="153"/>
      <c r="S13" s="153">
        <v>6940</v>
      </c>
      <c r="T13" s="153"/>
      <c r="U13" s="153">
        <v>110735500373</v>
      </c>
      <c r="V13" s="153"/>
      <c r="W13" s="153">
        <v>89683191000</v>
      </c>
      <c r="Y13" s="79">
        <f t="shared" ref="Y13:Y30" si="1">W13/$AA$11</f>
        <v>4.7284181182007799E-2</v>
      </c>
      <c r="AA13" s="142"/>
      <c r="AB13" s="137"/>
    </row>
    <row r="14" spans="1:28" ht="41.25" customHeight="1">
      <c r="A14" s="135" t="s">
        <v>84</v>
      </c>
      <c r="B14" s="136"/>
      <c r="C14" s="153">
        <v>1000000</v>
      </c>
      <c r="D14" s="153"/>
      <c r="E14" s="153">
        <v>170113727297</v>
      </c>
      <c r="F14" s="153"/>
      <c r="G14" s="153">
        <v>172408032000</v>
      </c>
      <c r="H14" s="153"/>
      <c r="I14" s="153">
        <v>0</v>
      </c>
      <c r="J14" s="153"/>
      <c r="K14" s="153">
        <v>0</v>
      </c>
      <c r="L14" s="153"/>
      <c r="M14" s="153">
        <v>-650000</v>
      </c>
      <c r="N14" s="153"/>
      <c r="O14" s="153">
        <v>122557305080</v>
      </c>
      <c r="P14" s="153"/>
      <c r="Q14" s="153">
        <f t="shared" si="0"/>
        <v>350000</v>
      </c>
      <c r="R14" s="153"/>
      <c r="S14" s="153">
        <v>188320</v>
      </c>
      <c r="T14" s="153"/>
      <c r="U14" s="153">
        <v>59539804547</v>
      </c>
      <c r="V14" s="153"/>
      <c r="W14" s="153">
        <v>65519823600</v>
      </c>
      <c r="Y14" s="79">
        <f t="shared" si="1"/>
        <v>3.4544390934033449E-2</v>
      </c>
      <c r="AA14" s="142"/>
      <c r="AB14" s="137"/>
    </row>
    <row r="15" spans="1:28" ht="41.25" customHeight="1">
      <c r="A15" s="135" t="s">
        <v>85</v>
      </c>
      <c r="B15" s="136"/>
      <c r="C15" s="153">
        <v>2200000</v>
      </c>
      <c r="D15" s="153"/>
      <c r="E15" s="153">
        <v>119135922990</v>
      </c>
      <c r="F15" s="153"/>
      <c r="G15" s="153">
        <v>144139238100</v>
      </c>
      <c r="H15" s="153"/>
      <c r="I15" s="153">
        <v>100000</v>
      </c>
      <c r="J15" s="153"/>
      <c r="K15" s="153">
        <v>6909232626</v>
      </c>
      <c r="L15" s="153"/>
      <c r="M15" s="153">
        <v>0</v>
      </c>
      <c r="N15" s="153"/>
      <c r="O15" s="153">
        <v>0</v>
      </c>
      <c r="P15" s="153"/>
      <c r="Q15" s="153">
        <f t="shared" si="0"/>
        <v>2300000</v>
      </c>
      <c r="R15" s="153"/>
      <c r="S15" s="153">
        <v>68890</v>
      </c>
      <c r="T15" s="153"/>
      <c r="U15" s="153">
        <v>126045155616</v>
      </c>
      <c r="V15" s="153"/>
      <c r="W15" s="153">
        <v>157504240350</v>
      </c>
      <c r="Y15" s="79">
        <f t="shared" si="1"/>
        <v>8.30418605159121E-2</v>
      </c>
      <c r="AA15" s="142"/>
      <c r="AB15" s="137"/>
    </row>
    <row r="16" spans="1:28" ht="41.25" customHeight="1">
      <c r="A16" s="135" t="s">
        <v>93</v>
      </c>
      <c r="B16" s="136"/>
      <c r="C16" s="153">
        <v>2473538</v>
      </c>
      <c r="D16" s="153"/>
      <c r="E16" s="153">
        <v>63474129980</v>
      </c>
      <c r="F16" s="153"/>
      <c r="G16" s="153">
        <v>89992828429.740005</v>
      </c>
      <c r="H16" s="153"/>
      <c r="I16" s="153">
        <v>0</v>
      </c>
      <c r="J16" s="153"/>
      <c r="K16" s="153">
        <v>0</v>
      </c>
      <c r="L16" s="153"/>
      <c r="M16" s="153">
        <v>-73538</v>
      </c>
      <c r="N16" s="153"/>
      <c r="O16" s="153">
        <v>2693114381</v>
      </c>
      <c r="P16" s="153"/>
      <c r="Q16" s="153">
        <f t="shared" si="0"/>
        <v>2400000</v>
      </c>
      <c r="R16" s="153"/>
      <c r="S16" s="153">
        <v>31150</v>
      </c>
      <c r="T16" s="153"/>
      <c r="U16" s="153">
        <v>61587051407</v>
      </c>
      <c r="V16" s="153"/>
      <c r="W16" s="153">
        <v>74315178000</v>
      </c>
      <c r="Y16" s="79">
        <f>W16/$AA$11</f>
        <v>3.9181615885246095E-2</v>
      </c>
      <c r="AA16" s="142"/>
      <c r="AB16" s="137"/>
    </row>
    <row r="17" spans="1:28" ht="41.25" customHeight="1">
      <c r="A17" s="135" t="s">
        <v>134</v>
      </c>
      <c r="B17" s="136"/>
      <c r="C17" s="153">
        <v>423</v>
      </c>
      <c r="D17" s="153"/>
      <c r="E17" s="153">
        <v>7134020</v>
      </c>
      <c r="F17" s="153"/>
      <c r="G17" s="153">
        <v>7177647.3705000002</v>
      </c>
      <c r="H17" s="153"/>
      <c r="I17" s="153">
        <v>5577</v>
      </c>
      <c r="J17" s="153"/>
      <c r="K17" s="153">
        <v>95453290</v>
      </c>
      <c r="L17" s="153"/>
      <c r="M17" s="153">
        <v>-6000</v>
      </c>
      <c r="N17" s="153"/>
      <c r="O17" s="153">
        <v>103778821</v>
      </c>
      <c r="P17" s="153"/>
      <c r="Q17" s="153">
        <f t="shared" si="0"/>
        <v>0</v>
      </c>
      <c r="R17" s="153"/>
      <c r="S17" s="153">
        <v>0</v>
      </c>
      <c r="T17" s="153"/>
      <c r="U17" s="153">
        <v>0</v>
      </c>
      <c r="V17" s="153"/>
      <c r="W17" s="153">
        <v>0</v>
      </c>
      <c r="Y17" s="79">
        <f t="shared" si="1"/>
        <v>0</v>
      </c>
      <c r="AA17" s="142"/>
      <c r="AB17" s="137"/>
    </row>
    <row r="18" spans="1:28" ht="41.25" customHeight="1">
      <c r="A18" s="135" t="s">
        <v>117</v>
      </c>
      <c r="B18" s="136"/>
      <c r="C18" s="153">
        <v>6840000</v>
      </c>
      <c r="D18" s="153"/>
      <c r="E18" s="153">
        <v>197367026626</v>
      </c>
      <c r="F18" s="153"/>
      <c r="G18" s="153">
        <v>195139967400</v>
      </c>
      <c r="H18" s="153"/>
      <c r="I18" s="153">
        <v>10000</v>
      </c>
      <c r="J18" s="153"/>
      <c r="K18" s="153">
        <v>293587175</v>
      </c>
      <c r="L18" s="153"/>
      <c r="M18" s="153">
        <v>-50000</v>
      </c>
      <c r="N18" s="153"/>
      <c r="O18" s="153">
        <v>1513441155</v>
      </c>
      <c r="P18" s="153"/>
      <c r="Q18" s="153">
        <f t="shared" si="0"/>
        <v>6800000</v>
      </c>
      <c r="R18" s="153"/>
      <c r="S18" s="153">
        <v>27500</v>
      </c>
      <c r="T18" s="153"/>
      <c r="U18" s="153">
        <v>196217835599</v>
      </c>
      <c r="V18" s="153"/>
      <c r="W18" s="153">
        <v>185887350000</v>
      </c>
      <c r="Y18" s="79">
        <f t="shared" si="1"/>
        <v>9.8006449579200378E-2</v>
      </c>
      <c r="AA18" s="142"/>
      <c r="AB18" s="137"/>
    </row>
    <row r="19" spans="1:28" ht="41.25" customHeight="1">
      <c r="A19" s="135" t="s">
        <v>112</v>
      </c>
      <c r="B19" s="136"/>
      <c r="C19" s="153">
        <v>1571429</v>
      </c>
      <c r="D19" s="153"/>
      <c r="E19" s="153">
        <v>8586991660</v>
      </c>
      <c r="F19" s="153"/>
      <c r="G19" s="153">
        <v>7810394987.25</v>
      </c>
      <c r="H19" s="153"/>
      <c r="I19" s="153">
        <v>0</v>
      </c>
      <c r="J19" s="153"/>
      <c r="K19" s="153">
        <v>0</v>
      </c>
      <c r="L19" s="153"/>
      <c r="M19" s="153">
        <v>0</v>
      </c>
      <c r="N19" s="153"/>
      <c r="O19" s="153">
        <v>0</v>
      </c>
      <c r="P19" s="153"/>
      <c r="Q19" s="153">
        <f t="shared" si="0"/>
        <v>1571429</v>
      </c>
      <c r="R19" s="153"/>
      <c r="S19" s="153">
        <v>4493</v>
      </c>
      <c r="T19" s="153"/>
      <c r="U19" s="153">
        <v>8586991660</v>
      </c>
      <c r="V19" s="153"/>
      <c r="W19" s="153">
        <v>7018420935.5428495</v>
      </c>
      <c r="Y19" s="79">
        <f t="shared" si="1"/>
        <v>3.700362168511653E-3</v>
      </c>
      <c r="AA19" s="142"/>
      <c r="AB19" s="137"/>
    </row>
    <row r="20" spans="1:28" ht="41.25" customHeight="1">
      <c r="A20" s="135" t="s">
        <v>135</v>
      </c>
      <c r="B20" s="136"/>
      <c r="C20" s="153">
        <v>14000000</v>
      </c>
      <c r="D20" s="153"/>
      <c r="E20" s="153">
        <v>13467351682</v>
      </c>
      <c r="F20" s="153"/>
      <c r="G20" s="153">
        <v>13318281900</v>
      </c>
      <c r="H20" s="153"/>
      <c r="I20" s="153">
        <v>20000000</v>
      </c>
      <c r="J20" s="153"/>
      <c r="K20" s="153">
        <v>19536784187</v>
      </c>
      <c r="L20" s="153"/>
      <c r="M20" s="153">
        <v>-33400000</v>
      </c>
      <c r="N20" s="153"/>
      <c r="O20" s="153">
        <v>30261724288</v>
      </c>
      <c r="P20" s="153"/>
      <c r="Q20" s="153">
        <f t="shared" si="0"/>
        <v>600000</v>
      </c>
      <c r="R20" s="153"/>
      <c r="S20" s="153">
        <v>912</v>
      </c>
      <c r="T20" s="153"/>
      <c r="U20" s="153">
        <v>582425917</v>
      </c>
      <c r="V20" s="153"/>
      <c r="W20" s="153">
        <v>543944160</v>
      </c>
      <c r="Y20" s="79">
        <f t="shared" si="1"/>
        <v>2.8678678721785267E-4</v>
      </c>
      <c r="AA20" s="142"/>
      <c r="AB20" s="137"/>
    </row>
    <row r="21" spans="1:28" ht="41.25" customHeight="1">
      <c r="A21" s="135" t="s">
        <v>87</v>
      </c>
      <c r="B21" s="136"/>
      <c r="C21" s="153">
        <v>2200000</v>
      </c>
      <c r="D21" s="153"/>
      <c r="E21" s="153">
        <v>49193702595</v>
      </c>
      <c r="F21" s="153"/>
      <c r="G21" s="153">
        <v>48024543600</v>
      </c>
      <c r="H21" s="153"/>
      <c r="I21" s="153">
        <v>0</v>
      </c>
      <c r="J21" s="153"/>
      <c r="K21" s="153">
        <v>0</v>
      </c>
      <c r="L21" s="153"/>
      <c r="M21" s="153">
        <v>0</v>
      </c>
      <c r="N21" s="153"/>
      <c r="O21" s="153">
        <v>0</v>
      </c>
      <c r="P21" s="153"/>
      <c r="Q21" s="153">
        <f t="shared" si="0"/>
        <v>2200000</v>
      </c>
      <c r="R21" s="153"/>
      <c r="S21" s="153">
        <v>17020</v>
      </c>
      <c r="T21" s="153"/>
      <c r="U21" s="153">
        <v>49193702595</v>
      </c>
      <c r="V21" s="153"/>
      <c r="W21" s="153">
        <v>37221208200</v>
      </c>
      <c r="Y21" s="79">
        <f t="shared" si="1"/>
        <v>1.9624350256917535E-2</v>
      </c>
      <c r="AA21" s="142"/>
      <c r="AB21" s="137"/>
    </row>
    <row r="22" spans="1:28" ht="41.25" customHeight="1">
      <c r="A22" s="135" t="s">
        <v>88</v>
      </c>
      <c r="B22" s="136"/>
      <c r="C22" s="153">
        <v>13700000</v>
      </c>
      <c r="D22" s="153"/>
      <c r="E22" s="153">
        <v>179620148796</v>
      </c>
      <c r="F22" s="153"/>
      <c r="G22" s="153">
        <v>190386420300</v>
      </c>
      <c r="H22" s="153"/>
      <c r="I22" s="153">
        <v>0</v>
      </c>
      <c r="J22" s="153"/>
      <c r="K22" s="153">
        <v>0</v>
      </c>
      <c r="L22" s="153"/>
      <c r="M22" s="153">
        <v>-2200000</v>
      </c>
      <c r="N22" s="153"/>
      <c r="O22" s="153">
        <v>30499996180</v>
      </c>
      <c r="P22" s="153"/>
      <c r="Q22" s="153">
        <f t="shared" si="0"/>
        <v>11500000</v>
      </c>
      <c r="R22" s="153"/>
      <c r="S22" s="153">
        <v>13530</v>
      </c>
      <c r="T22" s="153"/>
      <c r="U22" s="153">
        <v>150776037310</v>
      </c>
      <c r="V22" s="153"/>
      <c r="W22" s="153">
        <v>154669209750</v>
      </c>
      <c r="Y22" s="79">
        <f t="shared" si="1"/>
        <v>8.1547131135164083E-2</v>
      </c>
      <c r="AA22" s="142"/>
      <c r="AB22" s="137"/>
    </row>
    <row r="23" spans="1:28" ht="41.25" customHeight="1">
      <c r="A23" s="135" t="s">
        <v>89</v>
      </c>
      <c r="B23" s="136"/>
      <c r="C23" s="153">
        <v>13700000</v>
      </c>
      <c r="D23" s="153"/>
      <c r="E23" s="153">
        <v>263858422814</v>
      </c>
      <c r="F23" s="153"/>
      <c r="G23" s="153">
        <v>267603230250</v>
      </c>
      <c r="H23" s="153"/>
      <c r="I23" s="153">
        <v>0</v>
      </c>
      <c r="J23" s="153"/>
      <c r="K23" s="153">
        <v>0</v>
      </c>
      <c r="L23" s="153"/>
      <c r="M23" s="153">
        <v>-500000</v>
      </c>
      <c r="N23" s="153"/>
      <c r="O23" s="153">
        <v>11013080051</v>
      </c>
      <c r="P23" s="153"/>
      <c r="Q23" s="153">
        <f t="shared" si="0"/>
        <v>13200000</v>
      </c>
      <c r="R23" s="153"/>
      <c r="S23" s="153">
        <v>22330</v>
      </c>
      <c r="T23" s="153"/>
      <c r="U23" s="153">
        <v>254228553373</v>
      </c>
      <c r="V23" s="153"/>
      <c r="W23" s="153">
        <v>293002201800</v>
      </c>
      <c r="Y23" s="79">
        <f t="shared" si="1"/>
        <v>0.15448122487789726</v>
      </c>
      <c r="AA23" s="142"/>
      <c r="AB23" s="137"/>
    </row>
    <row r="24" spans="1:28" ht="41.25" customHeight="1">
      <c r="A24" s="135" t="s">
        <v>100</v>
      </c>
      <c r="B24" s="136"/>
      <c r="C24" s="153">
        <v>5700000</v>
      </c>
      <c r="D24" s="153"/>
      <c r="E24" s="153">
        <v>115647610325</v>
      </c>
      <c r="F24" s="153"/>
      <c r="G24" s="153">
        <v>95530193100</v>
      </c>
      <c r="H24" s="153"/>
      <c r="I24" s="153">
        <v>0</v>
      </c>
      <c r="J24" s="153"/>
      <c r="K24" s="153">
        <v>0</v>
      </c>
      <c r="L24" s="153"/>
      <c r="M24" s="153">
        <v>0</v>
      </c>
      <c r="N24" s="153"/>
      <c r="O24" s="153">
        <v>0</v>
      </c>
      <c r="P24" s="153"/>
      <c r="Q24" s="153">
        <f t="shared" si="0"/>
        <v>5700000</v>
      </c>
      <c r="R24" s="153"/>
      <c r="S24" s="153">
        <v>15560</v>
      </c>
      <c r="T24" s="153"/>
      <c r="U24" s="153">
        <v>115647610325</v>
      </c>
      <c r="V24" s="153"/>
      <c r="W24" s="153">
        <v>88164282600</v>
      </c>
      <c r="Y24" s="79">
        <f t="shared" si="1"/>
        <v>4.6483358428226949E-2</v>
      </c>
      <c r="AA24" s="142"/>
      <c r="AB24" s="137"/>
    </row>
    <row r="25" spans="1:28" ht="41.25" customHeight="1">
      <c r="A25" s="135" t="s">
        <v>120</v>
      </c>
      <c r="B25" s="136"/>
      <c r="C25" s="153">
        <v>7130000</v>
      </c>
      <c r="D25" s="153"/>
      <c r="E25" s="153">
        <v>160036261506</v>
      </c>
      <c r="F25" s="153"/>
      <c r="G25" s="153">
        <v>144728312130</v>
      </c>
      <c r="H25" s="153"/>
      <c r="I25" s="153">
        <v>370000</v>
      </c>
      <c r="J25" s="153"/>
      <c r="K25" s="153">
        <v>7412665672</v>
      </c>
      <c r="L25" s="153"/>
      <c r="M25" s="153">
        <v>0</v>
      </c>
      <c r="N25" s="153"/>
      <c r="O25" s="153">
        <v>0</v>
      </c>
      <c r="P25" s="153"/>
      <c r="Q25" s="153">
        <f t="shared" si="0"/>
        <v>7500000</v>
      </c>
      <c r="R25" s="153"/>
      <c r="S25" s="153">
        <v>19080</v>
      </c>
      <c r="T25" s="153"/>
      <c r="U25" s="153">
        <v>167448927178</v>
      </c>
      <c r="V25" s="153"/>
      <c r="W25" s="153">
        <v>142248555000</v>
      </c>
      <c r="Y25" s="79">
        <f>W25/$AA$11</f>
        <v>7.4998518367826603E-2</v>
      </c>
      <c r="AA25" s="142"/>
      <c r="AB25" s="137"/>
    </row>
    <row r="26" spans="1:28" ht="41.25" customHeight="1">
      <c r="A26" s="135" t="s">
        <v>124</v>
      </c>
      <c r="B26" s="136"/>
      <c r="C26" s="153">
        <v>3500000</v>
      </c>
      <c r="D26" s="153"/>
      <c r="E26" s="153">
        <v>43923750354</v>
      </c>
      <c r="F26" s="153"/>
      <c r="G26" s="153">
        <v>44289897750</v>
      </c>
      <c r="H26" s="153"/>
      <c r="I26" s="153">
        <v>0</v>
      </c>
      <c r="J26" s="153"/>
      <c r="K26" s="153">
        <v>0</v>
      </c>
      <c r="L26" s="153"/>
      <c r="M26" s="153">
        <v>-200000</v>
      </c>
      <c r="N26" s="153"/>
      <c r="O26" s="153">
        <v>2601873100</v>
      </c>
      <c r="P26" s="153"/>
      <c r="Q26" s="153">
        <f t="shared" si="0"/>
        <v>3300000</v>
      </c>
      <c r="R26" s="153"/>
      <c r="S26" s="153">
        <v>12730</v>
      </c>
      <c r="T26" s="153"/>
      <c r="U26" s="153">
        <v>41413821762</v>
      </c>
      <c r="V26" s="153"/>
      <c r="W26" s="153">
        <v>41759046450</v>
      </c>
      <c r="Y26" s="79">
        <f>W26/AA11</f>
        <v>2.2016860643703895E-2</v>
      </c>
      <c r="AA26" s="142"/>
      <c r="AB26" s="137"/>
    </row>
    <row r="27" spans="1:28" ht="41.25" customHeight="1">
      <c r="A27" s="135" t="s">
        <v>91</v>
      </c>
      <c r="B27" s="136"/>
      <c r="C27" s="153">
        <v>11000000</v>
      </c>
      <c r="D27" s="153"/>
      <c r="E27" s="153">
        <v>177732946529</v>
      </c>
      <c r="F27" s="153"/>
      <c r="G27" s="153">
        <v>155707992000</v>
      </c>
      <c r="H27" s="153"/>
      <c r="I27" s="153">
        <v>1000000</v>
      </c>
      <c r="J27" s="153"/>
      <c r="K27" s="153">
        <v>14551008606</v>
      </c>
      <c r="L27" s="153"/>
      <c r="M27" s="153">
        <v>0</v>
      </c>
      <c r="N27" s="153"/>
      <c r="O27" s="153">
        <v>0</v>
      </c>
      <c r="P27" s="153"/>
      <c r="Q27" s="153">
        <f t="shared" si="0"/>
        <v>12000000</v>
      </c>
      <c r="R27" s="153"/>
      <c r="S27" s="153">
        <v>13810</v>
      </c>
      <c r="T27" s="153"/>
      <c r="U27" s="153">
        <v>192283955135</v>
      </c>
      <c r="V27" s="153"/>
      <c r="W27" s="153">
        <v>164733966000</v>
      </c>
      <c r="Y27" s="79">
        <f>W27/AA11</f>
        <v>8.6853630076283883E-2</v>
      </c>
      <c r="AA27" s="142"/>
      <c r="AB27" s="137"/>
    </row>
    <row r="28" spans="1:28" ht="41.25" customHeight="1">
      <c r="A28" s="135" t="s">
        <v>136</v>
      </c>
      <c r="B28" s="136"/>
      <c r="C28" s="153">
        <v>50000</v>
      </c>
      <c r="D28" s="153"/>
      <c r="E28" s="153">
        <v>1306211040</v>
      </c>
      <c r="F28" s="153"/>
      <c r="G28" s="153">
        <v>1278845325</v>
      </c>
      <c r="H28" s="153"/>
      <c r="I28" s="153">
        <v>650000</v>
      </c>
      <c r="J28" s="153"/>
      <c r="K28" s="153">
        <v>15862863967</v>
      </c>
      <c r="L28" s="153"/>
      <c r="M28" s="153">
        <v>-60314</v>
      </c>
      <c r="N28" s="153"/>
      <c r="O28" s="153">
        <v>1445140545</v>
      </c>
      <c r="P28" s="153"/>
      <c r="Q28" s="153">
        <f t="shared" si="0"/>
        <v>639686</v>
      </c>
      <c r="R28" s="153"/>
      <c r="S28" s="153">
        <v>24100</v>
      </c>
      <c r="T28" s="153"/>
      <c r="U28" s="153">
        <v>15689738450</v>
      </c>
      <c r="V28" s="153"/>
      <c r="W28" s="153">
        <v>15324704826.030001</v>
      </c>
      <c r="Y28" s="79">
        <f>W28/$AA$11</f>
        <v>8.0797316807649251E-3</v>
      </c>
      <c r="AA28" s="142"/>
      <c r="AB28" s="137"/>
    </row>
    <row r="29" spans="1:28" ht="41.25" customHeight="1">
      <c r="A29" s="135" t="s">
        <v>118</v>
      </c>
      <c r="B29" s="136"/>
      <c r="C29" s="153">
        <v>4400000</v>
      </c>
      <c r="D29" s="153"/>
      <c r="E29" s="153">
        <v>14710052519</v>
      </c>
      <c r="F29" s="153"/>
      <c r="G29" s="153">
        <v>13423253580</v>
      </c>
      <c r="H29" s="153"/>
      <c r="I29" s="153">
        <v>0</v>
      </c>
      <c r="J29" s="153"/>
      <c r="K29" s="153">
        <v>0</v>
      </c>
      <c r="L29" s="153"/>
      <c r="M29" s="153">
        <v>-4400000</v>
      </c>
      <c r="N29" s="153"/>
      <c r="O29" s="153">
        <v>13356981662</v>
      </c>
      <c r="P29" s="153"/>
      <c r="Q29" s="153">
        <f t="shared" si="0"/>
        <v>0</v>
      </c>
      <c r="R29" s="153"/>
      <c r="S29" s="153">
        <v>0</v>
      </c>
      <c r="T29" s="153"/>
      <c r="U29" s="153">
        <v>0</v>
      </c>
      <c r="V29" s="153"/>
      <c r="W29" s="153">
        <v>0</v>
      </c>
      <c r="Y29" s="79">
        <f t="shared" si="1"/>
        <v>0</v>
      </c>
      <c r="AA29" s="142"/>
      <c r="AB29" s="137"/>
    </row>
    <row r="30" spans="1:28" ht="41.25" customHeight="1">
      <c r="A30" s="135" t="s">
        <v>143</v>
      </c>
      <c r="B30" s="136"/>
      <c r="C30" s="153">
        <v>0</v>
      </c>
      <c r="D30" s="153"/>
      <c r="E30" s="153">
        <v>0</v>
      </c>
      <c r="F30" s="153"/>
      <c r="G30" s="153">
        <v>0</v>
      </c>
      <c r="H30" s="153"/>
      <c r="I30" s="153">
        <v>2000000</v>
      </c>
      <c r="J30" s="153"/>
      <c r="K30" s="153">
        <v>12249356737</v>
      </c>
      <c r="L30" s="153"/>
      <c r="M30" s="153">
        <v>0</v>
      </c>
      <c r="N30" s="153"/>
      <c r="O30" s="153">
        <v>0</v>
      </c>
      <c r="P30" s="153"/>
      <c r="Q30" s="153">
        <f t="shared" si="0"/>
        <v>2000000</v>
      </c>
      <c r="R30" s="153"/>
      <c r="S30" s="153">
        <v>5480</v>
      </c>
      <c r="T30" s="153"/>
      <c r="U30" s="153">
        <v>12249356737</v>
      </c>
      <c r="V30" s="153"/>
      <c r="W30" s="153">
        <v>10894788000</v>
      </c>
      <c r="Y30" s="79">
        <f t="shared" si="1"/>
        <v>5.744121322930674E-3</v>
      </c>
      <c r="AA30" s="142"/>
      <c r="AB30" s="137"/>
    </row>
    <row r="31" spans="1:28" ht="41.25" customHeight="1" thickBot="1">
      <c r="D31" s="68"/>
      <c r="E31" s="69">
        <f>SUM(E12:E30)</f>
        <v>1840574199851</v>
      </c>
      <c r="F31" s="68"/>
      <c r="G31" s="69">
        <f>SUM(G12:G30)</f>
        <v>1819666732999.3604</v>
      </c>
      <c r="H31" s="68"/>
      <c r="I31" s="106"/>
      <c r="J31" s="68"/>
      <c r="K31" s="69">
        <f>SUM(K12:K30)</f>
        <v>76910952260</v>
      </c>
      <c r="L31" s="68"/>
      <c r="M31" s="106"/>
      <c r="N31" s="68"/>
      <c r="O31" s="69">
        <f>SUM(O12:O30)</f>
        <v>216046435263</v>
      </c>
      <c r="P31" s="68"/>
      <c r="Q31" s="156"/>
      <c r="T31" s="68"/>
      <c r="U31" s="69">
        <f>SUM(U12:U30)</f>
        <v>1713883776729</v>
      </c>
      <c r="V31" s="68"/>
      <c r="W31" s="69">
        <f>SUM(W12:W30)</f>
        <v>1663516892421.573</v>
      </c>
      <c r="Y31" s="80">
        <f>SUM(Y12:Y30)</f>
        <v>0.87706551543858668</v>
      </c>
      <c r="AA31" s="67"/>
      <c r="AB31" s="67"/>
    </row>
    <row r="32" spans="1:28" ht="41.25" customHeight="1" thickTop="1">
      <c r="E32" s="71"/>
      <c r="G32" s="71"/>
      <c r="I32" s="106"/>
      <c r="K32" s="70"/>
      <c r="O32" s="70"/>
      <c r="V32" s="71"/>
    </row>
    <row r="33" spans="5:23" ht="41.25" customHeight="1">
      <c r="E33" s="70"/>
      <c r="I33" s="106"/>
      <c r="K33" s="71"/>
      <c r="O33" s="71"/>
      <c r="V33" s="70"/>
    </row>
    <row r="34" spans="5:23">
      <c r="E34" s="71"/>
      <c r="O34" s="70"/>
      <c r="U34" s="70"/>
      <c r="W34" s="70"/>
    </row>
    <row r="35" spans="5:23">
      <c r="G35" s="70"/>
      <c r="M35" s="106"/>
      <c r="O35" s="70"/>
      <c r="Q35" s="106"/>
      <c r="U35" s="70"/>
      <c r="W35" s="70"/>
    </row>
    <row r="36" spans="5:23">
      <c r="G36" s="71"/>
      <c r="O36" s="70"/>
      <c r="U36" s="70"/>
      <c r="W36" s="70"/>
    </row>
    <row r="37" spans="5:23">
      <c r="U37" s="70"/>
    </row>
    <row r="38" spans="5:23">
      <c r="U38" s="70"/>
    </row>
  </sheetData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0"/>
  <sheetViews>
    <sheetView rightToLeft="1" view="pageBreakPreview" zoomScale="70" zoomScaleNormal="100" zoomScaleSheetLayoutView="70" workbookViewId="0">
      <selection activeCell="O12" sqref="O12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2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2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1"/>
      <c r="E2" s="182" t="s">
        <v>67</v>
      </c>
      <c r="F2" s="182" t="s">
        <v>0</v>
      </c>
      <c r="G2" s="182" t="s">
        <v>0</v>
      </c>
      <c r="H2" s="182" t="s">
        <v>0</v>
      </c>
      <c r="I2" s="182"/>
      <c r="J2" s="182"/>
      <c r="K2" s="182"/>
      <c r="L2" s="182"/>
      <c r="M2" s="182"/>
    </row>
    <row r="3" spans="1:19" ht="26.25">
      <c r="D3" s="91"/>
      <c r="E3" s="182" t="s">
        <v>1</v>
      </c>
      <c r="F3" s="182" t="s">
        <v>1</v>
      </c>
      <c r="G3" s="182" t="s">
        <v>1</v>
      </c>
      <c r="H3" s="182" t="s">
        <v>1</v>
      </c>
      <c r="I3" s="182"/>
      <c r="J3" s="182"/>
      <c r="K3" s="182"/>
      <c r="L3" s="182"/>
      <c r="M3" s="182"/>
    </row>
    <row r="4" spans="1:19" ht="26.25">
      <c r="D4" s="91"/>
      <c r="E4" s="182" t="str">
        <f>سهام!A4</f>
        <v>برای ماه منتهی به 1401/06/31</v>
      </c>
      <c r="F4" s="182" t="s">
        <v>2</v>
      </c>
      <c r="G4" s="182" t="s">
        <v>2</v>
      </c>
      <c r="H4" s="182" t="s">
        <v>2</v>
      </c>
      <c r="I4" s="182"/>
      <c r="J4" s="182"/>
      <c r="K4" s="182"/>
      <c r="L4" s="182"/>
      <c r="M4" s="182"/>
    </row>
    <row r="5" spans="1:19" ht="33.75">
      <c r="A5" s="184" t="s">
        <v>70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19" ht="27" thickBot="1">
      <c r="A6" s="182" t="s">
        <v>17</v>
      </c>
      <c r="C6" s="183" t="s">
        <v>18</v>
      </c>
      <c r="D6" s="183" t="s">
        <v>18</v>
      </c>
      <c r="E6" s="183" t="s">
        <v>18</v>
      </c>
      <c r="F6" s="183" t="s">
        <v>18</v>
      </c>
      <c r="G6" s="183" t="s">
        <v>18</v>
      </c>
      <c r="H6" s="183" t="s">
        <v>18</v>
      </c>
      <c r="I6" s="183" t="s">
        <v>18</v>
      </c>
      <c r="K6" s="165" t="str">
        <f>سهام!C9</f>
        <v>1401/05/31</v>
      </c>
      <c r="M6" s="183" t="s">
        <v>4</v>
      </c>
      <c r="N6" s="183" t="s">
        <v>4</v>
      </c>
      <c r="O6" s="183" t="s">
        <v>4</v>
      </c>
      <c r="Q6" s="183" t="str">
        <f>سهام!Q9</f>
        <v>1401/06/31</v>
      </c>
      <c r="R6" s="183" t="s">
        <v>5</v>
      </c>
      <c r="S6" s="183" t="s">
        <v>5</v>
      </c>
    </row>
    <row r="7" spans="1:19" ht="52.5">
      <c r="A7" s="182" t="s">
        <v>17</v>
      </c>
      <c r="C7" s="164" t="s">
        <v>19</v>
      </c>
      <c r="E7" s="164" t="s">
        <v>20</v>
      </c>
      <c r="G7" s="164" t="s">
        <v>21</v>
      </c>
      <c r="I7" s="164" t="s">
        <v>15</v>
      </c>
      <c r="K7" s="164" t="s">
        <v>22</v>
      </c>
      <c r="M7" s="164" t="s">
        <v>23</v>
      </c>
      <c r="O7" s="164" t="s">
        <v>24</v>
      </c>
      <c r="Q7" s="164" t="s">
        <v>22</v>
      </c>
      <c r="S7" s="93" t="s">
        <v>16</v>
      </c>
    </row>
    <row r="8" spans="1:19" ht="26.25">
      <c r="A8" s="94" t="s">
        <v>26</v>
      </c>
      <c r="C8" s="28" t="s">
        <v>27</v>
      </c>
      <c r="E8" s="28" t="s">
        <v>25</v>
      </c>
      <c r="G8" s="92" t="s">
        <v>28</v>
      </c>
      <c r="I8" s="126">
        <v>0</v>
      </c>
      <c r="K8" s="157">
        <v>1009234015</v>
      </c>
      <c r="L8" s="157"/>
      <c r="M8" s="157">
        <v>5424</v>
      </c>
      <c r="N8" s="157"/>
      <c r="O8" s="157">
        <v>1008435654</v>
      </c>
      <c r="P8" s="157"/>
      <c r="Q8" s="157">
        <f>K8+M8-O8</f>
        <v>803785</v>
      </c>
      <c r="S8" s="96">
        <f>Q8/سهام!$AA$11</f>
        <v>4.2378415785161052E-7</v>
      </c>
    </row>
    <row r="9" spans="1:19" ht="26.25">
      <c r="A9" s="94" t="s">
        <v>63</v>
      </c>
      <c r="C9" s="28" t="s">
        <v>64</v>
      </c>
      <c r="E9" s="28" t="s">
        <v>25</v>
      </c>
      <c r="G9" s="92" t="s">
        <v>65</v>
      </c>
      <c r="I9" s="126">
        <v>0</v>
      </c>
      <c r="K9" s="157">
        <v>18413076927</v>
      </c>
      <c r="L9" s="157"/>
      <c r="M9" s="157">
        <v>92621926600</v>
      </c>
      <c r="N9" s="157"/>
      <c r="O9" s="157">
        <v>91730422996</v>
      </c>
      <c r="P9" s="157"/>
      <c r="Q9" s="157">
        <f t="shared" ref="Q9:Q11" si="0">K9+M9-O9</f>
        <v>19304580531</v>
      </c>
      <c r="S9" s="96">
        <f>Q9/سهام!$AA$11</f>
        <v>1.0178064287102186E-2</v>
      </c>
    </row>
    <row r="10" spans="1:19" ht="26.25">
      <c r="A10" s="94" t="s">
        <v>108</v>
      </c>
      <c r="C10" s="28" t="s">
        <v>109</v>
      </c>
      <c r="E10" s="28" t="s">
        <v>25</v>
      </c>
      <c r="G10" s="92" t="s">
        <v>110</v>
      </c>
      <c r="I10" s="126">
        <v>0</v>
      </c>
      <c r="K10" s="157">
        <v>80358591</v>
      </c>
      <c r="L10" s="157"/>
      <c r="M10" s="157">
        <v>676599</v>
      </c>
      <c r="N10" s="157"/>
      <c r="O10" s="157">
        <v>0</v>
      </c>
      <c r="P10" s="157"/>
      <c r="Q10" s="157">
        <f t="shared" si="0"/>
        <v>81035190</v>
      </c>
      <c r="S10" s="96">
        <f>Q10/سهام!$AA$11</f>
        <v>4.2724646205758072E-5</v>
      </c>
    </row>
    <row r="11" spans="1:19" ht="26.25">
      <c r="A11" s="94" t="s">
        <v>144</v>
      </c>
      <c r="C11" s="28" t="s">
        <v>145</v>
      </c>
      <c r="E11" s="28" t="s">
        <v>25</v>
      </c>
      <c r="G11" s="92" t="s">
        <v>146</v>
      </c>
      <c r="I11" s="126">
        <v>0</v>
      </c>
      <c r="K11" s="157">
        <v>0</v>
      </c>
      <c r="L11" s="157"/>
      <c r="M11" s="157">
        <v>2000000</v>
      </c>
      <c r="N11" s="157"/>
      <c r="O11" s="157">
        <v>1170000</v>
      </c>
      <c r="P11" s="157"/>
      <c r="Q11" s="157">
        <f t="shared" si="0"/>
        <v>830000</v>
      </c>
      <c r="S11" s="96">
        <f>Q11/سهام!$AA$11</f>
        <v>4.3760564207696928E-7</v>
      </c>
    </row>
    <row r="12" spans="1:19" ht="27" thickBot="1">
      <c r="K12" s="97">
        <f>SUM(K8:K11)</f>
        <v>19502669533</v>
      </c>
      <c r="L12" s="94"/>
      <c r="M12" s="97">
        <f>SUM(M8:M11)</f>
        <v>92624608623</v>
      </c>
      <c r="N12" s="94"/>
      <c r="O12" s="97">
        <f>SUM(O8:O11)</f>
        <v>92740028650</v>
      </c>
      <c r="P12" s="94"/>
      <c r="Q12" s="97">
        <f>SUM(Q8:Q11)</f>
        <v>19387249506</v>
      </c>
      <c r="R12" s="94"/>
      <c r="S12" s="98">
        <f>SUM(S8:S10)</f>
        <v>1.0221212717465795E-2</v>
      </c>
    </row>
    <row r="13" spans="1:19" ht="25.5" thickTop="1">
      <c r="M13" s="61"/>
    </row>
    <row r="14" spans="1:19">
      <c r="K14" s="95"/>
      <c r="M14" s="95"/>
      <c r="N14" s="95"/>
      <c r="O14" s="95"/>
      <c r="P14" s="95"/>
      <c r="Q14" s="95"/>
      <c r="R14" s="95"/>
      <c r="S14" s="99"/>
    </row>
    <row r="15" spans="1:19" ht="30">
      <c r="K15" s="58"/>
      <c r="M15" s="58"/>
      <c r="O15" s="58"/>
      <c r="Q15" s="58"/>
    </row>
    <row r="16" spans="1:19">
      <c r="M16" s="61"/>
    </row>
    <row r="17" spans="13:13">
      <c r="M17" s="61"/>
    </row>
    <row r="18" spans="13:13">
      <c r="M18" s="61"/>
    </row>
    <row r="19" spans="13:13">
      <c r="M19" s="61"/>
    </row>
    <row r="20" spans="13:13">
      <c r="M20" s="61"/>
    </row>
    <row r="21" spans="13:13">
      <c r="M21" s="61"/>
    </row>
    <row r="22" spans="13:13">
      <c r="M22" s="61"/>
    </row>
    <row r="23" spans="13:13">
      <c r="M23" s="61"/>
    </row>
    <row r="24" spans="13:13">
      <c r="M24" s="61"/>
    </row>
    <row r="25" spans="13:13">
      <c r="M25" s="61"/>
    </row>
    <row r="26" spans="13:13">
      <c r="M26" s="61"/>
    </row>
    <row r="27" spans="13:13">
      <c r="M27" s="61"/>
    </row>
    <row r="28" spans="13:13">
      <c r="M28" s="61"/>
    </row>
    <row r="29" spans="13:13">
      <c r="M29" s="61"/>
    </row>
    <row r="30" spans="13:13">
      <c r="M30" s="61"/>
    </row>
    <row r="31" spans="13:13">
      <c r="M31" s="61"/>
    </row>
    <row r="32" spans="13:13">
      <c r="M32" s="61"/>
    </row>
    <row r="33" spans="13:13">
      <c r="M33" s="61"/>
    </row>
    <row r="34" spans="13:13">
      <c r="M34" s="61"/>
    </row>
    <row r="35" spans="13:13">
      <c r="M35" s="61"/>
    </row>
    <row r="36" spans="13:13">
      <c r="M36" s="61"/>
    </row>
    <row r="37" spans="13:13">
      <c r="M37" s="61"/>
    </row>
    <row r="38" spans="13:13">
      <c r="M38" s="61"/>
    </row>
    <row r="39" spans="13:13">
      <c r="M39" s="61"/>
    </row>
    <row r="40" spans="13:13">
      <c r="M40" s="6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A7" zoomScale="80" zoomScaleNormal="100" zoomScaleSheetLayoutView="80" workbookViewId="0">
      <selection activeCell="G16" sqref="G1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85" t="s">
        <v>67</v>
      </c>
      <c r="B2" s="185"/>
      <c r="C2" s="185"/>
      <c r="D2" s="185"/>
      <c r="E2" s="185"/>
      <c r="F2" s="185"/>
      <c r="G2" s="185"/>
      <c r="H2" s="185"/>
      <c r="I2" s="185"/>
    </row>
    <row r="3" spans="1:17" ht="30">
      <c r="A3" s="185" t="s">
        <v>29</v>
      </c>
      <c r="B3" s="185" t="s">
        <v>29</v>
      </c>
      <c r="C3" s="185"/>
      <c r="D3" s="185"/>
      <c r="E3" s="185" t="s">
        <v>29</v>
      </c>
      <c r="F3" s="185" t="s">
        <v>29</v>
      </c>
      <c r="G3" s="185" t="s">
        <v>29</v>
      </c>
      <c r="H3" s="185"/>
      <c r="I3" s="185"/>
    </row>
    <row r="4" spans="1:17" ht="30">
      <c r="A4" s="185" t="str">
        <f>سهام!A4</f>
        <v>برای ماه منتهی به 1401/06/31</v>
      </c>
      <c r="B4" s="185" t="s">
        <v>2</v>
      </c>
      <c r="C4" s="185"/>
      <c r="D4" s="185"/>
      <c r="E4" s="185" t="s">
        <v>2</v>
      </c>
      <c r="F4" s="185" t="s">
        <v>2</v>
      </c>
      <c r="G4" s="185" t="s">
        <v>2</v>
      </c>
      <c r="H4" s="185"/>
      <c r="I4" s="185"/>
    </row>
    <row r="5" spans="1:17" ht="30">
      <c r="A5" s="10"/>
      <c r="B5" s="10"/>
      <c r="C5" s="72"/>
      <c r="D5" s="10"/>
      <c r="E5" s="10"/>
      <c r="F5" s="10"/>
      <c r="G5" s="10"/>
      <c r="H5" s="10"/>
      <c r="I5" s="10"/>
      <c r="J5" s="6"/>
    </row>
    <row r="6" spans="1:17" ht="31.5">
      <c r="A6" s="186" t="s">
        <v>75</v>
      </c>
      <c r="B6" s="186"/>
      <c r="C6" s="186"/>
      <c r="D6" s="186"/>
      <c r="E6" s="186"/>
      <c r="F6" s="186"/>
      <c r="G6" s="186"/>
      <c r="J6" s="138">
        <f>سهام!AA11</f>
        <v>1896684869191</v>
      </c>
      <c r="K6" s="141" t="s">
        <v>115</v>
      </c>
    </row>
    <row r="7" spans="1:17" ht="28.5">
      <c r="A7" s="14"/>
      <c r="B7" s="14"/>
      <c r="C7" s="187" t="s">
        <v>140</v>
      </c>
      <c r="D7" s="187"/>
      <c r="E7" s="187"/>
      <c r="F7" s="187"/>
      <c r="G7" s="187"/>
      <c r="H7" s="187"/>
      <c r="I7" s="187"/>
    </row>
    <row r="8" spans="1:17" ht="64.5" customHeight="1" thickBot="1">
      <c r="A8" s="2" t="s">
        <v>33</v>
      </c>
      <c r="C8" s="73" t="s">
        <v>71</v>
      </c>
      <c r="E8" s="2" t="s">
        <v>22</v>
      </c>
      <c r="G8" s="2" t="s">
        <v>52</v>
      </c>
      <c r="I8" s="19" t="s">
        <v>12</v>
      </c>
      <c r="J8" s="148"/>
      <c r="K8" s="148"/>
      <c r="L8" s="148"/>
      <c r="M8" s="148"/>
      <c r="N8" s="148"/>
      <c r="O8" s="148"/>
      <c r="P8" s="148"/>
      <c r="Q8" s="148"/>
    </row>
    <row r="9" spans="1:17" ht="31.5" customHeight="1">
      <c r="A9" s="3" t="s">
        <v>58</v>
      </c>
      <c r="C9" s="57" t="s">
        <v>72</v>
      </c>
      <c r="E9" s="159">
        <f>'سرمایه‌گذاری در سهام '!S39</f>
        <v>194729417812</v>
      </c>
      <c r="F9" s="18"/>
      <c r="G9" s="59">
        <f>E9/E13</f>
        <v>0.99176312518270493</v>
      </c>
      <c r="H9" s="18"/>
      <c r="I9" s="22">
        <f>E9/سهام!AA11</f>
        <v>0.10266830350951166</v>
      </c>
      <c r="J9" s="148"/>
      <c r="K9" s="148"/>
      <c r="L9" s="148"/>
      <c r="M9" s="148"/>
      <c r="N9" s="148"/>
      <c r="O9" s="148"/>
      <c r="P9" s="148"/>
      <c r="Q9" s="148"/>
    </row>
    <row r="10" spans="1:17" ht="31.5">
      <c r="A10" s="3" t="s">
        <v>104</v>
      </c>
      <c r="C10" s="57" t="s">
        <v>73</v>
      </c>
      <c r="E10" s="21">
        <f>'سرمایه‌گذاری در اوراق بهادار '!Q11</f>
        <v>0</v>
      </c>
      <c r="F10" s="18"/>
      <c r="G10" s="59">
        <f>E10/E13</f>
        <v>0</v>
      </c>
      <c r="H10" s="18"/>
      <c r="I10" s="22">
        <f>E10/سهام!AA11</f>
        <v>0</v>
      </c>
      <c r="J10" s="148"/>
      <c r="K10" s="148"/>
      <c r="L10" s="148"/>
      <c r="M10" s="148"/>
      <c r="N10" s="148"/>
      <c r="O10" s="148"/>
      <c r="P10" s="148"/>
      <c r="Q10" s="148"/>
    </row>
    <row r="11" spans="1:17" ht="31.5">
      <c r="A11" s="3" t="s">
        <v>59</v>
      </c>
      <c r="C11" s="57" t="s">
        <v>74</v>
      </c>
      <c r="E11" s="159">
        <f>'درآمد سپرده بانکی '!I13</f>
        <v>320431863</v>
      </c>
      <c r="F11" s="18"/>
      <c r="G11" s="59">
        <f>E11/E13</f>
        <v>1.6319696809436704E-3</v>
      </c>
      <c r="H11" s="18"/>
      <c r="I11" s="22">
        <f>E11/سهام!AA11</f>
        <v>1.6894312186751137E-4</v>
      </c>
      <c r="J11" s="148"/>
      <c r="K11" s="148"/>
      <c r="L11" s="148"/>
      <c r="M11" s="148"/>
      <c r="N11" s="148"/>
      <c r="O11" s="148"/>
      <c r="P11" s="148"/>
      <c r="Q11" s="148"/>
    </row>
    <row r="12" spans="1:17" ht="31.5">
      <c r="A12" s="3" t="s">
        <v>66</v>
      </c>
      <c r="C12" s="57" t="s">
        <v>95</v>
      </c>
      <c r="E12" s="159">
        <f>'سایر درآمدها '!E13</f>
        <v>1296851334</v>
      </c>
      <c r="F12" s="18"/>
      <c r="G12" s="59">
        <f>E12/E13</f>
        <v>6.6049051363514166E-3</v>
      </c>
      <c r="H12" s="18"/>
      <c r="I12" s="22">
        <f>E12/سهام!AA11</f>
        <v>6.8374633818487241E-4</v>
      </c>
      <c r="J12" s="148"/>
      <c r="K12" s="148"/>
      <c r="L12" s="148"/>
      <c r="M12" s="148"/>
      <c r="N12" s="148"/>
      <c r="O12" s="148"/>
      <c r="P12" s="148"/>
      <c r="Q12" s="148"/>
    </row>
    <row r="13" spans="1:17" ht="32.25" thickBot="1">
      <c r="E13" s="20">
        <f>SUM(E9:E12)</f>
        <v>196346701009</v>
      </c>
      <c r="F13" s="18"/>
      <c r="G13" s="55">
        <f>SUM(G9:G12)</f>
        <v>1</v>
      </c>
      <c r="H13" s="18"/>
      <c r="I13" s="23">
        <f>SUM(I9:I12)</f>
        <v>0.10352099296956403</v>
      </c>
      <c r="J13" s="148"/>
      <c r="K13" s="148"/>
      <c r="L13" s="148"/>
      <c r="M13" s="148"/>
      <c r="N13" s="148"/>
      <c r="O13" s="148"/>
      <c r="P13" s="148"/>
      <c r="Q13" s="148"/>
    </row>
    <row r="14" spans="1:17" ht="32.25" thickTop="1">
      <c r="F14" s="18"/>
      <c r="H14" s="18"/>
      <c r="I14" s="5"/>
      <c r="J14" s="148"/>
      <c r="K14" s="148"/>
      <c r="L14" s="148"/>
      <c r="M14" s="148"/>
      <c r="N14" s="148"/>
      <c r="O14" s="148"/>
      <c r="P14" s="148"/>
      <c r="Q14" s="148"/>
    </row>
    <row r="15" spans="1:17">
      <c r="E15" s="129"/>
      <c r="I15" s="129"/>
      <c r="J15" s="148"/>
      <c r="K15" s="148"/>
      <c r="L15" s="148"/>
      <c r="M15" s="148"/>
      <c r="N15" s="148"/>
      <c r="O15" s="148"/>
      <c r="P15" s="148"/>
      <c r="Q15" s="148"/>
    </row>
    <row r="16" spans="1:17">
      <c r="E16" s="129"/>
      <c r="J16" s="148"/>
      <c r="K16" s="148"/>
      <c r="L16" s="148"/>
      <c r="M16" s="148"/>
      <c r="N16" s="148"/>
      <c r="O16" s="148"/>
      <c r="P16" s="148"/>
      <c r="Q16" s="148"/>
    </row>
    <row r="17" spans="5:17">
      <c r="E17" s="140"/>
      <c r="G17" s="129"/>
      <c r="I17" s="6"/>
      <c r="J17" s="148"/>
      <c r="K17" s="148"/>
      <c r="L17" s="148"/>
      <c r="M17" s="148"/>
      <c r="N17" s="148"/>
      <c r="O17" s="148"/>
      <c r="P17" s="148"/>
      <c r="Q17" s="148"/>
    </row>
    <row r="18" spans="5:17" ht="27.75" customHeight="1">
      <c r="E18" s="129"/>
      <c r="G18" s="129"/>
      <c r="I18" s="129"/>
      <c r="M18" s="145"/>
    </row>
    <row r="19" spans="5:17">
      <c r="E19" s="140"/>
      <c r="G19" s="129"/>
      <c r="I19" s="155"/>
      <c r="M19" s="145"/>
    </row>
    <row r="20" spans="5:17">
      <c r="G20" s="140"/>
      <c r="M20" s="145"/>
    </row>
    <row r="21" spans="5:17">
      <c r="M21" s="145"/>
    </row>
    <row r="22" spans="5:17">
      <c r="M22" s="145"/>
    </row>
    <row r="23" spans="5:17">
      <c r="M23" s="145"/>
    </row>
    <row r="24" spans="5:17">
      <c r="M24" s="145"/>
    </row>
    <row r="25" spans="5:17">
      <c r="M25" s="145"/>
    </row>
    <row r="26" spans="5:17">
      <c r="M26" s="145"/>
    </row>
    <row r="27" spans="5:17" ht="28.5" customHeight="1">
      <c r="M27" s="145"/>
    </row>
    <row r="28" spans="5:17">
      <c r="M28" s="145"/>
    </row>
    <row r="29" spans="5:17">
      <c r="M29" s="145"/>
    </row>
    <row r="30" spans="5:17">
      <c r="M30" s="145"/>
    </row>
    <row r="31" spans="5:17">
      <c r="M31" s="145"/>
    </row>
    <row r="32" spans="5:17">
      <c r="M32" s="145"/>
    </row>
    <row r="33" spans="13:13">
      <c r="M33" s="145"/>
    </row>
    <row r="34" spans="13:13">
      <c r="M34" s="145"/>
    </row>
    <row r="35" spans="13:13">
      <c r="M35" s="145"/>
    </row>
    <row r="36" spans="13:13">
      <c r="M36" s="145"/>
    </row>
    <row r="37" spans="13:13">
      <c r="M37" s="145"/>
    </row>
    <row r="38" spans="13:13">
      <c r="M38" s="145"/>
    </row>
    <row r="39" spans="13:13">
      <c r="M39" s="145"/>
    </row>
    <row r="40" spans="13:13">
      <c r="M40" s="145"/>
    </row>
    <row r="41" spans="13:13">
      <c r="M41" s="145"/>
    </row>
    <row r="42" spans="13:13">
      <c r="M42" s="145"/>
    </row>
    <row r="43" spans="13:13">
      <c r="M43" s="14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O8" sqref="O8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2" bestFit="1" customWidth="1"/>
    <col min="4" max="4" width="1" style="44" customWidth="1"/>
    <col min="5" max="5" width="19.42578125" style="44" hidden="1" customWidth="1"/>
    <col min="6" max="6" width="1" style="44" hidden="1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ht="30">
      <c r="A3" s="189" t="s">
        <v>29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30">
      <c r="A4" s="189" t="str">
        <f>'جمع درآمدها'!A4:I4</f>
        <v>برای ماه منتهی به 1401/06/31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ht="36">
      <c r="A5" s="188" t="s">
        <v>76</v>
      </c>
      <c r="B5" s="188"/>
      <c r="C5" s="188"/>
      <c r="D5" s="188"/>
      <c r="E5" s="188"/>
      <c r="F5" s="188"/>
      <c r="G5" s="188"/>
      <c r="H5" s="188"/>
      <c r="I5" s="188"/>
    </row>
    <row r="6" spans="1:19" ht="30.75" thickBot="1">
      <c r="A6" s="191" t="s">
        <v>30</v>
      </c>
      <c r="B6" s="191"/>
      <c r="C6" s="191"/>
      <c r="D6" s="191"/>
      <c r="E6" s="191"/>
      <c r="F6" s="191"/>
      <c r="G6" s="191"/>
      <c r="I6" s="191" t="s">
        <v>141</v>
      </c>
      <c r="J6" s="191"/>
      <c r="K6" s="191"/>
      <c r="L6" s="191"/>
      <c r="M6" s="191"/>
      <c r="O6" s="190" t="s">
        <v>142</v>
      </c>
      <c r="P6" s="190" t="s">
        <v>32</v>
      </c>
      <c r="Q6" s="190" t="s">
        <v>32</v>
      </c>
      <c r="R6" s="190" t="s">
        <v>32</v>
      </c>
      <c r="S6" s="190" t="s">
        <v>32</v>
      </c>
    </row>
    <row r="7" spans="1:19" ht="30">
      <c r="A7" s="100" t="s">
        <v>33</v>
      </c>
      <c r="C7" s="100" t="s">
        <v>34</v>
      </c>
      <c r="E7" s="100" t="s">
        <v>14</v>
      </c>
      <c r="G7" s="100" t="s">
        <v>15</v>
      </c>
      <c r="I7" s="100" t="s">
        <v>35</v>
      </c>
      <c r="K7" s="100" t="s">
        <v>36</v>
      </c>
      <c r="M7" s="100" t="s">
        <v>37</v>
      </c>
      <c r="O7" s="100" t="s">
        <v>35</v>
      </c>
      <c r="Q7" s="100" t="s">
        <v>36</v>
      </c>
      <c r="S7" s="100" t="s">
        <v>37</v>
      </c>
    </row>
    <row r="8" spans="1:19" ht="30">
      <c r="A8" s="47" t="s">
        <v>26</v>
      </c>
      <c r="C8" s="83">
        <v>30</v>
      </c>
      <c r="E8" s="82" t="s">
        <v>38</v>
      </c>
      <c r="G8" s="127">
        <v>0</v>
      </c>
      <c r="I8" s="24">
        <v>5424</v>
      </c>
      <c r="K8" s="154">
        <v>0</v>
      </c>
      <c r="L8" s="154"/>
      <c r="M8" s="154">
        <f>I8+K8</f>
        <v>5424</v>
      </c>
      <c r="N8" s="154"/>
      <c r="O8" s="154">
        <v>376250</v>
      </c>
      <c r="P8" s="154"/>
      <c r="Q8" s="154">
        <v>0</v>
      </c>
      <c r="R8" s="154"/>
      <c r="S8" s="154">
        <f>O8+Q8</f>
        <v>376250</v>
      </c>
    </row>
    <row r="9" spans="1:19" ht="30">
      <c r="A9" s="47" t="s">
        <v>63</v>
      </c>
      <c r="C9" s="83">
        <v>17</v>
      </c>
      <c r="E9" s="82" t="s">
        <v>38</v>
      </c>
      <c r="G9" s="127">
        <v>0</v>
      </c>
      <c r="I9" s="24">
        <v>39255286</v>
      </c>
      <c r="K9" s="154">
        <v>0</v>
      </c>
      <c r="L9" s="154"/>
      <c r="M9" s="154">
        <f t="shared" ref="M9:M10" si="0">I9+K9</f>
        <v>39255286</v>
      </c>
      <c r="N9" s="154"/>
      <c r="O9" s="154">
        <v>317922129</v>
      </c>
      <c r="P9" s="154"/>
      <c r="Q9" s="154">
        <v>0</v>
      </c>
      <c r="R9" s="154"/>
      <c r="S9" s="154">
        <f t="shared" ref="S9:S10" si="1">O9+Q9</f>
        <v>317922129</v>
      </c>
    </row>
    <row r="10" spans="1:19" ht="30">
      <c r="A10" s="47" t="s">
        <v>108</v>
      </c>
      <c r="C10" s="83">
        <v>1</v>
      </c>
      <c r="E10" s="82" t="s">
        <v>38</v>
      </c>
      <c r="G10" s="127">
        <v>0</v>
      </c>
      <c r="I10" s="24">
        <v>676599</v>
      </c>
      <c r="K10" s="154">
        <v>0</v>
      </c>
      <c r="L10" s="154"/>
      <c r="M10" s="154">
        <f t="shared" si="0"/>
        <v>676599</v>
      </c>
      <c r="N10" s="154"/>
      <c r="O10" s="154">
        <v>2133484</v>
      </c>
      <c r="P10" s="154"/>
      <c r="Q10" s="154">
        <v>0</v>
      </c>
      <c r="R10" s="154"/>
      <c r="S10" s="154">
        <f t="shared" si="1"/>
        <v>2133484</v>
      </c>
    </row>
    <row r="11" spans="1:19" ht="30.75" thickBot="1">
      <c r="A11" s="167"/>
      <c r="C11" s="167"/>
      <c r="E11" s="167" t="s">
        <v>38</v>
      </c>
      <c r="G11" s="167"/>
      <c r="I11" s="101">
        <f>SUM(I8:I10)</f>
        <v>39937309</v>
      </c>
      <c r="J11" s="48"/>
      <c r="K11" s="102">
        <f>SUM(K8:K10)</f>
        <v>0</v>
      </c>
      <c r="L11" s="101"/>
      <c r="M11" s="101">
        <f>SUM(M8:M10)</f>
        <v>39937309</v>
      </c>
      <c r="N11" s="101"/>
      <c r="O11" s="101">
        <f>SUM(O8:O10)</f>
        <v>320431863</v>
      </c>
      <c r="P11" s="101"/>
      <c r="Q11" s="102">
        <f>SUM(Q8:Q10)</f>
        <v>0</v>
      </c>
      <c r="R11" s="101"/>
      <c r="S11" s="101">
        <f>SUM(S8:S10)</f>
        <v>320431863</v>
      </c>
    </row>
    <row r="12" spans="1:19" ht="28.5" thickTop="1">
      <c r="E12" s="44" t="s">
        <v>38</v>
      </c>
      <c r="I12" s="42"/>
      <c r="M12" s="49"/>
    </row>
    <row r="13" spans="1:19">
      <c r="I13" s="51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0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2" bestFit="1" customWidth="1"/>
    <col min="4" max="4" width="1" style="82" customWidth="1"/>
    <col min="5" max="5" width="19.7109375" style="82" bestFit="1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6.140625" style="44" bestFit="1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22" ht="30">
      <c r="A3" s="189" t="s">
        <v>29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22" ht="30">
      <c r="A4" s="189" t="str">
        <f>'جمع درآمدها'!A4:I4</f>
        <v>برای ماه منتهی به 1401/06/31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22" ht="30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22" ht="36">
      <c r="A6" s="192" t="s">
        <v>77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22" ht="30.75" thickBot="1">
      <c r="A7" s="191" t="s">
        <v>3</v>
      </c>
      <c r="C7" s="190" t="s">
        <v>39</v>
      </c>
      <c r="D7" s="190" t="s">
        <v>39</v>
      </c>
      <c r="E7" s="190" t="s">
        <v>39</v>
      </c>
      <c r="F7" s="190" t="s">
        <v>39</v>
      </c>
      <c r="G7" s="190" t="s">
        <v>39</v>
      </c>
      <c r="I7" s="190" t="str">
        <f>'سود اوراق بهادار و سپرده بانکی '!I6:M6</f>
        <v>طی شهریور ماه</v>
      </c>
      <c r="J7" s="190" t="s">
        <v>31</v>
      </c>
      <c r="K7" s="190" t="s">
        <v>31</v>
      </c>
      <c r="L7" s="190" t="s">
        <v>31</v>
      </c>
      <c r="M7" s="190" t="s">
        <v>31</v>
      </c>
      <c r="O7" s="190" t="str">
        <f>'سود اوراق بهادار و سپرده بانکی '!O6:S6</f>
        <v>از ابتدای سال مالی تا پایان شهریور ماه</v>
      </c>
      <c r="P7" s="190" t="s">
        <v>32</v>
      </c>
      <c r="Q7" s="190" t="s">
        <v>32</v>
      </c>
      <c r="R7" s="190" t="s">
        <v>32</v>
      </c>
      <c r="S7" s="190" t="s">
        <v>32</v>
      </c>
    </row>
    <row r="8" spans="1:22" s="45" customFormat="1" ht="90">
      <c r="A8" s="191" t="s">
        <v>3</v>
      </c>
      <c r="C8" s="46" t="s">
        <v>40</v>
      </c>
      <c r="D8" s="81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85</v>
      </c>
      <c r="B9" s="44"/>
      <c r="C9" s="82" t="s">
        <v>129</v>
      </c>
      <c r="D9" s="82"/>
      <c r="E9" s="36">
        <v>1900000</v>
      </c>
      <c r="F9" s="36"/>
      <c r="G9" s="36">
        <v>3750</v>
      </c>
      <c r="H9" s="36"/>
      <c r="I9" s="36">
        <v>0</v>
      </c>
      <c r="J9" s="36"/>
      <c r="K9" s="36">
        <v>0</v>
      </c>
      <c r="L9" s="36"/>
      <c r="M9" s="36">
        <f>I9-K9</f>
        <v>0</v>
      </c>
      <c r="N9" s="36"/>
      <c r="O9" s="36">
        <v>7125000000</v>
      </c>
      <c r="P9" s="36"/>
      <c r="Q9" s="36">
        <v>0</v>
      </c>
      <c r="R9" s="36"/>
      <c r="S9" s="36">
        <f>O9-Q9</f>
        <v>7125000000</v>
      </c>
      <c r="T9" s="142"/>
      <c r="U9" s="60"/>
      <c r="V9" s="60"/>
    </row>
    <row r="10" spans="1:22" s="45" customFormat="1" ht="30">
      <c r="A10" s="47" t="s">
        <v>99</v>
      </c>
      <c r="B10" s="44"/>
      <c r="C10" s="82" t="s">
        <v>121</v>
      </c>
      <c r="D10" s="82"/>
      <c r="E10" s="36">
        <v>1536666</v>
      </c>
      <c r="F10" s="36"/>
      <c r="G10" s="36">
        <v>200</v>
      </c>
      <c r="H10" s="36"/>
      <c r="I10" s="36">
        <v>0</v>
      </c>
      <c r="J10" s="36"/>
      <c r="K10" s="36">
        <v>0</v>
      </c>
      <c r="L10" s="36"/>
      <c r="M10" s="36">
        <f t="shared" ref="M10:M20" si="0">I10-K10</f>
        <v>0</v>
      </c>
      <c r="N10" s="36"/>
      <c r="O10" s="36">
        <v>307333200</v>
      </c>
      <c r="P10" s="36"/>
      <c r="Q10" s="36">
        <v>0</v>
      </c>
      <c r="R10" s="36"/>
      <c r="S10" s="36">
        <f t="shared" ref="S10:S20" si="1">O10-Q10</f>
        <v>307333200</v>
      </c>
      <c r="T10" s="142"/>
      <c r="U10" s="60"/>
      <c r="V10" s="60"/>
    </row>
    <row r="11" spans="1:22" s="45" customFormat="1" ht="30">
      <c r="A11" s="47" t="s">
        <v>100</v>
      </c>
      <c r="B11" s="44"/>
      <c r="C11" s="82" t="s">
        <v>125</v>
      </c>
      <c r="D11" s="82"/>
      <c r="E11" s="36">
        <v>6211860</v>
      </c>
      <c r="F11" s="36"/>
      <c r="G11" s="36">
        <v>2400</v>
      </c>
      <c r="H11" s="36"/>
      <c r="I11" s="36">
        <v>0</v>
      </c>
      <c r="J11" s="36"/>
      <c r="K11" s="36">
        <v>0</v>
      </c>
      <c r="L11" s="36"/>
      <c r="M11" s="36">
        <f t="shared" si="0"/>
        <v>0</v>
      </c>
      <c r="N11" s="36"/>
      <c r="O11" s="36">
        <v>14908464000</v>
      </c>
      <c r="P11" s="36"/>
      <c r="Q11" s="36">
        <v>309968064</v>
      </c>
      <c r="R11" s="36"/>
      <c r="S11" s="36">
        <f t="shared" si="1"/>
        <v>14598495936</v>
      </c>
      <c r="T11" s="142"/>
      <c r="U11" s="60"/>
      <c r="V11" s="60"/>
    </row>
    <row r="12" spans="1:22" s="45" customFormat="1" ht="30">
      <c r="A12" s="47" t="s">
        <v>119</v>
      </c>
      <c r="B12" s="44"/>
      <c r="C12" s="82" t="s">
        <v>130</v>
      </c>
      <c r="D12" s="82"/>
      <c r="E12" s="36">
        <v>14000000</v>
      </c>
      <c r="F12" s="36"/>
      <c r="G12" s="36">
        <v>1350</v>
      </c>
      <c r="H12" s="36"/>
      <c r="I12" s="36">
        <v>0</v>
      </c>
      <c r="J12" s="36"/>
      <c r="K12" s="36">
        <v>0</v>
      </c>
      <c r="L12" s="36"/>
      <c r="M12" s="36">
        <f t="shared" si="0"/>
        <v>0</v>
      </c>
      <c r="N12" s="36"/>
      <c r="O12" s="36">
        <v>18900000000</v>
      </c>
      <c r="P12" s="36"/>
      <c r="Q12" s="36">
        <v>405361930</v>
      </c>
      <c r="R12" s="36"/>
      <c r="S12" s="36">
        <f t="shared" si="1"/>
        <v>18494638070</v>
      </c>
      <c r="T12" s="142"/>
      <c r="U12" s="60"/>
      <c r="V12" s="60"/>
    </row>
    <row r="13" spans="1:22" s="45" customFormat="1" ht="30">
      <c r="A13" s="47" t="s">
        <v>93</v>
      </c>
      <c r="B13" s="44"/>
      <c r="C13" s="82" t="s">
        <v>126</v>
      </c>
      <c r="D13" s="82"/>
      <c r="E13" s="36">
        <v>3400000</v>
      </c>
      <c r="F13" s="36"/>
      <c r="G13" s="36">
        <v>2040</v>
      </c>
      <c r="H13" s="36"/>
      <c r="I13" s="36">
        <v>0</v>
      </c>
      <c r="J13" s="36"/>
      <c r="K13" s="36">
        <v>0</v>
      </c>
      <c r="L13" s="36"/>
      <c r="M13" s="36">
        <f t="shared" si="0"/>
        <v>0</v>
      </c>
      <c r="N13" s="36"/>
      <c r="O13" s="36">
        <v>6936000000</v>
      </c>
      <c r="P13" s="36"/>
      <c r="Q13" s="36">
        <v>465354633</v>
      </c>
      <c r="R13" s="36"/>
      <c r="S13" s="36">
        <f t="shared" si="1"/>
        <v>6470645367</v>
      </c>
      <c r="T13" s="142"/>
      <c r="U13" s="60"/>
      <c r="V13" s="60"/>
    </row>
    <row r="14" spans="1:22" s="45" customFormat="1" ht="30">
      <c r="A14" s="47" t="s">
        <v>118</v>
      </c>
      <c r="B14" s="44"/>
      <c r="C14" s="82" t="s">
        <v>131</v>
      </c>
      <c r="D14" s="82"/>
      <c r="E14" s="36">
        <v>4400000</v>
      </c>
      <c r="F14" s="36"/>
      <c r="G14" s="36">
        <v>600</v>
      </c>
      <c r="H14" s="36"/>
      <c r="I14" s="36">
        <v>0</v>
      </c>
      <c r="J14" s="36"/>
      <c r="K14" s="36">
        <v>0</v>
      </c>
      <c r="L14" s="36"/>
      <c r="M14" s="36">
        <f t="shared" si="0"/>
        <v>0</v>
      </c>
      <c r="N14" s="36"/>
      <c r="O14" s="36">
        <v>2640000000</v>
      </c>
      <c r="P14" s="36"/>
      <c r="Q14" s="36">
        <v>0</v>
      </c>
      <c r="R14" s="36"/>
      <c r="S14" s="36">
        <f t="shared" si="1"/>
        <v>2640000000</v>
      </c>
      <c r="T14" s="142"/>
      <c r="U14" s="60"/>
      <c r="V14" s="60"/>
    </row>
    <row r="15" spans="1:22" s="45" customFormat="1" ht="30">
      <c r="A15" s="47" t="s">
        <v>89</v>
      </c>
      <c r="B15" s="44"/>
      <c r="C15" s="82" t="s">
        <v>127</v>
      </c>
      <c r="D15" s="82"/>
      <c r="E15" s="36">
        <v>12200000</v>
      </c>
      <c r="F15" s="36"/>
      <c r="G15" s="36">
        <v>3456</v>
      </c>
      <c r="H15" s="36"/>
      <c r="I15" s="36">
        <v>0</v>
      </c>
      <c r="J15" s="36"/>
      <c r="K15" s="36">
        <v>0</v>
      </c>
      <c r="L15" s="36"/>
      <c r="M15" s="36">
        <f t="shared" si="0"/>
        <v>0</v>
      </c>
      <c r="N15" s="36"/>
      <c r="O15" s="36">
        <v>42163200000</v>
      </c>
      <c r="P15" s="36"/>
      <c r="Q15" s="36">
        <v>0</v>
      </c>
      <c r="R15" s="36"/>
      <c r="S15" s="36">
        <f t="shared" si="1"/>
        <v>42163200000</v>
      </c>
      <c r="T15" s="142"/>
      <c r="U15" s="60"/>
      <c r="V15" s="60"/>
    </row>
    <row r="16" spans="1:22" s="45" customFormat="1" ht="30">
      <c r="A16" s="47" t="s">
        <v>107</v>
      </c>
      <c r="B16" s="44"/>
      <c r="C16" s="82" t="s">
        <v>128</v>
      </c>
      <c r="D16" s="82"/>
      <c r="E16" s="36">
        <v>4500000</v>
      </c>
      <c r="F16" s="36"/>
      <c r="G16" s="36">
        <v>1800</v>
      </c>
      <c r="H16" s="36"/>
      <c r="I16" s="36">
        <v>0</v>
      </c>
      <c r="J16" s="36"/>
      <c r="K16" s="36">
        <v>0</v>
      </c>
      <c r="L16" s="36"/>
      <c r="M16" s="36">
        <f t="shared" si="0"/>
        <v>0</v>
      </c>
      <c r="N16" s="36"/>
      <c r="O16" s="36">
        <v>8100000000</v>
      </c>
      <c r="P16" s="36"/>
      <c r="Q16" s="36">
        <v>5544148</v>
      </c>
      <c r="R16" s="36"/>
      <c r="S16" s="36">
        <f t="shared" si="1"/>
        <v>8094455852</v>
      </c>
      <c r="T16" s="142"/>
      <c r="U16" s="60"/>
      <c r="V16" s="60"/>
    </row>
    <row r="17" spans="1:22" s="45" customFormat="1" ht="30">
      <c r="A17" s="47" t="s">
        <v>103</v>
      </c>
      <c r="B17" s="44"/>
      <c r="C17" s="82" t="s">
        <v>132</v>
      </c>
      <c r="D17" s="82"/>
      <c r="E17" s="36">
        <v>25000000</v>
      </c>
      <c r="F17" s="36"/>
      <c r="G17" s="36">
        <v>200</v>
      </c>
      <c r="H17" s="36"/>
      <c r="I17" s="36">
        <v>0</v>
      </c>
      <c r="J17" s="36"/>
      <c r="K17" s="36">
        <v>0</v>
      </c>
      <c r="L17" s="36"/>
      <c r="M17" s="36">
        <f t="shared" si="0"/>
        <v>0</v>
      </c>
      <c r="N17" s="36"/>
      <c r="O17" s="36">
        <v>5000000000</v>
      </c>
      <c r="P17" s="36"/>
      <c r="Q17" s="36">
        <v>0</v>
      </c>
      <c r="R17" s="36"/>
      <c r="S17" s="36">
        <f t="shared" si="1"/>
        <v>5000000000</v>
      </c>
      <c r="T17" s="142"/>
      <c r="U17" s="60"/>
      <c r="V17" s="60"/>
    </row>
    <row r="18" spans="1:22" s="45" customFormat="1" ht="30">
      <c r="A18" s="47" t="s">
        <v>114</v>
      </c>
      <c r="B18" s="44"/>
      <c r="C18" s="82" t="s">
        <v>122</v>
      </c>
      <c r="D18" s="82"/>
      <c r="E18" s="36">
        <v>30000000</v>
      </c>
      <c r="F18" s="36"/>
      <c r="G18" s="36">
        <v>270</v>
      </c>
      <c r="H18" s="36"/>
      <c r="I18" s="36">
        <v>0</v>
      </c>
      <c r="J18" s="36"/>
      <c r="K18" s="36">
        <v>0</v>
      </c>
      <c r="L18" s="36"/>
      <c r="M18" s="36">
        <f t="shared" si="0"/>
        <v>0</v>
      </c>
      <c r="N18" s="36"/>
      <c r="O18" s="36">
        <v>8100000000</v>
      </c>
      <c r="P18" s="36"/>
      <c r="Q18" s="36">
        <v>0</v>
      </c>
      <c r="R18" s="36"/>
      <c r="S18" s="36">
        <f t="shared" si="1"/>
        <v>8100000000</v>
      </c>
      <c r="T18" s="142"/>
      <c r="U18" s="60"/>
      <c r="V18" s="60"/>
    </row>
    <row r="19" spans="1:22" s="45" customFormat="1" ht="30">
      <c r="A19" s="47" t="s">
        <v>117</v>
      </c>
      <c r="B19" s="44"/>
      <c r="C19" s="82" t="s">
        <v>128</v>
      </c>
      <c r="D19" s="82"/>
      <c r="E19" s="36">
        <v>6000000</v>
      </c>
      <c r="F19" s="36"/>
      <c r="G19" s="36">
        <v>4240</v>
      </c>
      <c r="H19" s="36"/>
      <c r="I19" s="36">
        <v>0</v>
      </c>
      <c r="J19" s="36"/>
      <c r="K19" s="36">
        <v>0</v>
      </c>
      <c r="L19" s="36"/>
      <c r="M19" s="36">
        <f t="shared" si="0"/>
        <v>0</v>
      </c>
      <c r="N19" s="36"/>
      <c r="O19" s="36">
        <v>25440000000</v>
      </c>
      <c r="P19" s="36"/>
      <c r="Q19" s="36">
        <v>1020276134</v>
      </c>
      <c r="R19" s="36"/>
      <c r="S19" s="36">
        <f t="shared" si="1"/>
        <v>24419723866</v>
      </c>
      <c r="T19" s="142"/>
      <c r="U19" s="60"/>
      <c r="V19" s="60"/>
    </row>
    <row r="20" spans="1:22" s="45" customFormat="1" ht="30">
      <c r="A20" s="47" t="s">
        <v>87</v>
      </c>
      <c r="B20" s="44"/>
      <c r="C20" s="82" t="s">
        <v>147</v>
      </c>
      <c r="D20" s="82"/>
      <c r="E20" s="36">
        <v>2200000</v>
      </c>
      <c r="F20" s="36"/>
      <c r="G20" s="36">
        <v>2750</v>
      </c>
      <c r="H20" s="36"/>
      <c r="I20" s="36">
        <v>6050000000</v>
      </c>
      <c r="J20" s="36"/>
      <c r="K20" s="36">
        <v>242636423</v>
      </c>
      <c r="L20" s="36"/>
      <c r="M20" s="36">
        <f t="shared" si="0"/>
        <v>5807363577</v>
      </c>
      <c r="N20" s="36"/>
      <c r="O20" s="36">
        <v>6050000000</v>
      </c>
      <c r="P20" s="36"/>
      <c r="Q20" s="36">
        <v>242636423</v>
      </c>
      <c r="R20" s="36"/>
      <c r="S20" s="36">
        <f t="shared" si="1"/>
        <v>5807363577</v>
      </c>
      <c r="T20" s="60"/>
      <c r="U20" s="60"/>
    </row>
    <row r="21" spans="1:22" s="45" customFormat="1" ht="28.5" thickBot="1">
      <c r="A21" s="44"/>
      <c r="B21" s="44"/>
      <c r="C21" s="82"/>
      <c r="D21" s="82"/>
      <c r="E21" s="83"/>
      <c r="F21" s="44"/>
      <c r="G21" s="24"/>
      <c r="H21" s="44"/>
      <c r="I21" s="48">
        <f>SUM(I9:I20)</f>
        <v>6050000000</v>
      </c>
      <c r="J21" s="50" t="e">
        <f>SUM(#REF!)</f>
        <v>#REF!</v>
      </c>
      <c r="K21" s="48">
        <f>SUM(K9:K20)</f>
        <v>242636423</v>
      </c>
      <c r="L21" s="50" t="e">
        <f>SUM(#REF!)</f>
        <v>#REF!</v>
      </c>
      <c r="M21" s="48">
        <f>SUM(M9:M20)</f>
        <v>5807363577</v>
      </c>
      <c r="N21" s="50" t="e">
        <f>SUM(#REF!)</f>
        <v>#REF!</v>
      </c>
      <c r="O21" s="48">
        <f>SUM(O9:O20)</f>
        <v>145669997200</v>
      </c>
      <c r="P21" s="50" t="e">
        <f>SUM(#REF!)</f>
        <v>#REF!</v>
      </c>
      <c r="Q21" s="48">
        <f>SUM(Q9:Q20)</f>
        <v>2449141332</v>
      </c>
      <c r="R21" s="50" t="e">
        <f>SUM(#REF!)</f>
        <v>#REF!</v>
      </c>
      <c r="S21" s="48">
        <f>SUM(S9:S20)</f>
        <v>143220855868</v>
      </c>
      <c r="T21" s="151"/>
    </row>
    <row r="22" spans="1:22" s="45" customFormat="1" ht="30.75" thickTop="1">
      <c r="A22" s="47"/>
      <c r="B22" s="44"/>
      <c r="C22" s="82"/>
      <c r="D22" s="82"/>
      <c r="E22" s="83"/>
      <c r="F22" s="44"/>
      <c r="G22" s="24"/>
      <c r="H22" s="44"/>
      <c r="I22" s="24"/>
      <c r="J22" s="44"/>
      <c r="K22" s="24"/>
      <c r="L22" s="44"/>
      <c r="M22" s="49"/>
      <c r="N22" s="44"/>
      <c r="O22" s="128"/>
      <c r="P22" s="44"/>
      <c r="Q22" s="24"/>
      <c r="R22" s="44"/>
      <c r="S22" s="24"/>
    </row>
    <row r="23" spans="1:22" s="45" customFormat="1" ht="30">
      <c r="A23" s="47"/>
      <c r="B23" s="44"/>
      <c r="C23" s="82"/>
      <c r="D23" s="82"/>
      <c r="E23" s="83"/>
      <c r="F23" s="44"/>
      <c r="G23" s="24"/>
      <c r="H23" s="44"/>
      <c r="I23" s="24"/>
      <c r="J23" s="44"/>
      <c r="K23" s="24"/>
      <c r="L23" s="44"/>
      <c r="M23" s="49"/>
      <c r="N23" s="44"/>
      <c r="O23" s="24"/>
      <c r="P23" s="44"/>
      <c r="Q23" s="36"/>
      <c r="R23" s="44"/>
      <c r="S23" s="24"/>
    </row>
    <row r="24" spans="1:22" s="45" customFormat="1" ht="30">
      <c r="A24" s="47"/>
      <c r="B24" s="44"/>
      <c r="C24" s="82"/>
      <c r="D24" s="82"/>
      <c r="E24" s="84"/>
      <c r="F24" s="51"/>
      <c r="G24" s="50"/>
      <c r="H24" s="51"/>
      <c r="I24" s="50"/>
      <c r="J24" s="51"/>
      <c r="K24" s="36"/>
      <c r="L24" s="51"/>
      <c r="M24" s="52"/>
      <c r="N24" s="51"/>
      <c r="O24" s="50"/>
      <c r="P24" s="51"/>
      <c r="Q24" s="50"/>
      <c r="R24" s="51"/>
      <c r="S24" s="50"/>
    </row>
    <row r="25" spans="1:22" s="45" customFormat="1" ht="30">
      <c r="A25" s="47"/>
      <c r="B25" s="44"/>
      <c r="C25" s="82"/>
      <c r="D25" s="82"/>
      <c r="E25" s="83"/>
      <c r="F25" s="44"/>
      <c r="G25" s="24"/>
      <c r="H25" s="44"/>
      <c r="I25" s="24"/>
      <c r="J25" s="44"/>
      <c r="K25" s="24"/>
      <c r="L25" s="44"/>
      <c r="M25" s="49"/>
      <c r="N25" s="44"/>
      <c r="O25" s="24"/>
      <c r="P25" s="44"/>
      <c r="Q25" s="24"/>
      <c r="R25" s="44"/>
      <c r="S25" s="24"/>
    </row>
    <row r="26" spans="1:22" s="45" customFormat="1" ht="30">
      <c r="A26" s="47"/>
      <c r="B26" s="44"/>
      <c r="C26" s="82"/>
      <c r="D26" s="82"/>
      <c r="E26" s="83"/>
      <c r="F26" s="44"/>
      <c r="G26" s="24"/>
      <c r="H26" s="44"/>
      <c r="I26" s="24"/>
      <c r="J26" s="44"/>
      <c r="K26" s="24"/>
      <c r="L26" s="44"/>
      <c r="M26" s="49"/>
      <c r="N26" s="44"/>
      <c r="O26" s="24"/>
      <c r="P26" s="44"/>
      <c r="Q26" s="24"/>
      <c r="R26" s="44"/>
      <c r="S26" s="24"/>
    </row>
    <row r="27" spans="1:22" s="45" customFormat="1">
      <c r="A27" s="44"/>
      <c r="B27" s="44"/>
      <c r="C27" s="82"/>
      <c r="D27" s="82"/>
      <c r="E27" s="84"/>
      <c r="F27" s="51"/>
      <c r="G27" s="51"/>
      <c r="H27" s="51"/>
      <c r="I27" s="51"/>
      <c r="J27" s="51"/>
      <c r="K27" s="50"/>
      <c r="L27" s="51"/>
      <c r="M27" s="52"/>
      <c r="N27" s="51"/>
      <c r="O27" s="50"/>
      <c r="P27" s="51"/>
      <c r="Q27" s="50"/>
      <c r="R27" s="51"/>
      <c r="S27" s="50"/>
    </row>
    <row r="28" spans="1:22" s="45" customFormat="1">
      <c r="A28" s="44"/>
      <c r="B28" s="44"/>
      <c r="C28" s="82"/>
      <c r="D28" s="82"/>
      <c r="E28" s="82"/>
      <c r="F28" s="44"/>
      <c r="G28" s="44"/>
      <c r="H28" s="44"/>
      <c r="I28" s="44"/>
      <c r="J28" s="44"/>
      <c r="K28" s="24"/>
      <c r="L28" s="44"/>
      <c r="M28" s="49"/>
      <c r="N28" s="44"/>
      <c r="O28" s="44"/>
      <c r="P28" s="44"/>
      <c r="Q28" s="44"/>
      <c r="R28" s="44"/>
      <c r="S28" s="44"/>
    </row>
    <row r="29" spans="1:22" s="45" customFormat="1">
      <c r="A29" s="44"/>
      <c r="B29" s="44"/>
      <c r="C29" s="82"/>
      <c r="D29" s="82"/>
      <c r="E29" s="82"/>
      <c r="F29" s="44"/>
      <c r="G29" s="44"/>
      <c r="H29" s="44"/>
      <c r="I29" s="44"/>
      <c r="J29" s="44"/>
      <c r="K29" s="24"/>
      <c r="L29" s="44"/>
      <c r="M29" s="49"/>
      <c r="N29" s="44"/>
      <c r="O29" s="44"/>
      <c r="P29" s="44"/>
      <c r="Q29" s="44"/>
      <c r="R29" s="44"/>
      <c r="S29" s="44"/>
    </row>
    <row r="30" spans="1:22" s="45" customFormat="1">
      <c r="A30" s="44"/>
      <c r="B30" s="44"/>
      <c r="C30" s="82"/>
      <c r="D30" s="82"/>
      <c r="E30" s="82"/>
      <c r="F30" s="44"/>
      <c r="G30" s="44"/>
      <c r="H30" s="44"/>
      <c r="I30" s="44"/>
      <c r="J30" s="44"/>
      <c r="K30" s="24"/>
      <c r="L30" s="44"/>
      <c r="M30" s="49"/>
      <c r="N30" s="44"/>
      <c r="O30" s="44"/>
      <c r="P30" s="44"/>
      <c r="Q30" s="44"/>
      <c r="R30" s="44"/>
      <c r="S30" s="44"/>
    </row>
    <row r="31" spans="1:22" s="45" customFormat="1">
      <c r="A31" s="44"/>
      <c r="B31" s="44"/>
      <c r="C31" s="82"/>
      <c r="D31" s="82"/>
      <c r="E31" s="82"/>
      <c r="F31" s="44"/>
      <c r="G31" s="44"/>
      <c r="H31" s="44"/>
      <c r="I31" s="44"/>
      <c r="J31" s="44"/>
      <c r="K31" s="44"/>
      <c r="L31" s="44"/>
      <c r="M31" s="49"/>
      <c r="N31" s="44"/>
      <c r="O31" s="44"/>
      <c r="P31" s="44"/>
      <c r="Q31" s="44"/>
      <c r="R31" s="44"/>
      <c r="S31" s="44"/>
    </row>
    <row r="32" spans="1:22" s="45" customFormat="1">
      <c r="A32" s="44"/>
      <c r="B32" s="44"/>
      <c r="C32" s="82"/>
      <c r="D32" s="82"/>
      <c r="E32" s="82"/>
      <c r="F32" s="44"/>
      <c r="G32" s="44"/>
      <c r="H32" s="44"/>
      <c r="I32" s="44"/>
      <c r="J32" s="44"/>
      <c r="K32" s="44"/>
      <c r="L32" s="44"/>
      <c r="M32" s="49"/>
      <c r="N32" s="44"/>
      <c r="O32" s="44"/>
      <c r="P32" s="44"/>
      <c r="Q32" s="44"/>
      <c r="R32" s="44"/>
      <c r="S32" s="44"/>
    </row>
    <row r="33" spans="1:19" s="45" customFormat="1">
      <c r="A33" s="44"/>
      <c r="B33" s="44"/>
      <c r="C33" s="82"/>
      <c r="D33" s="82"/>
      <c r="E33" s="82"/>
      <c r="F33" s="44"/>
      <c r="G33" s="44"/>
      <c r="H33" s="44"/>
      <c r="I33" s="44"/>
      <c r="J33" s="44"/>
      <c r="K33" s="44"/>
      <c r="L33" s="44"/>
      <c r="M33" s="49"/>
      <c r="N33" s="44"/>
      <c r="O33" s="44"/>
      <c r="P33" s="44"/>
      <c r="Q33" s="44"/>
      <c r="R33" s="44"/>
      <c r="S33" s="44"/>
    </row>
    <row r="34" spans="1:19">
      <c r="M34" s="49"/>
    </row>
    <row r="35" spans="1:19">
      <c r="M35" s="49"/>
    </row>
    <row r="36" spans="1:19">
      <c r="M36" s="49"/>
    </row>
    <row r="37" spans="1:19">
      <c r="M37" s="49"/>
    </row>
    <row r="38" spans="1:19">
      <c r="M38" s="49"/>
    </row>
    <row r="39" spans="1:19">
      <c r="M39" s="49"/>
    </row>
    <row r="40" spans="1:19">
      <c r="M40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3"/>
  <sheetViews>
    <sheetView rightToLeft="1" view="pageBreakPreview" zoomScale="46" zoomScaleNormal="100" zoomScaleSheetLayoutView="46" workbookViewId="0">
      <selection activeCell="M18" sqref="M18"/>
    </sheetView>
  </sheetViews>
  <sheetFormatPr defaultColWidth="9.140625" defaultRowHeight="27.75"/>
  <cols>
    <col min="1" max="1" width="48.5703125" style="111" bestFit="1" customWidth="1"/>
    <col min="2" max="2" width="1" style="111" customWidth="1"/>
    <col min="3" max="3" width="21.140625" style="112" bestFit="1" customWidth="1"/>
    <col min="4" max="4" width="1" style="111" customWidth="1"/>
    <col min="5" max="5" width="29.85546875" style="111" bestFit="1" customWidth="1"/>
    <col min="6" max="6" width="1" style="111" customWidth="1"/>
    <col min="7" max="7" width="33.42578125" style="111" customWidth="1"/>
    <col min="8" max="8" width="1" style="111" customWidth="1"/>
    <col min="9" max="9" width="28.85546875" style="111" customWidth="1"/>
    <col min="10" max="10" width="1" style="111" customWidth="1"/>
    <col min="11" max="11" width="21.7109375" style="112" customWidth="1"/>
    <col min="12" max="12" width="1" style="111" customWidth="1"/>
    <col min="13" max="13" width="30.85546875" style="111" customWidth="1"/>
    <col min="14" max="14" width="1" style="111" customWidth="1"/>
    <col min="15" max="15" width="32.5703125" style="111" bestFit="1" customWidth="1"/>
    <col min="16" max="16" width="1" style="111" customWidth="1"/>
    <col min="17" max="17" width="30.5703125" style="113" customWidth="1"/>
    <col min="18" max="18" width="1" style="111" customWidth="1"/>
    <col min="19" max="19" width="17.28515625" style="111" bestFit="1" customWidth="1"/>
    <col min="20" max="20" width="13" style="111" bestFit="1" customWidth="1"/>
    <col min="21" max="21" width="30" style="111" customWidth="1"/>
    <col min="22" max="22" width="22.7109375" style="111" bestFit="1" customWidth="1"/>
    <col min="23" max="16384" width="9.140625" style="111"/>
  </cols>
  <sheetData>
    <row r="1" spans="1:22" s="107" customFormat="1" ht="33.75">
      <c r="C1" s="108"/>
      <c r="K1" s="108"/>
      <c r="Q1" s="109"/>
    </row>
    <row r="2" spans="1:22" s="110" customFormat="1" ht="42.75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22" s="110" customFormat="1" ht="42.75">
      <c r="A3" s="195" t="s">
        <v>29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22" s="110" customFormat="1" ht="42.75">
      <c r="A4" s="195" t="str">
        <f>'درآمد سود سهام '!A4:S4</f>
        <v>برای ماه منتهی به 1401/06/31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22" s="107" customFormat="1" ht="36">
      <c r="A5" s="169"/>
      <c r="B5" s="169"/>
      <c r="C5" s="169"/>
      <c r="D5" s="169"/>
      <c r="E5" s="169"/>
      <c r="F5" s="169"/>
      <c r="G5" s="152"/>
      <c r="H5" s="169"/>
      <c r="I5" s="169"/>
      <c r="J5" s="169"/>
      <c r="K5" s="169"/>
      <c r="L5" s="169"/>
      <c r="M5" s="169"/>
      <c r="N5" s="169"/>
      <c r="O5" s="169"/>
      <c r="P5" s="169"/>
      <c r="Q5" s="54"/>
    </row>
    <row r="6" spans="1:22" ht="40.5">
      <c r="A6" s="196" t="s">
        <v>78</v>
      </c>
      <c r="B6" s="196"/>
      <c r="C6" s="196"/>
      <c r="D6" s="196"/>
      <c r="E6" s="196"/>
      <c r="F6" s="196"/>
      <c r="G6" s="196"/>
      <c r="H6" s="196"/>
      <c r="I6" s="196"/>
    </row>
    <row r="7" spans="1:22" s="64" customFormat="1" ht="34.5" thickBot="1">
      <c r="A7" s="194" t="s">
        <v>3</v>
      </c>
      <c r="C7" s="193" t="s">
        <v>141</v>
      </c>
      <c r="D7" s="193" t="s">
        <v>31</v>
      </c>
      <c r="E7" s="193" t="s">
        <v>31</v>
      </c>
      <c r="F7" s="193" t="s">
        <v>31</v>
      </c>
      <c r="G7" s="193" t="s">
        <v>31</v>
      </c>
      <c r="H7" s="193" t="s">
        <v>31</v>
      </c>
      <c r="I7" s="193" t="s">
        <v>31</v>
      </c>
      <c r="K7" s="193" t="s">
        <v>142</v>
      </c>
      <c r="L7" s="193" t="s">
        <v>32</v>
      </c>
      <c r="M7" s="193" t="s">
        <v>32</v>
      </c>
      <c r="N7" s="193" t="s">
        <v>32</v>
      </c>
      <c r="O7" s="193" t="s">
        <v>32</v>
      </c>
      <c r="P7" s="193" t="s">
        <v>32</v>
      </c>
      <c r="Q7" s="193" t="s">
        <v>32</v>
      </c>
    </row>
    <row r="8" spans="1:22" s="114" customFormat="1" ht="66" customHeight="1" thickBot="1">
      <c r="A8" s="193" t="s">
        <v>3</v>
      </c>
      <c r="C8" s="214" t="s">
        <v>6</v>
      </c>
      <c r="E8" s="214" t="s">
        <v>45</v>
      </c>
      <c r="G8" s="214" t="s">
        <v>46</v>
      </c>
      <c r="I8" s="214" t="s">
        <v>48</v>
      </c>
      <c r="K8" s="214" t="s">
        <v>6</v>
      </c>
      <c r="M8" s="214" t="s">
        <v>45</v>
      </c>
      <c r="O8" s="214" t="s">
        <v>46</v>
      </c>
      <c r="Q8" s="215" t="s">
        <v>48</v>
      </c>
    </row>
    <row r="9" spans="1:22" s="64" customFormat="1" ht="40.5" customHeight="1">
      <c r="A9" s="47" t="s">
        <v>88</v>
      </c>
      <c r="B9" s="44"/>
      <c r="C9" s="154">
        <v>2200000</v>
      </c>
      <c r="D9" s="154"/>
      <c r="E9" s="154">
        <v>30499996180</v>
      </c>
      <c r="F9" s="154"/>
      <c r="G9" s="154">
        <v>28503408282</v>
      </c>
      <c r="H9" s="154"/>
      <c r="I9" s="154">
        <f>E9-G9</f>
        <v>1996587898</v>
      </c>
      <c r="J9" s="154"/>
      <c r="K9" s="154">
        <v>3500000</v>
      </c>
      <c r="L9" s="154"/>
      <c r="M9" s="154">
        <v>48956146122</v>
      </c>
      <c r="N9" s="154"/>
      <c r="O9" s="154">
        <v>45346331353</v>
      </c>
      <c r="P9" s="154"/>
      <c r="Q9" s="154">
        <f>M9-O9</f>
        <v>3609814769</v>
      </c>
      <c r="S9" s="216"/>
      <c r="T9" s="143"/>
      <c r="U9" s="143"/>
      <c r="V9" s="70"/>
    </row>
    <row r="10" spans="1:22" s="64" customFormat="1" ht="40.5" customHeight="1">
      <c r="A10" s="47" t="s">
        <v>124</v>
      </c>
      <c r="B10" s="44"/>
      <c r="C10" s="154">
        <v>200000</v>
      </c>
      <c r="D10" s="154"/>
      <c r="E10" s="154">
        <v>2601873100</v>
      </c>
      <c r="F10" s="154"/>
      <c r="G10" s="154">
        <v>2509928592</v>
      </c>
      <c r="H10" s="154"/>
      <c r="I10" s="154">
        <f t="shared" ref="I10:I18" si="0">E10-G10</f>
        <v>91944508</v>
      </c>
      <c r="J10" s="154"/>
      <c r="K10" s="154">
        <v>200000</v>
      </c>
      <c r="L10" s="154"/>
      <c r="M10" s="154">
        <v>2601873100</v>
      </c>
      <c r="N10" s="154"/>
      <c r="O10" s="154">
        <v>2509928592</v>
      </c>
      <c r="P10" s="154"/>
      <c r="Q10" s="154">
        <f t="shared" ref="Q10:Q35" si="1">M10-O10</f>
        <v>91944508</v>
      </c>
      <c r="S10" s="216"/>
      <c r="T10" s="143"/>
      <c r="U10" s="143"/>
      <c r="V10" s="70"/>
    </row>
    <row r="11" spans="1:22" s="64" customFormat="1" ht="40.5" customHeight="1">
      <c r="A11" s="47" t="s">
        <v>84</v>
      </c>
      <c r="B11" s="44"/>
      <c r="C11" s="154">
        <v>700000</v>
      </c>
      <c r="D11" s="154"/>
      <c r="E11" s="154">
        <v>122557305080</v>
      </c>
      <c r="F11" s="154"/>
      <c r="G11" s="154">
        <v>110573922750</v>
      </c>
      <c r="H11" s="154"/>
      <c r="I11" s="154">
        <f t="shared" si="0"/>
        <v>11983382330</v>
      </c>
      <c r="J11" s="154"/>
      <c r="K11" s="154">
        <v>950000</v>
      </c>
      <c r="L11" s="154"/>
      <c r="M11" s="154">
        <v>175132651715</v>
      </c>
      <c r="N11" s="154"/>
      <c r="O11" s="154">
        <v>161687052434</v>
      </c>
      <c r="P11" s="154"/>
      <c r="Q11" s="154">
        <f t="shared" si="1"/>
        <v>13445599281</v>
      </c>
      <c r="S11" s="216"/>
      <c r="T11" s="143"/>
      <c r="U11" s="143"/>
      <c r="V11" s="70"/>
    </row>
    <row r="12" spans="1:22" s="64" customFormat="1" ht="40.5" customHeight="1">
      <c r="A12" s="47" t="s">
        <v>93</v>
      </c>
      <c r="B12" s="44"/>
      <c r="C12" s="154">
        <v>73538</v>
      </c>
      <c r="D12" s="154"/>
      <c r="E12" s="154">
        <v>2693114381</v>
      </c>
      <c r="F12" s="154"/>
      <c r="G12" s="154">
        <v>1843903187</v>
      </c>
      <c r="H12" s="154"/>
      <c r="I12" s="154">
        <f t="shared" si="0"/>
        <v>849211194</v>
      </c>
      <c r="J12" s="154"/>
      <c r="K12" s="154">
        <v>1700000</v>
      </c>
      <c r="L12" s="154"/>
      <c r="M12" s="154">
        <v>57670419404</v>
      </c>
      <c r="N12" s="154"/>
      <c r="O12" s="154">
        <v>42432677265</v>
      </c>
      <c r="P12" s="154"/>
      <c r="Q12" s="154">
        <f t="shared" si="1"/>
        <v>15237742139</v>
      </c>
      <c r="S12" s="216"/>
      <c r="T12" s="143"/>
      <c r="U12" s="143"/>
      <c r="V12" s="70"/>
    </row>
    <row r="13" spans="1:22" s="64" customFormat="1" ht="40.5" customHeight="1">
      <c r="A13" s="47" t="s">
        <v>118</v>
      </c>
      <c r="B13" s="44"/>
      <c r="C13" s="154">
        <v>4400000</v>
      </c>
      <c r="D13" s="154"/>
      <c r="E13" s="154">
        <v>13356981662</v>
      </c>
      <c r="F13" s="154"/>
      <c r="G13" s="154">
        <f>12806544886+616708694</f>
        <v>13423253580</v>
      </c>
      <c r="H13" s="154"/>
      <c r="I13" s="154">
        <f t="shared" si="0"/>
        <v>-66271918</v>
      </c>
      <c r="J13" s="154"/>
      <c r="K13" s="154">
        <v>28400000</v>
      </c>
      <c r="L13" s="154"/>
      <c r="M13" s="154">
        <v>93125963003</v>
      </c>
      <c r="N13" s="154"/>
      <c r="O13" s="154">
        <v>82660426560</v>
      </c>
      <c r="P13" s="154"/>
      <c r="Q13" s="154">
        <f t="shared" si="1"/>
        <v>10465536443</v>
      </c>
      <c r="S13" s="216"/>
      <c r="T13" s="143"/>
      <c r="U13" s="143"/>
      <c r="V13" s="70"/>
    </row>
    <row r="14" spans="1:22" s="64" customFormat="1" ht="40.5" customHeight="1">
      <c r="A14" s="47" t="s">
        <v>89</v>
      </c>
      <c r="B14" s="44"/>
      <c r="C14" s="154">
        <v>500000</v>
      </c>
      <c r="D14" s="154"/>
      <c r="E14" s="154">
        <v>11013080051</v>
      </c>
      <c r="F14" s="154"/>
      <c r="G14" s="154">
        <v>11635906157</v>
      </c>
      <c r="H14" s="154"/>
      <c r="I14" s="154">
        <f t="shared" si="0"/>
        <v>-622826106</v>
      </c>
      <c r="J14" s="154"/>
      <c r="K14" s="154">
        <v>1333956</v>
      </c>
      <c r="L14" s="154"/>
      <c r="M14" s="154">
        <v>33760836268</v>
      </c>
      <c r="N14" s="154"/>
      <c r="O14" s="154">
        <v>31063725014</v>
      </c>
      <c r="P14" s="154"/>
      <c r="Q14" s="154">
        <f t="shared" si="1"/>
        <v>2697111254</v>
      </c>
      <c r="S14" s="216"/>
      <c r="T14" s="143"/>
      <c r="U14" s="143"/>
      <c r="V14" s="70"/>
    </row>
    <row r="15" spans="1:22" s="64" customFormat="1" ht="40.5" customHeight="1">
      <c r="A15" s="47" t="s">
        <v>136</v>
      </c>
      <c r="B15" s="44"/>
      <c r="C15" s="154">
        <v>200000</v>
      </c>
      <c r="D15" s="154"/>
      <c r="E15" s="154">
        <v>1445140545</v>
      </c>
      <c r="F15" s="154"/>
      <c r="G15" s="154">
        <v>1479336557</v>
      </c>
      <c r="H15" s="154"/>
      <c r="I15" s="154">
        <f t="shared" si="0"/>
        <v>-34196012</v>
      </c>
      <c r="J15" s="154"/>
      <c r="K15" s="154">
        <v>60314</v>
      </c>
      <c r="L15" s="154"/>
      <c r="M15" s="154">
        <v>1445140545</v>
      </c>
      <c r="N15" s="154"/>
      <c r="O15" s="154">
        <v>1479336557</v>
      </c>
      <c r="P15" s="154"/>
      <c r="Q15" s="154">
        <f t="shared" si="1"/>
        <v>-34196012</v>
      </c>
      <c r="S15" s="216"/>
      <c r="T15" s="143"/>
      <c r="U15" s="143"/>
      <c r="V15" s="70"/>
    </row>
    <row r="16" spans="1:22" s="64" customFormat="1" ht="40.5" customHeight="1">
      <c r="A16" s="47" t="s">
        <v>134</v>
      </c>
      <c r="B16" s="44"/>
      <c r="C16" s="154">
        <v>6000</v>
      </c>
      <c r="D16" s="154"/>
      <c r="E16" s="154">
        <v>103778821</v>
      </c>
      <c r="F16" s="154"/>
      <c r="G16" s="154">
        <f>102587310+43627</f>
        <v>102630937</v>
      </c>
      <c r="H16" s="154"/>
      <c r="I16" s="154">
        <f t="shared" si="0"/>
        <v>1147884</v>
      </c>
      <c r="J16" s="154"/>
      <c r="K16" s="154">
        <v>6000</v>
      </c>
      <c r="L16" s="154"/>
      <c r="M16" s="154">
        <v>103778821</v>
      </c>
      <c r="N16" s="154"/>
      <c r="O16" s="154">
        <v>102587310</v>
      </c>
      <c r="P16" s="154"/>
      <c r="Q16" s="154">
        <f t="shared" si="1"/>
        <v>1191511</v>
      </c>
      <c r="S16" s="216"/>
      <c r="T16" s="143"/>
      <c r="U16" s="143"/>
      <c r="V16" s="70"/>
    </row>
    <row r="17" spans="1:22" s="64" customFormat="1" ht="40.5" customHeight="1">
      <c r="A17" s="47" t="s">
        <v>117</v>
      </c>
      <c r="B17" s="44"/>
      <c r="C17" s="154">
        <v>50000</v>
      </c>
      <c r="D17" s="154"/>
      <c r="E17" s="154">
        <v>1513441155</v>
      </c>
      <c r="F17" s="154"/>
      <c r="G17" s="154">
        <v>1393296866</v>
      </c>
      <c r="H17" s="154"/>
      <c r="I17" s="154">
        <f t="shared" si="0"/>
        <v>120144289</v>
      </c>
      <c r="J17" s="154"/>
      <c r="K17" s="154">
        <v>284217</v>
      </c>
      <c r="L17" s="154"/>
      <c r="M17" s="154">
        <v>9251579414</v>
      </c>
      <c r="N17" s="154"/>
      <c r="O17" s="154">
        <v>7557285634</v>
      </c>
      <c r="P17" s="154"/>
      <c r="Q17" s="154">
        <f t="shared" si="1"/>
        <v>1694293780</v>
      </c>
      <c r="S17" s="216"/>
      <c r="T17" s="143"/>
      <c r="U17" s="143"/>
      <c r="V17" s="70"/>
    </row>
    <row r="18" spans="1:22" s="64" customFormat="1" ht="40.5" customHeight="1">
      <c r="A18" s="47" t="s">
        <v>135</v>
      </c>
      <c r="B18" s="44"/>
      <c r="C18" s="154">
        <v>33400000</v>
      </c>
      <c r="D18" s="154"/>
      <c r="E18" s="154">
        <v>30261724288</v>
      </c>
      <c r="F18" s="154"/>
      <c r="G18" s="154">
        <v>32421709952</v>
      </c>
      <c r="H18" s="154"/>
      <c r="I18" s="154">
        <f t="shared" si="0"/>
        <v>-2159985664</v>
      </c>
      <c r="J18" s="154"/>
      <c r="K18" s="154">
        <v>33400000</v>
      </c>
      <c r="L18" s="154"/>
      <c r="M18" s="154">
        <v>30261724288</v>
      </c>
      <c r="N18" s="154"/>
      <c r="O18" s="154">
        <v>32421709952</v>
      </c>
      <c r="P18" s="154"/>
      <c r="Q18" s="154">
        <f t="shared" si="1"/>
        <v>-2159985664</v>
      </c>
      <c r="S18" s="216"/>
      <c r="T18" s="143"/>
      <c r="U18" s="143"/>
      <c r="V18" s="70"/>
    </row>
    <row r="19" spans="1:22" s="64" customFormat="1" ht="40.5" customHeight="1">
      <c r="A19" s="47" t="s">
        <v>123</v>
      </c>
      <c r="B19" s="44"/>
      <c r="C19" s="154">
        <v>0</v>
      </c>
      <c r="D19" s="154"/>
      <c r="E19" s="154">
        <v>0</v>
      </c>
      <c r="F19" s="154"/>
      <c r="G19" s="154">
        <v>0</v>
      </c>
      <c r="H19" s="154"/>
      <c r="I19" s="154">
        <f t="shared" ref="I10:I35" si="2">E19-G19</f>
        <v>0</v>
      </c>
      <c r="J19" s="154"/>
      <c r="K19" s="154">
        <v>5800000</v>
      </c>
      <c r="L19" s="154"/>
      <c r="M19" s="154">
        <v>23085419649</v>
      </c>
      <c r="N19" s="154"/>
      <c r="O19" s="154">
        <v>23280568190</v>
      </c>
      <c r="P19" s="154"/>
      <c r="Q19" s="154">
        <f t="shared" si="1"/>
        <v>-195148541</v>
      </c>
      <c r="S19" s="216"/>
      <c r="T19" s="143"/>
      <c r="U19" s="143"/>
      <c r="V19" s="70"/>
    </row>
    <row r="20" spans="1:22" s="64" customFormat="1" ht="40.5" customHeight="1">
      <c r="A20" s="47" t="s">
        <v>90</v>
      </c>
      <c r="B20" s="44"/>
      <c r="C20" s="154">
        <v>0</v>
      </c>
      <c r="D20" s="154"/>
      <c r="E20" s="154">
        <v>0</v>
      </c>
      <c r="F20" s="154"/>
      <c r="G20" s="154">
        <v>0</v>
      </c>
      <c r="H20" s="154"/>
      <c r="I20" s="154">
        <f t="shared" si="2"/>
        <v>0</v>
      </c>
      <c r="J20" s="154"/>
      <c r="K20" s="154">
        <v>1200000</v>
      </c>
      <c r="L20" s="154"/>
      <c r="M20" s="154">
        <v>18936055294</v>
      </c>
      <c r="N20" s="154"/>
      <c r="O20" s="154">
        <v>16568825400</v>
      </c>
      <c r="P20" s="154"/>
      <c r="Q20" s="154">
        <f t="shared" si="1"/>
        <v>2367229894</v>
      </c>
      <c r="S20" s="216"/>
      <c r="T20" s="143"/>
      <c r="U20" s="143"/>
      <c r="V20" s="70"/>
    </row>
    <row r="21" spans="1:22" s="64" customFormat="1" ht="40.5" customHeight="1">
      <c r="A21" s="47" t="s">
        <v>86</v>
      </c>
      <c r="B21" s="44"/>
      <c r="C21" s="154">
        <v>0</v>
      </c>
      <c r="D21" s="154"/>
      <c r="E21" s="154">
        <v>0</v>
      </c>
      <c r="F21" s="154"/>
      <c r="G21" s="154">
        <v>0</v>
      </c>
      <c r="H21" s="154"/>
      <c r="I21" s="154">
        <f t="shared" si="2"/>
        <v>0</v>
      </c>
      <c r="J21" s="154"/>
      <c r="K21" s="154">
        <v>4000000</v>
      </c>
      <c r="L21" s="154"/>
      <c r="M21" s="154">
        <v>73304667755</v>
      </c>
      <c r="N21" s="154"/>
      <c r="O21" s="154">
        <v>57456090000</v>
      </c>
      <c r="P21" s="154"/>
      <c r="Q21" s="154">
        <f t="shared" si="1"/>
        <v>15848577755</v>
      </c>
      <c r="S21" s="216"/>
      <c r="T21" s="143"/>
      <c r="U21" s="143"/>
      <c r="V21" s="70"/>
    </row>
    <row r="22" spans="1:22" s="64" customFormat="1" ht="40.5" customHeight="1">
      <c r="A22" s="47" t="s">
        <v>112</v>
      </c>
      <c r="B22" s="44"/>
      <c r="C22" s="154">
        <v>0</v>
      </c>
      <c r="D22" s="154"/>
      <c r="E22" s="154">
        <v>0</v>
      </c>
      <c r="F22" s="154"/>
      <c r="G22" s="154">
        <v>0</v>
      </c>
      <c r="H22" s="154"/>
      <c r="I22" s="154">
        <f t="shared" si="2"/>
        <v>0</v>
      </c>
      <c r="J22" s="154"/>
      <c r="K22" s="154">
        <v>3000000</v>
      </c>
      <c r="L22" s="154"/>
      <c r="M22" s="154">
        <v>17287875821</v>
      </c>
      <c r="N22" s="154"/>
      <c r="O22" s="154">
        <v>16706022433</v>
      </c>
      <c r="P22" s="154"/>
      <c r="Q22" s="154">
        <f t="shared" si="1"/>
        <v>581853388</v>
      </c>
      <c r="S22" s="216"/>
      <c r="T22" s="143"/>
      <c r="U22" s="143"/>
      <c r="V22" s="70"/>
    </row>
    <row r="23" spans="1:22" s="64" customFormat="1" ht="40.5" customHeight="1">
      <c r="A23" s="47" t="s">
        <v>85</v>
      </c>
      <c r="B23" s="44"/>
      <c r="C23" s="154">
        <v>0</v>
      </c>
      <c r="D23" s="154"/>
      <c r="E23" s="154">
        <v>0</v>
      </c>
      <c r="F23" s="154"/>
      <c r="G23" s="154">
        <v>0</v>
      </c>
      <c r="H23" s="154"/>
      <c r="I23" s="154">
        <f t="shared" si="2"/>
        <v>0</v>
      </c>
      <c r="J23" s="154"/>
      <c r="K23" s="154">
        <v>1000000</v>
      </c>
      <c r="L23" s="154"/>
      <c r="M23" s="154">
        <v>72221542575</v>
      </c>
      <c r="N23" s="154"/>
      <c r="O23" s="154">
        <v>62356756487</v>
      </c>
      <c r="P23" s="154"/>
      <c r="Q23" s="154">
        <f t="shared" si="1"/>
        <v>9864786088</v>
      </c>
      <c r="S23" s="216"/>
      <c r="T23" s="143"/>
      <c r="U23" s="143"/>
      <c r="V23" s="70"/>
    </row>
    <row r="24" spans="1:22" s="64" customFormat="1" ht="40.5" customHeight="1">
      <c r="A24" s="47" t="s">
        <v>99</v>
      </c>
      <c r="B24" s="44"/>
      <c r="C24" s="154">
        <v>0</v>
      </c>
      <c r="D24" s="154"/>
      <c r="E24" s="154">
        <v>0</v>
      </c>
      <c r="F24" s="154"/>
      <c r="G24" s="154">
        <v>0</v>
      </c>
      <c r="H24" s="154"/>
      <c r="I24" s="154">
        <f t="shared" si="2"/>
        <v>0</v>
      </c>
      <c r="J24" s="154"/>
      <c r="K24" s="154">
        <v>1536666</v>
      </c>
      <c r="L24" s="154"/>
      <c r="M24" s="154">
        <v>17268002743</v>
      </c>
      <c r="N24" s="154"/>
      <c r="O24" s="154">
        <v>19399540033</v>
      </c>
      <c r="P24" s="154"/>
      <c r="Q24" s="154">
        <f t="shared" si="1"/>
        <v>-2131537290</v>
      </c>
      <c r="S24" s="216"/>
      <c r="T24" s="143"/>
      <c r="U24" s="143"/>
      <c r="V24" s="70"/>
    </row>
    <row r="25" spans="1:22" s="64" customFormat="1" ht="40.5" customHeight="1">
      <c r="A25" s="47" t="s">
        <v>100</v>
      </c>
      <c r="B25" s="44"/>
      <c r="C25" s="154">
        <v>0</v>
      </c>
      <c r="D25" s="154"/>
      <c r="E25" s="154">
        <v>0</v>
      </c>
      <c r="F25" s="154"/>
      <c r="G25" s="154">
        <v>0</v>
      </c>
      <c r="H25" s="154"/>
      <c r="I25" s="154">
        <f t="shared" si="2"/>
        <v>0</v>
      </c>
      <c r="J25" s="154"/>
      <c r="K25" s="154">
        <v>5700000</v>
      </c>
      <c r="L25" s="154"/>
      <c r="M25" s="154">
        <v>121549856194</v>
      </c>
      <c r="N25" s="154"/>
      <c r="O25" s="154">
        <v>98340885092</v>
      </c>
      <c r="P25" s="154"/>
      <c r="Q25" s="154">
        <f t="shared" si="1"/>
        <v>23208971102</v>
      </c>
      <c r="S25" s="216"/>
      <c r="T25" s="143"/>
      <c r="U25" s="143"/>
      <c r="V25" s="70"/>
    </row>
    <row r="26" spans="1:22" s="64" customFormat="1" ht="40.5" customHeight="1">
      <c r="A26" s="47" t="s">
        <v>92</v>
      </c>
      <c r="B26" s="44"/>
      <c r="C26" s="154">
        <v>0</v>
      </c>
      <c r="D26" s="154"/>
      <c r="E26" s="154">
        <v>0</v>
      </c>
      <c r="F26" s="154"/>
      <c r="G26" s="154">
        <v>0</v>
      </c>
      <c r="H26" s="154"/>
      <c r="I26" s="154">
        <f t="shared" si="2"/>
        <v>0</v>
      </c>
      <c r="J26" s="154"/>
      <c r="K26" s="154">
        <v>400000</v>
      </c>
      <c r="L26" s="154"/>
      <c r="M26" s="154">
        <v>1510289987</v>
      </c>
      <c r="N26" s="154"/>
      <c r="O26" s="154">
        <v>1472386860</v>
      </c>
      <c r="P26" s="154"/>
      <c r="Q26" s="154">
        <f t="shared" si="1"/>
        <v>37903127</v>
      </c>
      <c r="S26" s="216"/>
      <c r="T26" s="143"/>
      <c r="U26" s="143"/>
      <c r="V26" s="70"/>
    </row>
    <row r="27" spans="1:22" s="64" customFormat="1" ht="40.5" customHeight="1">
      <c r="A27" s="47" t="s">
        <v>119</v>
      </c>
      <c r="B27" s="44"/>
      <c r="C27" s="154">
        <v>0</v>
      </c>
      <c r="D27" s="154"/>
      <c r="E27" s="154">
        <v>0</v>
      </c>
      <c r="F27" s="154"/>
      <c r="G27" s="154">
        <v>0</v>
      </c>
      <c r="H27" s="154"/>
      <c r="I27" s="154">
        <f t="shared" si="2"/>
        <v>0</v>
      </c>
      <c r="J27" s="154"/>
      <c r="K27" s="154">
        <v>5000000</v>
      </c>
      <c r="L27" s="154"/>
      <c r="M27" s="154">
        <v>46633598749</v>
      </c>
      <c r="N27" s="154"/>
      <c r="O27" s="154">
        <v>39221188631</v>
      </c>
      <c r="P27" s="154"/>
      <c r="Q27" s="154">
        <f t="shared" si="1"/>
        <v>7412410118</v>
      </c>
      <c r="S27" s="216"/>
      <c r="T27" s="143"/>
      <c r="U27" s="143"/>
      <c r="V27" s="70"/>
    </row>
    <row r="28" spans="1:22" s="64" customFormat="1" ht="40.5" customHeight="1">
      <c r="A28" s="47" t="s">
        <v>116</v>
      </c>
      <c r="B28" s="44"/>
      <c r="C28" s="154">
        <v>0</v>
      </c>
      <c r="D28" s="154"/>
      <c r="E28" s="154">
        <v>0</v>
      </c>
      <c r="F28" s="154"/>
      <c r="G28" s="154">
        <v>0</v>
      </c>
      <c r="H28" s="154"/>
      <c r="I28" s="154">
        <f t="shared" si="2"/>
        <v>0</v>
      </c>
      <c r="J28" s="154"/>
      <c r="K28" s="154">
        <v>200000</v>
      </c>
      <c r="L28" s="154"/>
      <c r="M28" s="154">
        <v>8528949046</v>
      </c>
      <c r="N28" s="154"/>
      <c r="O28" s="154">
        <v>8131329000</v>
      </c>
      <c r="P28" s="154"/>
      <c r="Q28" s="154">
        <f t="shared" si="1"/>
        <v>397620046</v>
      </c>
      <c r="S28" s="216"/>
      <c r="T28" s="143"/>
      <c r="U28" s="143"/>
      <c r="V28" s="70"/>
    </row>
    <row r="29" spans="1:22" s="64" customFormat="1" ht="40.5" customHeight="1">
      <c r="A29" s="47" t="s">
        <v>87</v>
      </c>
      <c r="B29" s="44"/>
      <c r="C29" s="154">
        <v>0</v>
      </c>
      <c r="D29" s="154"/>
      <c r="E29" s="154">
        <v>0</v>
      </c>
      <c r="F29" s="154"/>
      <c r="G29" s="154">
        <v>0</v>
      </c>
      <c r="H29" s="154"/>
      <c r="I29" s="154">
        <f t="shared" si="2"/>
        <v>0</v>
      </c>
      <c r="J29" s="154"/>
      <c r="K29" s="154">
        <v>300000</v>
      </c>
      <c r="L29" s="154"/>
      <c r="M29" s="154">
        <v>6626474102</v>
      </c>
      <c r="N29" s="154"/>
      <c r="O29" s="154">
        <v>5108422960</v>
      </c>
      <c r="P29" s="154"/>
      <c r="Q29" s="154">
        <f t="shared" si="1"/>
        <v>1518051142</v>
      </c>
      <c r="S29" s="216"/>
      <c r="T29" s="143"/>
      <c r="U29" s="143"/>
      <c r="V29" s="70"/>
    </row>
    <row r="30" spans="1:22" s="64" customFormat="1" ht="40.5" customHeight="1">
      <c r="A30" s="47" t="s">
        <v>98</v>
      </c>
      <c r="B30" s="44"/>
      <c r="C30" s="154">
        <v>0</v>
      </c>
      <c r="D30" s="154"/>
      <c r="E30" s="154">
        <v>0</v>
      </c>
      <c r="F30" s="154"/>
      <c r="G30" s="154">
        <v>0</v>
      </c>
      <c r="H30" s="154"/>
      <c r="I30" s="154">
        <f t="shared" si="2"/>
        <v>0</v>
      </c>
      <c r="J30" s="154"/>
      <c r="K30" s="154">
        <v>485000</v>
      </c>
      <c r="L30" s="154"/>
      <c r="M30" s="154">
        <v>50189992736</v>
      </c>
      <c r="N30" s="154"/>
      <c r="O30" s="154">
        <v>49705979175</v>
      </c>
      <c r="P30" s="154"/>
      <c r="Q30" s="154">
        <f t="shared" si="1"/>
        <v>484013561</v>
      </c>
      <c r="S30" s="216"/>
      <c r="T30" s="143"/>
      <c r="U30" s="143"/>
      <c r="V30" s="70"/>
    </row>
    <row r="31" spans="1:22" s="64" customFormat="1" ht="40.5" customHeight="1">
      <c r="A31" s="47" t="s">
        <v>107</v>
      </c>
      <c r="B31" s="44"/>
      <c r="C31" s="154">
        <v>0</v>
      </c>
      <c r="D31" s="154"/>
      <c r="E31" s="154">
        <v>0</v>
      </c>
      <c r="F31" s="154"/>
      <c r="G31" s="154">
        <v>0</v>
      </c>
      <c r="H31" s="154"/>
      <c r="I31" s="154">
        <f t="shared" si="2"/>
        <v>0</v>
      </c>
      <c r="J31" s="154"/>
      <c r="K31" s="154">
        <v>4534567</v>
      </c>
      <c r="L31" s="154"/>
      <c r="M31" s="154">
        <v>82029467570</v>
      </c>
      <c r="N31" s="154"/>
      <c r="O31" s="154">
        <v>91954761057</v>
      </c>
      <c r="P31" s="154"/>
      <c r="Q31" s="154">
        <f t="shared" si="1"/>
        <v>-9925293487</v>
      </c>
      <c r="S31" s="216"/>
      <c r="T31" s="143"/>
      <c r="U31" s="143"/>
      <c r="V31" s="70"/>
    </row>
    <row r="32" spans="1:22" s="64" customFormat="1" ht="40.5" customHeight="1">
      <c r="A32" s="47" t="s">
        <v>91</v>
      </c>
      <c r="B32" s="44"/>
      <c r="C32" s="154">
        <v>0</v>
      </c>
      <c r="D32" s="154"/>
      <c r="E32" s="154">
        <v>0</v>
      </c>
      <c r="F32" s="154"/>
      <c r="G32" s="154">
        <v>0</v>
      </c>
      <c r="H32" s="154"/>
      <c r="I32" s="154">
        <f t="shared" si="2"/>
        <v>0</v>
      </c>
      <c r="J32" s="154"/>
      <c r="K32" s="154">
        <v>2600000</v>
      </c>
      <c r="L32" s="154"/>
      <c r="M32" s="154">
        <v>48854350678</v>
      </c>
      <c r="N32" s="154"/>
      <c r="O32" s="154">
        <v>44764059608</v>
      </c>
      <c r="P32" s="154"/>
      <c r="Q32" s="154">
        <f t="shared" si="1"/>
        <v>4090291070</v>
      </c>
      <c r="S32" s="216"/>
      <c r="T32" s="143"/>
      <c r="U32" s="143"/>
      <c r="V32" s="70"/>
    </row>
    <row r="33" spans="1:22" s="64" customFormat="1" ht="40.5" customHeight="1">
      <c r="A33" s="47" t="s">
        <v>103</v>
      </c>
      <c r="B33" s="44"/>
      <c r="C33" s="154">
        <v>0</v>
      </c>
      <c r="D33" s="154"/>
      <c r="E33" s="154">
        <v>0</v>
      </c>
      <c r="F33" s="154"/>
      <c r="G33" s="154">
        <v>0</v>
      </c>
      <c r="H33" s="154"/>
      <c r="I33" s="154">
        <f t="shared" si="2"/>
        <v>0</v>
      </c>
      <c r="J33" s="154"/>
      <c r="K33" s="154">
        <v>600000</v>
      </c>
      <c r="L33" s="154"/>
      <c r="M33" s="154">
        <v>3589883171</v>
      </c>
      <c r="N33" s="154"/>
      <c r="O33" s="154">
        <v>3256507815</v>
      </c>
      <c r="P33" s="154"/>
      <c r="Q33" s="154">
        <f t="shared" si="1"/>
        <v>333375356</v>
      </c>
      <c r="S33" s="216"/>
      <c r="T33" s="143"/>
      <c r="U33" s="143"/>
      <c r="V33" s="70"/>
    </row>
    <row r="34" spans="1:22" s="64" customFormat="1" ht="40.5" customHeight="1">
      <c r="A34" s="47" t="s">
        <v>114</v>
      </c>
      <c r="B34" s="44"/>
      <c r="C34" s="154">
        <v>0</v>
      </c>
      <c r="D34" s="154"/>
      <c r="E34" s="154">
        <v>0</v>
      </c>
      <c r="F34" s="154"/>
      <c r="G34" s="154">
        <v>0</v>
      </c>
      <c r="H34" s="154"/>
      <c r="I34" s="154">
        <f t="shared" si="2"/>
        <v>0</v>
      </c>
      <c r="J34" s="154"/>
      <c r="K34" s="154">
        <v>71407361</v>
      </c>
      <c r="L34" s="154"/>
      <c r="M34" s="154">
        <v>191616250656</v>
      </c>
      <c r="N34" s="154"/>
      <c r="O34" s="154">
        <v>158432911434</v>
      </c>
      <c r="P34" s="154"/>
      <c r="Q34" s="154">
        <f t="shared" si="1"/>
        <v>33183339222</v>
      </c>
      <c r="S34" s="216"/>
      <c r="T34" s="143"/>
      <c r="U34" s="143"/>
      <c r="V34" s="70"/>
    </row>
    <row r="35" spans="1:22" s="64" customFormat="1" ht="40.5" customHeight="1">
      <c r="A35" s="47" t="s">
        <v>113</v>
      </c>
      <c r="B35" s="44"/>
      <c r="C35" s="154">
        <v>0</v>
      </c>
      <c r="D35" s="154"/>
      <c r="E35" s="158">
        <v>0</v>
      </c>
      <c r="F35" s="154"/>
      <c r="G35" s="158">
        <v>0</v>
      </c>
      <c r="H35" s="154"/>
      <c r="I35" s="154">
        <f t="shared" si="2"/>
        <v>0</v>
      </c>
      <c r="J35" s="154"/>
      <c r="K35" s="154">
        <v>303736</v>
      </c>
      <c r="L35" s="154"/>
      <c r="M35" s="158">
        <v>9962208308</v>
      </c>
      <c r="N35" s="154"/>
      <c r="O35" s="158">
        <v>9072959562</v>
      </c>
      <c r="P35" s="154"/>
      <c r="Q35" s="154">
        <f t="shared" si="1"/>
        <v>889248746</v>
      </c>
      <c r="S35" s="216"/>
      <c r="T35" s="143"/>
      <c r="U35" s="143"/>
      <c r="V35" s="70"/>
    </row>
    <row r="36" spans="1:22" ht="34.5" customHeight="1" thickBot="1">
      <c r="A36" s="115"/>
      <c r="B36" s="115"/>
      <c r="C36" s="116"/>
      <c r="D36" s="115"/>
      <c r="E36" s="117">
        <f>SUM(E9:E35)</f>
        <v>216046435263</v>
      </c>
      <c r="F36" s="115"/>
      <c r="G36" s="117">
        <f>SUM(G9:G35)</f>
        <v>203887296860</v>
      </c>
      <c r="H36" s="115"/>
      <c r="I36" s="117">
        <f>SUM(I9:I35)</f>
        <v>12159138403</v>
      </c>
      <c r="J36" s="115"/>
      <c r="K36" s="116"/>
      <c r="L36" s="115"/>
      <c r="M36" s="117">
        <f>SUM(M9:M35)</f>
        <v>1245504997714</v>
      </c>
      <c r="N36" s="115"/>
      <c r="O36" s="117">
        <f>SUM(O9:O35)</f>
        <v>1112490254408</v>
      </c>
      <c r="P36" s="115"/>
      <c r="Q36" s="117">
        <f>SUM(Q9:Q35)</f>
        <v>133014743306</v>
      </c>
    </row>
    <row r="37" spans="1:22" ht="28.5" thickTop="1">
      <c r="C37" s="118"/>
      <c r="I37" s="119"/>
      <c r="K37" s="118"/>
      <c r="M37" s="119"/>
    </row>
    <row r="38" spans="1:22">
      <c r="A38" s="115"/>
      <c r="B38" s="115"/>
      <c r="C38" s="116"/>
      <c r="D38" s="115"/>
      <c r="E38" s="115"/>
      <c r="F38" s="115"/>
      <c r="G38" s="115"/>
      <c r="H38" s="115"/>
      <c r="I38" s="143"/>
      <c r="J38" s="115"/>
      <c r="K38" s="116"/>
      <c r="L38" s="115"/>
      <c r="M38" s="115"/>
      <c r="N38" s="115"/>
      <c r="O38" s="115"/>
      <c r="P38" s="115"/>
    </row>
    <row r="39" spans="1:22">
      <c r="A39" s="115"/>
      <c r="B39" s="115"/>
      <c r="C39" s="116"/>
      <c r="D39" s="115"/>
      <c r="E39" s="115"/>
      <c r="F39" s="115"/>
      <c r="G39" s="115"/>
      <c r="H39" s="115"/>
      <c r="I39" s="160"/>
      <c r="J39" s="115"/>
      <c r="K39" s="116"/>
      <c r="L39" s="115"/>
      <c r="M39" s="115"/>
      <c r="N39" s="115"/>
      <c r="O39" s="115"/>
      <c r="P39" s="115"/>
    </row>
    <row r="40" spans="1:22" ht="36.75">
      <c r="A40" s="115"/>
      <c r="B40" s="115"/>
      <c r="C40" s="116"/>
      <c r="D40" s="115"/>
      <c r="E40" s="24"/>
      <c r="F40" s="44"/>
      <c r="G40" s="24"/>
      <c r="H40" s="44"/>
      <c r="I40" s="144"/>
      <c r="J40" s="115"/>
      <c r="K40" s="116"/>
      <c r="L40" s="115"/>
      <c r="M40" s="115"/>
      <c r="N40" s="115"/>
      <c r="O40" s="115"/>
      <c r="P40" s="115"/>
    </row>
    <row r="41" spans="1:22" ht="36.75">
      <c r="A41" s="115"/>
      <c r="B41" s="115"/>
      <c r="C41" s="116"/>
      <c r="D41" s="115"/>
      <c r="E41" s="24"/>
      <c r="F41" s="44"/>
      <c r="G41" s="24"/>
      <c r="H41" s="44"/>
      <c r="I41" s="144"/>
      <c r="J41" s="115"/>
      <c r="K41" s="116"/>
      <c r="L41" s="115"/>
      <c r="M41" s="115"/>
      <c r="N41" s="115"/>
      <c r="O41" s="115"/>
      <c r="P41" s="115"/>
    </row>
    <row r="42" spans="1:22">
      <c r="A42" s="115"/>
      <c r="B42" s="115"/>
      <c r="C42" s="116"/>
      <c r="D42" s="115"/>
      <c r="E42" s="24"/>
      <c r="F42" s="44"/>
      <c r="G42" s="24"/>
      <c r="H42" s="44"/>
      <c r="I42" s="36"/>
      <c r="J42" s="115"/>
      <c r="K42" s="116"/>
      <c r="L42" s="115"/>
      <c r="M42" s="115"/>
      <c r="N42" s="115"/>
      <c r="O42" s="115"/>
      <c r="P42" s="115"/>
    </row>
    <row r="43" spans="1:22">
      <c r="A43" s="115"/>
      <c r="B43" s="115"/>
      <c r="C43" s="116"/>
      <c r="D43" s="115"/>
      <c r="E43" s="24"/>
      <c r="F43" s="44"/>
      <c r="G43" s="24"/>
      <c r="I43" s="160"/>
      <c r="J43" s="115"/>
      <c r="K43" s="116"/>
      <c r="L43" s="115"/>
      <c r="M43" s="115"/>
      <c r="N43" s="115"/>
      <c r="O43" s="115"/>
      <c r="P43" s="115"/>
    </row>
    <row r="44" spans="1:22">
      <c r="A44" s="115"/>
      <c r="B44" s="115"/>
      <c r="C44" s="116"/>
      <c r="D44" s="115"/>
      <c r="E44" s="24"/>
      <c r="F44" s="44"/>
      <c r="G44" s="24"/>
      <c r="H44" s="44"/>
      <c r="I44" s="24"/>
      <c r="J44" s="115"/>
      <c r="K44" s="116"/>
      <c r="L44" s="115"/>
      <c r="M44" s="115"/>
      <c r="N44" s="115"/>
      <c r="O44" s="115"/>
      <c r="P44" s="115"/>
    </row>
    <row r="45" spans="1:22" ht="36.75">
      <c r="E45" s="24"/>
      <c r="F45" s="44"/>
      <c r="G45" s="24"/>
      <c r="I45" s="162"/>
    </row>
    <row r="46" spans="1:22">
      <c r="A46" s="115"/>
      <c r="B46" s="115"/>
      <c r="C46" s="116"/>
      <c r="D46" s="115"/>
      <c r="E46" s="115"/>
      <c r="F46" s="115"/>
      <c r="G46" s="115"/>
      <c r="H46" s="115"/>
      <c r="I46" s="115"/>
      <c r="J46" s="115"/>
      <c r="K46" s="116"/>
      <c r="L46" s="115"/>
      <c r="M46" s="115"/>
      <c r="N46" s="115"/>
      <c r="O46" s="115"/>
      <c r="P46" s="115"/>
    </row>
    <row r="47" spans="1:22">
      <c r="A47" s="115"/>
      <c r="B47" s="115"/>
      <c r="C47" s="116"/>
      <c r="D47" s="115"/>
      <c r="E47" s="24"/>
      <c r="F47" s="44"/>
      <c r="G47" s="24"/>
      <c r="H47" s="44"/>
      <c r="I47" s="24"/>
      <c r="J47" s="115"/>
      <c r="K47" s="116"/>
      <c r="L47" s="115"/>
      <c r="M47" s="115"/>
      <c r="N47" s="115"/>
      <c r="O47" s="115"/>
      <c r="P47" s="115"/>
    </row>
    <row r="48" spans="1:22">
      <c r="E48" s="24"/>
      <c r="F48" s="44"/>
      <c r="G48" s="24"/>
      <c r="H48" s="44"/>
      <c r="I48" s="24"/>
    </row>
    <row r="49" spans="1:17" ht="33.75">
      <c r="A49" s="115"/>
      <c r="B49" s="115"/>
      <c r="C49" s="116"/>
      <c r="D49" s="115"/>
      <c r="E49" s="115"/>
      <c r="F49" s="115"/>
      <c r="G49" s="154"/>
      <c r="H49" s="115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1:17" ht="33.75">
      <c r="C50" s="120"/>
      <c r="D50" s="121"/>
      <c r="E50" s="121"/>
      <c r="F50" s="121"/>
      <c r="G50" s="154"/>
      <c r="H50" s="121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1:17" ht="33.75">
      <c r="A51" s="115"/>
      <c r="B51" s="115"/>
      <c r="C51" s="116"/>
      <c r="D51" s="115"/>
      <c r="E51" s="115"/>
      <c r="F51" s="115"/>
      <c r="G51" s="154"/>
      <c r="H51" s="115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1:17" ht="33.75">
      <c r="A52" s="115"/>
      <c r="B52" s="115"/>
      <c r="C52" s="116"/>
      <c r="D52" s="115"/>
      <c r="E52" s="115"/>
      <c r="F52" s="115"/>
      <c r="G52" s="154"/>
      <c r="H52" s="115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1:17" ht="33.75">
      <c r="A53" s="115"/>
      <c r="B53" s="115"/>
      <c r="C53" s="116"/>
      <c r="D53" s="115"/>
      <c r="E53" s="115"/>
      <c r="F53" s="115"/>
      <c r="G53" s="115"/>
      <c r="H53" s="115"/>
      <c r="I53" s="212"/>
      <c r="J53" s="213"/>
      <c r="K53" s="213"/>
      <c r="L53" s="213"/>
      <c r="M53" s="213"/>
      <c r="N53" s="213"/>
      <c r="O53" s="213"/>
      <c r="P53" s="213"/>
      <c r="Q53" s="212"/>
    </row>
    <row r="54" spans="1:17">
      <c r="A54" s="115"/>
      <c r="B54" s="115"/>
      <c r="C54" s="116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</row>
    <row r="55" spans="1:17">
      <c r="A55" s="115"/>
      <c r="B55" s="115"/>
      <c r="C55" s="116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</row>
    <row r="56" spans="1:17">
      <c r="A56" s="115"/>
      <c r="B56" s="115"/>
      <c r="C56" s="116"/>
      <c r="D56" s="115"/>
      <c r="E56" s="115"/>
      <c r="F56" s="115"/>
      <c r="G56" s="115"/>
      <c r="H56" s="115"/>
      <c r="I56" s="115"/>
      <c r="J56" s="115"/>
      <c r="K56" s="116"/>
      <c r="L56" s="115"/>
      <c r="M56" s="115"/>
      <c r="N56" s="115"/>
      <c r="O56" s="115"/>
      <c r="P56" s="115"/>
    </row>
    <row r="57" spans="1:17" ht="30">
      <c r="C57" s="122"/>
      <c r="D57" s="121"/>
      <c r="E57" s="123"/>
      <c r="F57" s="121"/>
      <c r="G57" s="123"/>
      <c r="H57" s="121"/>
      <c r="I57" s="124"/>
      <c r="J57" s="121"/>
      <c r="K57" s="122"/>
      <c r="L57" s="121"/>
      <c r="M57" s="123"/>
      <c r="N57" s="121"/>
      <c r="O57" s="123"/>
      <c r="P57" s="121"/>
      <c r="Q57" s="125"/>
    </row>
    <row r="58" spans="1:17">
      <c r="A58" s="115"/>
      <c r="B58" s="115"/>
      <c r="C58" s="116"/>
      <c r="D58" s="115"/>
      <c r="E58" s="115"/>
      <c r="F58" s="115"/>
      <c r="G58" s="115"/>
      <c r="H58" s="115"/>
      <c r="I58" s="115"/>
      <c r="J58" s="115"/>
      <c r="K58" s="116"/>
      <c r="L58" s="115"/>
      <c r="M58" s="115"/>
      <c r="N58" s="115"/>
      <c r="O58" s="115"/>
      <c r="P58" s="115"/>
    </row>
    <row r="59" spans="1:17">
      <c r="A59" s="115"/>
      <c r="B59" s="115"/>
      <c r="C59" s="116"/>
      <c r="D59" s="115"/>
      <c r="E59" s="115"/>
      <c r="F59" s="115"/>
      <c r="G59" s="115"/>
      <c r="H59" s="115"/>
      <c r="I59" s="115"/>
      <c r="J59" s="115"/>
      <c r="K59" s="116"/>
      <c r="L59" s="115"/>
      <c r="M59" s="115"/>
      <c r="N59" s="115"/>
      <c r="O59" s="115"/>
      <c r="P59" s="115"/>
    </row>
    <row r="60" spans="1:17">
      <c r="A60" s="115"/>
      <c r="B60" s="115"/>
      <c r="C60" s="116"/>
      <c r="D60" s="115"/>
      <c r="E60" s="115"/>
      <c r="F60" s="115"/>
      <c r="G60" s="115"/>
      <c r="H60" s="115"/>
      <c r="I60" s="115"/>
      <c r="J60" s="115"/>
      <c r="K60" s="116"/>
      <c r="L60" s="115"/>
      <c r="M60" s="115"/>
      <c r="N60" s="115"/>
      <c r="O60" s="115"/>
      <c r="P60" s="115"/>
    </row>
    <row r="61" spans="1:17">
      <c r="A61" s="115"/>
      <c r="B61" s="115"/>
      <c r="C61" s="116"/>
      <c r="D61" s="115"/>
      <c r="E61" s="115"/>
      <c r="F61" s="115"/>
      <c r="G61" s="115"/>
      <c r="H61" s="115"/>
      <c r="I61" s="115"/>
      <c r="J61" s="115"/>
      <c r="K61" s="116"/>
      <c r="L61" s="115"/>
      <c r="M61" s="115"/>
      <c r="N61" s="115"/>
      <c r="O61" s="115"/>
      <c r="P61" s="115"/>
    </row>
    <row r="62" spans="1:17">
      <c r="A62" s="115"/>
      <c r="B62" s="115"/>
      <c r="C62" s="116"/>
      <c r="D62" s="115"/>
      <c r="E62" s="115"/>
      <c r="F62" s="115"/>
      <c r="G62" s="115"/>
      <c r="H62" s="115"/>
      <c r="I62" s="115"/>
      <c r="J62" s="115"/>
      <c r="K62" s="116"/>
      <c r="L62" s="115"/>
      <c r="M62" s="115"/>
      <c r="N62" s="115"/>
      <c r="O62" s="115"/>
      <c r="P62" s="115"/>
    </row>
    <row r="63" spans="1:17">
      <c r="A63" s="115"/>
      <c r="B63" s="115"/>
      <c r="C63" s="116"/>
      <c r="D63" s="115"/>
      <c r="E63" s="115"/>
      <c r="F63" s="115"/>
      <c r="G63" s="115"/>
      <c r="H63" s="115"/>
      <c r="I63" s="115"/>
      <c r="J63" s="115"/>
      <c r="K63" s="116"/>
      <c r="L63" s="115"/>
      <c r="M63" s="115"/>
      <c r="N63" s="115"/>
      <c r="O63" s="115"/>
      <c r="P63" s="115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rightToLeft="1" view="pageBreakPreview" zoomScale="60" zoomScaleNormal="100" workbookViewId="0">
      <selection activeCell="K11" sqref="K11"/>
    </sheetView>
  </sheetViews>
  <sheetFormatPr defaultColWidth="8.7109375" defaultRowHeight="31.5"/>
  <cols>
    <col min="1" max="1" width="47.28515625" style="44" customWidth="1"/>
    <col min="2" max="2" width="0.5703125" style="44" customWidth="1"/>
    <col min="3" max="3" width="18.42578125" style="82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9.7109375" style="82" bestFit="1" customWidth="1"/>
    <col min="12" max="12" width="1" style="44" customWidth="1"/>
    <col min="13" max="13" width="28" style="44" bestFit="1" customWidth="1"/>
    <col min="14" max="14" width="0.7109375" style="44" customWidth="1"/>
    <col min="15" max="15" width="28.7109375" style="44" bestFit="1" customWidth="1"/>
    <col min="16" max="16" width="0.85546875" style="44" customWidth="1"/>
    <col min="17" max="17" width="25.7109375" style="44" customWidth="1"/>
    <col min="18" max="18" width="32.85546875" style="136" bestFit="1" customWidth="1"/>
    <col min="19" max="19" width="23.7109375" style="44" bestFit="1" customWidth="1"/>
    <col min="20" max="16384" width="8.7109375" style="44"/>
  </cols>
  <sheetData>
    <row r="1" spans="1:19" ht="31.5" customHeight="1"/>
    <row r="2" spans="1:19" s="53" customFormat="1" ht="36">
      <c r="A2" s="197" t="s">
        <v>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36"/>
      <c r="S2" s="44"/>
    </row>
    <row r="3" spans="1:19" s="53" customFormat="1" ht="36">
      <c r="A3" s="197" t="s">
        <v>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36"/>
    </row>
    <row r="4" spans="1:19" s="53" customFormat="1" ht="36">
      <c r="A4" s="197" t="str">
        <f>'درآمد ناشی از فروش '!A4:Q4</f>
        <v>برای ماه منتهی به 1401/06/31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36"/>
    </row>
    <row r="5" spans="1:19" s="53" customFormat="1" ht="36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36"/>
    </row>
    <row r="6" spans="1:19" ht="40.5">
      <c r="A6" s="196" t="s">
        <v>79</v>
      </c>
      <c r="B6" s="196"/>
      <c r="C6" s="196"/>
      <c r="D6" s="196"/>
      <c r="E6" s="196"/>
      <c r="F6" s="196"/>
      <c r="G6" s="196"/>
      <c r="H6" s="196"/>
    </row>
    <row r="7" spans="1:19" ht="45" customHeight="1" thickBot="1">
      <c r="A7" s="191" t="s">
        <v>3</v>
      </c>
      <c r="C7" s="190" t="str">
        <f>'درآمد ناشی از فروش '!C7:I7</f>
        <v>طی شهریور ماه</v>
      </c>
      <c r="D7" s="190" t="s">
        <v>31</v>
      </c>
      <c r="E7" s="190" t="s">
        <v>31</v>
      </c>
      <c r="F7" s="190" t="s">
        <v>31</v>
      </c>
      <c r="G7" s="190" t="s">
        <v>31</v>
      </c>
      <c r="H7" s="190" t="s">
        <v>31</v>
      </c>
      <c r="I7" s="190" t="s">
        <v>31</v>
      </c>
      <c r="K7" s="190" t="str">
        <f>'درآمد ناشی از فروش '!K7:Q7</f>
        <v>از ابتدای سال مالی تا پایان شهریور ماه</v>
      </c>
      <c r="L7" s="190" t="s">
        <v>32</v>
      </c>
      <c r="M7" s="190" t="s">
        <v>32</v>
      </c>
      <c r="N7" s="190" t="s">
        <v>32</v>
      </c>
      <c r="O7" s="190" t="s">
        <v>32</v>
      </c>
      <c r="P7" s="190" t="s">
        <v>32</v>
      </c>
      <c r="Q7" s="190" t="s">
        <v>32</v>
      </c>
    </row>
    <row r="8" spans="1:19" s="45" customFormat="1" ht="54.75" customHeight="1" thickBot="1">
      <c r="A8" s="190" t="s">
        <v>3</v>
      </c>
      <c r="C8" s="217" t="s">
        <v>6</v>
      </c>
      <c r="E8" s="217" t="s">
        <v>45</v>
      </c>
      <c r="G8" s="217" t="s">
        <v>46</v>
      </c>
      <c r="I8" s="217" t="s">
        <v>47</v>
      </c>
      <c r="K8" s="217" t="s">
        <v>6</v>
      </c>
      <c r="M8" s="217" t="s">
        <v>45</v>
      </c>
      <c r="O8" s="217" t="s">
        <v>46</v>
      </c>
      <c r="Q8" s="217" t="s">
        <v>47</v>
      </c>
      <c r="R8" s="208"/>
    </row>
    <row r="9" spans="1:19" ht="34.5" customHeight="1">
      <c r="A9" s="47" t="s">
        <v>88</v>
      </c>
      <c r="C9" s="146">
        <v>11500000</v>
      </c>
      <c r="D9" s="146"/>
      <c r="E9" s="146">
        <v>154669209750</v>
      </c>
      <c r="F9" s="146"/>
      <c r="G9" s="146">
        <v>161883012018</v>
      </c>
      <c r="H9" s="146"/>
      <c r="I9" s="146">
        <f>E9-G9</f>
        <v>-7213802268</v>
      </c>
      <c r="J9" s="146"/>
      <c r="K9" s="146">
        <v>11500000</v>
      </c>
      <c r="L9" s="146"/>
      <c r="M9" s="146">
        <v>154669209750</v>
      </c>
      <c r="N9" s="146"/>
      <c r="O9" s="146">
        <v>148995088725</v>
      </c>
      <c r="P9" s="146"/>
      <c r="Q9" s="146">
        <f>M9-O9</f>
        <v>5674121025</v>
      </c>
      <c r="R9" s="209"/>
      <c r="S9" s="50"/>
    </row>
    <row r="10" spans="1:19" ht="34.5" customHeight="1">
      <c r="A10" s="47" t="s">
        <v>112</v>
      </c>
      <c r="C10" s="146">
        <v>1571429</v>
      </c>
      <c r="D10" s="146"/>
      <c r="E10" s="146">
        <v>7018420936</v>
      </c>
      <c r="F10" s="146"/>
      <c r="G10" s="146">
        <v>7810394988</v>
      </c>
      <c r="H10" s="146"/>
      <c r="I10" s="146">
        <f>E10-G10</f>
        <v>-791974052</v>
      </c>
      <c r="J10" s="146"/>
      <c r="K10" s="146">
        <v>1571429</v>
      </c>
      <c r="L10" s="146"/>
      <c r="M10" s="146">
        <v>7018420936</v>
      </c>
      <c r="N10" s="146"/>
      <c r="O10" s="146">
        <v>8750776031</v>
      </c>
      <c r="P10" s="146"/>
      <c r="Q10" s="146">
        <f t="shared" ref="Q10:Q27" si="0">M10-O10</f>
        <v>-1732355095</v>
      </c>
      <c r="R10" s="209"/>
      <c r="S10" s="50"/>
    </row>
    <row r="11" spans="1:19" ht="34.5" customHeight="1">
      <c r="A11" s="47" t="s">
        <v>85</v>
      </c>
      <c r="C11" s="146">
        <v>2300000</v>
      </c>
      <c r="D11" s="146"/>
      <c r="E11" s="146">
        <v>157504240350</v>
      </c>
      <c r="F11" s="146"/>
      <c r="G11" s="146">
        <v>151048470726</v>
      </c>
      <c r="H11" s="146"/>
      <c r="I11" s="146">
        <f t="shared" ref="I11:I27" si="1">E11-G11</f>
        <v>6455769624</v>
      </c>
      <c r="J11" s="146"/>
      <c r="K11" s="146">
        <v>2300000</v>
      </c>
      <c r="L11" s="146"/>
      <c r="M11" s="146">
        <v>157504240350</v>
      </c>
      <c r="N11" s="146"/>
      <c r="O11" s="146">
        <v>145954601845</v>
      </c>
      <c r="P11" s="146"/>
      <c r="Q11" s="146">
        <f t="shared" si="0"/>
        <v>11549638505</v>
      </c>
      <c r="R11" s="209"/>
      <c r="S11" s="50"/>
    </row>
    <row r="12" spans="1:19" ht="34.5" customHeight="1">
      <c r="A12" s="47" t="s">
        <v>124</v>
      </c>
      <c r="C12" s="146">
        <v>3300000</v>
      </c>
      <c r="D12" s="146"/>
      <c r="E12" s="146">
        <v>41759046450</v>
      </c>
      <c r="F12" s="146"/>
      <c r="G12" s="146">
        <v>41779969158</v>
      </c>
      <c r="H12" s="146"/>
      <c r="I12" s="146">
        <f t="shared" si="1"/>
        <v>-20922708</v>
      </c>
      <c r="J12" s="146"/>
      <c r="K12" s="146">
        <v>3300000</v>
      </c>
      <c r="L12" s="146"/>
      <c r="M12" s="146">
        <v>41759046450</v>
      </c>
      <c r="N12" s="146"/>
      <c r="O12" s="146">
        <v>41413821762</v>
      </c>
      <c r="P12" s="146"/>
      <c r="Q12" s="146">
        <f t="shared" si="0"/>
        <v>345224688</v>
      </c>
      <c r="R12" s="209"/>
      <c r="S12" s="50"/>
    </row>
    <row r="13" spans="1:19" ht="34.5" customHeight="1">
      <c r="A13" s="47" t="s">
        <v>120</v>
      </c>
      <c r="C13" s="146">
        <v>7500000</v>
      </c>
      <c r="D13" s="146"/>
      <c r="E13" s="146">
        <v>142248555000</v>
      </c>
      <c r="F13" s="146"/>
      <c r="G13" s="146">
        <v>152140977802</v>
      </c>
      <c r="H13" s="146"/>
      <c r="I13" s="146">
        <f t="shared" si="1"/>
        <v>-9892422802</v>
      </c>
      <c r="J13" s="146"/>
      <c r="K13" s="146">
        <v>7500000</v>
      </c>
      <c r="L13" s="146"/>
      <c r="M13" s="146">
        <v>142248555000</v>
      </c>
      <c r="N13" s="146"/>
      <c r="O13" s="146">
        <v>167448927178</v>
      </c>
      <c r="P13" s="146"/>
      <c r="Q13" s="146">
        <f t="shared" si="0"/>
        <v>-25200372178</v>
      </c>
      <c r="R13" s="209"/>
      <c r="S13" s="50"/>
    </row>
    <row r="14" spans="1:19" ht="34.5" customHeight="1">
      <c r="A14" s="47" t="s">
        <v>100</v>
      </c>
      <c r="C14" s="146">
        <v>5700000</v>
      </c>
      <c r="D14" s="146"/>
      <c r="E14" s="146">
        <v>88164282600</v>
      </c>
      <c r="F14" s="146"/>
      <c r="G14" s="146">
        <v>95530193100</v>
      </c>
      <c r="H14" s="146"/>
      <c r="I14" s="146">
        <f t="shared" si="1"/>
        <v>-7365910500</v>
      </c>
      <c r="J14" s="146"/>
      <c r="K14" s="146">
        <v>5700000</v>
      </c>
      <c r="L14" s="146"/>
      <c r="M14" s="146">
        <v>88164282600</v>
      </c>
      <c r="N14" s="146"/>
      <c r="O14" s="146">
        <v>98348313891</v>
      </c>
      <c r="P14" s="146"/>
      <c r="Q14" s="146">
        <f t="shared" si="0"/>
        <v>-10184031291</v>
      </c>
      <c r="R14" s="209"/>
      <c r="S14" s="50"/>
    </row>
    <row r="15" spans="1:19" ht="34.5" customHeight="1">
      <c r="A15" s="47" t="s">
        <v>143</v>
      </c>
      <c r="C15" s="146">
        <v>2000000</v>
      </c>
      <c r="D15" s="146"/>
      <c r="E15" s="146">
        <v>10894788000</v>
      </c>
      <c r="F15" s="146"/>
      <c r="G15" s="146">
        <v>12249356737</v>
      </c>
      <c r="H15" s="146"/>
      <c r="I15" s="146">
        <f t="shared" si="1"/>
        <v>-1354568737</v>
      </c>
      <c r="J15" s="146"/>
      <c r="K15" s="146">
        <v>2000000</v>
      </c>
      <c r="L15" s="146"/>
      <c r="M15" s="146">
        <v>10894788000</v>
      </c>
      <c r="N15" s="146"/>
      <c r="O15" s="146">
        <v>12249356737</v>
      </c>
      <c r="P15" s="146"/>
      <c r="Q15" s="146">
        <f t="shared" si="0"/>
        <v>-1354568737</v>
      </c>
      <c r="R15" s="209"/>
      <c r="S15" s="50"/>
    </row>
    <row r="16" spans="1:19" ht="34.5" customHeight="1">
      <c r="A16" s="47" t="s">
        <v>119</v>
      </c>
      <c r="C16" s="146">
        <v>13000000</v>
      </c>
      <c r="D16" s="146"/>
      <c r="E16" s="146">
        <v>89683191000</v>
      </c>
      <c r="F16" s="146"/>
      <c r="G16" s="146">
        <v>91492362000</v>
      </c>
      <c r="H16" s="146"/>
      <c r="I16" s="146">
        <f t="shared" si="1"/>
        <v>-1809171000</v>
      </c>
      <c r="J16" s="146"/>
      <c r="K16" s="146">
        <v>13000000</v>
      </c>
      <c r="L16" s="146"/>
      <c r="M16" s="146">
        <v>89683191000</v>
      </c>
      <c r="N16" s="146"/>
      <c r="O16" s="146">
        <v>111226773416</v>
      </c>
      <c r="P16" s="146"/>
      <c r="Q16" s="146">
        <f t="shared" si="0"/>
        <v>-21543582416</v>
      </c>
      <c r="R16" s="209"/>
      <c r="S16" s="50"/>
    </row>
    <row r="17" spans="1:19" ht="34.5" customHeight="1">
      <c r="A17" s="47" t="s">
        <v>84</v>
      </c>
      <c r="C17" s="146">
        <v>350000</v>
      </c>
      <c r="D17" s="146"/>
      <c r="E17" s="146">
        <v>65519823600</v>
      </c>
      <c r="F17" s="146"/>
      <c r="G17" s="146">
        <v>61834109250</v>
      </c>
      <c r="H17" s="146"/>
      <c r="I17" s="146">
        <f t="shared" si="1"/>
        <v>3685714350</v>
      </c>
      <c r="J17" s="146"/>
      <c r="K17" s="146">
        <v>350000</v>
      </c>
      <c r="L17" s="146"/>
      <c r="M17" s="146">
        <v>65519823600</v>
      </c>
      <c r="N17" s="146"/>
      <c r="O17" s="146">
        <v>59539804547</v>
      </c>
      <c r="P17" s="146"/>
      <c r="Q17" s="146">
        <f t="shared" si="0"/>
        <v>5980019053</v>
      </c>
      <c r="R17" s="209"/>
      <c r="S17" s="50"/>
    </row>
    <row r="18" spans="1:19" ht="34.5" customHeight="1">
      <c r="A18" s="47" t="s">
        <v>93</v>
      </c>
      <c r="C18" s="146">
        <v>2400000</v>
      </c>
      <c r="D18" s="146"/>
      <c r="E18" s="146">
        <v>74315178000</v>
      </c>
      <c r="F18" s="146"/>
      <c r="G18" s="146">
        <v>88148925242</v>
      </c>
      <c r="H18" s="146"/>
      <c r="I18" s="146">
        <f t="shared" si="1"/>
        <v>-13833747242</v>
      </c>
      <c r="J18" s="146"/>
      <c r="K18" s="146">
        <v>2400000</v>
      </c>
      <c r="L18" s="146"/>
      <c r="M18" s="146">
        <v>74315178000</v>
      </c>
      <c r="N18" s="146"/>
      <c r="O18" s="146">
        <v>60177971513</v>
      </c>
      <c r="P18" s="146"/>
      <c r="Q18" s="146">
        <f t="shared" si="0"/>
        <v>14137206487</v>
      </c>
      <c r="R18" s="209"/>
      <c r="S18" s="50"/>
    </row>
    <row r="19" spans="1:19" ht="34.5" customHeight="1">
      <c r="A19" s="47" t="s">
        <v>87</v>
      </c>
      <c r="C19" s="146">
        <v>2200000</v>
      </c>
      <c r="D19" s="146"/>
      <c r="E19" s="146">
        <v>37221208200</v>
      </c>
      <c r="F19" s="146"/>
      <c r="G19" s="146">
        <v>48024543600</v>
      </c>
      <c r="H19" s="146"/>
      <c r="I19" s="146">
        <f t="shared" si="1"/>
        <v>-10803335400</v>
      </c>
      <c r="J19" s="146"/>
      <c r="K19" s="146">
        <v>2200000</v>
      </c>
      <c r="L19" s="146"/>
      <c r="M19" s="146">
        <v>37221208200</v>
      </c>
      <c r="N19" s="146"/>
      <c r="O19" s="146">
        <v>37461768290</v>
      </c>
      <c r="P19" s="146"/>
      <c r="Q19" s="146">
        <f t="shared" si="0"/>
        <v>-240560090</v>
      </c>
      <c r="R19" s="209"/>
      <c r="S19" s="50"/>
    </row>
    <row r="20" spans="1:19" ht="34.5" customHeight="1">
      <c r="A20" s="47" t="s">
        <v>89</v>
      </c>
      <c r="C20" s="146">
        <v>13200000</v>
      </c>
      <c r="D20" s="146"/>
      <c r="E20" s="146">
        <v>293002201800</v>
      </c>
      <c r="F20" s="146"/>
      <c r="G20" s="146">
        <v>255967324093</v>
      </c>
      <c r="H20" s="146"/>
      <c r="I20" s="146">
        <f t="shared" si="1"/>
        <v>37034877707</v>
      </c>
      <c r="J20" s="146"/>
      <c r="K20" s="146">
        <v>13200000</v>
      </c>
      <c r="L20" s="146"/>
      <c r="M20" s="146">
        <v>293002201800</v>
      </c>
      <c r="N20" s="146"/>
      <c r="O20" s="146">
        <v>307187923888</v>
      </c>
      <c r="P20" s="146"/>
      <c r="Q20" s="146">
        <f t="shared" si="0"/>
        <v>-14185722088</v>
      </c>
      <c r="R20" s="209"/>
      <c r="S20" s="50"/>
    </row>
    <row r="21" spans="1:19" ht="34.5" customHeight="1">
      <c r="A21" s="47" t="s">
        <v>91</v>
      </c>
      <c r="C21" s="146">
        <v>12000000</v>
      </c>
      <c r="D21" s="146"/>
      <c r="E21" s="146">
        <v>164733966000</v>
      </c>
      <c r="F21" s="146"/>
      <c r="G21" s="146">
        <v>170259000606</v>
      </c>
      <c r="H21" s="146"/>
      <c r="I21" s="146">
        <f t="shared" si="1"/>
        <v>-5525034606</v>
      </c>
      <c r="J21" s="146"/>
      <c r="K21" s="146">
        <v>12000000</v>
      </c>
      <c r="L21" s="146"/>
      <c r="M21" s="146">
        <v>164733966000</v>
      </c>
      <c r="N21" s="146"/>
      <c r="O21" s="146">
        <v>204773029408</v>
      </c>
      <c r="P21" s="146"/>
      <c r="Q21" s="146">
        <f t="shared" si="0"/>
        <v>-40039063408</v>
      </c>
      <c r="R21" s="209"/>
      <c r="S21" s="50"/>
    </row>
    <row r="22" spans="1:19" ht="34.5" customHeight="1">
      <c r="A22" s="47" t="s">
        <v>136</v>
      </c>
      <c r="C22" s="146">
        <v>639686</v>
      </c>
      <c r="D22" s="146"/>
      <c r="E22" s="146">
        <v>15324704826</v>
      </c>
      <c r="F22" s="146"/>
      <c r="G22" s="146">
        <v>15662372735</v>
      </c>
      <c r="H22" s="146"/>
      <c r="I22" s="146">
        <f t="shared" si="1"/>
        <v>-337667909</v>
      </c>
      <c r="J22" s="146"/>
      <c r="K22" s="146">
        <v>639686</v>
      </c>
      <c r="L22" s="146"/>
      <c r="M22" s="146">
        <v>15324704826</v>
      </c>
      <c r="N22" s="146"/>
      <c r="O22" s="146">
        <v>15689738450</v>
      </c>
      <c r="P22" s="146"/>
      <c r="Q22" s="146">
        <f t="shared" si="0"/>
        <v>-365033624</v>
      </c>
      <c r="R22" s="209"/>
      <c r="S22" s="50"/>
    </row>
    <row r="23" spans="1:19" ht="34.5" customHeight="1">
      <c r="A23" s="47" t="s">
        <v>103</v>
      </c>
      <c r="C23" s="146">
        <v>35000000</v>
      </c>
      <c r="D23" s="146"/>
      <c r="E23" s="146">
        <v>135026781750</v>
      </c>
      <c r="F23" s="146"/>
      <c r="G23" s="146">
        <v>144385762500</v>
      </c>
      <c r="H23" s="146"/>
      <c r="I23" s="146">
        <f t="shared" si="1"/>
        <v>-9358980750</v>
      </c>
      <c r="J23" s="146"/>
      <c r="K23" s="146">
        <v>35000000</v>
      </c>
      <c r="L23" s="146"/>
      <c r="M23" s="146">
        <v>135026781750</v>
      </c>
      <c r="N23" s="146"/>
      <c r="O23" s="146">
        <v>135734379575</v>
      </c>
      <c r="P23" s="146"/>
      <c r="Q23" s="146">
        <f t="shared" si="0"/>
        <v>-707597825</v>
      </c>
      <c r="R23" s="209"/>
      <c r="S23" s="50"/>
    </row>
    <row r="24" spans="1:19" ht="34.5" customHeight="1">
      <c r="A24" s="47" t="s">
        <v>117</v>
      </c>
      <c r="C24" s="146">
        <v>6800000</v>
      </c>
      <c r="D24" s="146"/>
      <c r="E24" s="146">
        <v>185887350000</v>
      </c>
      <c r="F24" s="146"/>
      <c r="G24" s="146">
        <v>194040257709</v>
      </c>
      <c r="H24" s="146"/>
      <c r="I24" s="146">
        <f t="shared" si="1"/>
        <v>-8152907709</v>
      </c>
      <c r="J24" s="146"/>
      <c r="K24" s="146">
        <v>6800000</v>
      </c>
      <c r="L24" s="146"/>
      <c r="M24" s="146">
        <v>185887350000</v>
      </c>
      <c r="N24" s="146"/>
      <c r="O24" s="146">
        <v>189488372611</v>
      </c>
      <c r="P24" s="146"/>
      <c r="Q24" s="146">
        <f t="shared" si="0"/>
        <v>-3601022611</v>
      </c>
      <c r="R24" s="209"/>
      <c r="S24" s="50"/>
    </row>
    <row r="25" spans="1:19" ht="34.5" customHeight="1">
      <c r="A25" s="47" t="s">
        <v>135</v>
      </c>
      <c r="C25" s="146">
        <v>600000</v>
      </c>
      <c r="D25" s="146"/>
      <c r="E25" s="146">
        <v>543944160</v>
      </c>
      <c r="F25" s="146"/>
      <c r="G25" s="146">
        <v>433356135</v>
      </c>
      <c r="H25" s="146"/>
      <c r="I25" s="146">
        <f t="shared" si="1"/>
        <v>110588025</v>
      </c>
      <c r="J25" s="146"/>
      <c r="K25" s="146">
        <v>600000</v>
      </c>
      <c r="L25" s="146"/>
      <c r="M25" s="146">
        <v>543944160</v>
      </c>
      <c r="N25" s="146"/>
      <c r="O25" s="146">
        <v>582425917</v>
      </c>
      <c r="P25" s="146"/>
      <c r="Q25" s="146">
        <f t="shared" si="0"/>
        <v>-38481757</v>
      </c>
      <c r="R25" s="209"/>
      <c r="S25" s="50"/>
    </row>
    <row r="26" spans="1:19" ht="34.5" customHeight="1">
      <c r="A26" s="47" t="s">
        <v>134</v>
      </c>
      <c r="C26" s="146"/>
      <c r="D26" s="146"/>
      <c r="E26" s="146">
        <v>0</v>
      </c>
      <c r="F26" s="146"/>
      <c r="G26" s="146">
        <v>0</v>
      </c>
      <c r="H26" s="146"/>
      <c r="I26" s="146">
        <f t="shared" si="1"/>
        <v>0</v>
      </c>
      <c r="J26" s="146"/>
      <c r="K26" s="146">
        <v>0</v>
      </c>
      <c r="L26" s="146"/>
      <c r="M26" s="146">
        <v>0</v>
      </c>
      <c r="N26" s="146"/>
      <c r="O26" s="146">
        <v>0</v>
      </c>
      <c r="P26" s="146"/>
      <c r="Q26" s="146">
        <f t="shared" si="0"/>
        <v>0</v>
      </c>
      <c r="R26" s="209"/>
      <c r="S26" s="50"/>
    </row>
    <row r="27" spans="1:19" ht="34.5" customHeight="1">
      <c r="A27" s="47" t="s">
        <v>118</v>
      </c>
      <c r="C27" s="146"/>
      <c r="D27" s="146"/>
      <c r="E27" s="146">
        <v>0</v>
      </c>
      <c r="F27" s="146"/>
      <c r="G27" s="146">
        <v>0</v>
      </c>
      <c r="H27" s="146"/>
      <c r="I27" s="146">
        <f t="shared" si="1"/>
        <v>0</v>
      </c>
      <c r="J27" s="146"/>
      <c r="K27" s="146">
        <v>0</v>
      </c>
      <c r="L27" s="146"/>
      <c r="M27" s="146">
        <v>0</v>
      </c>
      <c r="N27" s="146"/>
      <c r="O27" s="146">
        <v>0</v>
      </c>
      <c r="P27" s="146"/>
      <c r="Q27" s="146">
        <f t="shared" si="0"/>
        <v>0</v>
      </c>
      <c r="R27" s="209"/>
      <c r="S27" s="50"/>
    </row>
    <row r="28" spans="1:19" s="130" customFormat="1" ht="38.25" customHeight="1" thickBot="1">
      <c r="E28" s="131">
        <f>SUM(E9:E27)</f>
        <v>1663516892422</v>
      </c>
      <c r="F28" s="132"/>
      <c r="G28" s="131">
        <f>SUM(G9:G27)</f>
        <v>1692690388399</v>
      </c>
      <c r="H28" s="132">
        <f ca="1">SUM(H9:H30)</f>
        <v>0</v>
      </c>
      <c r="I28" s="131">
        <f>SUM(I9:I27)</f>
        <v>-29173495977</v>
      </c>
      <c r="J28" s="130">
        <f ca="1">SUM(J9:J30)</f>
        <v>0</v>
      </c>
      <c r="L28" s="130">
        <f ca="1">SUM(L9:L30)</f>
        <v>0</v>
      </c>
      <c r="M28" s="131">
        <f>SUM(M9:M27)</f>
        <v>1663516892422</v>
      </c>
      <c r="N28" s="131">
        <f ca="1">SUM(N9:N30)</f>
        <v>0</v>
      </c>
      <c r="O28" s="131">
        <f>SUM(O9:O27)</f>
        <v>1745023073784</v>
      </c>
      <c r="P28" s="131">
        <f ca="1">SUM(P9:P30)</f>
        <v>0</v>
      </c>
      <c r="Q28" s="131">
        <f>SUM(Q9:Q25)</f>
        <v>-81506181362</v>
      </c>
      <c r="R28" s="210"/>
      <c r="S28" s="133"/>
    </row>
    <row r="29" spans="1:19" ht="38.25" customHeight="1" thickTop="1">
      <c r="M29" s="49"/>
    </row>
    <row r="30" spans="1:19" ht="38.25" customHeight="1">
      <c r="I30" s="24"/>
      <c r="M30" s="49"/>
      <c r="Q30" s="24"/>
    </row>
    <row r="31" spans="1:19" ht="38.25" customHeight="1">
      <c r="I31" s="24"/>
      <c r="K31" s="37"/>
      <c r="M31" s="49"/>
      <c r="Q31" s="24"/>
    </row>
    <row r="32" spans="1:19" ht="38.25" customHeight="1">
      <c r="I32" s="161"/>
      <c r="M32" s="49"/>
      <c r="Q32" s="24"/>
    </row>
    <row r="33" spans="9:18" s="146" customFormat="1" ht="38.25" customHeight="1">
      <c r="R33" s="211"/>
    </row>
    <row r="34" spans="9:18" s="146" customFormat="1" ht="38.25" customHeight="1">
      <c r="I34" s="115"/>
      <c r="J34" s="115"/>
      <c r="K34" s="115"/>
      <c r="L34" s="115"/>
      <c r="M34" s="115"/>
      <c r="N34" s="115"/>
      <c r="O34" s="115"/>
      <c r="P34" s="115"/>
      <c r="Q34" s="115"/>
      <c r="R34" s="211"/>
    </row>
    <row r="35" spans="9:18" s="146" customFormat="1" ht="38.25" customHeight="1">
      <c r="I35" s="173"/>
      <c r="J35" s="115"/>
      <c r="K35" s="115"/>
      <c r="L35" s="115"/>
      <c r="M35" s="115"/>
      <c r="N35" s="115"/>
      <c r="O35" s="115"/>
      <c r="P35" s="115"/>
      <c r="Q35" s="173"/>
      <c r="R35" s="211"/>
    </row>
    <row r="36" spans="9:18" s="146" customFormat="1" ht="38.25" customHeight="1">
      <c r="I36" s="115"/>
      <c r="J36" s="115"/>
      <c r="K36" s="115"/>
      <c r="L36" s="115"/>
      <c r="M36" s="115"/>
      <c r="N36" s="115"/>
      <c r="O36" s="115"/>
      <c r="P36" s="115"/>
      <c r="Q36" s="115"/>
      <c r="R36" s="211"/>
    </row>
    <row r="37" spans="9:18" s="146" customFormat="1" ht="38.25" customHeight="1">
      <c r="R37" s="211"/>
    </row>
    <row r="38" spans="9:18" ht="38.25" customHeight="1">
      <c r="I38" s="36"/>
      <c r="M38" s="49"/>
    </row>
    <row r="39" spans="9:18" ht="38.25" customHeight="1">
      <c r="I39" s="36"/>
    </row>
    <row r="40" spans="9:18" ht="38.25" customHeight="1">
      <c r="I40" s="36"/>
    </row>
    <row r="41" spans="9:18" ht="38.25" customHeight="1"/>
    <row r="42" spans="9:18" ht="38.25" customHeight="1"/>
    <row r="43" spans="9:18" ht="38.25" customHeight="1"/>
    <row r="44" spans="9:18" ht="38.25" customHeight="1"/>
    <row r="45" spans="9:18" ht="38.25" customHeight="1"/>
  </sheetData>
  <sortState xmlns:xlrd2="http://schemas.microsoft.com/office/spreadsheetml/2017/richdata2" ref="A6:Q38">
    <sortCondition descending="1" ref="Q8:Q43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9"/>
  <sheetViews>
    <sheetView rightToLeft="1" view="pageBreakPreview" zoomScale="40" zoomScaleNormal="100" zoomScaleSheetLayoutView="40" workbookViewId="0">
      <selection activeCell="Q16" sqref="Q16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.28515625" style="36" bestFit="1" customWidth="1"/>
    <col min="24" max="24" width="31.28515625" style="36" bestFit="1" customWidth="1"/>
    <col min="25" max="25" width="25.5703125" style="36" bestFit="1" customWidth="1"/>
    <col min="26" max="26" width="23" style="36" bestFit="1" customWidth="1"/>
    <col min="27" max="27" width="31.5703125" style="36" bestFit="1" customWidth="1"/>
    <col min="28" max="16384" width="9.140625" style="36"/>
  </cols>
  <sheetData>
    <row r="2" spans="1:24" s="30" customFormat="1" ht="78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4" s="30" customFormat="1" ht="78">
      <c r="A3" s="198" t="s">
        <v>29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4" s="30" customFormat="1" ht="78">
      <c r="A4" s="198" t="str">
        <f>'درآمد ناشی از تغییر قیمت اوراق '!A4:Q4</f>
        <v>برای ماه منتهی به 1401/06/31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201" t="s">
        <v>80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U6" s="34"/>
    </row>
    <row r="7" spans="1:24" ht="40.5">
      <c r="A7" s="168"/>
      <c r="B7" s="168"/>
      <c r="C7" s="168"/>
      <c r="D7" s="168"/>
      <c r="E7" s="168"/>
      <c r="F7" s="168"/>
      <c r="G7" s="168"/>
      <c r="H7" s="168"/>
      <c r="I7" s="35"/>
      <c r="J7" s="168"/>
      <c r="K7" s="75"/>
      <c r="L7" s="168"/>
      <c r="M7" s="168"/>
      <c r="N7" s="168"/>
      <c r="O7" s="168"/>
      <c r="P7" s="168"/>
      <c r="Q7" s="168"/>
      <c r="R7" s="168"/>
      <c r="S7" s="35"/>
    </row>
    <row r="8" spans="1:24" s="33" customFormat="1" ht="46.5" customHeight="1" thickBot="1">
      <c r="A8" s="199" t="s">
        <v>3</v>
      </c>
      <c r="C8" s="200" t="s">
        <v>141</v>
      </c>
      <c r="D8" s="200" t="s">
        <v>31</v>
      </c>
      <c r="E8" s="200" t="s">
        <v>31</v>
      </c>
      <c r="F8" s="200" t="s">
        <v>31</v>
      </c>
      <c r="G8" s="200" t="s">
        <v>31</v>
      </c>
      <c r="H8" s="200" t="s">
        <v>31</v>
      </c>
      <c r="I8" s="200" t="s">
        <v>31</v>
      </c>
      <c r="J8" s="200" t="s">
        <v>31</v>
      </c>
      <c r="K8" s="200" t="s">
        <v>31</v>
      </c>
      <c r="M8" s="200" t="s">
        <v>142</v>
      </c>
      <c r="N8" s="200" t="s">
        <v>32</v>
      </c>
      <c r="O8" s="200" t="s">
        <v>32</v>
      </c>
      <c r="P8" s="200" t="s">
        <v>32</v>
      </c>
      <c r="Q8" s="200" t="s">
        <v>32</v>
      </c>
      <c r="R8" s="200" t="s">
        <v>32</v>
      </c>
      <c r="S8" s="200" t="s">
        <v>32</v>
      </c>
      <c r="T8" s="200" t="s">
        <v>32</v>
      </c>
      <c r="U8" s="200" t="s">
        <v>32</v>
      </c>
    </row>
    <row r="9" spans="1:24" s="38" customFormat="1" ht="76.5" customHeight="1" thickBot="1">
      <c r="A9" s="200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49" t="s">
        <v>88</v>
      </c>
      <c r="C10" s="147">
        <v>0</v>
      </c>
      <c r="D10" s="147"/>
      <c r="E10" s="147">
        <v>-7213802268</v>
      </c>
      <c r="F10" s="147"/>
      <c r="G10" s="147">
        <f>'درآمد ناشی از فروش '!I9</f>
        <v>1996587898</v>
      </c>
      <c r="H10" s="147"/>
      <c r="I10" s="147">
        <f>C10+E10+G10</f>
        <v>-5217214370</v>
      </c>
      <c r="K10" s="150">
        <v>2.0999999999999999E-3</v>
      </c>
      <c r="M10" s="147">
        <v>0</v>
      </c>
      <c r="N10" s="147"/>
      <c r="O10" s="147">
        <v>5674121025</v>
      </c>
      <c r="P10" s="147"/>
      <c r="Q10" s="147">
        <v>3609814769</v>
      </c>
      <c r="R10" s="147"/>
      <c r="S10" s="147">
        <f>M10+O10+Q10</f>
        <v>9283935794</v>
      </c>
      <c r="U10" s="150">
        <f>S10/$S$39</f>
        <v>4.7676082526796768E-2</v>
      </c>
      <c r="W10" s="74"/>
      <c r="X10" s="74"/>
    </row>
    <row r="11" spans="1:24" s="40" customFormat="1" ht="51" customHeight="1">
      <c r="A11" s="149" t="s">
        <v>124</v>
      </c>
      <c r="C11" s="147">
        <v>0</v>
      </c>
      <c r="D11" s="147"/>
      <c r="E11" s="147">
        <v>-20922708</v>
      </c>
      <c r="F11" s="147"/>
      <c r="G11" s="147">
        <f>'درآمد ناشی از فروش '!I10</f>
        <v>91944508</v>
      </c>
      <c r="H11" s="147"/>
      <c r="I11" s="147">
        <f t="shared" ref="I11:I38" si="0">C11+E11+G11</f>
        <v>71021800</v>
      </c>
      <c r="K11" s="150">
        <v>-1.09E-2</v>
      </c>
      <c r="M11" s="147">
        <v>0</v>
      </c>
      <c r="N11" s="147"/>
      <c r="O11" s="147">
        <v>345224688</v>
      </c>
      <c r="P11" s="147"/>
      <c r="Q11" s="147">
        <v>91944508</v>
      </c>
      <c r="R11" s="147"/>
      <c r="S11" s="147">
        <f t="shared" ref="S11:S38" si="1">M11+O11+Q11</f>
        <v>437169196</v>
      </c>
      <c r="U11" s="150">
        <f t="shared" ref="U11:U38" si="2">S11/$S$39</f>
        <v>2.2450084887639401E-3</v>
      </c>
      <c r="W11" s="74"/>
      <c r="X11" s="74"/>
    </row>
    <row r="12" spans="1:24" s="40" customFormat="1" ht="51" customHeight="1">
      <c r="A12" s="149" t="s">
        <v>84</v>
      </c>
      <c r="C12" s="147">
        <v>0</v>
      </c>
      <c r="D12" s="147"/>
      <c r="E12" s="147">
        <v>3685714350</v>
      </c>
      <c r="F12" s="147"/>
      <c r="G12" s="147">
        <f>'درآمد ناشی از فروش '!I11</f>
        <v>11983382330</v>
      </c>
      <c r="H12" s="147"/>
      <c r="I12" s="147">
        <f t="shared" si="0"/>
        <v>15669096680</v>
      </c>
      <c r="K12" s="150">
        <v>-5.7000000000000002E-3</v>
      </c>
      <c r="M12" s="147">
        <v>0</v>
      </c>
      <c r="N12" s="147"/>
      <c r="O12" s="147">
        <v>5980019053</v>
      </c>
      <c r="P12" s="147"/>
      <c r="Q12" s="147">
        <v>13445599281</v>
      </c>
      <c r="R12" s="147"/>
      <c r="S12" s="147">
        <f t="shared" si="1"/>
        <v>19425618334</v>
      </c>
      <c r="U12" s="150">
        <f t="shared" si="2"/>
        <v>9.9756978438431482E-2</v>
      </c>
      <c r="W12" s="74"/>
      <c r="X12" s="74"/>
    </row>
    <row r="13" spans="1:24" s="40" customFormat="1" ht="51" customHeight="1">
      <c r="A13" s="149" t="s">
        <v>93</v>
      </c>
      <c r="C13" s="147">
        <v>0</v>
      </c>
      <c r="D13" s="147"/>
      <c r="E13" s="147">
        <v>-13833747242</v>
      </c>
      <c r="F13" s="147"/>
      <c r="G13" s="147">
        <f>'درآمد ناشی از فروش '!I12</f>
        <v>849211194</v>
      </c>
      <c r="H13" s="147"/>
      <c r="I13" s="147">
        <f t="shared" si="0"/>
        <v>-12984536048</v>
      </c>
      <c r="K13" s="150">
        <v>1.4999999999999999E-2</v>
      </c>
      <c r="M13" s="147">
        <v>6470645367</v>
      </c>
      <c r="N13" s="147"/>
      <c r="O13" s="147">
        <v>14137206487</v>
      </c>
      <c r="P13" s="147"/>
      <c r="Q13" s="147">
        <v>15237742139</v>
      </c>
      <c r="R13" s="147"/>
      <c r="S13" s="147">
        <f t="shared" si="1"/>
        <v>35845593993</v>
      </c>
      <c r="U13" s="150">
        <f t="shared" si="2"/>
        <v>0.18407898711845813</v>
      </c>
      <c r="W13" s="74"/>
      <c r="X13" s="74"/>
    </row>
    <row r="14" spans="1:24" s="40" customFormat="1" ht="51" customHeight="1">
      <c r="A14" s="149" t="s">
        <v>118</v>
      </c>
      <c r="C14" s="147">
        <v>0</v>
      </c>
      <c r="D14" s="147"/>
      <c r="E14" s="147">
        <v>0</v>
      </c>
      <c r="F14" s="147"/>
      <c r="G14" s="147">
        <f>'درآمد ناشی از فروش '!I13</f>
        <v>-66271918</v>
      </c>
      <c r="H14" s="147"/>
      <c r="I14" s="147">
        <f t="shared" si="0"/>
        <v>-66271918</v>
      </c>
      <c r="K14" s="150">
        <v>-1.7399999999999999E-2</v>
      </c>
      <c r="M14" s="147">
        <v>2640000000</v>
      </c>
      <c r="N14" s="147"/>
      <c r="O14" s="147">
        <v>0</v>
      </c>
      <c r="P14" s="147"/>
      <c r="Q14" s="147">
        <v>10465536443</v>
      </c>
      <c r="R14" s="147"/>
      <c r="S14" s="147">
        <f t="shared" si="1"/>
        <v>13105536443</v>
      </c>
      <c r="U14" s="150">
        <f t="shared" si="2"/>
        <v>6.7301266497148557E-2</v>
      </c>
      <c r="W14" s="74"/>
      <c r="X14" s="74"/>
    </row>
    <row r="15" spans="1:24" s="40" customFormat="1" ht="51" customHeight="1">
      <c r="A15" s="149" t="s">
        <v>89</v>
      </c>
      <c r="C15" s="147">
        <v>0</v>
      </c>
      <c r="D15" s="147"/>
      <c r="E15" s="147">
        <v>37034877707</v>
      </c>
      <c r="F15" s="147"/>
      <c r="G15" s="147">
        <f>'درآمد ناشی از فروش '!I14</f>
        <v>-622826106</v>
      </c>
      <c r="H15" s="147"/>
      <c r="I15" s="147">
        <f t="shared" si="0"/>
        <v>36412051601</v>
      </c>
      <c r="K15" s="150">
        <v>0.14299999999999999</v>
      </c>
      <c r="M15" s="147">
        <v>42163200000</v>
      </c>
      <c r="N15" s="147"/>
      <c r="O15" s="147">
        <v>-14185722088</v>
      </c>
      <c r="P15" s="147"/>
      <c r="Q15" s="147">
        <v>2697111254</v>
      </c>
      <c r="R15" s="147"/>
      <c r="S15" s="147">
        <f t="shared" si="1"/>
        <v>30674589166</v>
      </c>
      <c r="U15" s="150">
        <f t="shared" si="2"/>
        <v>0.15752416615148793</v>
      </c>
      <c r="W15" s="74"/>
      <c r="X15" s="74"/>
    </row>
    <row r="16" spans="1:24" s="40" customFormat="1" ht="51" customHeight="1">
      <c r="A16" s="149" t="s">
        <v>136</v>
      </c>
      <c r="C16" s="147">
        <v>0</v>
      </c>
      <c r="D16" s="147"/>
      <c r="E16" s="147">
        <v>-337667909</v>
      </c>
      <c r="F16" s="147"/>
      <c r="G16" s="147">
        <f>'درآمد ناشی از فروش '!I15</f>
        <v>-34196012</v>
      </c>
      <c r="H16" s="147"/>
      <c r="I16" s="147">
        <f t="shared" si="0"/>
        <v>-371863921</v>
      </c>
      <c r="K16" s="150">
        <v>-9.9699999999999997E-2</v>
      </c>
      <c r="M16" s="147">
        <v>0</v>
      </c>
      <c r="N16" s="147"/>
      <c r="O16" s="147">
        <v>-365033624</v>
      </c>
      <c r="P16" s="147"/>
      <c r="Q16" s="147">
        <v>-34196012</v>
      </c>
      <c r="R16" s="147"/>
      <c r="S16" s="147">
        <f t="shared" si="1"/>
        <v>-399229636</v>
      </c>
      <c r="U16" s="150">
        <f t="shared" si="2"/>
        <v>-2.0501762932677854E-3</v>
      </c>
      <c r="W16" s="74"/>
      <c r="X16" s="74"/>
    </row>
    <row r="17" spans="1:24" s="40" customFormat="1" ht="51" customHeight="1">
      <c r="A17" s="149" t="s">
        <v>134</v>
      </c>
      <c r="C17" s="147">
        <v>0</v>
      </c>
      <c r="D17" s="147"/>
      <c r="E17" s="147">
        <v>0</v>
      </c>
      <c r="F17" s="147"/>
      <c r="G17" s="147">
        <f>'درآمد ناشی از فروش '!I16</f>
        <v>1147884</v>
      </c>
      <c r="H17" s="147"/>
      <c r="I17" s="147">
        <f t="shared" si="0"/>
        <v>1147884</v>
      </c>
      <c r="K17" s="150">
        <v>-8.3799999999999999E-2</v>
      </c>
      <c r="M17" s="147">
        <v>0</v>
      </c>
      <c r="N17" s="147"/>
      <c r="O17" s="147">
        <v>0</v>
      </c>
      <c r="P17" s="147"/>
      <c r="Q17" s="147">
        <v>1191511</v>
      </c>
      <c r="R17" s="147"/>
      <c r="S17" s="147">
        <f t="shared" si="1"/>
        <v>1191511</v>
      </c>
      <c r="U17" s="150">
        <f t="shared" si="2"/>
        <v>6.1188032778403055E-6</v>
      </c>
      <c r="W17" s="74"/>
      <c r="X17" s="74"/>
    </row>
    <row r="18" spans="1:24" s="40" customFormat="1" ht="51" customHeight="1">
      <c r="A18" s="149" t="s">
        <v>117</v>
      </c>
      <c r="C18" s="147">
        <v>0</v>
      </c>
      <c r="D18" s="147"/>
      <c r="E18" s="147">
        <v>-8152907709</v>
      </c>
      <c r="F18" s="147"/>
      <c r="G18" s="147">
        <f>'درآمد ناشی از فروش '!I17</f>
        <v>120144289</v>
      </c>
      <c r="H18" s="147"/>
      <c r="I18" s="147">
        <f t="shared" si="0"/>
        <v>-8032763420</v>
      </c>
      <c r="K18" s="150">
        <v>8.0000000000000004E-4</v>
      </c>
      <c r="M18" s="147">
        <v>24419723866</v>
      </c>
      <c r="N18" s="147"/>
      <c r="O18" s="147">
        <v>-3601022611</v>
      </c>
      <c r="P18" s="147"/>
      <c r="Q18" s="147">
        <v>1694293780</v>
      </c>
      <c r="R18" s="147"/>
      <c r="S18" s="147">
        <f t="shared" si="1"/>
        <v>22512995035</v>
      </c>
      <c r="U18" s="150">
        <f t="shared" si="2"/>
        <v>0.1156116794676344</v>
      </c>
      <c r="W18" s="74"/>
      <c r="X18" s="74"/>
    </row>
    <row r="19" spans="1:24" s="40" customFormat="1" ht="51" customHeight="1">
      <c r="A19" s="149" t="s">
        <v>135</v>
      </c>
      <c r="C19" s="147">
        <v>0</v>
      </c>
      <c r="D19" s="147"/>
      <c r="E19" s="147">
        <v>110588025</v>
      </c>
      <c r="F19" s="147"/>
      <c r="G19" s="147">
        <f>'درآمد ناشی از فروش '!I18</f>
        <v>-2159985664</v>
      </c>
      <c r="H19" s="147"/>
      <c r="I19" s="147">
        <f t="shared" si="0"/>
        <v>-2049397639</v>
      </c>
      <c r="K19" s="150">
        <v>2.92E-2</v>
      </c>
      <c r="M19" s="147">
        <v>0</v>
      </c>
      <c r="N19" s="147"/>
      <c r="O19" s="147">
        <v>-38481757</v>
      </c>
      <c r="P19" s="147"/>
      <c r="Q19" s="147">
        <v>-2159985664</v>
      </c>
      <c r="R19" s="147"/>
      <c r="S19" s="147">
        <f t="shared" si="1"/>
        <v>-2198467421</v>
      </c>
      <c r="U19" s="150">
        <f t="shared" si="2"/>
        <v>-1.1289857720020984E-2</v>
      </c>
      <c r="W19" s="74"/>
      <c r="X19" s="74"/>
    </row>
    <row r="20" spans="1:24" s="40" customFormat="1" ht="51" customHeight="1">
      <c r="A20" s="149" t="s">
        <v>123</v>
      </c>
      <c r="C20" s="147">
        <v>0</v>
      </c>
      <c r="D20" s="147"/>
      <c r="E20" s="147">
        <v>0</v>
      </c>
      <c r="F20" s="147"/>
      <c r="G20" s="147">
        <v>0</v>
      </c>
      <c r="H20" s="147"/>
      <c r="I20" s="147">
        <f t="shared" si="0"/>
        <v>0</v>
      </c>
      <c r="K20" s="150">
        <v>-6.6E-3</v>
      </c>
      <c r="M20" s="147">
        <v>0</v>
      </c>
      <c r="N20" s="147"/>
      <c r="O20" s="147">
        <v>0</v>
      </c>
      <c r="P20" s="147"/>
      <c r="Q20" s="147">
        <v>-195148541</v>
      </c>
      <c r="R20" s="147"/>
      <c r="S20" s="147">
        <f t="shared" si="1"/>
        <v>-195148541</v>
      </c>
      <c r="U20" s="150">
        <f t="shared" si="2"/>
        <v>-1.002152336265929E-3</v>
      </c>
      <c r="W20" s="74"/>
      <c r="X20" s="74"/>
    </row>
    <row r="21" spans="1:24" s="40" customFormat="1" ht="51" customHeight="1">
      <c r="A21" s="149" t="s">
        <v>90</v>
      </c>
      <c r="C21" s="147">
        <v>0</v>
      </c>
      <c r="D21" s="147"/>
      <c r="E21" s="147">
        <v>0</v>
      </c>
      <c r="F21" s="147"/>
      <c r="G21" s="147">
        <v>0</v>
      </c>
      <c r="H21" s="147"/>
      <c r="I21" s="147">
        <f t="shared" si="0"/>
        <v>0</v>
      </c>
      <c r="K21" s="150">
        <v>0.16950000000000001</v>
      </c>
      <c r="M21" s="147">
        <v>0</v>
      </c>
      <c r="N21" s="147"/>
      <c r="O21" s="147">
        <v>0</v>
      </c>
      <c r="P21" s="147"/>
      <c r="Q21" s="147">
        <v>2367229894</v>
      </c>
      <c r="R21" s="147"/>
      <c r="S21" s="147">
        <f t="shared" si="1"/>
        <v>2367229894</v>
      </c>
      <c r="U21" s="150">
        <f t="shared" si="2"/>
        <v>1.2156508865473134E-2</v>
      </c>
      <c r="W21" s="74"/>
      <c r="X21" s="74"/>
    </row>
    <row r="22" spans="1:24" s="40" customFormat="1" ht="51" customHeight="1">
      <c r="A22" s="149" t="s">
        <v>86</v>
      </c>
      <c r="C22" s="147">
        <v>0</v>
      </c>
      <c r="D22" s="147"/>
      <c r="E22" s="147">
        <v>0</v>
      </c>
      <c r="F22" s="147"/>
      <c r="G22" s="147">
        <v>0</v>
      </c>
      <c r="H22" s="147"/>
      <c r="I22" s="147">
        <f t="shared" si="0"/>
        <v>0</v>
      </c>
      <c r="K22" s="150">
        <v>0</v>
      </c>
      <c r="M22" s="147">
        <v>0</v>
      </c>
      <c r="N22" s="147"/>
      <c r="O22" s="147">
        <v>0</v>
      </c>
      <c r="P22" s="147"/>
      <c r="Q22" s="147">
        <v>15848577755</v>
      </c>
      <c r="R22" s="147"/>
      <c r="S22" s="147">
        <f t="shared" si="1"/>
        <v>15848577755</v>
      </c>
      <c r="U22" s="150">
        <f t="shared" si="2"/>
        <v>8.1387691356941697E-2</v>
      </c>
      <c r="W22" s="74"/>
      <c r="X22" s="74"/>
    </row>
    <row r="23" spans="1:24" s="40" customFormat="1" ht="51" customHeight="1">
      <c r="A23" s="149" t="s">
        <v>112</v>
      </c>
      <c r="C23" s="147">
        <v>0</v>
      </c>
      <c r="D23" s="147"/>
      <c r="E23" s="147">
        <v>-791974052</v>
      </c>
      <c r="F23" s="147"/>
      <c r="G23" s="147">
        <v>0</v>
      </c>
      <c r="H23" s="147"/>
      <c r="I23" s="147">
        <f>C23+E23+G23</f>
        <v>-791974052</v>
      </c>
      <c r="K23" s="150">
        <v>1.0800000000000001E-2</v>
      </c>
      <c r="M23" s="147">
        <v>0</v>
      </c>
      <c r="N23" s="147"/>
      <c r="O23" s="147">
        <v>-1732355095</v>
      </c>
      <c r="P23" s="147"/>
      <c r="Q23" s="147">
        <v>581853388</v>
      </c>
      <c r="R23" s="147"/>
      <c r="S23" s="147">
        <f t="shared" si="1"/>
        <v>-1150501707</v>
      </c>
      <c r="U23" s="150">
        <f t="shared" si="2"/>
        <v>-5.9082069875582071E-3</v>
      </c>
      <c r="W23" s="74"/>
      <c r="X23" s="74"/>
    </row>
    <row r="24" spans="1:24" s="40" customFormat="1" ht="51" customHeight="1">
      <c r="A24" s="149" t="s">
        <v>85</v>
      </c>
      <c r="C24" s="147">
        <v>0</v>
      </c>
      <c r="D24" s="147"/>
      <c r="E24" s="147">
        <v>6455769624</v>
      </c>
      <c r="F24" s="147"/>
      <c r="G24" s="147">
        <v>0</v>
      </c>
      <c r="H24" s="147"/>
      <c r="I24" s="147">
        <f t="shared" si="0"/>
        <v>6455769624</v>
      </c>
      <c r="K24" s="150">
        <v>3.6799999999999999E-2</v>
      </c>
      <c r="M24" s="147">
        <v>7125000000</v>
      </c>
      <c r="N24" s="147"/>
      <c r="O24" s="147">
        <v>11549638505</v>
      </c>
      <c r="P24" s="147"/>
      <c r="Q24" s="147">
        <v>9864786088</v>
      </c>
      <c r="R24" s="147"/>
      <c r="S24" s="147">
        <f t="shared" si="1"/>
        <v>28539424593</v>
      </c>
      <c r="U24" s="150">
        <f t="shared" si="2"/>
        <v>0.14655938950402023</v>
      </c>
      <c r="W24" s="74"/>
      <c r="X24" s="74"/>
    </row>
    <row r="25" spans="1:24" s="40" customFormat="1" ht="51" customHeight="1">
      <c r="A25" s="149" t="s">
        <v>99</v>
      </c>
      <c r="C25" s="147">
        <v>0</v>
      </c>
      <c r="D25" s="147"/>
      <c r="E25" s="147">
        <v>0</v>
      </c>
      <c r="F25" s="147"/>
      <c r="G25" s="147">
        <v>0</v>
      </c>
      <c r="H25" s="147"/>
      <c r="I25" s="147">
        <f t="shared" si="0"/>
        <v>0</v>
      </c>
      <c r="K25" s="150">
        <v>0</v>
      </c>
      <c r="M25" s="147">
        <v>307333200</v>
      </c>
      <c r="N25" s="147"/>
      <c r="O25" s="147">
        <v>0</v>
      </c>
      <c r="P25" s="147"/>
      <c r="Q25" s="147">
        <v>-2131537290</v>
      </c>
      <c r="R25" s="147"/>
      <c r="S25" s="147">
        <f t="shared" si="1"/>
        <v>-1824204090</v>
      </c>
      <c r="U25" s="150">
        <f t="shared" si="2"/>
        <v>-9.3678916647363664E-3</v>
      </c>
      <c r="W25" s="74"/>
      <c r="X25" s="74"/>
    </row>
    <row r="26" spans="1:24" s="40" customFormat="1" ht="51" customHeight="1">
      <c r="A26" s="149" t="s">
        <v>100</v>
      </c>
      <c r="C26" s="147">
        <v>0</v>
      </c>
      <c r="D26" s="147"/>
      <c r="E26" s="147">
        <v>-7365910500</v>
      </c>
      <c r="F26" s="147"/>
      <c r="G26" s="147">
        <v>0</v>
      </c>
      <c r="H26" s="147"/>
      <c r="I26" s="147">
        <f t="shared" si="0"/>
        <v>-7365910500</v>
      </c>
      <c r="K26" s="150">
        <v>0</v>
      </c>
      <c r="M26" s="147">
        <v>14598495936</v>
      </c>
      <c r="N26" s="147"/>
      <c r="O26" s="147">
        <v>-10184031291</v>
      </c>
      <c r="P26" s="147"/>
      <c r="Q26" s="147">
        <v>23208971102</v>
      </c>
      <c r="R26" s="147"/>
      <c r="S26" s="147">
        <f t="shared" si="1"/>
        <v>27623435747</v>
      </c>
      <c r="U26" s="150">
        <f t="shared" si="2"/>
        <v>0.1418554836623033</v>
      </c>
      <c r="W26" s="74"/>
      <c r="X26" s="74"/>
    </row>
    <row r="27" spans="1:24" s="40" customFormat="1" ht="51" customHeight="1">
      <c r="A27" s="149" t="s">
        <v>92</v>
      </c>
      <c r="C27" s="147">
        <v>0</v>
      </c>
      <c r="D27" s="147"/>
      <c r="E27" s="147">
        <v>0</v>
      </c>
      <c r="F27" s="147"/>
      <c r="G27" s="147">
        <v>0</v>
      </c>
      <c r="H27" s="147"/>
      <c r="I27" s="147">
        <f t="shared" si="0"/>
        <v>0</v>
      </c>
      <c r="K27" s="150">
        <v>1.5E-3</v>
      </c>
      <c r="M27" s="147">
        <v>0</v>
      </c>
      <c r="N27" s="147"/>
      <c r="O27" s="147">
        <v>0</v>
      </c>
      <c r="P27" s="147"/>
      <c r="Q27" s="147">
        <v>37903127</v>
      </c>
      <c r="R27" s="147"/>
      <c r="S27" s="147">
        <f t="shared" si="1"/>
        <v>37903127</v>
      </c>
      <c r="U27" s="150">
        <f t="shared" si="2"/>
        <v>1.9464509998480702E-4</v>
      </c>
      <c r="W27" s="74"/>
      <c r="X27" s="74"/>
    </row>
    <row r="28" spans="1:24" s="40" customFormat="1" ht="51" customHeight="1">
      <c r="A28" s="149" t="s">
        <v>119</v>
      </c>
      <c r="C28" s="147">
        <v>0</v>
      </c>
      <c r="D28" s="147"/>
      <c r="E28" s="147">
        <v>-1809171000</v>
      </c>
      <c r="F28" s="147"/>
      <c r="G28" s="147">
        <v>0</v>
      </c>
      <c r="H28" s="147"/>
      <c r="I28" s="147">
        <f t="shared" si="0"/>
        <v>-1809171000</v>
      </c>
      <c r="K28" s="150">
        <v>0</v>
      </c>
      <c r="M28" s="147">
        <v>18494638070</v>
      </c>
      <c r="N28" s="147"/>
      <c r="O28" s="147">
        <v>-21543582416</v>
      </c>
      <c r="P28" s="147"/>
      <c r="Q28" s="147">
        <v>7412410118</v>
      </c>
      <c r="R28" s="147"/>
      <c r="S28" s="147">
        <f t="shared" si="1"/>
        <v>4363465772</v>
      </c>
      <c r="U28" s="150">
        <f t="shared" si="2"/>
        <v>2.2407840690062936E-2</v>
      </c>
      <c r="W28" s="74"/>
      <c r="X28" s="74"/>
    </row>
    <row r="29" spans="1:24" s="40" customFormat="1" ht="51" customHeight="1">
      <c r="A29" s="149" t="s">
        <v>116</v>
      </c>
      <c r="C29" s="147">
        <v>0</v>
      </c>
      <c r="D29" s="147"/>
      <c r="E29" s="147">
        <v>0</v>
      </c>
      <c r="F29" s="147"/>
      <c r="G29" s="147">
        <v>0</v>
      </c>
      <c r="H29" s="147"/>
      <c r="I29" s="147">
        <f t="shared" si="0"/>
        <v>0</v>
      </c>
      <c r="K29" s="150">
        <v>0.44629999999999997</v>
      </c>
      <c r="M29" s="147">
        <v>0</v>
      </c>
      <c r="N29" s="147"/>
      <c r="O29" s="147">
        <v>0</v>
      </c>
      <c r="P29" s="147"/>
      <c r="Q29" s="147">
        <v>397620046</v>
      </c>
      <c r="R29" s="147"/>
      <c r="S29" s="147">
        <f t="shared" si="1"/>
        <v>397620046</v>
      </c>
      <c r="U29" s="150">
        <f t="shared" si="2"/>
        <v>2.0419105159749369E-3</v>
      </c>
      <c r="W29" s="74"/>
      <c r="X29" s="74"/>
    </row>
    <row r="30" spans="1:24" s="40" customFormat="1" ht="51" customHeight="1">
      <c r="A30" s="149" t="s">
        <v>87</v>
      </c>
      <c r="C30" s="147">
        <v>5807363577</v>
      </c>
      <c r="D30" s="147"/>
      <c r="E30" s="147">
        <v>-10803335400</v>
      </c>
      <c r="F30" s="147"/>
      <c r="G30" s="147">
        <v>0</v>
      </c>
      <c r="H30" s="147"/>
      <c r="I30" s="147">
        <f t="shared" si="0"/>
        <v>-4995971823</v>
      </c>
      <c r="K30" s="150">
        <v>0.31480000000000002</v>
      </c>
      <c r="M30" s="147">
        <v>5807363577</v>
      </c>
      <c r="N30" s="147"/>
      <c r="O30" s="147">
        <v>-240560090</v>
      </c>
      <c r="P30" s="147"/>
      <c r="Q30" s="147">
        <v>1518051142</v>
      </c>
      <c r="R30" s="147"/>
      <c r="S30" s="147">
        <f t="shared" si="1"/>
        <v>7084854629</v>
      </c>
      <c r="U30" s="150">
        <f t="shared" si="2"/>
        <v>3.6383073028236637E-2</v>
      </c>
      <c r="W30" s="74"/>
      <c r="X30" s="74"/>
    </row>
    <row r="31" spans="1:24" s="40" customFormat="1" ht="51" customHeight="1">
      <c r="A31" s="149" t="s">
        <v>98</v>
      </c>
      <c r="C31" s="147">
        <v>0</v>
      </c>
      <c r="D31" s="147"/>
      <c r="E31" s="147">
        <v>0</v>
      </c>
      <c r="F31" s="147"/>
      <c r="G31" s="147">
        <v>0</v>
      </c>
      <c r="H31" s="147"/>
      <c r="I31" s="147">
        <f t="shared" si="0"/>
        <v>0</v>
      </c>
      <c r="K31" s="150">
        <v>-1.8499999999999999E-2</v>
      </c>
      <c r="M31" s="147">
        <v>0</v>
      </c>
      <c r="N31" s="147"/>
      <c r="O31" s="147">
        <v>0</v>
      </c>
      <c r="P31" s="147"/>
      <c r="Q31" s="147">
        <v>484013561</v>
      </c>
      <c r="R31" s="147"/>
      <c r="S31" s="147">
        <f t="shared" si="1"/>
        <v>484013561</v>
      </c>
      <c r="U31" s="150">
        <f t="shared" si="2"/>
        <v>2.4855698046983691E-3</v>
      </c>
      <c r="W31" s="74"/>
      <c r="X31" s="74"/>
    </row>
    <row r="32" spans="1:24" s="40" customFormat="1" ht="51" customHeight="1">
      <c r="A32" s="149" t="s">
        <v>107</v>
      </c>
      <c r="C32" s="147">
        <v>0</v>
      </c>
      <c r="D32" s="147"/>
      <c r="E32" s="147">
        <v>0</v>
      </c>
      <c r="F32" s="147"/>
      <c r="G32" s="147">
        <v>0</v>
      </c>
      <c r="H32" s="147"/>
      <c r="I32" s="147">
        <f t="shared" si="0"/>
        <v>0</v>
      </c>
      <c r="K32" s="150">
        <v>0</v>
      </c>
      <c r="M32" s="147">
        <v>8094455852</v>
      </c>
      <c r="N32" s="147"/>
      <c r="O32" s="147">
        <v>0</v>
      </c>
      <c r="P32" s="147"/>
      <c r="Q32" s="147">
        <v>-9925293487</v>
      </c>
      <c r="R32" s="147"/>
      <c r="S32" s="147">
        <f t="shared" si="1"/>
        <v>-1830837635</v>
      </c>
      <c r="U32" s="150">
        <f t="shared" si="2"/>
        <v>-9.4019571134730546E-3</v>
      </c>
      <c r="W32" s="74"/>
      <c r="X32" s="74"/>
    </row>
    <row r="33" spans="1:27" s="40" customFormat="1" ht="51" customHeight="1">
      <c r="A33" s="149" t="s">
        <v>91</v>
      </c>
      <c r="C33" s="147">
        <v>0</v>
      </c>
      <c r="D33" s="147"/>
      <c r="E33" s="147">
        <v>-5525034606</v>
      </c>
      <c r="F33" s="147"/>
      <c r="G33" s="147">
        <v>0</v>
      </c>
      <c r="H33" s="147"/>
      <c r="I33" s="147">
        <f t="shared" si="0"/>
        <v>-5525034606</v>
      </c>
      <c r="K33" s="150">
        <v>-1.23E-2</v>
      </c>
      <c r="M33" s="147">
        <v>0</v>
      </c>
      <c r="N33" s="147"/>
      <c r="O33" s="147">
        <v>-40039063408</v>
      </c>
      <c r="P33" s="147"/>
      <c r="Q33" s="147">
        <v>4090291070</v>
      </c>
      <c r="R33" s="147"/>
      <c r="S33" s="147">
        <f t="shared" si="1"/>
        <v>-35948772338</v>
      </c>
      <c r="U33" s="150">
        <f t="shared" si="2"/>
        <v>-0.18460884206363962</v>
      </c>
      <c r="W33" s="74"/>
      <c r="X33" s="74"/>
    </row>
    <row r="34" spans="1:27" s="40" customFormat="1" ht="51" customHeight="1">
      <c r="A34" s="149" t="s">
        <v>103</v>
      </c>
      <c r="C34" s="147">
        <v>0</v>
      </c>
      <c r="D34" s="147"/>
      <c r="E34" s="147">
        <v>-9358980750</v>
      </c>
      <c r="F34" s="147"/>
      <c r="G34" s="147">
        <v>0</v>
      </c>
      <c r="H34" s="147"/>
      <c r="I34" s="147">
        <f t="shared" si="0"/>
        <v>-9358980750</v>
      </c>
      <c r="K34" s="150">
        <v>8.77E-2</v>
      </c>
      <c r="M34" s="147">
        <v>5000000000</v>
      </c>
      <c r="N34" s="147"/>
      <c r="O34" s="147">
        <v>-707597825</v>
      </c>
      <c r="P34" s="147"/>
      <c r="Q34" s="147">
        <v>333375356</v>
      </c>
      <c r="R34" s="147"/>
      <c r="S34" s="147">
        <f t="shared" si="1"/>
        <v>4625777531</v>
      </c>
      <c r="U34" s="150">
        <f t="shared" si="2"/>
        <v>2.3754898376299367E-2</v>
      </c>
      <c r="W34" s="74"/>
      <c r="X34" s="74"/>
    </row>
    <row r="35" spans="1:27" s="40" customFormat="1" ht="51" customHeight="1">
      <c r="A35" s="149" t="s">
        <v>114</v>
      </c>
      <c r="C35" s="147">
        <v>0</v>
      </c>
      <c r="D35" s="147"/>
      <c r="E35" s="147">
        <v>0</v>
      </c>
      <c r="F35" s="147"/>
      <c r="G35" s="147">
        <v>0</v>
      </c>
      <c r="H35" s="147"/>
      <c r="I35" s="147">
        <f t="shared" si="0"/>
        <v>0</v>
      </c>
      <c r="K35" s="150">
        <v>2.9999999999999997E-4</v>
      </c>
      <c r="M35" s="147">
        <v>8100000000</v>
      </c>
      <c r="N35" s="147"/>
      <c r="O35" s="147">
        <v>0</v>
      </c>
      <c r="P35" s="147"/>
      <c r="Q35" s="147">
        <v>33183339222</v>
      </c>
      <c r="R35" s="147"/>
      <c r="S35" s="147">
        <f t="shared" si="1"/>
        <v>41283339222</v>
      </c>
      <c r="U35" s="150">
        <f t="shared" si="2"/>
        <v>0.21200360831898896</v>
      </c>
      <c r="W35" s="74"/>
      <c r="X35" s="74"/>
    </row>
    <row r="36" spans="1:27" s="40" customFormat="1" ht="51" customHeight="1">
      <c r="A36" s="149" t="s">
        <v>113</v>
      </c>
      <c r="C36" s="147">
        <v>0</v>
      </c>
      <c r="D36" s="147"/>
      <c r="E36" s="147">
        <v>0</v>
      </c>
      <c r="F36" s="147"/>
      <c r="G36" s="147">
        <v>0</v>
      </c>
      <c r="H36" s="147"/>
      <c r="I36" s="147">
        <f t="shared" si="0"/>
        <v>0</v>
      </c>
      <c r="K36" s="150">
        <v>0</v>
      </c>
      <c r="M36" s="147">
        <v>0</v>
      </c>
      <c r="N36" s="147"/>
      <c r="O36" s="147">
        <v>0</v>
      </c>
      <c r="P36" s="147"/>
      <c r="Q36" s="147">
        <v>889248746</v>
      </c>
      <c r="R36" s="147"/>
      <c r="S36" s="147">
        <f t="shared" si="1"/>
        <v>889248746</v>
      </c>
      <c r="U36" s="150">
        <f t="shared" si="2"/>
        <v>4.5665865794274505E-3</v>
      </c>
      <c r="W36" s="74"/>
      <c r="X36" s="74"/>
    </row>
    <row r="37" spans="1:27" s="40" customFormat="1" ht="51" customHeight="1">
      <c r="A37" s="149" t="s">
        <v>120</v>
      </c>
      <c r="C37" s="147">
        <v>0</v>
      </c>
      <c r="D37" s="147"/>
      <c r="E37" s="147">
        <v>-9892422802</v>
      </c>
      <c r="F37" s="147"/>
      <c r="G37" s="147">
        <v>0</v>
      </c>
      <c r="H37" s="147"/>
      <c r="I37" s="147"/>
      <c r="K37" s="150"/>
      <c r="M37" s="147">
        <v>0</v>
      </c>
      <c r="N37" s="147"/>
      <c r="O37" s="147">
        <v>-25200372178</v>
      </c>
      <c r="P37" s="147"/>
      <c r="Q37" s="147">
        <v>0</v>
      </c>
      <c r="R37" s="147"/>
      <c r="S37" s="147">
        <f t="shared" si="1"/>
        <v>-25200372178</v>
      </c>
      <c r="U37" s="150">
        <f t="shared" si="2"/>
        <v>-0.12941225039931822</v>
      </c>
      <c r="W37" s="74"/>
      <c r="X37" s="74"/>
    </row>
    <row r="38" spans="1:27" s="40" customFormat="1" ht="51" customHeight="1">
      <c r="A38" s="149" t="s">
        <v>143</v>
      </c>
      <c r="C38" s="147">
        <v>0</v>
      </c>
      <c r="D38" s="147"/>
      <c r="E38" s="147">
        <v>-1354568737</v>
      </c>
      <c r="F38" s="147"/>
      <c r="G38" s="147">
        <v>0</v>
      </c>
      <c r="H38" s="147"/>
      <c r="I38" s="147">
        <f t="shared" si="0"/>
        <v>-1354568737</v>
      </c>
      <c r="K38" s="150">
        <v>1.6000000000000001E-3</v>
      </c>
      <c r="M38" s="147">
        <v>0</v>
      </c>
      <c r="N38" s="147"/>
      <c r="O38" s="147">
        <v>-1354568737</v>
      </c>
      <c r="P38" s="147"/>
      <c r="Q38" s="147">
        <v>0</v>
      </c>
      <c r="R38" s="147"/>
      <c r="S38" s="147">
        <f t="shared" si="1"/>
        <v>-1354568737</v>
      </c>
      <c r="U38" s="150">
        <f t="shared" si="2"/>
        <v>-6.9561587161306969E-3</v>
      </c>
      <c r="W38" s="74"/>
      <c r="X38" s="74"/>
    </row>
    <row r="39" spans="1:27" s="33" customFormat="1" ht="51" customHeight="1" thickBot="1">
      <c r="C39" s="41">
        <f>SUM(C10:C38)</f>
        <v>5807363577</v>
      </c>
      <c r="E39" s="41">
        <f>SUM(E10:E38)</f>
        <v>-29173495977</v>
      </c>
      <c r="G39" s="41">
        <f>SUM(G10:G38)</f>
        <v>12159138403</v>
      </c>
      <c r="I39" s="41">
        <f>SUM(I10:I38)</f>
        <v>-1314571195</v>
      </c>
      <c r="J39" s="40"/>
      <c r="K39" s="85">
        <f>SUM(K10:K38)</f>
        <v>1.0045000000000002</v>
      </c>
      <c r="L39" s="40"/>
      <c r="M39" s="41">
        <f>SUM(M10:M38)</f>
        <v>143220855868</v>
      </c>
      <c r="O39" s="41">
        <f>SUM(O10:O38)</f>
        <v>-81506181362</v>
      </c>
      <c r="Q39" s="41">
        <f>SUM(Q10:Q38)</f>
        <v>133014743306</v>
      </c>
      <c r="S39" s="41">
        <f>SUM(S10:S38)</f>
        <v>194729417812</v>
      </c>
      <c r="T39" s="40"/>
      <c r="U39" s="86">
        <f>SUM(U10:U38)</f>
        <v>1.0000000000000002</v>
      </c>
      <c r="V39" s="40"/>
      <c r="AA39" s="144">
        <f>SUM(W39:Z39)</f>
        <v>0</v>
      </c>
    </row>
    <row r="40" spans="1:27" ht="41.25" thickTop="1">
      <c r="D40" s="40"/>
      <c r="F40" s="40"/>
      <c r="H40" s="40"/>
      <c r="J40" s="40"/>
      <c r="L40" s="40"/>
      <c r="N40" s="40"/>
      <c r="P40" s="40"/>
      <c r="R40" s="40"/>
      <c r="T40" s="40"/>
      <c r="V40" s="40"/>
    </row>
    <row r="41" spans="1:27" s="33" customFormat="1" ht="40.5">
      <c r="C41" s="33">
        <f>C39-'درآمد سود سهام '!M21</f>
        <v>0</v>
      </c>
      <c r="D41" s="40"/>
      <c r="G41" s="74"/>
      <c r="K41" s="34"/>
      <c r="O41" s="74"/>
      <c r="P41" s="40"/>
      <c r="Q41" s="74"/>
      <c r="R41" s="40"/>
      <c r="T41" s="40"/>
      <c r="U41" s="34"/>
    </row>
    <row r="42" spans="1:27" ht="40.5">
      <c r="G42" s="144"/>
      <c r="Q42" s="144"/>
      <c r="T42" s="40"/>
    </row>
    <row r="43" spans="1:27" ht="36.75">
      <c r="G43" s="144"/>
      <c r="Q43" s="144"/>
    </row>
    <row r="44" spans="1:27" ht="36.75">
      <c r="G44" s="144"/>
      <c r="Q44" s="144"/>
    </row>
    <row r="48" spans="1:27">
      <c r="C48" s="42"/>
      <c r="D48" s="42"/>
      <c r="E48" s="42"/>
      <c r="F48" s="42"/>
      <c r="G48" s="42"/>
      <c r="H48" s="42"/>
      <c r="I48" s="42"/>
      <c r="J48" s="42"/>
      <c r="K48" s="43"/>
      <c r="L48" s="42"/>
      <c r="M48" s="42"/>
      <c r="N48" s="42"/>
      <c r="O48" s="42"/>
      <c r="P48" s="42"/>
      <c r="Q48" s="42"/>
      <c r="R48" s="42"/>
      <c r="S48" s="42"/>
      <c r="T48" s="42"/>
    </row>
    <row r="59" spans="3:21">
      <c r="C59" s="42"/>
      <c r="D59" s="42"/>
      <c r="E59" s="42"/>
      <c r="F59" s="42"/>
      <c r="G59" s="42"/>
      <c r="H59" s="42"/>
      <c r="I59" s="42"/>
      <c r="J59" s="42"/>
      <c r="K59" s="43"/>
      <c r="L59" s="42"/>
      <c r="M59" s="42"/>
      <c r="N59" s="42"/>
      <c r="O59" s="42"/>
      <c r="P59" s="42"/>
      <c r="Q59" s="42"/>
      <c r="R59" s="42"/>
      <c r="S59" s="42"/>
      <c r="T59" s="42"/>
      <c r="U59" s="4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2022-10-02T14:30:20Z</dcterms:modified>
</cp:coreProperties>
</file>