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صندوق آهنگ سهام کیان\گزارش ماهانه\سال1402\14020331\New folder\"/>
    </mc:Choice>
  </mc:AlternateContent>
  <xr:revisionPtr revIDLastSave="0" documentId="13_ncr:1_{994E5601-67AC-457E-AE9C-0025E64FB55D}" xr6:coauthVersionLast="47" xr6:coauthVersionMax="47" xr10:uidLastSave="{00000000-0000-0000-0000-000000000000}"/>
  <bookViews>
    <workbookView xWindow="-120" yWindow="-120" windowWidth="24240" windowHeight="13140" tabRatio="900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" sheetId="21" r:id="rId7"/>
    <sheet name="درآمد ناشی از تغییر قیمت اوراق " sheetId="10" r:id="rId8"/>
    <sheet name="سرمایه‌گذاری در سهام" sheetId="22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externalReferences>
    <externalReference r:id="rId13"/>
  </externalReferences>
  <definedNames>
    <definedName name="_xlnm._FilterDatabase" localSheetId="10" hidden="1">'درآمد سپرده بانکی '!$A$9:$M$9</definedName>
    <definedName name="_xlnm._FilterDatabase" localSheetId="7" hidden="1">'درآمد ناشی از تغییر قیمت اوراق '!$A$8:$X$8</definedName>
    <definedName name="_xlnm._FilterDatabase" localSheetId="6" hidden="1">'درآمد ناشی از فروش'!$A$8:$Q$8</definedName>
    <definedName name="_xlnm._FilterDatabase" localSheetId="11" hidden="1">'سایر درآمدها '!$A$9:$M$9</definedName>
    <definedName name="_xlnm._FilterDatabase" localSheetId="8" hidden="1">'سرمایه‌گذاری در سهام'!$A$9:$AA$9</definedName>
    <definedName name="_xlnm._FilterDatabase" localSheetId="4" hidden="1">'سود اوراق بهادار و سپرده بانکی '!$A$7:$S$7</definedName>
    <definedName name="_xlnm.Print_Area" localSheetId="3">'جمع درآمدها'!$A$1:$I$14</definedName>
    <definedName name="_xlnm.Print_Area" localSheetId="10">'درآمد سپرده بانکی '!$A$1:$L$15</definedName>
    <definedName name="_xlnm.Print_Area" localSheetId="5">'درآمد سود سهام '!$A$1:$S$18</definedName>
    <definedName name="_xlnm.Print_Area" localSheetId="7">'درآمد ناشی از تغییر قیمت اوراق '!$A$1:$Q$34</definedName>
    <definedName name="_xlnm.Print_Area" localSheetId="6">'درآمد ناشی از فروش'!$A$1:$Q$34</definedName>
    <definedName name="_xlnm.Print_Area" localSheetId="0">روکش!$A$1:$L$40</definedName>
    <definedName name="_xlnm.Print_Area" localSheetId="11">'سایر درآمدها '!$A$1:$E$13</definedName>
    <definedName name="_xlnm.Print_Area" localSheetId="2">'سپرده '!$A$1:$S$14</definedName>
    <definedName name="_xlnm.Print_Area" localSheetId="9">'سرمایه‌گذاری در اوراق بهادار '!$A$1:$Q$13</definedName>
    <definedName name="_xlnm.Print_Area" localSheetId="8">'سرمایه‌گذاری در سهام'!$A$1:$U$38</definedName>
    <definedName name="_xlnm.Print_Area" localSheetId="1">سهام!$A$1:$Z$39</definedName>
    <definedName name="_xlnm.Print_Area" localSheetId="4">'سود اوراق بهادار و سپرده بانکی '!$A$1:$T$13</definedName>
    <definedName name="_xlnm.Print_Titles" localSheetId="7">'درآمد ناشی از تغییر قیمت اوراق '!#REF!</definedName>
    <definedName name="_xlnm.Print_Titles" localSheetId="8">'سرمایه‌گذاری در سهام'!$8:$9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5" l="1"/>
  <c r="S12" i="22"/>
  <c r="S13" i="22"/>
  <c r="S21" i="22"/>
  <c r="S29" i="22"/>
  <c r="S37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10" i="22"/>
  <c r="AA38" i="22"/>
  <c r="O38" i="22"/>
  <c r="M38" i="22"/>
  <c r="G38" i="22"/>
  <c r="C38" i="22"/>
  <c r="Q36" i="22"/>
  <c r="S36" i="22" s="1"/>
  <c r="Q35" i="22"/>
  <c r="S35" i="22" s="1"/>
  <c r="Q34" i="22"/>
  <c r="S34" i="22" s="1"/>
  <c r="Q33" i="22"/>
  <c r="S33" i="22" s="1"/>
  <c r="Q32" i="22"/>
  <c r="S32" i="22" s="1"/>
  <c r="Q31" i="22"/>
  <c r="S31" i="22" s="1"/>
  <c r="Q30" i="22"/>
  <c r="S30" i="22" s="1"/>
  <c r="Q29" i="22"/>
  <c r="Q28" i="22"/>
  <c r="S28" i="22" s="1"/>
  <c r="Q27" i="22"/>
  <c r="S27" i="22" s="1"/>
  <c r="Q26" i="22"/>
  <c r="S26" i="22" s="1"/>
  <c r="Q25" i="22"/>
  <c r="S25" i="22" s="1"/>
  <c r="Q24" i="22"/>
  <c r="S24" i="22" s="1"/>
  <c r="Q23" i="22"/>
  <c r="S23" i="22" s="1"/>
  <c r="Q22" i="22"/>
  <c r="S22" i="22" s="1"/>
  <c r="Q21" i="22"/>
  <c r="Q20" i="22"/>
  <c r="S20" i="22" s="1"/>
  <c r="Q19" i="22"/>
  <c r="S19" i="22" s="1"/>
  <c r="Q18" i="22"/>
  <c r="S18" i="22" s="1"/>
  <c r="Q17" i="22"/>
  <c r="S17" i="22" s="1"/>
  <c r="Q16" i="22"/>
  <c r="S16" i="22" s="1"/>
  <c r="Q15" i="22"/>
  <c r="S15" i="22" s="1"/>
  <c r="Q14" i="22"/>
  <c r="S14" i="22" s="1"/>
  <c r="O14" i="22"/>
  <c r="E14" i="22"/>
  <c r="E38" i="22" s="1"/>
  <c r="Q13" i="22"/>
  <c r="Q11" i="22"/>
  <c r="S11" i="22" s="1"/>
  <c r="Q10" i="22"/>
  <c r="A4" i="22"/>
  <c r="O33" i="21"/>
  <c r="M33" i="21"/>
  <c r="I33" i="21"/>
  <c r="G33" i="21"/>
  <c r="E33" i="21"/>
  <c r="Q32" i="21"/>
  <c r="I32" i="21"/>
  <c r="Q31" i="21"/>
  <c r="I31" i="21"/>
  <c r="Q30" i="21"/>
  <c r="I30" i="21"/>
  <c r="Q29" i="21"/>
  <c r="I29" i="21"/>
  <c r="Q28" i="21"/>
  <c r="I28" i="21"/>
  <c r="Q27" i="21"/>
  <c r="I27" i="21"/>
  <c r="Q26" i="21"/>
  <c r="I26" i="21"/>
  <c r="Q25" i="21"/>
  <c r="I25" i="21"/>
  <c r="Q24" i="21"/>
  <c r="I24" i="21"/>
  <c r="Q23" i="21"/>
  <c r="I23" i="21"/>
  <c r="Q22" i="21"/>
  <c r="I22" i="21"/>
  <c r="Q21" i="21"/>
  <c r="I21" i="21"/>
  <c r="Q20" i="21"/>
  <c r="I20" i="21"/>
  <c r="Q19" i="21"/>
  <c r="I19" i="21"/>
  <c r="Q18" i="21"/>
  <c r="I18" i="21"/>
  <c r="Q17" i="21"/>
  <c r="I17" i="21"/>
  <c r="Q16" i="21"/>
  <c r="I16" i="21"/>
  <c r="Q15" i="21"/>
  <c r="I15" i="21"/>
  <c r="Q14" i="21"/>
  <c r="I14" i="21"/>
  <c r="Q13" i="21"/>
  <c r="I13" i="21"/>
  <c r="Q12" i="21"/>
  <c r="I12" i="21"/>
  <c r="Q11" i="21"/>
  <c r="I11" i="21"/>
  <c r="Q10" i="21"/>
  <c r="I10" i="21"/>
  <c r="Q9" i="21"/>
  <c r="Q33" i="21" s="1"/>
  <c r="I9" i="21"/>
  <c r="A4" i="21"/>
  <c r="Q38" i="22" l="1"/>
  <c r="S10" i="22"/>
  <c r="I38" i="22"/>
  <c r="S38" i="22" l="1"/>
  <c r="E9" i="15" s="1"/>
  <c r="K13" i="22" l="1"/>
  <c r="K36" i="22"/>
  <c r="K18" i="22"/>
  <c r="K19" i="22"/>
  <c r="K37" i="22"/>
  <c r="U30" i="22"/>
  <c r="U24" i="22"/>
  <c r="K25" i="22"/>
  <c r="K17" i="22"/>
  <c r="U32" i="22"/>
  <c r="U26" i="22"/>
  <c r="U20" i="22"/>
  <c r="K30" i="22"/>
  <c r="K21" i="22"/>
  <c r="U36" i="22"/>
  <c r="U29" i="22"/>
  <c r="K24" i="22"/>
  <c r="U12" i="22"/>
  <c r="K11" i="22"/>
  <c r="K31" i="22"/>
  <c r="K23" i="22"/>
  <c r="K32" i="22"/>
  <c r="K26" i="22"/>
  <c r="U23" i="22"/>
  <c r="U14" i="22"/>
  <c r="U11" i="22"/>
  <c r="K12" i="22"/>
  <c r="K34" i="22"/>
  <c r="U31" i="22"/>
  <c r="K29" i="22"/>
  <c r="U25" i="22"/>
  <c r="U33" i="22"/>
  <c r="U21" i="22"/>
  <c r="U22" i="22"/>
  <c r="K14" i="22"/>
  <c r="K20" i="22"/>
  <c r="K35" i="22"/>
  <c r="U28" i="22"/>
  <c r="U18" i="22"/>
  <c r="U15" i="22"/>
  <c r="U13" i="22"/>
  <c r="K28" i="22"/>
  <c r="U37" i="22"/>
  <c r="U16" i="22"/>
  <c r="K27" i="22"/>
  <c r="U27" i="22"/>
  <c r="K22" i="22"/>
  <c r="U35" i="22"/>
  <c r="K15" i="22"/>
  <c r="U34" i="22"/>
  <c r="K16" i="22"/>
  <c r="U19" i="22"/>
  <c r="U17" i="22"/>
  <c r="K33" i="22"/>
  <c r="K10" i="22"/>
  <c r="U10" i="22"/>
  <c r="U38" i="22" l="1"/>
  <c r="K38" i="22"/>
  <c r="I15" i="10" l="1"/>
  <c r="Y13" i="1"/>
  <c r="E12" i="14" l="1"/>
  <c r="C12" i="14"/>
  <c r="K15" i="13"/>
  <c r="G15" i="13"/>
  <c r="I15" i="13"/>
  <c r="E15" i="13"/>
  <c r="Q34" i="10"/>
  <c r="O34" i="10"/>
  <c r="M34" i="10"/>
  <c r="I34" i="10"/>
  <c r="G34" i="10"/>
  <c r="E34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9" i="10"/>
  <c r="I10" i="10"/>
  <c r="I11" i="10"/>
  <c r="I12" i="10"/>
  <c r="I13" i="10"/>
  <c r="I14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9" i="10"/>
  <c r="S17" i="8"/>
  <c r="Q17" i="8"/>
  <c r="O17" i="8"/>
  <c r="M17" i="8"/>
  <c r="K17" i="8"/>
  <c r="I17" i="8"/>
  <c r="S10" i="8"/>
  <c r="S11" i="8"/>
  <c r="S12" i="8"/>
  <c r="S13" i="8"/>
  <c r="S14" i="8"/>
  <c r="S15" i="8"/>
  <c r="S16" i="8"/>
  <c r="S9" i="8"/>
  <c r="M10" i="8"/>
  <c r="M11" i="8"/>
  <c r="M12" i="8"/>
  <c r="M13" i="8"/>
  <c r="M14" i="8"/>
  <c r="M15" i="8"/>
  <c r="M16" i="8"/>
  <c r="M9" i="8"/>
  <c r="S9" i="7"/>
  <c r="S10" i="7"/>
  <c r="S11" i="7"/>
  <c r="S12" i="7"/>
  <c r="S8" i="7"/>
  <c r="M8" i="7"/>
  <c r="M10" i="7"/>
  <c r="M11" i="7"/>
  <c r="M12" i="7"/>
  <c r="M9" i="7"/>
  <c r="S9" i="6"/>
  <c r="S13" i="6" s="1"/>
  <c r="S10" i="6"/>
  <c r="S11" i="6"/>
  <c r="S12" i="6"/>
  <c r="S8" i="6"/>
  <c r="Q13" i="6"/>
  <c r="O13" i="6"/>
  <c r="M13" i="6"/>
  <c r="K13" i="6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12" i="1"/>
  <c r="Y37" i="1"/>
  <c r="W37" i="1"/>
  <c r="U37" i="1"/>
  <c r="O37" i="1"/>
  <c r="K37" i="1"/>
  <c r="G37" i="1"/>
  <c r="E37" i="1"/>
  <c r="K10" i="13" l="1"/>
  <c r="G11" i="13"/>
  <c r="G10" i="13"/>
  <c r="I13" i="7"/>
  <c r="S13" i="7"/>
  <c r="O13" i="7"/>
  <c r="AA15" i="10" l="1"/>
  <c r="I9" i="15" l="1"/>
  <c r="Q13" i="7"/>
  <c r="M13" i="7"/>
  <c r="K13" i="7"/>
  <c r="E12" i="15"/>
  <c r="K13" i="13" l="1"/>
  <c r="K11" i="13"/>
  <c r="E11" i="15"/>
  <c r="G13" i="13"/>
  <c r="I12" i="15"/>
  <c r="L15" i="13"/>
  <c r="J15" i="13"/>
  <c r="H15" i="13"/>
  <c r="F15" i="13"/>
  <c r="R11" i="18"/>
  <c r="Q11" i="18"/>
  <c r="P11" i="18"/>
  <c r="O11" i="18"/>
  <c r="N11" i="18"/>
  <c r="M11" i="18"/>
  <c r="L11" i="18"/>
  <c r="K11" i="18"/>
  <c r="J11" i="18"/>
  <c r="I11" i="18"/>
  <c r="H11" i="18"/>
  <c r="G11" i="18"/>
  <c r="F11" i="18"/>
  <c r="E11" i="18"/>
  <c r="C11" i="18"/>
  <c r="C4" i="18"/>
  <c r="A3" i="13"/>
  <c r="R17" i="8"/>
  <c r="P17" i="8"/>
  <c r="N17" i="8"/>
  <c r="L17" i="8"/>
  <c r="J17" i="8"/>
  <c r="O7" i="8"/>
  <c r="I7" i="8"/>
  <c r="I10" i="15"/>
  <c r="A4" i="15"/>
  <c r="A4" i="7" s="1"/>
  <c r="Q6" i="6"/>
  <c r="K6" i="6"/>
  <c r="E4" i="6"/>
  <c r="I11" i="15" l="1"/>
  <c r="E13" i="15"/>
  <c r="G11" i="15" s="1"/>
  <c r="G14" i="13"/>
  <c r="G12" i="13"/>
  <c r="K14" i="13"/>
  <c r="K12" i="13"/>
  <c r="A4" i="8"/>
  <c r="A4" i="10" s="1"/>
  <c r="A4" i="13" s="1"/>
  <c r="A4" i="14" s="1"/>
  <c r="G9" i="15" l="1"/>
  <c r="I13" i="15"/>
  <c r="G12" i="15"/>
  <c r="G10" i="15" l="1"/>
  <c r="G13" i="15" l="1"/>
  <c r="H33" i="21"/>
  <c r="P33" i="21"/>
  <c r="L33" i="21"/>
  <c r="J33" i="21"/>
  <c r="N33" i="21"/>
</calcChain>
</file>

<file path=xl/sharedStrings.xml><?xml version="1.0" encoding="utf-8"?>
<sst xmlns="http://schemas.openxmlformats.org/spreadsheetml/2006/main" count="483" uniqueCount="147">
  <si>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</si>
  <si>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</si>
  <si>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</si>
  <si>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</si>
  <si>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</si>
  <si>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</si>
  <si>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</si>
  <si>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</si>
  <si>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</si>
  <si>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</si>
  <si>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</si>
  <si>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</si>
  <si>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</si>
  <si>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</si>
  <si>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</si>
  <si>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</si>
  <si>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</si>
  <si>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</si>
  <si>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</si>
  <si>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</si>
  <si>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</si>
  <si>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</si>
  <si>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</si>
  <si>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</si>
  <si>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</si>
  <si>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</si>
  <si>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</si>
  <si>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</si>
  <si>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</si>
  <si>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</si>
  <si>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</si>
  <si>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</si>
  <si>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</si>
  <si>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</si>
  <si>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</si>
  <si>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</si>
  <si>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</si>
  <si>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</si>
  <si>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</si>
  <si>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</si>
  <si>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</si>
  <si>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</si>
  <si>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</si>
  <si>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</si>
  <si>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</si>
  <si>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</si>
  <si>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</si>
  <si>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</si>
  <si>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</si>
  <si>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</si>
  <si>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</si>
  <si>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</si>
  <si>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</si>
  <si>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</si>
  <si>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</si>
  <si>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</si>
  <si>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</si>
  <si>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</si>
  <si>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</si>
  <si>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</si>
  <si>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</si>
  <si>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</si>
  <si>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</si>
  <si>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</si>
  <si>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</si>
  <si>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</si>
  <si>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</si>
  <si>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</si>
  <si>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</si>
  <si>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</si>
  <si>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</si>
  <si>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</si>
  <si>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</si>
  <si>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</si>
  <si>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</si>
  <si>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</si>
  <si>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</si>
  <si>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</si>
  <si>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</si>
  <si>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</si>
  <si>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</si>
  <si>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</si>
  <si>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</si>
  <si>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</si>
  <si>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</si>
  <si>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</si>
  <si>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</si>
  <si>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</si>
  <si>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</si>
  <si>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</si>
  <si>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</si>
  <si>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</si>
  <si>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</si>
  <si>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</si>
  <si>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</si>
  <si>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</si>
  <si>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</si>
  <si>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</si>
  <si>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</si>
  <si>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</si>
  <si>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</si>
  <si>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</si>
  <si>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</si>
  <si>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</si>
  <si>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</si>
  <si>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-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</si>
  <si>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</si>
  <si>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</si>
  <si>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</si>
  <si>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</si>
  <si>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</si>
  <si>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</si>
  <si>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</si>
  <si>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</si>
  <si>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</si>
  <si>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</si>
  <si>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</si>
  <si>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</si>
  <si>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</si>
  <si>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</si>
  <si>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</si>
  <si>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</si>
  <si>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1402/06/21</t>
  </si>
  <si>
    <t>1402/07/25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</si>
  <si>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</si>
  <si>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</si>
  <si>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</si>
  <si>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</si>
  <si>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</si>
  <si>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</si>
  <si>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1402/02/31</t>
  </si>
  <si>
    <t>سرمایه گذاری صبا تامین</t>
  </si>
  <si>
    <t>1402/02/27</t>
  </si>
  <si>
    <t>1402/02/11</t>
  </si>
  <si>
    <t>1402/02/20</t>
  </si>
  <si>
    <t>1402/02/07</t>
  </si>
  <si>
    <t>درآمدها</t>
  </si>
  <si>
    <t xml:space="preserve"> منتهی به 1402/03/31</t>
  </si>
  <si>
    <t>برای ماه منتهی به 1402/03/31</t>
  </si>
  <si>
    <t>1402/03/31</t>
  </si>
  <si>
    <t xml:space="preserve">از ابتدای سال مالی تا پایان خرداد ماه </t>
  </si>
  <si>
    <t>طی خرداد ماه</t>
  </si>
  <si>
    <t>از ابتدای سال مالی تا پایان خرداد ماه</t>
  </si>
  <si>
    <t>ح . سرمایه گذاری صبا تامین</t>
  </si>
  <si>
    <t>1402/03/10</t>
  </si>
  <si>
    <t>1402/03/02</t>
  </si>
  <si>
    <t>1402/03/17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</si>
</sst>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47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9"/>
      <name val="Tahoma"/>
      <family val="2"/>
    </font>
    <font>
      <sz val="18"/>
      <color rgb="FF000000"/>
      <name val="Tahoma"/>
      <family val="2"/>
    </font>
    <font>
      <sz val="28"/>
      <name val="B Nazanin"/>
      <charset val="178"/>
    </font>
    <font>
      <b/>
      <sz val="9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168" fontId="8" fillId="0" borderId="0" xfId="3" applyNumberFormat="1" applyFont="1"/>
    <xf numFmtId="0" fontId="16" fillId="0" borderId="0" xfId="0" applyFont="1" applyAlignment="1">
      <alignment horizontal="right" vertical="center" readingOrder="2"/>
    </xf>
    <xf numFmtId="165" fontId="29" fillId="0" borderId="0" xfId="0" applyNumberFormat="1" applyFont="1"/>
    <xf numFmtId="165" fontId="30" fillId="0" borderId="2" xfId="0" applyNumberFormat="1" applyFont="1" applyBorder="1"/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67" fontId="10" fillId="0" borderId="0" xfId="2" applyNumberFormat="1" applyFont="1" applyFill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3" fillId="0" borderId="2" xfId="2" applyNumberFormat="1" applyFont="1" applyFill="1" applyBorder="1" applyAlignment="1">
      <alignment horizontal="center" vertical="center"/>
    </xf>
    <xf numFmtId="43" fontId="3" fillId="0" borderId="2" xfId="2" applyNumberFormat="1" applyFont="1" applyFill="1" applyBorder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167" fontId="8" fillId="0" borderId="0" xfId="2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7" fontId="24" fillId="0" borderId="8" xfId="2" applyNumberFormat="1" applyFont="1" applyFill="1" applyBorder="1" applyAlignment="1">
      <alignment vertical="center"/>
    </xf>
    <xf numFmtId="0" fontId="24" fillId="0" borderId="8" xfId="0" applyFont="1" applyBorder="1" applyAlignment="1">
      <alignment vertical="center"/>
    </xf>
    <xf numFmtId="165" fontId="39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167" fontId="26" fillId="0" borderId="1" xfId="2" applyNumberFormat="1" applyFont="1" applyFill="1" applyBorder="1" applyAlignment="1">
      <alignment horizontal="center" vertical="center" wrapText="1"/>
    </xf>
    <xf numFmtId="167" fontId="45" fillId="0" borderId="0" xfId="2" applyNumberFormat="1" applyFont="1" applyFill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8" fillId="0" borderId="0" xfId="0" applyFont="1" applyFill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0" fontId="7" fillId="0" borderId="0" xfId="0" applyFont="1" applyFill="1"/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5" fontId="8" fillId="0" borderId="2" xfId="0" applyNumberFormat="1" applyFont="1" applyFill="1" applyBorder="1" applyAlignment="1">
      <alignment horizontal="right" vertical="center"/>
    </xf>
    <xf numFmtId="168" fontId="8" fillId="0" borderId="0" xfId="0" applyNumberFormat="1" applyFont="1" applyFill="1"/>
    <xf numFmtId="165" fontId="7" fillId="0" borderId="0" xfId="0" applyNumberFormat="1" applyFont="1" applyFill="1" applyAlignment="1">
      <alignment horizontal="right" vertical="center"/>
    </xf>
    <xf numFmtId="3" fontId="8" fillId="0" borderId="0" xfId="0" applyNumberFormat="1" applyFont="1" applyFill="1"/>
    <xf numFmtId="165" fontId="8" fillId="0" borderId="0" xfId="0" applyNumberFormat="1" applyFont="1" applyFill="1"/>
    <xf numFmtId="0" fontId="24" fillId="0" borderId="0" xfId="0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4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37" fillId="0" borderId="0" xfId="0" applyNumberFormat="1" applyFont="1" applyFill="1"/>
    <xf numFmtId="3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vertical="center"/>
    </xf>
    <xf numFmtId="3" fontId="42" fillId="0" borderId="0" xfId="0" applyNumberFormat="1" applyFont="1" applyFill="1"/>
    <xf numFmtId="3" fontId="41" fillId="0" borderId="0" xfId="0" applyNumberFormat="1" applyFont="1" applyFill="1"/>
    <xf numFmtId="3" fontId="43" fillId="0" borderId="0" xfId="0" applyNumberFormat="1" applyFont="1" applyFill="1" applyAlignment="1">
      <alignment horizontal="right" vertical="center" wrapText="1"/>
    </xf>
    <xf numFmtId="3" fontId="44" fillId="0" borderId="0" xfId="0" applyNumberFormat="1" applyFont="1" applyFill="1"/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horizontal="right" vertical="center" readingOrder="2"/>
    </xf>
    <xf numFmtId="165" fontId="32" fillId="0" borderId="0" xfId="0" applyNumberFormat="1" applyFont="1" applyFill="1"/>
    <xf numFmtId="165" fontId="10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3" fontId="14" fillId="0" borderId="0" xfId="0" applyNumberFormat="1" applyFont="1" applyFill="1" applyAlignment="1">
      <alignment horizontal="right" vertical="center" readingOrder="2"/>
    </xf>
    <xf numFmtId="165" fontId="8" fillId="0" borderId="0" xfId="0" applyNumberFormat="1" applyFont="1" applyFill="1" applyAlignment="1">
      <alignment horizontal="center"/>
    </xf>
    <xf numFmtId="165" fontId="29" fillId="0" borderId="0" xfId="0" applyNumberFormat="1" applyFont="1" applyFill="1" applyAlignment="1">
      <alignment wrapText="1"/>
    </xf>
    <xf numFmtId="165" fontId="28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3" fontId="38" fillId="0" borderId="0" xfId="0" applyNumberFormat="1" applyFont="1" applyFill="1"/>
    <xf numFmtId="165" fontId="38" fillId="0" borderId="0" xfId="0" applyNumberFormat="1" applyFont="1" applyFill="1" applyAlignment="1">
      <alignment horizontal="right" vertical="center"/>
    </xf>
    <xf numFmtId="0" fontId="26" fillId="0" borderId="6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5" fontId="31" fillId="0" borderId="0" xfId="0" applyNumberFormat="1" applyFont="1" applyFill="1" applyAlignment="1">
      <alignment horizontal="center" vertical="center"/>
    </xf>
    <xf numFmtId="0" fontId="33" fillId="0" borderId="0" xfId="0" applyFont="1" applyFill="1" applyAlignment="1">
      <alignment horizontal="right" vertical="center" readingOrder="2"/>
    </xf>
    <xf numFmtId="165" fontId="28" fillId="0" borderId="0" xfId="0" applyNumberFormat="1" applyFont="1" applyFill="1" applyAlignment="1">
      <alignment horizontal="center" vertical="center"/>
    </xf>
    <xf numFmtId="165" fontId="28" fillId="0" borderId="1" xfId="0" applyNumberFormat="1" applyFont="1" applyFill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  <xf numFmtId="3" fontId="4" fillId="0" borderId="0" xfId="0" applyNumberFormat="1" applyFont="1" applyFill="1"/>
    <xf numFmtId="165" fontId="13" fillId="0" borderId="2" xfId="0" applyNumberFormat="1" applyFont="1" applyFill="1" applyBorder="1"/>
    <xf numFmtId="0" fontId="11" fillId="0" borderId="0" xfId="0" applyFont="1" applyFill="1"/>
    <xf numFmtId="165" fontId="13" fillId="0" borderId="2" xfId="0" applyNumberFormat="1" applyFont="1" applyFill="1" applyBorder="1" applyAlignment="1">
      <alignment horizontal="right"/>
    </xf>
    <xf numFmtId="168" fontId="4" fillId="0" borderId="0" xfId="0" applyNumberFormat="1" applyFont="1" applyFill="1"/>
    <xf numFmtId="165" fontId="4" fillId="0" borderId="0" xfId="0" applyNumberFormat="1" applyFont="1" applyFill="1"/>
    <xf numFmtId="0" fontId="1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center" readingOrder="2"/>
    </xf>
    <xf numFmtId="0" fontId="5" fillId="0" borderId="4" xfId="0" applyFont="1" applyFill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 wrapText="1"/>
    </xf>
    <xf numFmtId="3" fontId="11" fillId="0" borderId="0" xfId="0" applyNumberFormat="1" applyFont="1" applyFill="1"/>
    <xf numFmtId="0" fontId="11" fillId="0" borderId="0" xfId="0" applyFont="1" applyFill="1" applyAlignment="1">
      <alignment vertical="center"/>
    </xf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8" fontId="11" fillId="0" borderId="0" xfId="0" applyNumberFormat="1" applyFont="1" applyFill="1"/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vertical="center" wrapText="1"/>
    </xf>
    <xf numFmtId="41" fontId="8" fillId="0" borderId="0" xfId="0" applyNumberFormat="1" applyFont="1" applyFill="1"/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6" fontId="8" fillId="0" borderId="2" xfId="0" applyNumberFormat="1" applyFont="1" applyFill="1" applyBorder="1" applyAlignment="1">
      <alignment vertical="center"/>
    </xf>
    <xf numFmtId="41" fontId="8" fillId="0" borderId="7" xfId="0" applyNumberFormat="1" applyFont="1" applyFill="1" applyBorder="1"/>
    <xf numFmtId="41" fontId="35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40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3" fontId="46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3" fontId="8" fillId="0" borderId="0" xfId="0" applyNumberFormat="1" applyFont="1" applyFill="1" applyAlignment="1">
      <alignment horizontal="center"/>
    </xf>
    <xf numFmtId="165" fontId="8" fillId="0" borderId="2" xfId="0" applyNumberFormat="1" applyFont="1" applyFill="1" applyBorder="1"/>
    <xf numFmtId="165" fontId="11" fillId="0" borderId="0" xfId="0" applyNumberFormat="1" applyFont="1" applyFill="1" applyAlignment="1">
      <alignment wrapText="1"/>
    </xf>
    <xf numFmtId="3" fontId="36" fillId="0" borderId="0" xfId="0" applyNumberFormat="1" applyFont="1" applyFill="1"/>
    <xf numFmtId="0" fontId="17" fillId="0" borderId="0" xfId="0" applyFont="1" applyFill="1" applyAlignment="1">
      <alignment horizontal="right" vertical="center" readingOrder="2"/>
    </xf>
    <xf numFmtId="0" fontId="3" fillId="0" borderId="3" xfId="0" applyFont="1" applyFill="1" applyBorder="1" applyAlignment="1">
      <alignment horizontal="center" vertical="center"/>
    </xf>
    <xf numFmtId="43" fontId="8" fillId="0" borderId="0" xfId="0" applyNumberFormat="1" applyFont="1" applyFill="1" applyAlignment="1">
      <alignment horizontal="center"/>
    </xf>
    <xf numFmtId="167" fontId="8" fillId="0" borderId="0" xfId="0" applyNumberFormat="1" applyFont="1" applyFill="1"/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13" fillId="0" borderId="2" xfId="0" applyNumberFormat="1" applyFont="1" applyFill="1" applyBorder="1"/>
    <xf numFmtId="3" fontId="11" fillId="0" borderId="0" xfId="0" applyNumberFormat="1" applyFont="1" applyFill="1" applyAlignment="1">
      <alignment horizontal="center"/>
    </xf>
    <xf numFmtId="41" fontId="24" fillId="0" borderId="0" xfId="0" applyNumberFormat="1" applyFont="1" applyFill="1" applyAlignment="1">
      <alignment horizontal="center" vertical="center"/>
    </xf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590550</xdr:colOff>
      <xdr:row>39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ADF6812-93AE-4953-BE99-0B3B634C7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90250" y="0"/>
          <a:ext cx="7296150" cy="7610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und/&#1589;&#1606;&#1583;&#1608;&#1602;%20&#1570;&#1607;&#1606;&#1711;%20&#1587;&#1607;&#1575;&#1605;%20&#1705;&#1740;&#1575;&#1606;/&#1711;&#1586;&#1575;&#1585;&#1588;%20&#1605;&#1575;&#1607;&#1575;&#1606;&#1607;/&#1587;&#1575;&#1604;1402/14020331/&#1711;&#1586;&#1575;&#1585;&#1588;%20&#1605;&#1575;&#1607;&#1575;&#1606;&#1607;%20&#1570;&#1607;&#1606;&#1711;%201402.03.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روکش"/>
      <sheetName val="سهام"/>
      <sheetName val="سپرده "/>
      <sheetName val="جمع درآمدها"/>
      <sheetName val="سود اوراق بهادار و سپرده بانکی "/>
      <sheetName val="درآمد سود سهام "/>
      <sheetName val="درآمد ناشی از فروش "/>
      <sheetName val="درآمد ناشی از تغییر قیمت اوراق "/>
      <sheetName val="سرمایه‌گذاری در سهام "/>
      <sheetName val="سرمایه‌گذاری در اوراق بهادار "/>
      <sheetName val="درآمد سپرده بانکی "/>
      <sheetName val="سایر درآمدها "/>
    </sheetNames>
    <sheetDataSet>
      <sheetData sheetId="0"/>
      <sheetData sheetId="1"/>
      <sheetData sheetId="2"/>
      <sheetData sheetId="3">
        <row r="13">
          <cell r="E13">
            <v>569839719623</v>
          </cell>
        </row>
      </sheetData>
      <sheetData sheetId="4"/>
      <sheetData sheetId="5"/>
      <sheetData sheetId="6">
        <row r="4">
          <cell r="A4" t="str">
            <v>برای ماه منتهی به 1402/03/31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  <row r="9">
          <cell r="Q9">
            <v>815818355</v>
          </cell>
        </row>
        <row r="10">
          <cell r="Q10">
            <v>20002100453</v>
          </cell>
        </row>
        <row r="11">
          <cell r="Q11">
            <v>312644220</v>
          </cell>
        </row>
        <row r="12">
          <cell r="Q12">
            <v>2525400207</v>
          </cell>
        </row>
        <row r="13">
          <cell r="Q13">
            <v>319941246</v>
          </cell>
        </row>
        <row r="14">
          <cell r="Q14">
            <v>6805174430</v>
          </cell>
        </row>
        <row r="15">
          <cell r="Q15">
            <v>-2147651792</v>
          </cell>
        </row>
        <row r="16">
          <cell r="Q16">
            <v>1403212052</v>
          </cell>
        </row>
        <row r="17">
          <cell r="Q17">
            <v>6919838686</v>
          </cell>
        </row>
        <row r="18">
          <cell r="Q18">
            <v>4732905526</v>
          </cell>
        </row>
        <row r="19">
          <cell r="Q19">
            <v>113525292</v>
          </cell>
        </row>
        <row r="20">
          <cell r="Q20">
            <v>-16760202</v>
          </cell>
        </row>
        <row r="21">
          <cell r="Q21">
            <v>2294522098</v>
          </cell>
        </row>
        <row r="22">
          <cell r="Q22">
            <v>337809981</v>
          </cell>
        </row>
        <row r="23">
          <cell r="Q23">
            <v>788586482</v>
          </cell>
        </row>
        <row r="24">
          <cell r="Q24">
            <v>14261604</v>
          </cell>
        </row>
        <row r="25">
          <cell r="Q25">
            <v>4942451763</v>
          </cell>
        </row>
        <row r="26">
          <cell r="Q26">
            <v>1797150464</v>
          </cell>
        </row>
        <row r="27">
          <cell r="Q27">
            <v>12552256013</v>
          </cell>
        </row>
        <row r="28">
          <cell r="Q28">
            <v>-9584104</v>
          </cell>
        </row>
        <row r="29">
          <cell r="Q29">
            <v>832508270</v>
          </cell>
        </row>
        <row r="30">
          <cell r="Q30">
            <v>13979861521</v>
          </cell>
        </row>
        <row r="31">
          <cell r="Q31">
            <v>558786604</v>
          </cell>
        </row>
        <row r="32">
          <cell r="Q32">
            <v>8276311366</v>
          </cell>
        </row>
      </sheetData>
      <sheetData sheetId="7">
        <row r="4">
          <cell r="A4" t="str">
            <v>برای ماه منتهی به 1402/03/31</v>
          </cell>
          <cell r="B4"/>
          <cell r="C4"/>
          <cell r="D4"/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</row>
      </sheetData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topLeftCell="A25" zoomScaleNormal="100" zoomScaleSheetLayoutView="100" workbookViewId="0">
      <selection activeCell="Q34" sqref="Q34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104" t="s">
        <v>94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ht="1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8" spans="1:13">
      <c r="A28" s="105" t="s">
        <v>137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</row>
    <row r="29" spans="1:1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  <row r="32" spans="1:13">
      <c r="C32" s="2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2"/>
  <sheetViews>
    <sheetView rightToLeft="1" view="pageBreakPreview" zoomScale="60" zoomScaleNormal="100" workbookViewId="0">
      <selection activeCell="K8" sqref="K8:Q8"/>
    </sheetView>
  </sheetViews>
  <sheetFormatPr defaultColWidth="9.140625" defaultRowHeight="27.75"/>
  <cols>
    <col min="1" max="1" width="42" style="4" bestFit="1" customWidth="1"/>
    <col min="2" max="2" width="1" style="4" customWidth="1"/>
    <col min="3" max="3" width="11.28515625" style="4" bestFit="1" customWidth="1"/>
    <col min="4" max="4" width="1" style="4" customWidth="1"/>
    <col min="5" max="5" width="24" style="4" bestFit="1" customWidth="1"/>
    <col min="6" max="6" width="1" style="4" customWidth="1"/>
    <col min="7" max="7" width="19" style="4" bestFit="1" customWidth="1"/>
    <col min="8" max="8" width="1" style="4" customWidth="1"/>
    <col min="9" max="9" width="20.140625" style="4" bestFit="1" customWidth="1"/>
    <col min="10" max="10" width="1" style="4" customWidth="1"/>
    <col min="11" max="11" width="13.28515625" style="4" customWidth="1"/>
    <col min="12" max="12" width="1" style="4" customWidth="1"/>
    <col min="13" max="13" width="24" style="4" bestFit="1" customWidth="1"/>
    <col min="14" max="14" width="1" style="4" customWidth="1"/>
    <col min="15" max="15" width="20.5703125" style="4" bestFit="1" customWidth="1"/>
    <col min="16" max="16" width="1" style="4" customWidth="1"/>
    <col min="17" max="17" width="20.5703125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8" ht="30">
      <c r="A2" s="123" t="s">
        <v>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8" ht="30">
      <c r="A3" s="123" t="s">
        <v>29</v>
      </c>
      <c r="B3" s="123"/>
      <c r="C3" s="123" t="s">
        <v>29</v>
      </c>
      <c r="D3" s="123" t="s">
        <v>29</v>
      </c>
      <c r="E3" s="123" t="s">
        <v>29</v>
      </c>
      <c r="F3" s="123" t="s">
        <v>29</v>
      </c>
      <c r="G3" s="123" t="s">
        <v>29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8" ht="30">
      <c r="A4" s="123" t="s">
        <v>138</v>
      </c>
      <c r="B4" s="123"/>
      <c r="C4" s="123" t="e">
        <f>#REF!</f>
        <v>#REF!</v>
      </c>
      <c r="D4" s="123" t="s">
        <v>60</v>
      </c>
      <c r="E4" s="123" t="s">
        <v>60</v>
      </c>
      <c r="F4" s="123" t="s">
        <v>60</v>
      </c>
      <c r="G4" s="123" t="s">
        <v>60</v>
      </c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8" ht="30"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8" ht="32.25">
      <c r="A6" s="124" t="s">
        <v>82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1:18" ht="32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8" spans="1:18" ht="30">
      <c r="A8" s="123" t="s">
        <v>33</v>
      </c>
      <c r="C8" s="123" t="s">
        <v>141</v>
      </c>
      <c r="D8" s="123" t="s">
        <v>31</v>
      </c>
      <c r="E8" s="123" t="s">
        <v>31</v>
      </c>
      <c r="F8" s="123" t="s">
        <v>31</v>
      </c>
      <c r="G8" s="123" t="s">
        <v>31</v>
      </c>
      <c r="H8" s="123" t="s">
        <v>31</v>
      </c>
      <c r="I8" s="123" t="s">
        <v>31</v>
      </c>
      <c r="K8" s="123" t="s">
        <v>142</v>
      </c>
      <c r="L8" s="123"/>
      <c r="M8" s="123"/>
      <c r="N8" s="123"/>
      <c r="O8" s="123"/>
      <c r="P8" s="123"/>
      <c r="Q8" s="123"/>
    </row>
    <row r="9" spans="1:18" ht="90.75" thickBot="1">
      <c r="A9" s="123" t="s">
        <v>33</v>
      </c>
      <c r="C9" s="7" t="s">
        <v>61</v>
      </c>
      <c r="D9" s="8"/>
      <c r="E9" s="7" t="s">
        <v>50</v>
      </c>
      <c r="F9" s="8"/>
      <c r="G9" s="7" t="s">
        <v>51</v>
      </c>
      <c r="H9" s="8"/>
      <c r="I9" s="7" t="s">
        <v>62</v>
      </c>
      <c r="J9" s="8"/>
      <c r="K9" s="7" t="s">
        <v>61</v>
      </c>
      <c r="L9" s="8"/>
      <c r="M9" s="7" t="s">
        <v>50</v>
      </c>
      <c r="N9" s="8"/>
      <c r="O9" s="7" t="s">
        <v>51</v>
      </c>
      <c r="P9" s="8"/>
      <c r="Q9" s="7" t="s">
        <v>62</v>
      </c>
    </row>
    <row r="10" spans="1:18" ht="36" customHeight="1">
      <c r="A10" s="3"/>
      <c r="B10" s="1"/>
      <c r="C10" s="15" t="s">
        <v>105</v>
      </c>
      <c r="D10" s="15"/>
      <c r="E10" s="15">
        <v>0</v>
      </c>
      <c r="F10" s="15"/>
      <c r="G10" s="15">
        <v>0</v>
      </c>
      <c r="H10" s="15"/>
      <c r="I10" s="15">
        <v>0</v>
      </c>
      <c r="J10" s="15"/>
      <c r="K10" s="15">
        <v>0</v>
      </c>
      <c r="L10" s="15"/>
      <c r="M10" s="15">
        <v>0</v>
      </c>
      <c r="N10" s="15"/>
      <c r="O10" s="15">
        <v>0</v>
      </c>
      <c r="P10" s="15"/>
      <c r="Q10" s="15">
        <v>0</v>
      </c>
    </row>
    <row r="11" spans="1:18" ht="43.5" thickBot="1">
      <c r="C11" s="16">
        <f>SUM(C10:C10)</f>
        <v>0</v>
      </c>
      <c r="E11" s="16">
        <f t="shared" ref="E11:R11" si="0">SUM(E10:E10)</f>
        <v>0</v>
      </c>
      <c r="F11" s="15">
        <f t="shared" si="0"/>
        <v>0</v>
      </c>
      <c r="G11" s="16">
        <f t="shared" si="0"/>
        <v>0</v>
      </c>
      <c r="H11" s="15">
        <f t="shared" si="0"/>
        <v>0</v>
      </c>
      <c r="I11" s="16">
        <f t="shared" si="0"/>
        <v>0</v>
      </c>
      <c r="J11" s="4">
        <f t="shared" si="0"/>
        <v>0</v>
      </c>
      <c r="K11" s="16">
        <f t="shared" si="0"/>
        <v>0</v>
      </c>
      <c r="L11" s="15">
        <f t="shared" si="0"/>
        <v>0</v>
      </c>
      <c r="M11" s="16">
        <f t="shared" si="0"/>
        <v>0</v>
      </c>
      <c r="N11" s="15">
        <f t="shared" si="0"/>
        <v>0</v>
      </c>
      <c r="O11" s="16">
        <f t="shared" si="0"/>
        <v>0</v>
      </c>
      <c r="P11" s="4">
        <f t="shared" si="0"/>
        <v>0</v>
      </c>
      <c r="Q11" s="16">
        <f t="shared" si="0"/>
        <v>0</v>
      </c>
      <c r="R11" s="9">
        <f t="shared" si="0"/>
        <v>0</v>
      </c>
    </row>
    <row r="12" spans="1:18" ht="28.5" thickTop="1"/>
    <row r="13" spans="1:18">
      <c r="M13" s="13"/>
    </row>
    <row r="14" spans="1:18">
      <c r="M14" s="13"/>
    </row>
    <row r="15" spans="1:18">
      <c r="M15" s="13"/>
    </row>
    <row r="16" spans="1:18">
      <c r="M16" s="13"/>
    </row>
    <row r="17" spans="13:13">
      <c r="M17" s="13"/>
    </row>
    <row r="18" spans="13:13">
      <c r="M18" s="13"/>
    </row>
    <row r="19" spans="13:13">
      <c r="M19" s="13"/>
    </row>
    <row r="20" spans="13:13">
      <c r="M20" s="13"/>
    </row>
    <row r="21" spans="13:13">
      <c r="M21" s="13"/>
    </row>
    <row r="22" spans="13:13">
      <c r="M22" s="13"/>
    </row>
    <row r="23" spans="13:13">
      <c r="M23" s="13"/>
    </row>
    <row r="24" spans="13:13">
      <c r="M24" s="13"/>
    </row>
    <row r="25" spans="13:13">
      <c r="M25" s="13"/>
    </row>
    <row r="26" spans="13:13">
      <c r="M26" s="13"/>
    </row>
    <row r="27" spans="13:13">
      <c r="M27" s="13"/>
    </row>
    <row r="28" spans="13:13">
      <c r="M28" s="13"/>
    </row>
    <row r="29" spans="13:13">
      <c r="M29" s="13"/>
    </row>
    <row r="30" spans="13:13">
      <c r="M30" s="13"/>
    </row>
    <row r="31" spans="13:13">
      <c r="M31" s="13"/>
    </row>
    <row r="32" spans="13:13">
      <c r="M32" s="13"/>
    </row>
    <row r="33" spans="13:13">
      <c r="M33" s="13"/>
    </row>
    <row r="34" spans="13:13">
      <c r="M34" s="13"/>
    </row>
    <row r="35" spans="13:13">
      <c r="M35" s="13"/>
    </row>
    <row r="36" spans="13:13">
      <c r="M36" s="13"/>
    </row>
    <row r="37" spans="13:13">
      <c r="M37" s="13"/>
    </row>
    <row r="38" spans="13:13">
      <c r="M38" s="13"/>
    </row>
    <row r="39" spans="13:13">
      <c r="M39" s="13"/>
    </row>
    <row r="40" spans="13:13">
      <c r="M40" s="13"/>
    </row>
    <row r="41" spans="13:13">
      <c r="M41" s="13"/>
    </row>
    <row r="42" spans="13:13">
      <c r="M42" s="1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topLeftCell="A10" zoomScaleNormal="100" zoomScaleSheetLayoutView="100" workbookViewId="0">
      <selection activeCell="E22" sqref="E22"/>
    </sheetView>
  </sheetViews>
  <sheetFormatPr defaultColWidth="9.140625" defaultRowHeight="22.5"/>
  <cols>
    <col min="1" max="1" width="26.140625" style="126" bestFit="1" customWidth="1"/>
    <col min="2" max="2" width="1" style="126" customWidth="1"/>
    <col min="3" max="3" width="31" style="126" bestFit="1" customWidth="1"/>
    <col min="4" max="4" width="1" style="126" customWidth="1"/>
    <col min="5" max="5" width="32.5703125" style="126" bestFit="1" customWidth="1"/>
    <col min="6" max="6" width="1" style="126" customWidth="1"/>
    <col min="7" max="7" width="10" style="141" customWidth="1"/>
    <col min="8" max="8" width="1" style="126" customWidth="1"/>
    <col min="9" max="9" width="32.5703125" style="126" bestFit="1" customWidth="1"/>
    <col min="10" max="10" width="1" style="126" customWidth="1"/>
    <col min="11" max="11" width="10.28515625" style="141" customWidth="1"/>
    <col min="12" max="12" width="1" style="126" customWidth="1"/>
    <col min="13" max="13" width="9.140625" style="126" customWidth="1"/>
    <col min="14" max="16384" width="9.140625" style="126"/>
  </cols>
  <sheetData>
    <row r="2" spans="1:16" ht="24">
      <c r="A2" s="125" t="s">
        <v>67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6" ht="24">
      <c r="A3" s="125" t="str">
        <f>'سرمایه‌گذاری در اوراق بهادار '!A3:Q3</f>
        <v>صورت وضعیت درآمدها</v>
      </c>
      <c r="B3" s="125" t="s">
        <v>29</v>
      </c>
      <c r="C3" s="125" t="s">
        <v>29</v>
      </c>
      <c r="D3" s="125" t="s">
        <v>29</v>
      </c>
      <c r="E3" s="125" t="s">
        <v>29</v>
      </c>
      <c r="F3" s="125" t="s">
        <v>29</v>
      </c>
      <c r="G3" s="125"/>
      <c r="H3" s="125"/>
      <c r="I3" s="125"/>
      <c r="J3" s="125"/>
      <c r="K3" s="125"/>
      <c r="L3" s="125"/>
      <c r="M3" s="125"/>
    </row>
    <row r="4" spans="1:16" ht="26.25">
      <c r="A4" s="140" t="str">
        <f>'سرمایه‌گذاری در اوراق بهادار '!A4:Q4</f>
        <v>برای ماه منتهی به 1402/03/31</v>
      </c>
      <c r="B4" s="140" t="s">
        <v>95</v>
      </c>
      <c r="C4" s="140" t="s">
        <v>2</v>
      </c>
      <c r="D4" s="140" t="s">
        <v>2</v>
      </c>
      <c r="E4" s="140" t="s">
        <v>2</v>
      </c>
      <c r="F4" s="140" t="s">
        <v>2</v>
      </c>
      <c r="G4" s="140"/>
      <c r="H4" s="140"/>
      <c r="I4" s="140"/>
      <c r="J4" s="140"/>
      <c r="K4" s="140"/>
      <c r="L4" s="140"/>
      <c r="M4" s="140"/>
      <c r="N4" s="136"/>
    </row>
    <row r="5" spans="1:16" ht="24">
      <c r="B5" s="127"/>
      <c r="C5" s="127"/>
      <c r="D5" s="127"/>
      <c r="E5" s="127"/>
      <c r="F5" s="127"/>
      <c r="G5" s="127"/>
      <c r="H5" s="127"/>
      <c r="I5" s="127"/>
    </row>
    <row r="6" spans="1:16" ht="28.5">
      <c r="A6" s="128" t="s">
        <v>81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</row>
    <row r="7" spans="1:16" ht="28.5">
      <c r="A7" s="129"/>
      <c r="B7" s="129"/>
      <c r="C7" s="129"/>
      <c r="D7" s="129"/>
      <c r="E7" s="129"/>
      <c r="F7" s="129"/>
      <c r="G7" s="142"/>
      <c r="H7" s="129"/>
      <c r="I7" s="129"/>
      <c r="J7" s="129"/>
      <c r="K7" s="142"/>
      <c r="L7" s="129"/>
    </row>
    <row r="8" spans="1:16" ht="24.75" thickBot="1">
      <c r="A8" s="132" t="s">
        <v>53</v>
      </c>
      <c r="B8" s="132" t="s">
        <v>53</v>
      </c>
      <c r="C8" s="132" t="s">
        <v>53</v>
      </c>
      <c r="E8" s="132" t="s">
        <v>141</v>
      </c>
      <c r="F8" s="132"/>
      <c r="G8" s="132"/>
      <c r="I8" s="132" t="s">
        <v>142</v>
      </c>
      <c r="J8" s="132"/>
      <c r="K8" s="132"/>
    </row>
    <row r="9" spans="1:16" ht="48" thickBot="1">
      <c r="A9" s="143" t="s">
        <v>54</v>
      </c>
      <c r="C9" s="143" t="s">
        <v>19</v>
      </c>
      <c r="E9" s="143" t="s">
        <v>55</v>
      </c>
      <c r="G9" s="144" t="s">
        <v>56</v>
      </c>
      <c r="I9" s="143" t="s">
        <v>55</v>
      </c>
      <c r="K9" s="144" t="s">
        <v>56</v>
      </c>
    </row>
    <row r="10" spans="1:16" ht="24.75">
      <c r="A10" s="145" t="s">
        <v>26</v>
      </c>
      <c r="B10" s="145"/>
      <c r="C10" s="145" t="s">
        <v>27</v>
      </c>
      <c r="D10" s="145"/>
      <c r="E10" s="145">
        <v>0</v>
      </c>
      <c r="F10" s="146"/>
      <c r="G10" s="32">
        <f>E10/$E$15</f>
        <v>0</v>
      </c>
      <c r="H10" s="146"/>
      <c r="I10" s="145">
        <v>6437</v>
      </c>
      <c r="J10" s="146"/>
      <c r="K10" s="32">
        <f>I10/$I$15</f>
        <v>4.1665797604347129E-6</v>
      </c>
      <c r="M10" s="134"/>
      <c r="N10" s="147"/>
      <c r="O10" s="134"/>
      <c r="P10" s="147"/>
    </row>
    <row r="11" spans="1:16" ht="24.75">
      <c r="A11" s="145" t="s">
        <v>63</v>
      </c>
      <c r="B11" s="145"/>
      <c r="C11" s="145" t="s">
        <v>64</v>
      </c>
      <c r="D11" s="145"/>
      <c r="E11" s="145">
        <v>122243815</v>
      </c>
      <c r="F11" s="146"/>
      <c r="G11" s="32">
        <f>E11/$E$15</f>
        <v>0.99508633659343637</v>
      </c>
      <c r="H11" s="146"/>
      <c r="I11" s="145">
        <v>1543862690</v>
      </c>
      <c r="J11" s="146"/>
      <c r="K11" s="32">
        <f>I11/$I$15</f>
        <v>0.99932065201868758</v>
      </c>
      <c r="M11" s="134"/>
      <c r="N11" s="147"/>
      <c r="O11" s="134"/>
      <c r="P11" s="147"/>
    </row>
    <row r="12" spans="1:16" ht="24.75">
      <c r="A12" s="145" t="s">
        <v>102</v>
      </c>
      <c r="B12" s="145"/>
      <c r="C12" s="145" t="s">
        <v>103</v>
      </c>
      <c r="D12" s="145"/>
      <c r="E12" s="145">
        <v>593085</v>
      </c>
      <c r="F12" s="146"/>
      <c r="G12" s="32">
        <f>E12/$E$15</f>
        <v>4.8278170960102829E-3</v>
      </c>
      <c r="H12" s="146"/>
      <c r="I12" s="145">
        <v>1020077</v>
      </c>
      <c r="J12" s="146"/>
      <c r="K12" s="32">
        <f>I12/$I$15</f>
        <v>6.6028152591035593E-4</v>
      </c>
      <c r="M12" s="134"/>
      <c r="N12" s="147"/>
      <c r="O12" s="134"/>
      <c r="P12" s="147"/>
    </row>
    <row r="13" spans="1:16" ht="24.75">
      <c r="A13" s="145" t="s">
        <v>114</v>
      </c>
      <c r="B13" s="145"/>
      <c r="C13" s="145" t="s">
        <v>115</v>
      </c>
      <c r="D13" s="145"/>
      <c r="E13" s="145">
        <v>6024</v>
      </c>
      <c r="F13" s="146"/>
      <c r="G13" s="32">
        <f>E13/$E$15</f>
        <v>4.9036428482200597E-5</v>
      </c>
      <c r="H13" s="146"/>
      <c r="I13" s="145">
        <v>8136</v>
      </c>
      <c r="J13" s="146"/>
      <c r="K13" s="32">
        <f>I13/$I$15</f>
        <v>5.2663186159541438E-6</v>
      </c>
      <c r="M13" s="134"/>
      <c r="N13" s="147"/>
      <c r="O13" s="134"/>
      <c r="P13" s="147"/>
    </row>
    <row r="14" spans="1:16" ht="24.75">
      <c r="A14" s="145" t="s">
        <v>117</v>
      </c>
      <c r="B14" s="145"/>
      <c r="C14" s="145" t="s">
        <v>118</v>
      </c>
      <c r="D14" s="145"/>
      <c r="E14" s="145">
        <v>4522</v>
      </c>
      <c r="F14" s="146"/>
      <c r="G14" s="32">
        <f>E14/$E$15</f>
        <v>3.6809882071133982E-5</v>
      </c>
      <c r="H14" s="146"/>
      <c r="I14" s="145">
        <v>14883</v>
      </c>
      <c r="J14" s="146"/>
      <c r="K14" s="32">
        <f>I14/$I$15</f>
        <v>9.633557025718476E-6</v>
      </c>
      <c r="M14" s="134"/>
      <c r="N14" s="147"/>
      <c r="O14" s="134"/>
      <c r="P14" s="147"/>
    </row>
    <row r="15" spans="1:16" s="136" customFormat="1" ht="36.75" customHeight="1" thickBot="1">
      <c r="E15" s="148">
        <f>SUM(E10:E14)</f>
        <v>122847446</v>
      </c>
      <c r="F15" s="146">
        <f t="shared" ref="F15:L15" si="0">SUM(F10:F12)</f>
        <v>0</v>
      </c>
      <c r="G15" s="33">
        <f>SUM(G10:G14)</f>
        <v>1</v>
      </c>
      <c r="H15" s="146">
        <f t="shared" si="0"/>
        <v>0</v>
      </c>
      <c r="I15" s="148">
        <f>SUM(I10:I14)</f>
        <v>1544912223</v>
      </c>
      <c r="J15" s="146">
        <f t="shared" si="0"/>
        <v>0</v>
      </c>
      <c r="K15" s="33">
        <f>SUM(K10:K14)</f>
        <v>1</v>
      </c>
      <c r="L15" s="136">
        <f t="shared" si="0"/>
        <v>0</v>
      </c>
      <c r="M15" s="149"/>
    </row>
    <row r="16" spans="1:16" ht="23.25" thickTop="1">
      <c r="E16" s="139"/>
      <c r="I16" s="139"/>
      <c r="M16" s="138"/>
    </row>
    <row r="17" spans="5:13">
      <c r="E17" s="139"/>
      <c r="I17" s="139"/>
      <c r="M17" s="138"/>
    </row>
    <row r="18" spans="5:13">
      <c r="E18" s="139"/>
      <c r="M18" s="138"/>
    </row>
    <row r="19" spans="5:13">
      <c r="M19" s="138"/>
    </row>
    <row r="20" spans="5:13">
      <c r="M20" s="138"/>
    </row>
    <row r="21" spans="5:13">
      <c r="M21" s="138"/>
    </row>
    <row r="22" spans="5:13">
      <c r="M22" s="138"/>
    </row>
    <row r="23" spans="5:13">
      <c r="M23" s="138"/>
    </row>
    <row r="24" spans="5:13">
      <c r="M24" s="138"/>
    </row>
    <row r="25" spans="5:13">
      <c r="M25" s="138"/>
    </row>
    <row r="26" spans="5:13">
      <c r="M26" s="138"/>
    </row>
    <row r="27" spans="5:13">
      <c r="M27" s="138"/>
    </row>
    <row r="28" spans="5:13">
      <c r="M28" s="138"/>
    </row>
    <row r="29" spans="5:13">
      <c r="M29" s="138"/>
    </row>
    <row r="30" spans="5:13">
      <c r="M30" s="138"/>
    </row>
    <row r="31" spans="5:13">
      <c r="M31" s="138"/>
    </row>
    <row r="32" spans="5:13">
      <c r="M32" s="138"/>
    </row>
    <row r="33" spans="13:13">
      <c r="M33" s="138"/>
    </row>
    <row r="34" spans="13:13">
      <c r="M34" s="138"/>
    </row>
    <row r="35" spans="13:13">
      <c r="M35" s="138"/>
    </row>
    <row r="36" spans="13:13">
      <c r="M36" s="138"/>
    </row>
    <row r="37" spans="13:13">
      <c r="M37" s="138"/>
    </row>
    <row r="38" spans="13:13">
      <c r="M38" s="138"/>
    </row>
    <row r="39" spans="13:13">
      <c r="M39" s="138"/>
    </row>
    <row r="40" spans="13:13">
      <c r="M40" s="138"/>
    </row>
    <row r="41" spans="13:13">
      <c r="M41" s="138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sqref="A1:XFD1048576"/>
    </sheetView>
  </sheetViews>
  <sheetFormatPr defaultColWidth="12.140625" defaultRowHeight="22.5"/>
  <cols>
    <col min="1" max="1" width="42.42578125" style="126" bestFit="1" customWidth="1"/>
    <col min="2" max="2" width="2.5703125" style="126" customWidth="1"/>
    <col min="3" max="3" width="19" style="126" bestFit="1" customWidth="1"/>
    <col min="4" max="4" width="0.7109375" style="126" customWidth="1"/>
    <col min="5" max="5" width="43.7109375" style="126" customWidth="1"/>
    <col min="6" max="6" width="12.140625" style="126"/>
    <col min="7" max="7" width="14" style="126" bestFit="1" customWidth="1"/>
    <col min="8" max="16384" width="12.140625" style="126"/>
  </cols>
  <sheetData>
    <row r="2" spans="1:13" ht="24">
      <c r="A2" s="125" t="s">
        <v>67</v>
      </c>
      <c r="B2" s="125"/>
      <c r="C2" s="125"/>
      <c r="D2" s="125"/>
      <c r="E2" s="125"/>
    </row>
    <row r="3" spans="1:13" ht="24">
      <c r="A3" s="125" t="s">
        <v>29</v>
      </c>
      <c r="B3" s="125" t="s">
        <v>29</v>
      </c>
      <c r="C3" s="125" t="s">
        <v>29</v>
      </c>
      <c r="D3" s="125" t="s">
        <v>29</v>
      </c>
      <c r="E3" s="125"/>
    </row>
    <row r="4" spans="1:13" ht="24">
      <c r="A4" s="125" t="str">
        <f>'درآمد سپرده بانکی '!A4:M4</f>
        <v>برای ماه منتهی به 1402/03/31</v>
      </c>
      <c r="B4" s="125" t="s">
        <v>2</v>
      </c>
      <c r="C4" s="125" t="s">
        <v>2</v>
      </c>
      <c r="D4" s="125" t="s">
        <v>2</v>
      </c>
      <c r="E4" s="125"/>
    </row>
    <row r="5" spans="1:13" ht="24">
      <c r="A5" s="127"/>
      <c r="B5" s="127"/>
      <c r="C5" s="127"/>
      <c r="D5" s="127"/>
      <c r="E5" s="127"/>
    </row>
    <row r="6" spans="1:13" ht="28.5">
      <c r="A6" s="128" t="s">
        <v>83</v>
      </c>
      <c r="B6" s="128"/>
      <c r="C6" s="128"/>
      <c r="D6" s="128"/>
      <c r="E6" s="128"/>
    </row>
    <row r="7" spans="1:13" ht="28.5">
      <c r="A7" s="129"/>
      <c r="B7" s="129"/>
      <c r="C7" s="129"/>
      <c r="D7" s="129"/>
      <c r="E7" s="129"/>
    </row>
    <row r="8" spans="1:13" ht="24.75" thickBot="1">
      <c r="A8" s="125" t="s">
        <v>57</v>
      </c>
      <c r="C8" s="130" t="s">
        <v>141</v>
      </c>
      <c r="E8" s="131" t="s">
        <v>142</v>
      </c>
      <c r="G8" s="71"/>
    </row>
    <row r="9" spans="1:13" ht="24.75" thickBot="1">
      <c r="A9" s="132" t="s">
        <v>57</v>
      </c>
      <c r="C9" s="130" t="s">
        <v>22</v>
      </c>
      <c r="E9" s="130" t="s">
        <v>22</v>
      </c>
      <c r="G9" s="71"/>
    </row>
    <row r="10" spans="1:13" ht="24">
      <c r="A10" s="133" t="s">
        <v>66</v>
      </c>
      <c r="C10" s="134">
        <v>622803009</v>
      </c>
      <c r="E10" s="134">
        <v>1740303362</v>
      </c>
      <c r="F10" s="71"/>
      <c r="G10" s="134"/>
      <c r="H10" s="71"/>
      <c r="K10" s="134"/>
    </row>
    <row r="11" spans="1:13" ht="24">
      <c r="A11" s="133" t="s">
        <v>101</v>
      </c>
      <c r="C11" s="134">
        <v>14166450</v>
      </c>
      <c r="E11" s="134">
        <v>516782774</v>
      </c>
      <c r="F11" s="71"/>
      <c r="G11" s="134"/>
      <c r="H11" s="134"/>
      <c r="I11" s="134"/>
      <c r="J11" s="134"/>
      <c r="K11" s="134"/>
    </row>
    <row r="12" spans="1:13" ht="27" thickBot="1">
      <c r="A12" s="133" t="s">
        <v>38</v>
      </c>
      <c r="C12" s="135">
        <f>SUM(C10:C11)</f>
        <v>636969459</v>
      </c>
      <c r="D12" s="136"/>
      <c r="E12" s="137">
        <f>SUM(E10:E11)</f>
        <v>2257086136</v>
      </c>
    </row>
    <row r="13" spans="1:13" ht="23.25" thickTop="1">
      <c r="M13" s="138"/>
    </row>
    <row r="14" spans="1:13">
      <c r="C14" s="71"/>
      <c r="E14" s="134"/>
      <c r="M14" s="138"/>
    </row>
    <row r="15" spans="1:13">
      <c r="C15" s="71"/>
      <c r="E15" s="139"/>
      <c r="M15" s="138"/>
    </row>
    <row r="16" spans="1:13">
      <c r="C16" s="71"/>
      <c r="E16" s="134"/>
      <c r="M16" s="138"/>
    </row>
    <row r="17" spans="3:13">
      <c r="C17" s="134"/>
      <c r="E17" s="134"/>
      <c r="M17" s="138"/>
    </row>
    <row r="18" spans="3:13">
      <c r="C18" s="134"/>
      <c r="E18" s="134"/>
      <c r="M18" s="138"/>
    </row>
    <row r="19" spans="3:13">
      <c r="C19" s="134"/>
      <c r="M19" s="138"/>
    </row>
    <row r="20" spans="3:13">
      <c r="M20" s="138"/>
    </row>
    <row r="21" spans="3:13">
      <c r="M21" s="138"/>
    </row>
    <row r="22" spans="3:13">
      <c r="M22" s="138"/>
    </row>
    <row r="23" spans="3:13">
      <c r="M23" s="138"/>
    </row>
    <row r="24" spans="3:13">
      <c r="M24" s="138"/>
    </row>
    <row r="25" spans="3:13">
      <c r="M25" s="138"/>
    </row>
    <row r="26" spans="3:13">
      <c r="M26" s="138"/>
    </row>
    <row r="27" spans="3:13">
      <c r="M27" s="138"/>
    </row>
    <row r="28" spans="3:13">
      <c r="M28" s="138"/>
    </row>
    <row r="29" spans="3:13">
      <c r="M29" s="138"/>
    </row>
    <row r="30" spans="3:13">
      <c r="M30" s="138"/>
    </row>
    <row r="31" spans="3:13">
      <c r="M31" s="138"/>
    </row>
    <row r="32" spans="3:13">
      <c r="M32" s="138"/>
    </row>
    <row r="33" spans="13:13">
      <c r="M33" s="138"/>
    </row>
    <row r="34" spans="13:13">
      <c r="M34" s="138"/>
    </row>
    <row r="35" spans="13:13">
      <c r="M35" s="138"/>
    </row>
    <row r="36" spans="13:13">
      <c r="M36" s="138"/>
    </row>
    <row r="37" spans="13:13">
      <c r="M37" s="138"/>
    </row>
    <row r="38" spans="13:13">
      <c r="M38" s="138"/>
    </row>
    <row r="39" spans="13:13">
      <c r="M39" s="138"/>
    </row>
    <row r="40" spans="13:13">
      <c r="M40" s="138"/>
    </row>
    <row r="41" spans="13:13">
      <c r="M41" s="138"/>
    </row>
    <row r="42" spans="13:13">
      <c r="M42" s="138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J43"/>
  <sheetViews>
    <sheetView rightToLeft="1" view="pageBreakPreview" topLeftCell="A31" zoomScale="50" zoomScaleNormal="60" zoomScaleSheetLayoutView="50" workbookViewId="0">
      <selection activeCell="D47" sqref="D47"/>
    </sheetView>
  </sheetViews>
  <sheetFormatPr defaultColWidth="9.140625" defaultRowHeight="31.5"/>
  <cols>
    <col min="1" max="1" width="51.7109375" style="60" customWidth="1"/>
    <col min="2" max="2" width="1" style="60" customWidth="1"/>
    <col min="3" max="3" width="23.7109375" style="61" bestFit="1" customWidth="1"/>
    <col min="4" max="4" width="1" style="60" customWidth="1"/>
    <col min="5" max="5" width="31.28515625" style="60" customWidth="1"/>
    <col min="6" max="6" width="0.7109375" style="60" customWidth="1"/>
    <col min="7" max="7" width="30" style="60" customWidth="1"/>
    <col min="8" max="8" width="1.140625" style="60" customWidth="1"/>
    <col min="9" max="9" width="20.5703125" style="61" bestFit="1" customWidth="1"/>
    <col min="10" max="10" width="1.42578125" style="60" customWidth="1"/>
    <col min="11" max="11" width="33.42578125" style="60" customWidth="1"/>
    <col min="12" max="12" width="0.7109375" style="60" customWidth="1"/>
    <col min="13" max="13" width="20.140625" style="61" bestFit="1" customWidth="1"/>
    <col min="14" max="14" width="0.85546875" style="60" customWidth="1"/>
    <col min="15" max="15" width="27" style="60" customWidth="1"/>
    <col min="16" max="16" width="1" style="60" customWidth="1"/>
    <col min="17" max="17" width="22.5703125" style="61" bestFit="1" customWidth="1"/>
    <col min="18" max="18" width="1" style="60" customWidth="1"/>
    <col min="19" max="19" width="18.140625" style="60" bestFit="1" customWidth="1"/>
    <col min="20" max="20" width="1" style="60" customWidth="1"/>
    <col min="21" max="21" width="28.7109375" style="60" customWidth="1"/>
    <col min="22" max="22" width="0.85546875" style="60" customWidth="1"/>
    <col min="23" max="23" width="29.85546875" style="60" customWidth="1"/>
    <col min="24" max="24" width="1" style="60" customWidth="1"/>
    <col min="25" max="25" width="19.5703125" style="61" customWidth="1"/>
    <col min="26" max="26" width="1.85546875" style="60" customWidth="1"/>
    <col min="27" max="27" width="32.5703125" style="60" bestFit="1" customWidth="1"/>
    <col min="28" max="28" width="17.140625" style="60" customWidth="1"/>
    <col min="29" max="29" width="13.85546875" style="60" customWidth="1"/>
    <col min="30" max="30" width="9" style="60" customWidth="1"/>
    <col min="31" max="31" width="16.7109375" style="60" customWidth="1"/>
    <col min="32" max="32" width="10" style="60" customWidth="1"/>
    <col min="33" max="33" width="15.7109375" style="60" customWidth="1"/>
    <col min="34" max="34" width="16.28515625" style="60" customWidth="1"/>
    <col min="35" max="35" width="9.140625" style="60"/>
    <col min="36" max="36" width="27.28515625" style="60" bestFit="1" customWidth="1"/>
    <col min="37" max="16384" width="9.140625" style="60"/>
  </cols>
  <sheetData>
    <row r="2" spans="1:36" ht="47.25" customHeight="1">
      <c r="A2" s="106" t="s">
        <v>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</row>
    <row r="3" spans="1:36" ht="47.25" customHeight="1">
      <c r="A3" s="106" t="s">
        <v>92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</row>
    <row r="4" spans="1:36" ht="47.25" customHeight="1">
      <c r="A4" s="106" t="s">
        <v>138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spans="1:36" ht="47.25" customHeight="1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</row>
    <row r="6" spans="1:36" s="64" customFormat="1" ht="47.25" customHeight="1">
      <c r="A6" s="102" t="s">
        <v>68</v>
      </c>
      <c r="B6" s="102"/>
      <c r="C6" s="63"/>
      <c r="D6" s="102"/>
      <c r="E6" s="102"/>
      <c r="F6" s="102"/>
      <c r="G6" s="102"/>
      <c r="H6" s="102"/>
      <c r="I6" s="63"/>
      <c r="J6" s="102"/>
      <c r="K6" s="102"/>
      <c r="L6" s="102"/>
      <c r="M6" s="63"/>
      <c r="N6" s="102"/>
      <c r="O6" s="102"/>
      <c r="P6" s="102"/>
      <c r="Q6" s="63"/>
      <c r="R6" s="102"/>
      <c r="S6" s="102"/>
      <c r="T6" s="102"/>
      <c r="U6" s="102"/>
      <c r="V6" s="102"/>
      <c r="W6" s="102"/>
      <c r="Y6" s="65"/>
    </row>
    <row r="7" spans="1:36" s="64" customFormat="1" ht="47.25" customHeight="1">
      <c r="A7" s="102" t="s">
        <v>69</v>
      </c>
      <c r="B7" s="102"/>
      <c r="C7" s="63"/>
      <c r="D7" s="102"/>
      <c r="E7" s="102"/>
      <c r="F7" s="102"/>
      <c r="G7" s="102"/>
      <c r="H7" s="102"/>
      <c r="I7" s="63"/>
      <c r="J7" s="102"/>
      <c r="K7" s="102"/>
      <c r="L7" s="102"/>
      <c r="M7" s="63"/>
      <c r="N7" s="102"/>
      <c r="O7" s="102"/>
      <c r="P7" s="102"/>
      <c r="Q7" s="63"/>
      <c r="R7" s="102"/>
      <c r="S7" s="102"/>
      <c r="T7" s="102"/>
      <c r="U7" s="102"/>
      <c r="V7" s="102"/>
      <c r="W7" s="102"/>
      <c r="Y7" s="65"/>
    </row>
    <row r="9" spans="1:36" ht="40.5" customHeight="1">
      <c r="A9" s="108" t="s">
        <v>3</v>
      </c>
      <c r="C9" s="107" t="s">
        <v>130</v>
      </c>
      <c r="D9" s="107" t="s">
        <v>97</v>
      </c>
      <c r="E9" s="107" t="s">
        <v>97</v>
      </c>
      <c r="F9" s="107" t="s">
        <v>97</v>
      </c>
      <c r="G9" s="107" t="s">
        <v>97</v>
      </c>
      <c r="I9" s="107" t="s">
        <v>4</v>
      </c>
      <c r="J9" s="107" t="s">
        <v>4</v>
      </c>
      <c r="K9" s="107" t="s">
        <v>4</v>
      </c>
      <c r="L9" s="107" t="s">
        <v>4</v>
      </c>
      <c r="M9" s="107" t="s">
        <v>4</v>
      </c>
      <c r="N9" s="107" t="s">
        <v>4</v>
      </c>
      <c r="O9" s="107" t="s">
        <v>4</v>
      </c>
      <c r="Q9" s="107" t="s">
        <v>139</v>
      </c>
      <c r="R9" s="107" t="s">
        <v>98</v>
      </c>
      <c r="S9" s="107" t="s">
        <v>98</v>
      </c>
      <c r="T9" s="107" t="s">
        <v>98</v>
      </c>
      <c r="U9" s="107" t="s">
        <v>98</v>
      </c>
      <c r="V9" s="107" t="s">
        <v>98</v>
      </c>
      <c r="W9" s="107" t="s">
        <v>98</v>
      </c>
      <c r="X9" s="107" t="s">
        <v>98</v>
      </c>
      <c r="Y9" s="107" t="s">
        <v>98</v>
      </c>
    </row>
    <row r="10" spans="1:36" ht="33.75" customHeight="1">
      <c r="A10" s="108" t="s">
        <v>3</v>
      </c>
      <c r="C10" s="109" t="s">
        <v>6</v>
      </c>
      <c r="E10" s="109" t="s">
        <v>7</v>
      </c>
      <c r="G10" s="109" t="s">
        <v>8</v>
      </c>
      <c r="I10" s="108" t="s">
        <v>9</v>
      </c>
      <c r="J10" s="108" t="s">
        <v>9</v>
      </c>
      <c r="K10" s="108" t="s">
        <v>9</v>
      </c>
      <c r="M10" s="108" t="s">
        <v>10</v>
      </c>
      <c r="N10" s="108" t="s">
        <v>10</v>
      </c>
      <c r="O10" s="108" t="s">
        <v>10</v>
      </c>
      <c r="Q10" s="109" t="s">
        <v>6</v>
      </c>
      <c r="S10" s="109" t="s">
        <v>11</v>
      </c>
      <c r="U10" s="109" t="s">
        <v>7</v>
      </c>
      <c r="V10" s="109"/>
      <c r="W10" s="109" t="s">
        <v>8</v>
      </c>
      <c r="Y10" s="110" t="s">
        <v>12</v>
      </c>
    </row>
    <row r="11" spans="1:36" ht="60.75" customHeight="1">
      <c r="A11" s="108" t="s">
        <v>3</v>
      </c>
      <c r="C11" s="107" t="s">
        <v>6</v>
      </c>
      <c r="E11" s="107" t="s">
        <v>7</v>
      </c>
      <c r="G11" s="107" t="s">
        <v>8</v>
      </c>
      <c r="I11" s="100" t="s">
        <v>6</v>
      </c>
      <c r="K11" s="100" t="s">
        <v>7</v>
      </c>
      <c r="M11" s="100" t="s">
        <v>6</v>
      </c>
      <c r="O11" s="100" t="s">
        <v>13</v>
      </c>
      <c r="Q11" s="107" t="s">
        <v>6</v>
      </c>
      <c r="S11" s="107" t="s">
        <v>11</v>
      </c>
      <c r="U11" s="107" t="s">
        <v>7</v>
      </c>
      <c r="V11" s="107"/>
      <c r="W11" s="107"/>
      <c r="Y11" s="111" t="s">
        <v>12</v>
      </c>
      <c r="AA11" s="40">
        <v>4503871660149</v>
      </c>
      <c r="AB11" s="66" t="s">
        <v>107</v>
      </c>
    </row>
    <row r="12" spans="1:36" ht="41.25" customHeight="1">
      <c r="A12" s="67" t="s">
        <v>99</v>
      </c>
      <c r="B12" s="68"/>
      <c r="C12" s="69">
        <v>54000000</v>
      </c>
      <c r="D12" s="69"/>
      <c r="E12" s="69">
        <v>254284325993</v>
      </c>
      <c r="F12" s="69"/>
      <c r="G12" s="69">
        <v>287181045000</v>
      </c>
      <c r="H12" s="69"/>
      <c r="I12" s="69">
        <v>3000000</v>
      </c>
      <c r="J12" s="69"/>
      <c r="K12" s="69">
        <v>14916201025</v>
      </c>
      <c r="L12" s="69"/>
      <c r="M12" s="69">
        <v>0</v>
      </c>
      <c r="N12" s="69"/>
      <c r="O12" s="69">
        <v>0</v>
      </c>
      <c r="P12" s="69"/>
      <c r="Q12" s="69">
        <v>57000000</v>
      </c>
      <c r="R12" s="69"/>
      <c r="S12" s="69">
        <v>5033</v>
      </c>
      <c r="T12" s="69"/>
      <c r="U12" s="69">
        <v>269200527018</v>
      </c>
      <c r="V12" s="69"/>
      <c r="W12" s="69">
        <v>285174058050</v>
      </c>
      <c r="Y12" s="70">
        <f>W12/$AA$11</f>
        <v>6.3317536459412724E-2</v>
      </c>
      <c r="AA12" s="71"/>
      <c r="AB12" s="72"/>
      <c r="AC12" s="71"/>
      <c r="AD12" s="73"/>
      <c r="AE12" s="71"/>
      <c r="AF12" s="74"/>
      <c r="AG12" s="72"/>
      <c r="AH12" s="75"/>
      <c r="AI12" s="73"/>
      <c r="AJ12" s="73"/>
    </row>
    <row r="13" spans="1:36" ht="41.25" customHeight="1">
      <c r="A13" s="67" t="s">
        <v>90</v>
      </c>
      <c r="B13" s="68"/>
      <c r="C13" s="69">
        <v>37000000</v>
      </c>
      <c r="D13" s="69"/>
      <c r="E13" s="69">
        <v>127315939755</v>
      </c>
      <c r="F13" s="69"/>
      <c r="G13" s="69">
        <v>175255985250</v>
      </c>
      <c r="H13" s="69"/>
      <c r="I13" s="69">
        <v>0</v>
      </c>
      <c r="J13" s="69"/>
      <c r="K13" s="69">
        <v>0</v>
      </c>
      <c r="L13" s="69"/>
      <c r="M13" s="69">
        <v>-7000000</v>
      </c>
      <c r="N13" s="69"/>
      <c r="O13" s="69">
        <v>36646314878</v>
      </c>
      <c r="P13" s="69"/>
      <c r="Q13" s="69">
        <v>30000000</v>
      </c>
      <c r="R13" s="69"/>
      <c r="S13" s="69">
        <v>5260</v>
      </c>
      <c r="T13" s="69"/>
      <c r="U13" s="69">
        <v>103229140355</v>
      </c>
      <c r="V13" s="69"/>
      <c r="W13" s="69">
        <v>156861090000</v>
      </c>
      <c r="Y13" s="70">
        <f>W13/$AA$11</f>
        <v>3.4828055023843778E-2</v>
      </c>
      <c r="AA13" s="71"/>
      <c r="AB13" s="72"/>
      <c r="AC13" s="71"/>
      <c r="AD13" s="73"/>
      <c r="AE13" s="71"/>
      <c r="AF13" s="74"/>
      <c r="AG13" s="71"/>
      <c r="AH13" s="75"/>
      <c r="AI13" s="73"/>
      <c r="AJ13" s="73"/>
    </row>
    <row r="14" spans="1:36" ht="41.25" customHeight="1">
      <c r="A14" s="67" t="s">
        <v>113</v>
      </c>
      <c r="B14" s="68"/>
      <c r="C14" s="69">
        <v>33600001</v>
      </c>
      <c r="D14" s="69"/>
      <c r="E14" s="69">
        <v>287887670700</v>
      </c>
      <c r="F14" s="69"/>
      <c r="G14" s="69">
        <v>320306776732.94</v>
      </c>
      <c r="H14" s="69"/>
      <c r="I14" s="69">
        <v>1400000</v>
      </c>
      <c r="J14" s="69"/>
      <c r="K14" s="69">
        <v>12102357339</v>
      </c>
      <c r="L14" s="69"/>
      <c r="M14" s="69">
        <v>0</v>
      </c>
      <c r="N14" s="69"/>
      <c r="O14" s="69">
        <v>0</v>
      </c>
      <c r="P14" s="69"/>
      <c r="Q14" s="69">
        <v>35000001</v>
      </c>
      <c r="R14" s="69"/>
      <c r="S14" s="69">
        <v>8810</v>
      </c>
      <c r="T14" s="69"/>
      <c r="U14" s="69">
        <v>299990028039</v>
      </c>
      <c r="V14" s="69"/>
      <c r="W14" s="69">
        <v>306515326257.58099</v>
      </c>
      <c r="Y14" s="70">
        <f t="shared" ref="Y14:Y36" si="0">W14/$AA$11</f>
        <v>6.8055963709996267E-2</v>
      </c>
      <c r="AA14" s="71"/>
      <c r="AB14" s="72"/>
      <c r="AC14" s="71"/>
      <c r="AD14" s="73"/>
      <c r="AE14" s="71"/>
      <c r="AF14" s="74"/>
      <c r="AG14" s="71"/>
      <c r="AH14" s="75"/>
      <c r="AI14" s="73"/>
      <c r="AJ14" s="73"/>
    </row>
    <row r="15" spans="1:36" ht="41.25" customHeight="1">
      <c r="A15" s="67" t="s">
        <v>109</v>
      </c>
      <c r="B15" s="68"/>
      <c r="C15" s="69">
        <v>7000000</v>
      </c>
      <c r="D15" s="69"/>
      <c r="E15" s="69">
        <v>60756513030</v>
      </c>
      <c r="F15" s="69"/>
      <c r="G15" s="69">
        <v>96790648500</v>
      </c>
      <c r="H15" s="69"/>
      <c r="I15" s="69">
        <v>0</v>
      </c>
      <c r="J15" s="69"/>
      <c r="K15" s="69">
        <v>0</v>
      </c>
      <c r="L15" s="69"/>
      <c r="M15" s="69">
        <v>0</v>
      </c>
      <c r="N15" s="69"/>
      <c r="O15" s="69">
        <v>0</v>
      </c>
      <c r="P15" s="69"/>
      <c r="Q15" s="69">
        <v>7000000</v>
      </c>
      <c r="R15" s="69"/>
      <c r="S15" s="69">
        <v>13630</v>
      </c>
      <c r="T15" s="69"/>
      <c r="U15" s="69">
        <v>60756513030</v>
      </c>
      <c r="V15" s="69"/>
      <c r="W15" s="69">
        <v>94842310500</v>
      </c>
      <c r="Y15" s="70">
        <f t="shared" si="0"/>
        <v>2.1057951393060423E-2</v>
      </c>
      <c r="AA15" s="71"/>
      <c r="AB15" s="72"/>
      <c r="AC15" s="71"/>
      <c r="AD15" s="73"/>
      <c r="AE15" s="71"/>
      <c r="AF15" s="74"/>
      <c r="AG15" s="71"/>
      <c r="AH15" s="75"/>
      <c r="AI15" s="73"/>
      <c r="AJ15" s="73"/>
    </row>
    <row r="16" spans="1:36" ht="41.25" customHeight="1">
      <c r="A16" s="67" t="s">
        <v>84</v>
      </c>
      <c r="B16" s="68"/>
      <c r="C16" s="69">
        <v>840000</v>
      </c>
      <c r="D16" s="69"/>
      <c r="E16" s="69">
        <v>141520424272</v>
      </c>
      <c r="F16" s="69"/>
      <c r="G16" s="69">
        <v>147269302740</v>
      </c>
      <c r="H16" s="69"/>
      <c r="I16" s="69">
        <v>10000</v>
      </c>
      <c r="J16" s="69"/>
      <c r="K16" s="69">
        <v>1694519821</v>
      </c>
      <c r="L16" s="69"/>
      <c r="M16" s="69">
        <v>0</v>
      </c>
      <c r="N16" s="69"/>
      <c r="O16" s="69">
        <v>0</v>
      </c>
      <c r="P16" s="69"/>
      <c r="Q16" s="69">
        <v>850000</v>
      </c>
      <c r="R16" s="69"/>
      <c r="S16" s="69">
        <v>161580</v>
      </c>
      <c r="T16" s="69"/>
      <c r="U16" s="69">
        <v>143214944093</v>
      </c>
      <c r="V16" s="69"/>
      <c r="W16" s="69">
        <v>136525809150</v>
      </c>
      <c r="Y16" s="70">
        <f t="shared" si="0"/>
        <v>3.0312988346893385E-2</v>
      </c>
      <c r="AA16" s="71"/>
      <c r="AB16" s="72"/>
      <c r="AC16" s="71"/>
      <c r="AD16" s="73"/>
      <c r="AE16" s="71"/>
      <c r="AF16" s="74"/>
      <c r="AG16" s="71"/>
      <c r="AH16" s="75"/>
      <c r="AI16" s="73"/>
      <c r="AJ16" s="73"/>
    </row>
    <row r="17" spans="1:36" ht="41.25" customHeight="1">
      <c r="A17" s="67" t="s">
        <v>85</v>
      </c>
      <c r="B17" s="68"/>
      <c r="C17" s="69">
        <v>8600000</v>
      </c>
      <c r="D17" s="69"/>
      <c r="E17" s="69">
        <v>193909518291</v>
      </c>
      <c r="F17" s="69"/>
      <c r="G17" s="69">
        <v>301773699000</v>
      </c>
      <c r="H17" s="69"/>
      <c r="I17" s="69">
        <v>0</v>
      </c>
      <c r="J17" s="69"/>
      <c r="K17" s="69">
        <v>0</v>
      </c>
      <c r="L17" s="69"/>
      <c r="M17" s="69">
        <v>0</v>
      </c>
      <c r="N17" s="69"/>
      <c r="O17" s="69">
        <v>0</v>
      </c>
      <c r="P17" s="69"/>
      <c r="Q17" s="69">
        <v>8600000</v>
      </c>
      <c r="R17" s="69"/>
      <c r="S17" s="69">
        <v>29890</v>
      </c>
      <c r="T17" s="69"/>
      <c r="U17" s="69">
        <v>193909518291</v>
      </c>
      <c r="V17" s="69"/>
      <c r="W17" s="69">
        <v>255524528700</v>
      </c>
      <c r="Y17" s="70">
        <f t="shared" si="0"/>
        <v>5.6734416071604177E-2</v>
      </c>
      <c r="AA17" s="71"/>
      <c r="AB17" s="72"/>
      <c r="AC17" s="71"/>
      <c r="AD17" s="73"/>
      <c r="AE17" s="71"/>
      <c r="AF17" s="74"/>
      <c r="AG17" s="71"/>
      <c r="AH17" s="75"/>
      <c r="AI17" s="73"/>
      <c r="AJ17" s="73"/>
    </row>
    <row r="18" spans="1:36" ht="41.25" customHeight="1">
      <c r="A18" s="67" t="s">
        <v>108</v>
      </c>
      <c r="B18" s="68"/>
      <c r="C18" s="69">
        <v>11560000</v>
      </c>
      <c r="D18" s="69"/>
      <c r="E18" s="69">
        <v>274600388541</v>
      </c>
      <c r="F18" s="69"/>
      <c r="G18" s="69">
        <v>468841694400</v>
      </c>
      <c r="H18" s="69"/>
      <c r="I18" s="69">
        <v>920000</v>
      </c>
      <c r="J18" s="69"/>
      <c r="K18" s="69">
        <v>34407881129</v>
      </c>
      <c r="L18" s="69"/>
      <c r="M18" s="69">
        <v>0</v>
      </c>
      <c r="N18" s="69"/>
      <c r="O18" s="69">
        <v>0</v>
      </c>
      <c r="P18" s="69"/>
      <c r="Q18" s="69">
        <v>12480000</v>
      </c>
      <c r="R18" s="69"/>
      <c r="S18" s="69">
        <v>35200</v>
      </c>
      <c r="T18" s="69"/>
      <c r="U18" s="69">
        <v>309008269670</v>
      </c>
      <c r="V18" s="69"/>
      <c r="W18" s="69">
        <v>436682188800</v>
      </c>
      <c r="Y18" s="70">
        <f t="shared" si="0"/>
        <v>9.6957067552309734E-2</v>
      </c>
      <c r="AA18" s="76"/>
      <c r="AB18" s="72"/>
      <c r="AC18" s="71"/>
      <c r="AD18" s="73"/>
      <c r="AE18" s="71"/>
      <c r="AF18" s="74"/>
      <c r="AG18" s="72"/>
      <c r="AH18" s="75"/>
      <c r="AI18" s="73"/>
      <c r="AJ18" s="73"/>
    </row>
    <row r="19" spans="1:36" ht="41.25" customHeight="1">
      <c r="A19" s="67" t="s">
        <v>116</v>
      </c>
      <c r="B19" s="68"/>
      <c r="C19" s="69">
        <v>100000</v>
      </c>
      <c r="D19" s="69"/>
      <c r="E19" s="69">
        <v>2081733412</v>
      </c>
      <c r="F19" s="69"/>
      <c r="G19" s="69">
        <v>2887715250</v>
      </c>
      <c r="H19" s="69"/>
      <c r="I19" s="69">
        <v>0</v>
      </c>
      <c r="J19" s="69"/>
      <c r="K19" s="69">
        <v>0</v>
      </c>
      <c r="L19" s="69"/>
      <c r="M19" s="69">
        <v>0</v>
      </c>
      <c r="N19" s="69"/>
      <c r="O19" s="69">
        <v>0</v>
      </c>
      <c r="P19" s="69"/>
      <c r="Q19" s="69">
        <v>100000</v>
      </c>
      <c r="R19" s="69"/>
      <c r="S19" s="69">
        <v>29050</v>
      </c>
      <c r="T19" s="69"/>
      <c r="U19" s="69">
        <v>2081733412</v>
      </c>
      <c r="V19" s="69"/>
      <c r="W19" s="69">
        <v>2887715250</v>
      </c>
      <c r="Y19" s="70">
        <f t="shared" si="0"/>
        <v>6.4116286339839154E-4</v>
      </c>
      <c r="AA19" s="71"/>
      <c r="AB19" s="72"/>
      <c r="AC19" s="71"/>
      <c r="AD19" s="73"/>
      <c r="AE19" s="72"/>
      <c r="AF19" s="74"/>
      <c r="AG19" s="71"/>
      <c r="AH19" s="75"/>
      <c r="AI19" s="73"/>
      <c r="AJ19" s="73"/>
    </row>
    <row r="20" spans="1:36" ht="41.25" customHeight="1">
      <c r="A20" s="67" t="s">
        <v>129</v>
      </c>
      <c r="B20" s="68"/>
      <c r="C20" s="69">
        <v>2158333</v>
      </c>
      <c r="D20" s="69"/>
      <c r="E20" s="69">
        <v>20864605111</v>
      </c>
      <c r="F20" s="69"/>
      <c r="G20" s="69">
        <v>50097212950.477501</v>
      </c>
      <c r="H20" s="69"/>
      <c r="I20" s="69">
        <v>241667</v>
      </c>
      <c r="J20" s="69"/>
      <c r="K20" s="69">
        <v>4134655645</v>
      </c>
      <c r="L20" s="69"/>
      <c r="M20" s="69">
        <v>0</v>
      </c>
      <c r="N20" s="69"/>
      <c r="O20" s="69">
        <v>0</v>
      </c>
      <c r="P20" s="69"/>
      <c r="Q20" s="69">
        <v>2400000</v>
      </c>
      <c r="R20" s="69"/>
      <c r="S20" s="69">
        <v>17300</v>
      </c>
      <c r="T20" s="69"/>
      <c r="U20" s="69">
        <v>24999260756</v>
      </c>
      <c r="V20" s="69"/>
      <c r="W20" s="69">
        <v>41272956000</v>
      </c>
      <c r="Y20" s="70">
        <f t="shared" si="0"/>
        <v>9.163883679277526E-3</v>
      </c>
      <c r="AA20" s="71"/>
      <c r="AB20" s="72"/>
      <c r="AC20" s="71"/>
      <c r="AD20" s="73"/>
      <c r="AE20" s="71"/>
      <c r="AF20" s="74"/>
      <c r="AG20" s="71"/>
      <c r="AH20" s="75"/>
      <c r="AI20" s="73"/>
      <c r="AJ20" s="73"/>
    </row>
    <row r="21" spans="1:36" ht="41.25" customHeight="1">
      <c r="A21" s="67" t="s">
        <v>127</v>
      </c>
      <c r="B21" s="68"/>
      <c r="C21" s="69">
        <v>550000</v>
      </c>
      <c r="D21" s="69"/>
      <c r="E21" s="69">
        <v>26281592370</v>
      </c>
      <c r="F21" s="69"/>
      <c r="G21" s="69">
        <v>26352265500</v>
      </c>
      <c r="H21" s="69"/>
      <c r="I21" s="69">
        <v>0</v>
      </c>
      <c r="J21" s="69"/>
      <c r="K21" s="69">
        <v>0</v>
      </c>
      <c r="L21" s="69"/>
      <c r="M21" s="69">
        <v>0</v>
      </c>
      <c r="N21" s="69"/>
      <c r="O21" s="69">
        <v>0</v>
      </c>
      <c r="P21" s="69"/>
      <c r="Q21" s="69">
        <v>550000</v>
      </c>
      <c r="R21" s="69"/>
      <c r="S21" s="69">
        <v>46800</v>
      </c>
      <c r="T21" s="69"/>
      <c r="U21" s="69">
        <v>26281592370</v>
      </c>
      <c r="V21" s="69"/>
      <c r="W21" s="69">
        <v>25586847000</v>
      </c>
      <c r="Y21" s="70">
        <f t="shared" si="0"/>
        <v>5.6810781768931486E-3</v>
      </c>
      <c r="AA21" s="71"/>
      <c r="AB21" s="72"/>
      <c r="AC21" s="71"/>
      <c r="AD21" s="73"/>
      <c r="AE21" s="71"/>
      <c r="AF21" s="74"/>
      <c r="AG21" s="71"/>
      <c r="AH21" s="75"/>
      <c r="AI21" s="73"/>
      <c r="AJ21" s="73"/>
    </row>
    <row r="22" spans="1:36" ht="41.25" customHeight="1">
      <c r="A22" s="67" t="s">
        <v>125</v>
      </c>
      <c r="B22" s="68"/>
      <c r="C22" s="69">
        <v>959607</v>
      </c>
      <c r="D22" s="69"/>
      <c r="E22" s="69">
        <v>54665150249</v>
      </c>
      <c r="F22" s="69"/>
      <c r="G22" s="69">
        <v>50346701518.112999</v>
      </c>
      <c r="H22" s="69"/>
      <c r="I22" s="69">
        <v>0</v>
      </c>
      <c r="J22" s="69"/>
      <c r="K22" s="69">
        <v>0</v>
      </c>
      <c r="L22" s="69"/>
      <c r="M22" s="69">
        <v>0</v>
      </c>
      <c r="N22" s="69"/>
      <c r="O22" s="69">
        <v>0</v>
      </c>
      <c r="P22" s="69"/>
      <c r="Q22" s="69">
        <v>959607</v>
      </c>
      <c r="R22" s="69"/>
      <c r="S22" s="69">
        <v>45550</v>
      </c>
      <c r="T22" s="69"/>
      <c r="U22" s="69">
        <v>54665150249</v>
      </c>
      <c r="V22" s="69"/>
      <c r="W22" s="69">
        <v>43450023761.842499</v>
      </c>
      <c r="Y22" s="70">
        <f t="shared" si="0"/>
        <v>9.6472606327341615E-3</v>
      </c>
      <c r="AA22" s="71"/>
      <c r="AB22" s="72"/>
      <c r="AC22" s="71"/>
      <c r="AD22" s="73"/>
      <c r="AE22" s="71"/>
      <c r="AF22" s="74"/>
      <c r="AG22" s="71"/>
      <c r="AH22" s="75"/>
      <c r="AI22" s="73"/>
      <c r="AJ22" s="73"/>
    </row>
    <row r="23" spans="1:36" ht="41.25" customHeight="1">
      <c r="A23" s="67" t="s">
        <v>126</v>
      </c>
      <c r="B23" s="68"/>
      <c r="C23" s="69">
        <v>6600000</v>
      </c>
      <c r="D23" s="69"/>
      <c r="E23" s="69">
        <v>207724598464</v>
      </c>
      <c r="F23" s="69"/>
      <c r="G23" s="69">
        <v>203317022700</v>
      </c>
      <c r="H23" s="69"/>
      <c r="I23" s="69">
        <v>600000</v>
      </c>
      <c r="J23" s="69"/>
      <c r="K23" s="69">
        <v>17575046938</v>
      </c>
      <c r="L23" s="69"/>
      <c r="M23" s="69">
        <v>0</v>
      </c>
      <c r="N23" s="69"/>
      <c r="O23" s="69">
        <v>0</v>
      </c>
      <c r="P23" s="69"/>
      <c r="Q23" s="69">
        <v>7200000</v>
      </c>
      <c r="R23" s="69"/>
      <c r="S23" s="69">
        <v>27930</v>
      </c>
      <c r="T23" s="69"/>
      <c r="U23" s="69">
        <v>225299645402</v>
      </c>
      <c r="V23" s="69"/>
      <c r="W23" s="69">
        <v>199899478800</v>
      </c>
      <c r="Y23" s="70">
        <f t="shared" si="0"/>
        <v>4.4383919854720462E-2</v>
      </c>
      <c r="AA23" s="71"/>
      <c r="AB23" s="72"/>
      <c r="AC23" s="71"/>
      <c r="AD23" s="73"/>
      <c r="AE23" s="71"/>
      <c r="AF23" s="74"/>
      <c r="AG23" s="71"/>
      <c r="AH23" s="75"/>
      <c r="AI23" s="73"/>
      <c r="AJ23" s="73"/>
    </row>
    <row r="24" spans="1:36" ht="41.25" customHeight="1">
      <c r="A24" s="67" t="s">
        <v>112</v>
      </c>
      <c r="B24" s="68"/>
      <c r="C24" s="69">
        <v>57000000</v>
      </c>
      <c r="D24" s="69"/>
      <c r="E24" s="69">
        <v>56525484354</v>
      </c>
      <c r="F24" s="69"/>
      <c r="G24" s="69">
        <v>79438511700</v>
      </c>
      <c r="H24" s="69"/>
      <c r="I24" s="69">
        <v>0</v>
      </c>
      <c r="J24" s="69"/>
      <c r="K24" s="69">
        <v>0</v>
      </c>
      <c r="L24" s="69"/>
      <c r="M24" s="69">
        <v>0</v>
      </c>
      <c r="N24" s="69"/>
      <c r="O24" s="69">
        <v>0</v>
      </c>
      <c r="P24" s="69"/>
      <c r="Q24" s="69">
        <v>57000000</v>
      </c>
      <c r="R24" s="69"/>
      <c r="S24" s="69">
        <v>1316</v>
      </c>
      <c r="T24" s="69"/>
      <c r="U24" s="69">
        <v>56525484354</v>
      </c>
      <c r="V24" s="69"/>
      <c r="W24" s="69">
        <v>74565678600</v>
      </c>
      <c r="Y24" s="70">
        <f t="shared" si="0"/>
        <v>1.6555906612475094E-2</v>
      </c>
      <c r="AA24" s="71"/>
      <c r="AB24" s="72"/>
      <c r="AC24" s="71"/>
      <c r="AD24" s="73"/>
      <c r="AE24" s="71"/>
      <c r="AF24" s="74"/>
      <c r="AG24" s="71"/>
      <c r="AH24" s="75"/>
      <c r="AI24" s="73"/>
      <c r="AJ24" s="73"/>
    </row>
    <row r="25" spans="1:36" ht="41.25" customHeight="1">
      <c r="A25" s="67" t="s">
        <v>86</v>
      </c>
      <c r="B25" s="68"/>
      <c r="C25" s="69">
        <v>2800000</v>
      </c>
      <c r="D25" s="69"/>
      <c r="E25" s="69">
        <v>61533641523</v>
      </c>
      <c r="F25" s="69"/>
      <c r="G25" s="69">
        <v>87842210400</v>
      </c>
      <c r="H25" s="69"/>
      <c r="I25" s="69">
        <v>0</v>
      </c>
      <c r="J25" s="69"/>
      <c r="K25" s="69">
        <v>0</v>
      </c>
      <c r="L25" s="69"/>
      <c r="M25" s="69">
        <v>0</v>
      </c>
      <c r="N25" s="69"/>
      <c r="O25" s="69">
        <v>0</v>
      </c>
      <c r="P25" s="69"/>
      <c r="Q25" s="69">
        <v>2800000</v>
      </c>
      <c r="R25" s="69"/>
      <c r="S25" s="69">
        <v>34530</v>
      </c>
      <c r="T25" s="69"/>
      <c r="U25" s="69">
        <v>61533641523</v>
      </c>
      <c r="V25" s="69"/>
      <c r="W25" s="69">
        <v>96108730200</v>
      </c>
      <c r="Y25" s="70">
        <f t="shared" si="0"/>
        <v>2.1339136070502609E-2</v>
      </c>
      <c r="AA25" s="71"/>
      <c r="AB25" s="72"/>
      <c r="AC25" s="71"/>
      <c r="AD25" s="73"/>
      <c r="AE25" s="71"/>
      <c r="AF25" s="74"/>
      <c r="AG25" s="71"/>
      <c r="AH25" s="75"/>
      <c r="AI25" s="73"/>
      <c r="AJ25" s="73"/>
    </row>
    <row r="26" spans="1:36" ht="41.25" customHeight="1">
      <c r="A26" s="67" t="s">
        <v>131</v>
      </c>
      <c r="B26" s="68"/>
      <c r="C26" s="69">
        <v>10000000</v>
      </c>
      <c r="D26" s="69"/>
      <c r="E26" s="69">
        <v>48829201215</v>
      </c>
      <c r="F26" s="69"/>
      <c r="G26" s="69">
        <v>49662738000</v>
      </c>
      <c r="H26" s="69"/>
      <c r="I26" s="69">
        <v>1200000</v>
      </c>
      <c r="J26" s="69"/>
      <c r="K26" s="69">
        <v>4380192754</v>
      </c>
      <c r="L26" s="69"/>
      <c r="M26" s="69">
        <v>-200000</v>
      </c>
      <c r="N26" s="69"/>
      <c r="O26" s="69">
        <v>761839934</v>
      </c>
      <c r="P26" s="69"/>
      <c r="Q26" s="69">
        <v>11000000</v>
      </c>
      <c r="R26" s="69"/>
      <c r="S26" s="69">
        <v>3677</v>
      </c>
      <c r="T26" s="69"/>
      <c r="U26" s="69">
        <v>44962303599</v>
      </c>
      <c r="V26" s="69"/>
      <c r="W26" s="69">
        <v>40206340350</v>
      </c>
      <c r="Y26" s="70">
        <f t="shared" si="0"/>
        <v>8.9270617335197033E-3</v>
      </c>
      <c r="AA26" s="71"/>
      <c r="AB26" s="72"/>
      <c r="AC26" s="71"/>
      <c r="AD26" s="73"/>
      <c r="AE26" s="71"/>
      <c r="AF26" s="74"/>
      <c r="AG26" s="71"/>
      <c r="AH26" s="75"/>
      <c r="AI26" s="73"/>
      <c r="AJ26" s="73"/>
    </row>
    <row r="27" spans="1:36" ht="41.25" customHeight="1">
      <c r="A27" s="67" t="s">
        <v>121</v>
      </c>
      <c r="B27" s="68"/>
      <c r="C27" s="69">
        <v>4000000</v>
      </c>
      <c r="D27" s="69"/>
      <c r="E27" s="69">
        <v>68080169429</v>
      </c>
      <c r="F27" s="69"/>
      <c r="G27" s="69">
        <v>86999256000</v>
      </c>
      <c r="H27" s="69"/>
      <c r="I27" s="69">
        <v>0</v>
      </c>
      <c r="J27" s="69"/>
      <c r="K27" s="69">
        <v>0</v>
      </c>
      <c r="L27" s="69"/>
      <c r="M27" s="69">
        <v>0</v>
      </c>
      <c r="N27" s="69"/>
      <c r="O27" s="69">
        <v>0</v>
      </c>
      <c r="P27" s="69"/>
      <c r="Q27" s="69">
        <v>4000000</v>
      </c>
      <c r="R27" s="69"/>
      <c r="S27" s="69">
        <v>19100</v>
      </c>
      <c r="T27" s="69"/>
      <c r="U27" s="69">
        <v>68080169429</v>
      </c>
      <c r="V27" s="69"/>
      <c r="W27" s="69">
        <v>75945420000</v>
      </c>
      <c r="Y27" s="70">
        <f t="shared" si="0"/>
        <v>1.6862252242215874E-2</v>
      </c>
      <c r="AA27" s="71"/>
      <c r="AB27" s="72"/>
      <c r="AC27" s="71"/>
      <c r="AD27" s="73"/>
      <c r="AE27" s="71"/>
      <c r="AF27" s="74"/>
      <c r="AG27" s="71"/>
      <c r="AH27" s="75"/>
      <c r="AI27" s="73"/>
      <c r="AJ27" s="73"/>
    </row>
    <row r="28" spans="1:36" ht="41.25" customHeight="1">
      <c r="A28" s="67" t="s">
        <v>87</v>
      </c>
      <c r="B28" s="68"/>
      <c r="C28" s="69">
        <v>13500000</v>
      </c>
      <c r="D28" s="69"/>
      <c r="E28" s="69">
        <v>220214597162</v>
      </c>
      <c r="F28" s="69"/>
      <c r="G28" s="69">
        <v>322743183750</v>
      </c>
      <c r="H28" s="69"/>
      <c r="I28" s="69">
        <v>0</v>
      </c>
      <c r="J28" s="69"/>
      <c r="K28" s="69">
        <v>0</v>
      </c>
      <c r="L28" s="69"/>
      <c r="M28" s="69">
        <v>0</v>
      </c>
      <c r="N28" s="69"/>
      <c r="O28" s="69">
        <v>0</v>
      </c>
      <c r="P28" s="69"/>
      <c r="Q28" s="69">
        <v>13500000</v>
      </c>
      <c r="R28" s="69"/>
      <c r="S28" s="69">
        <v>21640</v>
      </c>
      <c r="T28" s="69"/>
      <c r="U28" s="69">
        <v>220214597162</v>
      </c>
      <c r="V28" s="69"/>
      <c r="W28" s="69">
        <v>290401767000</v>
      </c>
      <c r="Y28" s="70">
        <f t="shared" si="0"/>
        <v>6.4478250916766303E-2</v>
      </c>
      <c r="AA28" s="77"/>
      <c r="AB28" s="72"/>
      <c r="AC28" s="71"/>
      <c r="AD28" s="73"/>
      <c r="AE28" s="71"/>
      <c r="AF28" s="74"/>
      <c r="AG28" s="71"/>
      <c r="AH28" s="75"/>
      <c r="AI28" s="73"/>
      <c r="AJ28" s="73"/>
    </row>
    <row r="29" spans="1:36" ht="41.25" customHeight="1">
      <c r="A29" s="67" t="s">
        <v>88</v>
      </c>
      <c r="B29" s="68"/>
      <c r="C29" s="69">
        <v>6400000</v>
      </c>
      <c r="D29" s="69"/>
      <c r="E29" s="69">
        <v>123366716417</v>
      </c>
      <c r="F29" s="69"/>
      <c r="G29" s="69">
        <v>386104924800</v>
      </c>
      <c r="H29" s="69"/>
      <c r="I29" s="69">
        <v>0</v>
      </c>
      <c r="J29" s="69"/>
      <c r="K29" s="69">
        <v>0</v>
      </c>
      <c r="L29" s="69"/>
      <c r="M29" s="69">
        <v>0</v>
      </c>
      <c r="N29" s="69"/>
      <c r="O29" s="69">
        <v>0</v>
      </c>
      <c r="P29" s="69"/>
      <c r="Q29" s="69">
        <v>6400000</v>
      </c>
      <c r="R29" s="69"/>
      <c r="S29" s="69">
        <v>57430</v>
      </c>
      <c r="T29" s="69"/>
      <c r="U29" s="69">
        <v>123366716417</v>
      </c>
      <c r="V29" s="69"/>
      <c r="W29" s="69">
        <v>365365065600</v>
      </c>
      <c r="Y29" s="70">
        <f t="shared" si="0"/>
        <v>8.1122441572394358E-2</v>
      </c>
      <c r="AA29" s="71"/>
      <c r="AB29" s="72"/>
      <c r="AC29" s="71"/>
      <c r="AD29" s="73"/>
      <c r="AE29" s="71"/>
      <c r="AF29" s="74"/>
      <c r="AG29" s="71"/>
      <c r="AH29" s="75"/>
      <c r="AI29" s="73"/>
      <c r="AJ29" s="73"/>
    </row>
    <row r="30" spans="1:36" ht="41.25" customHeight="1">
      <c r="A30" s="67" t="s">
        <v>96</v>
      </c>
      <c r="B30" s="68"/>
      <c r="C30" s="69">
        <v>2670000</v>
      </c>
      <c r="D30" s="69"/>
      <c r="E30" s="69">
        <v>53958613080</v>
      </c>
      <c r="F30" s="69"/>
      <c r="G30" s="69">
        <v>94141405845</v>
      </c>
      <c r="H30" s="69"/>
      <c r="I30" s="69">
        <v>0</v>
      </c>
      <c r="J30" s="69"/>
      <c r="K30" s="69">
        <v>0</v>
      </c>
      <c r="L30" s="69"/>
      <c r="M30" s="69">
        <v>-170000</v>
      </c>
      <c r="N30" s="69"/>
      <c r="O30" s="69">
        <v>6764609730</v>
      </c>
      <c r="P30" s="69"/>
      <c r="Q30" s="69">
        <v>2500000</v>
      </c>
      <c r="R30" s="69"/>
      <c r="S30" s="69">
        <v>41060</v>
      </c>
      <c r="T30" s="69"/>
      <c r="U30" s="69">
        <v>50523045957</v>
      </c>
      <c r="V30" s="69"/>
      <c r="W30" s="69">
        <v>102039232500</v>
      </c>
      <c r="Y30" s="70">
        <f t="shared" si="0"/>
        <v>2.265589257412905E-2</v>
      </c>
      <c r="AA30" s="71"/>
      <c r="AB30" s="72"/>
      <c r="AC30" s="71"/>
      <c r="AD30" s="73"/>
      <c r="AE30" s="71"/>
      <c r="AF30" s="74"/>
      <c r="AG30" s="71"/>
      <c r="AH30" s="75"/>
      <c r="AI30" s="73"/>
      <c r="AJ30" s="73"/>
    </row>
    <row r="31" spans="1:36" ht="41.25" customHeight="1">
      <c r="A31" s="67" t="s">
        <v>128</v>
      </c>
      <c r="B31" s="68"/>
      <c r="C31" s="69">
        <v>1545260</v>
      </c>
      <c r="D31" s="69"/>
      <c r="E31" s="69">
        <v>52426924765</v>
      </c>
      <c r="F31" s="69"/>
      <c r="G31" s="69">
        <v>49108020524.910004</v>
      </c>
      <c r="H31" s="69"/>
      <c r="I31" s="69">
        <v>154740</v>
      </c>
      <c r="J31" s="69"/>
      <c r="K31" s="69">
        <v>5098211599</v>
      </c>
      <c r="L31" s="69"/>
      <c r="M31" s="69">
        <v>0</v>
      </c>
      <c r="N31" s="69"/>
      <c r="O31" s="69">
        <v>0</v>
      </c>
      <c r="P31" s="69"/>
      <c r="Q31" s="69">
        <v>1700000</v>
      </c>
      <c r="R31" s="69"/>
      <c r="S31" s="69">
        <v>30670</v>
      </c>
      <c r="T31" s="69"/>
      <c r="U31" s="69">
        <v>57525136364</v>
      </c>
      <c r="V31" s="69"/>
      <c r="W31" s="69">
        <v>51828772950</v>
      </c>
      <c r="Y31" s="70">
        <f t="shared" si="0"/>
        <v>1.1507604314880803E-2</v>
      </c>
      <c r="AA31" s="71"/>
      <c r="AB31" s="72"/>
      <c r="AC31" s="71"/>
      <c r="AD31" s="73"/>
      <c r="AE31" s="71"/>
      <c r="AF31" s="74"/>
      <c r="AG31" s="71"/>
      <c r="AH31" s="75"/>
      <c r="AI31" s="73"/>
      <c r="AJ31" s="73"/>
    </row>
    <row r="32" spans="1:36" ht="41.25" customHeight="1">
      <c r="A32" s="67" t="s">
        <v>110</v>
      </c>
      <c r="B32" s="68"/>
      <c r="C32" s="69">
        <v>6500000</v>
      </c>
      <c r="D32" s="69"/>
      <c r="E32" s="69">
        <v>158338592172</v>
      </c>
      <c r="F32" s="69"/>
      <c r="G32" s="69">
        <v>243268886250</v>
      </c>
      <c r="H32" s="69"/>
      <c r="I32" s="69">
        <v>0</v>
      </c>
      <c r="J32" s="69"/>
      <c r="K32" s="69">
        <v>0</v>
      </c>
      <c r="L32" s="69"/>
      <c r="M32" s="69">
        <v>-100000</v>
      </c>
      <c r="N32" s="69"/>
      <c r="O32" s="69">
        <v>4004033424</v>
      </c>
      <c r="P32" s="69"/>
      <c r="Q32" s="69">
        <v>6400000</v>
      </c>
      <c r="R32" s="69"/>
      <c r="S32" s="69">
        <v>41780</v>
      </c>
      <c r="T32" s="69"/>
      <c r="U32" s="69">
        <v>155902613830</v>
      </c>
      <c r="V32" s="69"/>
      <c r="W32" s="69">
        <v>265801017600</v>
      </c>
      <c r="Y32" s="70">
        <f t="shared" si="0"/>
        <v>5.9016117166892493E-2</v>
      </c>
      <c r="AA32" s="71"/>
      <c r="AB32" s="72"/>
      <c r="AC32" s="71"/>
      <c r="AD32" s="73"/>
      <c r="AE32" s="71"/>
      <c r="AF32" s="74"/>
      <c r="AG32" s="71"/>
      <c r="AH32" s="75"/>
      <c r="AI32" s="73"/>
      <c r="AJ32" s="73"/>
    </row>
    <row r="33" spans="1:36" ht="41.25" customHeight="1">
      <c r="A33" s="67" t="s">
        <v>111</v>
      </c>
      <c r="B33" s="68"/>
      <c r="C33" s="69">
        <v>20300000</v>
      </c>
      <c r="D33" s="69"/>
      <c r="E33" s="69">
        <v>383962503091</v>
      </c>
      <c r="F33" s="69"/>
      <c r="G33" s="69">
        <v>457462804050</v>
      </c>
      <c r="H33" s="69"/>
      <c r="I33" s="69">
        <v>300000</v>
      </c>
      <c r="J33" s="69"/>
      <c r="K33" s="69">
        <v>6938729150</v>
      </c>
      <c r="L33" s="69"/>
      <c r="M33" s="69">
        <v>-100000</v>
      </c>
      <c r="N33" s="69"/>
      <c r="O33" s="69">
        <v>2474190455</v>
      </c>
      <c r="P33" s="69"/>
      <c r="Q33" s="69">
        <v>20500000</v>
      </c>
      <c r="R33" s="69"/>
      <c r="S33" s="69">
        <v>24700</v>
      </c>
      <c r="T33" s="69"/>
      <c r="U33" s="69">
        <v>389003653444</v>
      </c>
      <c r="V33" s="69"/>
      <c r="W33" s="69">
        <v>503337217500</v>
      </c>
      <c r="Y33" s="70">
        <f t="shared" si="0"/>
        <v>0.11175656312625663</v>
      </c>
      <c r="AA33" s="71"/>
      <c r="AB33" s="72"/>
      <c r="AC33" s="71"/>
      <c r="AD33" s="73"/>
      <c r="AE33" s="71"/>
      <c r="AF33" s="74"/>
      <c r="AG33" s="71"/>
      <c r="AH33" s="75"/>
      <c r="AI33" s="73"/>
      <c r="AJ33" s="73"/>
    </row>
    <row r="34" spans="1:36" ht="41.25" customHeight="1">
      <c r="A34" s="67" t="s">
        <v>120</v>
      </c>
      <c r="B34" s="68"/>
      <c r="C34" s="69">
        <v>16000000</v>
      </c>
      <c r="D34" s="69"/>
      <c r="E34" s="69">
        <v>83269566026</v>
      </c>
      <c r="F34" s="69"/>
      <c r="G34" s="69">
        <v>102426912000</v>
      </c>
      <c r="H34" s="69"/>
      <c r="I34" s="69">
        <v>0</v>
      </c>
      <c r="J34" s="69"/>
      <c r="K34" s="69">
        <v>0</v>
      </c>
      <c r="L34" s="69"/>
      <c r="M34" s="69">
        <v>-2000000</v>
      </c>
      <c r="N34" s="69"/>
      <c r="O34" s="69">
        <v>12127410096</v>
      </c>
      <c r="P34" s="69"/>
      <c r="Q34" s="69">
        <v>14000000</v>
      </c>
      <c r="R34" s="69"/>
      <c r="S34" s="69">
        <v>5660</v>
      </c>
      <c r="T34" s="69"/>
      <c r="U34" s="69">
        <v>72860870271</v>
      </c>
      <c r="V34" s="69"/>
      <c r="W34" s="69">
        <v>78768522000</v>
      </c>
      <c r="Y34" s="70">
        <f t="shared" si="0"/>
        <v>1.7489068948601909E-2</v>
      </c>
      <c r="AA34" s="71"/>
      <c r="AB34" s="72"/>
      <c r="AC34" s="71"/>
      <c r="AD34" s="73"/>
      <c r="AE34" s="71"/>
      <c r="AF34" s="74"/>
      <c r="AG34" s="71"/>
      <c r="AH34" s="75"/>
      <c r="AI34" s="73"/>
      <c r="AJ34" s="73"/>
    </row>
    <row r="35" spans="1:36" ht="41.25" customHeight="1">
      <c r="A35" s="67" t="s">
        <v>89</v>
      </c>
      <c r="B35" s="68"/>
      <c r="C35" s="69">
        <v>20600000</v>
      </c>
      <c r="D35" s="69"/>
      <c r="E35" s="69">
        <v>376447432746</v>
      </c>
      <c r="F35" s="69"/>
      <c r="G35" s="69">
        <v>451527331500</v>
      </c>
      <c r="H35" s="69"/>
      <c r="I35" s="69">
        <v>600000</v>
      </c>
      <c r="J35" s="69"/>
      <c r="K35" s="69">
        <v>12601431696</v>
      </c>
      <c r="L35" s="69"/>
      <c r="M35" s="69">
        <v>0</v>
      </c>
      <c r="N35" s="69"/>
      <c r="O35" s="69">
        <v>0</v>
      </c>
      <c r="P35" s="69"/>
      <c r="Q35" s="69">
        <v>21200000</v>
      </c>
      <c r="R35" s="69"/>
      <c r="S35" s="69">
        <v>21650</v>
      </c>
      <c r="T35" s="69"/>
      <c r="U35" s="69">
        <v>389048864442</v>
      </c>
      <c r="V35" s="69"/>
      <c r="W35" s="69">
        <v>456249069000</v>
      </c>
      <c r="Y35" s="70">
        <f t="shared" si="0"/>
        <v>0.10130152531586703</v>
      </c>
      <c r="AA35" s="71"/>
      <c r="AB35" s="72"/>
      <c r="AC35" s="71"/>
      <c r="AD35" s="73"/>
      <c r="AE35" s="71"/>
      <c r="AF35" s="74"/>
      <c r="AG35" s="71"/>
      <c r="AH35" s="75"/>
      <c r="AI35" s="73"/>
      <c r="AJ35" s="73"/>
    </row>
    <row r="36" spans="1:36" ht="41.25" customHeight="1">
      <c r="A36" s="67" t="s">
        <v>143</v>
      </c>
      <c r="B36" s="68"/>
      <c r="C36" s="69">
        <v>0</v>
      </c>
      <c r="D36" s="69"/>
      <c r="E36" s="69">
        <v>0</v>
      </c>
      <c r="F36" s="69"/>
      <c r="G36" s="69">
        <v>0</v>
      </c>
      <c r="H36" s="69"/>
      <c r="I36" s="69">
        <v>2365591</v>
      </c>
      <c r="J36" s="69"/>
      <c r="K36" s="69">
        <v>0</v>
      </c>
      <c r="L36" s="69"/>
      <c r="M36" s="69">
        <v>0</v>
      </c>
      <c r="N36" s="69"/>
      <c r="O36" s="69">
        <v>0</v>
      </c>
      <c r="P36" s="69"/>
      <c r="Q36" s="69">
        <v>2365591</v>
      </c>
      <c r="R36" s="69"/>
      <c r="S36" s="69">
        <v>2677</v>
      </c>
      <c r="T36" s="69"/>
      <c r="U36" s="69">
        <v>7425590149</v>
      </c>
      <c r="V36" s="69"/>
      <c r="W36" s="69">
        <v>6295007618.7133503</v>
      </c>
      <c r="Y36" s="70">
        <f t="shared" si="0"/>
        <v>1.3976880545714962E-3</v>
      </c>
      <c r="AA36" s="71"/>
      <c r="AB36" s="72"/>
      <c r="AC36" s="71"/>
      <c r="AD36" s="73"/>
      <c r="AE36" s="71"/>
      <c r="AF36" s="74"/>
      <c r="AG36" s="71"/>
      <c r="AH36" s="75"/>
      <c r="AI36" s="73"/>
      <c r="AJ36" s="73"/>
    </row>
    <row r="37" spans="1:36" ht="41.25" customHeight="1" thickBot="1">
      <c r="C37" s="199"/>
      <c r="D37" s="78"/>
      <c r="E37" s="79">
        <f>SUM(E12:E36)</f>
        <v>3338845902168</v>
      </c>
      <c r="F37" s="78"/>
      <c r="G37" s="79">
        <f>SUM(G12:G36)</f>
        <v>4541146254361.4404</v>
      </c>
      <c r="H37" s="78"/>
      <c r="I37" s="80"/>
      <c r="J37" s="78"/>
      <c r="K37" s="79">
        <f>SUM(K12:K36)</f>
        <v>113849227096</v>
      </c>
      <c r="L37" s="78"/>
      <c r="M37" s="80"/>
      <c r="N37" s="78"/>
      <c r="O37" s="79">
        <f>SUM(O12:O36)</f>
        <v>62778398517</v>
      </c>
      <c r="P37" s="78"/>
      <c r="Q37" s="199"/>
      <c r="T37" s="78"/>
      <c r="U37" s="79">
        <f>SUM(U12:U36)</f>
        <v>3409609009626</v>
      </c>
      <c r="V37" s="78"/>
      <c r="W37" s="79">
        <f>SUM(W12:W36)</f>
        <v>4392134173188.1372</v>
      </c>
      <c r="Y37" s="30">
        <f>SUM(Y12:Y36)</f>
        <v>0.97519079241321738</v>
      </c>
    </row>
    <row r="38" spans="1:36" ht="41.25" customHeight="1" thickTop="1">
      <c r="E38" s="81"/>
      <c r="G38" s="81"/>
      <c r="I38" s="80"/>
      <c r="K38" s="72"/>
      <c r="O38" s="72"/>
      <c r="V38" s="81"/>
    </row>
    <row r="39" spans="1:36" ht="41.25" customHeight="1">
      <c r="E39" s="72"/>
      <c r="I39" s="80"/>
      <c r="K39" s="81"/>
      <c r="O39" s="81"/>
      <c r="V39" s="72"/>
    </row>
    <row r="41" spans="1:36">
      <c r="E41" s="71"/>
      <c r="G41" s="71"/>
      <c r="U41" s="71"/>
      <c r="W41" s="71"/>
    </row>
    <row r="42" spans="1:36">
      <c r="E42" s="71"/>
      <c r="G42" s="71"/>
      <c r="U42" s="71"/>
      <c r="W42" s="71"/>
    </row>
    <row r="43" spans="1:36">
      <c r="E43" s="81"/>
      <c r="G43" s="81"/>
      <c r="U43" s="81"/>
      <c r="W43" s="81"/>
    </row>
  </sheetData>
  <mergeCells count="18"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</mergeCells>
  <pageMargins left="0.7" right="0.7" top="0.75" bottom="0.75" header="0.3" footer="0.3"/>
  <pageSetup paperSize="9" scale="3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sqref="A1:XFD1048576"/>
    </sheetView>
  </sheetViews>
  <sheetFormatPr defaultColWidth="9.140625" defaultRowHeight="24.75"/>
  <cols>
    <col min="1" max="1" width="27" style="136" bestFit="1" customWidth="1"/>
    <col min="2" max="2" width="1" style="136" customWidth="1"/>
    <col min="3" max="3" width="31.42578125" style="136" customWidth="1"/>
    <col min="4" max="4" width="3" style="136" customWidth="1"/>
    <col min="5" max="5" width="20.5703125" style="136" customWidth="1"/>
    <col min="6" max="6" width="1" style="136" customWidth="1"/>
    <col min="7" max="7" width="16.5703125" style="187" customWidth="1"/>
    <col min="8" max="8" width="2.28515625" style="136" customWidth="1"/>
    <col min="9" max="9" width="9" style="136" customWidth="1"/>
    <col min="10" max="10" width="1" style="136" customWidth="1"/>
    <col min="11" max="11" width="23.85546875" style="136" bestFit="1" customWidth="1"/>
    <col min="12" max="12" width="1" style="136" customWidth="1"/>
    <col min="13" max="13" width="23.5703125" style="136" bestFit="1" customWidth="1"/>
    <col min="14" max="14" width="1" style="136" customWidth="1"/>
    <col min="15" max="15" width="24.42578125" style="136" bestFit="1" customWidth="1"/>
    <col min="16" max="16" width="1" style="136" customWidth="1"/>
    <col min="17" max="17" width="23.85546875" style="136" bestFit="1" customWidth="1"/>
    <col min="18" max="18" width="1" style="136" customWidth="1"/>
    <col min="19" max="19" width="15.85546875" style="187" customWidth="1"/>
    <col min="20" max="20" width="1" style="136" customWidth="1"/>
    <col min="21" max="21" width="13.85546875" style="136" bestFit="1" customWidth="1"/>
    <col min="22" max="22" width="9.140625" style="136"/>
    <col min="23" max="23" width="13.85546875" style="136" bestFit="1" customWidth="1"/>
    <col min="24" max="24" width="9.140625" style="136"/>
    <col min="25" max="25" width="13.85546875" style="136" bestFit="1" customWidth="1"/>
    <col min="26" max="26" width="9.140625" style="136"/>
    <col min="27" max="27" width="13.85546875" style="136" bestFit="1" customWidth="1"/>
    <col min="28" max="16384" width="9.140625" style="136"/>
  </cols>
  <sheetData>
    <row r="2" spans="1:28" ht="26.25">
      <c r="D2" s="186"/>
      <c r="E2" s="140" t="s">
        <v>67</v>
      </c>
      <c r="F2" s="140" t="s">
        <v>0</v>
      </c>
      <c r="G2" s="140" t="s">
        <v>0</v>
      </c>
      <c r="H2" s="140" t="s">
        <v>0</v>
      </c>
      <c r="I2" s="140"/>
      <c r="J2" s="140"/>
      <c r="K2" s="140"/>
      <c r="L2" s="140"/>
      <c r="M2" s="140"/>
    </row>
    <row r="3" spans="1:28" ht="26.25">
      <c r="D3" s="186"/>
      <c r="E3" s="140" t="s">
        <v>1</v>
      </c>
      <c r="F3" s="140" t="s">
        <v>1</v>
      </c>
      <c r="G3" s="140" t="s">
        <v>1</v>
      </c>
      <c r="H3" s="140" t="s">
        <v>1</v>
      </c>
      <c r="I3" s="140"/>
      <c r="J3" s="140"/>
      <c r="K3" s="140"/>
      <c r="L3" s="140"/>
      <c r="M3" s="140"/>
    </row>
    <row r="4" spans="1:28" ht="26.25">
      <c r="D4" s="186"/>
      <c r="E4" s="140" t="str">
        <f>سهام!A4</f>
        <v>برای ماه منتهی به 1402/03/31</v>
      </c>
      <c r="F4" s="140" t="s">
        <v>2</v>
      </c>
      <c r="G4" s="140" t="s">
        <v>2</v>
      </c>
      <c r="H4" s="140" t="s">
        <v>2</v>
      </c>
      <c r="I4" s="140"/>
      <c r="J4" s="140"/>
      <c r="K4" s="140"/>
      <c r="L4" s="140"/>
      <c r="M4" s="140"/>
    </row>
    <row r="5" spans="1:28" ht="33.75">
      <c r="A5" s="188" t="s">
        <v>70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</row>
    <row r="6" spans="1:28" ht="27" thickBot="1">
      <c r="A6" s="140" t="s">
        <v>17</v>
      </c>
      <c r="C6" s="189" t="s">
        <v>18</v>
      </c>
      <c r="D6" s="189" t="s">
        <v>18</v>
      </c>
      <c r="E6" s="189" t="s">
        <v>18</v>
      </c>
      <c r="F6" s="189" t="s">
        <v>18</v>
      </c>
      <c r="G6" s="189" t="s">
        <v>18</v>
      </c>
      <c r="H6" s="189" t="s">
        <v>18</v>
      </c>
      <c r="I6" s="189" t="s">
        <v>18</v>
      </c>
      <c r="K6" s="190" t="str">
        <f>سهام!C9</f>
        <v>1402/02/31</v>
      </c>
      <c r="M6" s="189" t="s">
        <v>4</v>
      </c>
      <c r="N6" s="189" t="s">
        <v>4</v>
      </c>
      <c r="O6" s="189" t="s">
        <v>4</v>
      </c>
      <c r="Q6" s="189" t="str">
        <f>سهام!Q9</f>
        <v>1402/03/31</v>
      </c>
      <c r="R6" s="189" t="s">
        <v>5</v>
      </c>
      <c r="S6" s="189" t="s">
        <v>5</v>
      </c>
    </row>
    <row r="7" spans="1:28" ht="52.5">
      <c r="A7" s="140" t="s">
        <v>17</v>
      </c>
      <c r="C7" s="191" t="s">
        <v>19</v>
      </c>
      <c r="E7" s="191" t="s">
        <v>20</v>
      </c>
      <c r="G7" s="191" t="s">
        <v>21</v>
      </c>
      <c r="I7" s="191" t="s">
        <v>15</v>
      </c>
      <c r="K7" s="191" t="s">
        <v>22</v>
      </c>
      <c r="M7" s="191" t="s">
        <v>23</v>
      </c>
      <c r="O7" s="191" t="s">
        <v>24</v>
      </c>
      <c r="Q7" s="191" t="s">
        <v>22</v>
      </c>
      <c r="S7" s="192" t="s">
        <v>16</v>
      </c>
    </row>
    <row r="8" spans="1:28" ht="26.25">
      <c r="A8" s="193" t="s">
        <v>26</v>
      </c>
      <c r="C8" s="136" t="s">
        <v>27</v>
      </c>
      <c r="E8" s="136" t="s">
        <v>25</v>
      </c>
      <c r="G8" s="187" t="s">
        <v>28</v>
      </c>
      <c r="I8" s="194">
        <v>0</v>
      </c>
      <c r="K8" s="195">
        <v>528680</v>
      </c>
      <c r="L8" s="195"/>
      <c r="M8" s="195">
        <v>0</v>
      </c>
      <c r="N8" s="195"/>
      <c r="O8" s="195">
        <v>0</v>
      </c>
      <c r="P8" s="195"/>
      <c r="Q8" s="195">
        <v>528680</v>
      </c>
      <c r="S8" s="196">
        <f>Q8/سهام!$AA$11</f>
        <v>1.1738345137092781E-7</v>
      </c>
      <c r="U8" s="71"/>
      <c r="V8" s="195"/>
      <c r="W8" s="71"/>
      <c r="X8" s="195"/>
      <c r="Y8" s="71"/>
      <c r="Z8" s="195"/>
      <c r="AA8" s="71"/>
      <c r="AB8" s="195"/>
    </row>
    <row r="9" spans="1:28" ht="26.25">
      <c r="A9" s="193" t="s">
        <v>63</v>
      </c>
      <c r="C9" s="136" t="s">
        <v>64</v>
      </c>
      <c r="E9" s="136" t="s">
        <v>25</v>
      </c>
      <c r="G9" s="187" t="s">
        <v>65</v>
      </c>
      <c r="I9" s="194">
        <v>0</v>
      </c>
      <c r="K9" s="195">
        <v>118877152073</v>
      </c>
      <c r="L9" s="195"/>
      <c r="M9" s="195">
        <v>66582180045</v>
      </c>
      <c r="N9" s="195"/>
      <c r="O9" s="195">
        <v>149601865449</v>
      </c>
      <c r="P9" s="195"/>
      <c r="Q9" s="195">
        <v>35857466669</v>
      </c>
      <c r="S9" s="196">
        <f>Q9/سهام!$AA$11</f>
        <v>7.9614761198177082E-3</v>
      </c>
      <c r="U9" s="71"/>
      <c r="V9" s="195"/>
      <c r="W9" s="71"/>
      <c r="X9" s="195"/>
      <c r="Y9" s="71"/>
      <c r="Z9" s="195"/>
      <c r="AA9" s="71"/>
      <c r="AB9" s="195"/>
    </row>
    <row r="10" spans="1:28" ht="26.25">
      <c r="A10" s="193" t="s">
        <v>102</v>
      </c>
      <c r="C10" s="136" t="s">
        <v>103</v>
      </c>
      <c r="E10" s="136" t="s">
        <v>25</v>
      </c>
      <c r="G10" s="187" t="s">
        <v>104</v>
      </c>
      <c r="I10" s="194">
        <v>0</v>
      </c>
      <c r="K10" s="195">
        <v>140086992</v>
      </c>
      <c r="L10" s="195"/>
      <c r="M10" s="195">
        <v>210593085</v>
      </c>
      <c r="N10" s="195"/>
      <c r="O10" s="195">
        <v>0</v>
      </c>
      <c r="P10" s="195"/>
      <c r="Q10" s="195">
        <v>350680077</v>
      </c>
      <c r="S10" s="196">
        <f>Q10/سهام!$AA$11</f>
        <v>7.7861916027242793E-5</v>
      </c>
      <c r="U10" s="71"/>
      <c r="V10" s="195"/>
      <c r="W10" s="71"/>
      <c r="X10" s="195"/>
      <c r="Z10" s="195"/>
      <c r="AA10" s="71"/>
      <c r="AB10" s="195"/>
    </row>
    <row r="11" spans="1:28" ht="26.25">
      <c r="A11" s="193" t="s">
        <v>114</v>
      </c>
      <c r="C11" s="136" t="s">
        <v>115</v>
      </c>
      <c r="E11" s="136" t="s">
        <v>25</v>
      </c>
      <c r="G11" s="187" t="s">
        <v>122</v>
      </c>
      <c r="I11" s="194">
        <v>0</v>
      </c>
      <c r="K11" s="195">
        <v>1419581</v>
      </c>
      <c r="L11" s="195"/>
      <c r="M11" s="195">
        <v>6024</v>
      </c>
      <c r="N11" s="195"/>
      <c r="O11" s="195">
        <v>0</v>
      </c>
      <c r="P11" s="195"/>
      <c r="Q11" s="195">
        <v>1425605</v>
      </c>
      <c r="S11" s="196">
        <f>Q11/سهام!$AA$11</f>
        <v>3.1652877958623654E-7</v>
      </c>
      <c r="U11" s="71"/>
      <c r="V11" s="195"/>
      <c r="W11" s="71"/>
      <c r="X11" s="195"/>
      <c r="Z11" s="195"/>
      <c r="AA11" s="71"/>
      <c r="AB11" s="195"/>
    </row>
    <row r="12" spans="1:28" ht="26.25">
      <c r="A12" s="193" t="s">
        <v>117</v>
      </c>
      <c r="C12" s="136" t="s">
        <v>118</v>
      </c>
      <c r="E12" s="136" t="s">
        <v>25</v>
      </c>
      <c r="G12" s="187" t="s">
        <v>123</v>
      </c>
      <c r="I12" s="194"/>
      <c r="K12" s="195">
        <v>1064877</v>
      </c>
      <c r="L12" s="195"/>
      <c r="M12" s="195">
        <v>4522</v>
      </c>
      <c r="N12" s="195"/>
      <c r="O12" s="195">
        <v>0</v>
      </c>
      <c r="P12" s="195"/>
      <c r="Q12" s="195">
        <v>1069399</v>
      </c>
      <c r="S12" s="196">
        <f>Q12/سهام!$AA$11</f>
        <v>2.3743993628020508E-7</v>
      </c>
      <c r="U12" s="71"/>
      <c r="V12" s="195"/>
      <c r="X12" s="195"/>
      <c r="Y12" s="71"/>
      <c r="Z12" s="195"/>
      <c r="AA12" s="71"/>
      <c r="AB12" s="195"/>
    </row>
    <row r="13" spans="1:28" ht="27" thickBot="1">
      <c r="K13" s="197">
        <f>SUM(K8:K12)</f>
        <v>119020252203</v>
      </c>
      <c r="L13" s="193"/>
      <c r="M13" s="197">
        <f>SUM(M8:M12)</f>
        <v>66792783676</v>
      </c>
      <c r="N13" s="193"/>
      <c r="O13" s="197">
        <f>SUM(O8:O12)</f>
        <v>149601865449</v>
      </c>
      <c r="P13" s="193"/>
      <c r="Q13" s="197">
        <f>SUM(Q8:Q12)</f>
        <v>36211170430</v>
      </c>
      <c r="R13" s="193"/>
      <c r="S13" s="34">
        <f>SUM(S8:S12)</f>
        <v>8.0400093880121874E-3</v>
      </c>
    </row>
    <row r="14" spans="1:28" ht="25.5" thickTop="1">
      <c r="M14" s="149"/>
    </row>
    <row r="15" spans="1:28">
      <c r="K15" s="145"/>
      <c r="M15" s="145"/>
      <c r="N15" s="145"/>
      <c r="O15" s="145"/>
      <c r="P15" s="145"/>
      <c r="Q15" s="145"/>
      <c r="R15" s="145"/>
      <c r="S15" s="198"/>
    </row>
    <row r="16" spans="1:28">
      <c r="K16" s="173"/>
      <c r="M16" s="173"/>
      <c r="O16" s="173"/>
      <c r="Q16" s="173"/>
    </row>
    <row r="17" spans="11:17">
      <c r="K17" s="145"/>
      <c r="L17" s="145"/>
      <c r="M17" s="145"/>
      <c r="N17" s="145"/>
      <c r="O17" s="145"/>
      <c r="P17" s="145"/>
      <c r="Q17" s="145"/>
    </row>
    <row r="18" spans="11:17">
      <c r="M18" s="149"/>
    </row>
    <row r="19" spans="11:17">
      <c r="M19" s="149"/>
    </row>
    <row r="20" spans="11:17">
      <c r="M20" s="149"/>
    </row>
    <row r="21" spans="11:17">
      <c r="M21" s="149"/>
    </row>
    <row r="22" spans="11:17">
      <c r="M22" s="149"/>
    </row>
    <row r="23" spans="11:17">
      <c r="M23" s="149"/>
    </row>
    <row r="24" spans="11:17">
      <c r="M24" s="149"/>
    </row>
    <row r="25" spans="11:17">
      <c r="M25" s="149"/>
    </row>
    <row r="26" spans="11:17">
      <c r="M26" s="149"/>
    </row>
    <row r="27" spans="11:17">
      <c r="M27" s="149"/>
    </row>
    <row r="28" spans="11:17">
      <c r="M28" s="149"/>
    </row>
    <row r="29" spans="11:17">
      <c r="M29" s="149"/>
    </row>
    <row r="30" spans="11:17">
      <c r="M30" s="149"/>
    </row>
    <row r="31" spans="11:17">
      <c r="M31" s="149"/>
    </row>
    <row r="32" spans="11:17">
      <c r="M32" s="149"/>
    </row>
    <row r="33" spans="13:13">
      <c r="M33" s="149"/>
    </row>
    <row r="34" spans="13:13">
      <c r="M34" s="149"/>
    </row>
    <row r="35" spans="13:13">
      <c r="M35" s="149"/>
    </row>
    <row r="36" spans="13:13">
      <c r="M36" s="149"/>
    </row>
    <row r="37" spans="13:13">
      <c r="M37" s="149"/>
    </row>
    <row r="38" spans="13:13">
      <c r="M38" s="149"/>
    </row>
    <row r="39" spans="13:13">
      <c r="M39" s="149"/>
    </row>
    <row r="40" spans="13:13">
      <c r="M40" s="149"/>
    </row>
    <row r="41" spans="13:13">
      <c r="M41" s="149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E11" sqref="E11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2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2.425781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</row>
    <row r="3" spans="1:17" ht="30">
      <c r="A3" s="112" t="s">
        <v>29</v>
      </c>
      <c r="B3" s="112" t="s">
        <v>29</v>
      </c>
      <c r="C3" s="112"/>
      <c r="D3" s="112"/>
      <c r="E3" s="112" t="s">
        <v>29</v>
      </c>
      <c r="F3" s="112" t="s">
        <v>29</v>
      </c>
      <c r="G3" s="112" t="s">
        <v>29</v>
      </c>
      <c r="H3" s="112"/>
      <c r="I3" s="112"/>
    </row>
    <row r="4" spans="1:17" ht="30">
      <c r="A4" s="112" t="str">
        <f>سهام!A4</f>
        <v>برای ماه منتهی به 1402/03/31</v>
      </c>
      <c r="B4" s="112" t="s">
        <v>2</v>
      </c>
      <c r="C4" s="112"/>
      <c r="D4" s="112"/>
      <c r="E4" s="112" t="s">
        <v>2</v>
      </c>
      <c r="F4" s="112" t="s">
        <v>2</v>
      </c>
      <c r="G4" s="112" t="s">
        <v>2</v>
      </c>
      <c r="H4" s="112"/>
      <c r="I4" s="112"/>
    </row>
    <row r="5" spans="1:17" ht="31.5">
      <c r="A5" s="10"/>
      <c r="B5" s="10"/>
      <c r="C5" s="10"/>
      <c r="D5" s="10"/>
      <c r="E5" s="10"/>
      <c r="F5" s="10"/>
      <c r="G5" s="10"/>
      <c r="H5" s="10"/>
      <c r="I5" s="10"/>
      <c r="J5" s="40">
        <v>516078783315</v>
      </c>
      <c r="K5" s="41" t="s">
        <v>136</v>
      </c>
    </row>
    <row r="6" spans="1:17" ht="31.5">
      <c r="A6" s="113" t="s">
        <v>75</v>
      </c>
      <c r="B6" s="113"/>
      <c r="C6" s="113"/>
      <c r="D6" s="113"/>
      <c r="E6" s="113"/>
      <c r="F6" s="113"/>
      <c r="G6" s="113"/>
      <c r="J6" s="40">
        <v>4503871660149</v>
      </c>
      <c r="K6" s="41" t="s">
        <v>107</v>
      </c>
    </row>
    <row r="7" spans="1:17" ht="28.5">
      <c r="A7" s="14"/>
      <c r="B7" s="14"/>
      <c r="C7" s="114" t="s">
        <v>140</v>
      </c>
      <c r="D7" s="114"/>
      <c r="E7" s="114"/>
      <c r="F7" s="114"/>
      <c r="G7" s="114"/>
      <c r="H7" s="114"/>
      <c r="I7" s="114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18" t="s">
        <v>12</v>
      </c>
      <c r="J8" s="42"/>
      <c r="K8" s="42"/>
      <c r="L8" s="42"/>
      <c r="M8" s="42"/>
      <c r="N8" s="42"/>
      <c r="O8" s="42"/>
      <c r="P8" s="42"/>
      <c r="Q8" s="42"/>
    </row>
    <row r="9" spans="1:17" ht="31.5" customHeight="1">
      <c r="A9" s="3" t="s">
        <v>58</v>
      </c>
      <c r="C9" s="28" t="s">
        <v>72</v>
      </c>
      <c r="E9" s="44">
        <f>'سرمایه‌گذاری در سهام'!S38</f>
        <v>494275368817</v>
      </c>
      <c r="F9" s="17"/>
      <c r="G9" s="29">
        <f>E9/E13</f>
        <v>0.9923666510274165</v>
      </c>
      <c r="H9" s="17"/>
      <c r="I9" s="20">
        <f>E9/سهام!AA11</f>
        <v>0.10974455004800204</v>
      </c>
      <c r="J9" s="42"/>
      <c r="K9" s="42"/>
      <c r="L9" s="42"/>
      <c r="M9" s="42"/>
      <c r="N9" s="42"/>
      <c r="O9" s="42"/>
      <c r="P9" s="42"/>
      <c r="Q9" s="42"/>
    </row>
    <row r="10" spans="1:17" ht="31.5">
      <c r="A10" s="3" t="s">
        <v>100</v>
      </c>
      <c r="C10" s="28" t="s">
        <v>73</v>
      </c>
      <c r="E10" s="44">
        <f>'سرمایه‌گذاری در اوراق بهادار '!Q11</f>
        <v>0</v>
      </c>
      <c r="F10" s="17"/>
      <c r="G10" s="29">
        <f>E10/E13</f>
        <v>0</v>
      </c>
      <c r="H10" s="17"/>
      <c r="I10" s="20">
        <f>E10/سهام!AA11</f>
        <v>0</v>
      </c>
      <c r="J10" s="42"/>
      <c r="K10" s="42"/>
      <c r="L10" s="42"/>
      <c r="M10" s="42"/>
      <c r="N10" s="42"/>
      <c r="O10" s="42"/>
      <c r="P10" s="42"/>
      <c r="Q10" s="42"/>
    </row>
    <row r="11" spans="1:17" ht="31.5">
      <c r="A11" s="3" t="s">
        <v>59</v>
      </c>
      <c r="C11" s="28" t="s">
        <v>74</v>
      </c>
      <c r="E11" s="44">
        <f>'درآمد سپرده بانکی '!I15</f>
        <v>1544912223</v>
      </c>
      <c r="F11" s="17"/>
      <c r="G11" s="29">
        <f>E11/E13</f>
        <v>3.1017515045089206E-3</v>
      </c>
      <c r="H11" s="17"/>
      <c r="I11" s="20">
        <f>E11/سهام!AA11</f>
        <v>3.4301870470014465E-4</v>
      </c>
      <c r="J11" s="42"/>
      <c r="K11" s="42"/>
      <c r="L11" s="42"/>
      <c r="M11" s="42"/>
      <c r="N11" s="42"/>
      <c r="O11" s="42"/>
      <c r="P11" s="42"/>
      <c r="Q11" s="42"/>
    </row>
    <row r="12" spans="1:17" ht="31.5">
      <c r="A12" s="3" t="s">
        <v>66</v>
      </c>
      <c r="C12" s="28" t="s">
        <v>93</v>
      </c>
      <c r="E12" s="44">
        <f>'سایر درآمدها '!E12</f>
        <v>2257086136</v>
      </c>
      <c r="F12" s="17"/>
      <c r="G12" s="29">
        <f>E12/E13</f>
        <v>4.5315974680745505E-3</v>
      </c>
      <c r="H12" s="17"/>
      <c r="I12" s="20">
        <f>E12/سهام!AA11</f>
        <v>5.0114352857144465E-4</v>
      </c>
      <c r="J12" s="42"/>
      <c r="K12" s="42"/>
      <c r="L12" s="42"/>
      <c r="M12" s="42"/>
      <c r="N12" s="42"/>
      <c r="O12" s="42"/>
      <c r="P12" s="42"/>
      <c r="Q12" s="42"/>
    </row>
    <row r="13" spans="1:17" ht="32.25" thickBot="1">
      <c r="E13" s="19">
        <f>SUM(E9:E12)</f>
        <v>498077367176</v>
      </c>
      <c r="F13" s="17"/>
      <c r="G13" s="26">
        <f>SUM(G9:G12)</f>
        <v>0.99999999999999989</v>
      </c>
      <c r="H13" s="17"/>
      <c r="I13" s="21">
        <f>SUM(I9:I12)</f>
        <v>0.11058871228127364</v>
      </c>
      <c r="J13" s="42"/>
      <c r="K13" s="42"/>
      <c r="L13" s="42"/>
      <c r="M13" s="42"/>
      <c r="N13" s="42"/>
      <c r="O13" s="42"/>
      <c r="P13" s="42"/>
      <c r="Q13" s="42"/>
    </row>
    <row r="14" spans="1:17" ht="32.25" thickTop="1">
      <c r="F14" s="17"/>
      <c r="H14" s="17"/>
      <c r="I14" s="5"/>
      <c r="J14" s="42"/>
      <c r="K14" s="42"/>
      <c r="L14" s="42"/>
      <c r="M14" s="42"/>
      <c r="N14" s="42"/>
      <c r="O14" s="42"/>
      <c r="P14" s="42"/>
      <c r="Q14" s="42"/>
    </row>
    <row r="15" spans="1:17">
      <c r="E15" s="22"/>
      <c r="I15" s="22"/>
      <c r="J15" s="42"/>
      <c r="K15" s="42"/>
      <c r="L15" s="42"/>
      <c r="M15" s="42"/>
      <c r="N15" s="42"/>
      <c r="O15" s="42"/>
      <c r="P15" s="42"/>
      <c r="Q15" s="42"/>
    </row>
    <row r="16" spans="1:17">
      <c r="E16" s="22"/>
      <c r="J16" s="42"/>
      <c r="K16" s="42"/>
      <c r="L16" s="42"/>
      <c r="M16" s="42"/>
      <c r="N16" s="42"/>
      <c r="O16" s="42"/>
      <c r="P16" s="42"/>
      <c r="Q16" s="42"/>
    </row>
    <row r="17" spans="5:17">
      <c r="E17" s="23"/>
      <c r="G17" s="22"/>
      <c r="I17" s="6"/>
      <c r="J17" s="42"/>
      <c r="K17" s="42"/>
      <c r="L17" s="42"/>
      <c r="M17" s="42"/>
      <c r="N17" s="42"/>
      <c r="O17" s="42"/>
      <c r="P17" s="42"/>
      <c r="Q17" s="42"/>
    </row>
    <row r="18" spans="5:17" ht="27.75" customHeight="1">
      <c r="E18" s="22"/>
      <c r="G18" s="22"/>
      <c r="I18" s="22"/>
      <c r="M18" s="24"/>
    </row>
    <row r="19" spans="5:17">
      <c r="E19" s="23"/>
      <c r="G19" s="22"/>
      <c r="I19" s="43"/>
      <c r="M19" s="24"/>
    </row>
    <row r="20" spans="5:17">
      <c r="G20" s="23"/>
      <c r="M20" s="24"/>
    </row>
    <row r="21" spans="5:17">
      <c r="M21" s="24"/>
    </row>
    <row r="22" spans="5:17">
      <c r="M22" s="24"/>
    </row>
    <row r="23" spans="5:17">
      <c r="M23" s="24"/>
    </row>
    <row r="24" spans="5:17">
      <c r="M24" s="24"/>
    </row>
    <row r="25" spans="5:17">
      <c r="M25" s="24"/>
    </row>
    <row r="26" spans="5:17">
      <c r="M26" s="24"/>
    </row>
    <row r="27" spans="5:17" ht="28.5" customHeight="1">
      <c r="M27" s="24"/>
    </row>
    <row r="28" spans="5:17">
      <c r="M28" s="24"/>
    </row>
    <row r="29" spans="5:17">
      <c r="M29" s="24"/>
    </row>
    <row r="30" spans="5:17">
      <c r="M30" s="24"/>
    </row>
    <row r="31" spans="5:17">
      <c r="M31" s="24"/>
    </row>
    <row r="32" spans="5:17">
      <c r="M32" s="24"/>
    </row>
    <row r="33" spans="13:13">
      <c r="M33" s="24"/>
    </row>
    <row r="34" spans="13:13">
      <c r="M34" s="24"/>
    </row>
    <row r="35" spans="13:13">
      <c r="M35" s="24"/>
    </row>
    <row r="36" spans="13:13">
      <c r="M36" s="24"/>
    </row>
    <row r="37" spans="13:13">
      <c r="M37" s="24"/>
    </row>
    <row r="38" spans="13:13">
      <c r="M38" s="24"/>
    </row>
    <row r="39" spans="13:13">
      <c r="M39" s="24"/>
    </row>
    <row r="40" spans="13:13">
      <c r="M40" s="24"/>
    </row>
    <row r="41" spans="13:13">
      <c r="M41" s="24"/>
    </row>
    <row r="42" spans="13:13">
      <c r="M42" s="24"/>
    </row>
    <row r="43" spans="13:13">
      <c r="M43" s="24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sqref="A1:XFD1048576"/>
    </sheetView>
  </sheetViews>
  <sheetFormatPr defaultColWidth="9.140625" defaultRowHeight="27.75"/>
  <cols>
    <col min="1" max="1" width="42" style="47" bestFit="1" customWidth="1"/>
    <col min="2" max="2" width="1" style="47" customWidth="1"/>
    <col min="3" max="3" width="23.140625" style="48" bestFit="1" customWidth="1"/>
    <col min="4" max="4" width="1" style="47" customWidth="1"/>
    <col min="5" max="5" width="19.42578125" style="47" hidden="1" customWidth="1"/>
    <col min="6" max="6" width="1" style="47" hidden="1" customWidth="1"/>
    <col min="7" max="7" width="12.28515625" style="47" bestFit="1" customWidth="1"/>
    <col min="8" max="8" width="1" style="47" customWidth="1"/>
    <col min="9" max="9" width="28.140625" style="47" customWidth="1"/>
    <col min="10" max="10" width="1" style="47" customWidth="1"/>
    <col min="11" max="11" width="15.85546875" style="47" bestFit="1" customWidth="1"/>
    <col min="12" max="12" width="1" style="47" customWidth="1"/>
    <col min="13" max="13" width="24.7109375" style="47" bestFit="1" customWidth="1"/>
    <col min="14" max="14" width="1" style="47" customWidth="1"/>
    <col min="15" max="15" width="27" style="47" bestFit="1" customWidth="1"/>
    <col min="16" max="16" width="1" style="47" customWidth="1"/>
    <col min="17" max="17" width="15.85546875" style="47" bestFit="1" customWidth="1"/>
    <col min="18" max="18" width="1" style="47" customWidth="1"/>
    <col min="19" max="19" width="25.42578125" style="47" bestFit="1" customWidth="1"/>
    <col min="20" max="20" width="1" style="47" customWidth="1"/>
    <col min="21" max="21" width="13.85546875" style="47" bestFit="1" customWidth="1"/>
    <col min="22" max="22" width="11.140625" style="47" bestFit="1" customWidth="1"/>
    <col min="23" max="23" width="11.5703125" style="47" bestFit="1" customWidth="1"/>
    <col min="24" max="24" width="9.140625" style="47"/>
    <col min="25" max="25" width="11.140625" style="47" bestFit="1" customWidth="1"/>
    <col min="26" max="16384" width="9.140625" style="47"/>
  </cols>
  <sheetData>
    <row r="2" spans="1:26" ht="30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spans="1:26" ht="30">
      <c r="A3" s="117" t="s">
        <v>29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</row>
    <row r="4" spans="1:26" ht="30">
      <c r="A4" s="117" t="str">
        <f>'جمع درآمدها'!A4:I4</f>
        <v>برای ماه منتهی به 1402/03/31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</row>
    <row r="5" spans="1:26" ht="36">
      <c r="A5" s="182" t="s">
        <v>76</v>
      </c>
      <c r="B5" s="182"/>
      <c r="C5" s="182"/>
      <c r="D5" s="182"/>
      <c r="E5" s="182"/>
      <c r="F5" s="182"/>
      <c r="G5" s="182"/>
      <c r="H5" s="182"/>
      <c r="I5" s="182"/>
    </row>
    <row r="6" spans="1:26" ht="30.75" thickBot="1">
      <c r="A6" s="117" t="s">
        <v>30</v>
      </c>
      <c r="B6" s="117"/>
      <c r="C6" s="117"/>
      <c r="D6" s="117"/>
      <c r="E6" s="117"/>
      <c r="F6" s="117"/>
      <c r="G6" s="117"/>
      <c r="I6" s="117" t="s">
        <v>141</v>
      </c>
      <c r="J6" s="117"/>
      <c r="K6" s="117"/>
      <c r="L6" s="117"/>
      <c r="M6" s="117"/>
      <c r="O6" s="118" t="s">
        <v>142</v>
      </c>
      <c r="P6" s="118" t="s">
        <v>32</v>
      </c>
      <c r="Q6" s="118" t="s">
        <v>32</v>
      </c>
      <c r="R6" s="118" t="s">
        <v>32</v>
      </c>
      <c r="S6" s="118" t="s">
        <v>32</v>
      </c>
    </row>
    <row r="7" spans="1:26" ht="30">
      <c r="A7" s="183" t="s">
        <v>33</v>
      </c>
      <c r="C7" s="183" t="s">
        <v>34</v>
      </c>
      <c r="E7" s="183" t="s">
        <v>14</v>
      </c>
      <c r="G7" s="183" t="s">
        <v>15</v>
      </c>
      <c r="I7" s="183" t="s">
        <v>35</v>
      </c>
      <c r="K7" s="183" t="s">
        <v>36</v>
      </c>
      <c r="M7" s="183" t="s">
        <v>37</v>
      </c>
      <c r="O7" s="183" t="s">
        <v>35</v>
      </c>
      <c r="Q7" s="183" t="s">
        <v>36</v>
      </c>
      <c r="S7" s="183" t="s">
        <v>37</v>
      </c>
    </row>
    <row r="8" spans="1:26" ht="30">
      <c r="A8" s="52" t="s">
        <v>26</v>
      </c>
      <c r="C8" s="178">
        <v>30</v>
      </c>
      <c r="E8" s="48" t="s">
        <v>38</v>
      </c>
      <c r="G8" s="184">
        <v>0</v>
      </c>
      <c r="I8" s="58">
        <v>0</v>
      </c>
      <c r="K8" s="162">
        <v>0</v>
      </c>
      <c r="L8" s="162"/>
      <c r="M8" s="162">
        <f>I8+K8</f>
        <v>0</v>
      </c>
      <c r="N8" s="162"/>
      <c r="O8" s="162">
        <v>6437</v>
      </c>
      <c r="P8" s="162"/>
      <c r="Q8" s="162">
        <v>0</v>
      </c>
      <c r="R8" s="162"/>
      <c r="S8" s="162">
        <f>O8+Q8</f>
        <v>6437</v>
      </c>
      <c r="U8" s="71"/>
      <c r="V8" s="71"/>
      <c r="W8" s="58"/>
      <c r="Y8" s="71"/>
      <c r="Z8" s="58"/>
    </row>
    <row r="9" spans="1:26" ht="30">
      <c r="A9" s="52" t="s">
        <v>63</v>
      </c>
      <c r="C9" s="178">
        <v>17</v>
      </c>
      <c r="E9" s="48" t="s">
        <v>38</v>
      </c>
      <c r="G9" s="184">
        <v>0</v>
      </c>
      <c r="I9" s="58">
        <v>122243815</v>
      </c>
      <c r="K9" s="162">
        <v>0</v>
      </c>
      <c r="L9" s="162"/>
      <c r="M9" s="162">
        <f>I9+K9</f>
        <v>122243815</v>
      </c>
      <c r="N9" s="162"/>
      <c r="O9" s="162">
        <v>1543862690</v>
      </c>
      <c r="P9" s="162"/>
      <c r="Q9" s="162">
        <v>0</v>
      </c>
      <c r="R9" s="162"/>
      <c r="S9" s="162">
        <f t="shared" ref="S9:S12" si="0">O9+Q9</f>
        <v>1543862690</v>
      </c>
      <c r="U9" s="71"/>
      <c r="V9" s="71"/>
      <c r="W9" s="58"/>
      <c r="Y9" s="71"/>
      <c r="Z9" s="58"/>
    </row>
    <row r="10" spans="1:26" ht="30">
      <c r="A10" s="52" t="s">
        <v>102</v>
      </c>
      <c r="C10" s="178">
        <v>1</v>
      </c>
      <c r="E10" s="48" t="s">
        <v>38</v>
      </c>
      <c r="G10" s="184">
        <v>0</v>
      </c>
      <c r="I10" s="58">
        <v>593085</v>
      </c>
      <c r="K10" s="162">
        <v>0</v>
      </c>
      <c r="L10" s="162"/>
      <c r="M10" s="162">
        <f t="shared" ref="M10:M12" si="1">I10+K10</f>
        <v>593085</v>
      </c>
      <c r="N10" s="162"/>
      <c r="O10" s="162">
        <v>1020077</v>
      </c>
      <c r="P10" s="162"/>
      <c r="Q10" s="162">
        <v>0</v>
      </c>
      <c r="R10" s="162"/>
      <c r="S10" s="162">
        <f t="shared" si="0"/>
        <v>1020077</v>
      </c>
      <c r="U10" s="71"/>
      <c r="V10" s="71"/>
      <c r="W10" s="58"/>
      <c r="Y10" s="71"/>
      <c r="Z10" s="58"/>
    </row>
    <row r="11" spans="1:26" ht="30">
      <c r="A11" s="52" t="s">
        <v>114</v>
      </c>
      <c r="C11" s="178">
        <v>20</v>
      </c>
      <c r="E11" s="48"/>
      <c r="G11" s="184"/>
      <c r="I11" s="58">
        <v>6024</v>
      </c>
      <c r="K11" s="162">
        <v>0</v>
      </c>
      <c r="L11" s="162"/>
      <c r="M11" s="162">
        <f t="shared" si="1"/>
        <v>6024</v>
      </c>
      <c r="N11" s="162"/>
      <c r="O11" s="162">
        <v>8136</v>
      </c>
      <c r="P11" s="162"/>
      <c r="Q11" s="162">
        <v>0</v>
      </c>
      <c r="R11" s="162"/>
      <c r="S11" s="162">
        <f t="shared" si="0"/>
        <v>8136</v>
      </c>
      <c r="U11" s="71"/>
      <c r="V11" s="71"/>
      <c r="W11" s="58"/>
      <c r="Y11" s="71"/>
      <c r="Z11" s="58"/>
    </row>
    <row r="12" spans="1:26" ht="30">
      <c r="A12" s="52" t="s">
        <v>117</v>
      </c>
      <c r="C12" s="178">
        <v>22</v>
      </c>
      <c r="E12" s="48"/>
      <c r="G12" s="184"/>
      <c r="I12" s="58">
        <v>4522</v>
      </c>
      <c r="K12" s="162">
        <v>0</v>
      </c>
      <c r="L12" s="162"/>
      <c r="M12" s="162">
        <f t="shared" si="1"/>
        <v>4522</v>
      </c>
      <c r="N12" s="162"/>
      <c r="O12" s="162">
        <v>14883</v>
      </c>
      <c r="P12" s="162"/>
      <c r="Q12" s="162">
        <v>0</v>
      </c>
      <c r="R12" s="162"/>
      <c r="S12" s="162">
        <f t="shared" si="0"/>
        <v>14883</v>
      </c>
      <c r="U12" s="71"/>
      <c r="V12" s="71"/>
      <c r="W12" s="58"/>
      <c r="Y12" s="71"/>
      <c r="Z12" s="58"/>
    </row>
    <row r="13" spans="1:26" ht="30.75" thickBot="1">
      <c r="A13" s="103"/>
      <c r="C13" s="103"/>
      <c r="E13" s="103" t="s">
        <v>38</v>
      </c>
      <c r="G13" s="103"/>
      <c r="I13" s="35">
        <f>SUM(I8:I12)</f>
        <v>122847446</v>
      </c>
      <c r="J13" s="179"/>
      <c r="K13" s="36">
        <f>SUM(K8:K12)</f>
        <v>0</v>
      </c>
      <c r="L13" s="35"/>
      <c r="M13" s="35">
        <f>SUM(M8:M12)</f>
        <v>122847446</v>
      </c>
      <c r="N13" s="35"/>
      <c r="O13" s="35">
        <f>SUM(O8:O12)</f>
        <v>1544912223</v>
      </c>
      <c r="P13" s="35"/>
      <c r="Q13" s="36">
        <f>SUM(Q8:Q12)</f>
        <v>0</v>
      </c>
      <c r="R13" s="35"/>
      <c r="S13" s="35">
        <f>SUM(S8:S12)</f>
        <v>1544912223</v>
      </c>
    </row>
    <row r="14" spans="1:26" ht="28.5" thickTop="1">
      <c r="I14" s="59"/>
      <c r="M14" s="56"/>
      <c r="S14" s="58"/>
    </row>
    <row r="15" spans="1:26">
      <c r="I15" s="58"/>
      <c r="M15" s="56"/>
      <c r="O15" s="58"/>
      <c r="S15" s="185"/>
    </row>
    <row r="16" spans="1:26">
      <c r="I16" s="185"/>
      <c r="M16" s="56"/>
      <c r="O16" s="185"/>
    </row>
    <row r="17" spans="13:13">
      <c r="M17" s="56"/>
    </row>
    <row r="18" spans="13:13">
      <c r="M18" s="56"/>
    </row>
    <row r="19" spans="13:13">
      <c r="M19" s="56"/>
    </row>
    <row r="20" spans="13:13">
      <c r="M20" s="56"/>
    </row>
    <row r="21" spans="13:13">
      <c r="M21" s="56"/>
    </row>
    <row r="22" spans="13:13">
      <c r="M22" s="56"/>
    </row>
    <row r="23" spans="13:13">
      <c r="M23" s="56"/>
    </row>
    <row r="24" spans="13:13">
      <c r="M24" s="56"/>
    </row>
    <row r="25" spans="13:13">
      <c r="M25" s="56"/>
    </row>
    <row r="26" spans="13:13">
      <c r="M26" s="56"/>
    </row>
    <row r="27" spans="13:13">
      <c r="M27" s="56"/>
    </row>
    <row r="28" spans="13:13">
      <c r="M28" s="56"/>
    </row>
    <row r="29" spans="13:13">
      <c r="M29" s="56"/>
    </row>
    <row r="30" spans="13:13">
      <c r="M30" s="56"/>
    </row>
    <row r="31" spans="13:13">
      <c r="M31" s="56"/>
    </row>
    <row r="32" spans="13:13">
      <c r="M32" s="56"/>
    </row>
    <row r="33" spans="13:13">
      <c r="M33" s="56"/>
    </row>
    <row r="34" spans="13:13">
      <c r="M34" s="56"/>
    </row>
    <row r="35" spans="13:13">
      <c r="M35" s="56"/>
    </row>
    <row r="36" spans="13:13">
      <c r="M36" s="56"/>
    </row>
    <row r="37" spans="13:13">
      <c r="M37" s="56"/>
    </row>
    <row r="38" spans="13:13">
      <c r="M38" s="56"/>
    </row>
    <row r="39" spans="13:13">
      <c r="M39" s="56"/>
    </row>
    <row r="40" spans="13:13">
      <c r="M40" s="56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36"/>
  <sheetViews>
    <sheetView rightToLeft="1" view="pageBreakPreview" topLeftCell="A7" zoomScale="60" zoomScaleNormal="100" workbookViewId="0">
      <selection activeCell="U11" sqref="U11"/>
    </sheetView>
  </sheetViews>
  <sheetFormatPr defaultColWidth="9.140625" defaultRowHeight="27.75"/>
  <cols>
    <col min="1" max="1" width="40.42578125" style="47" bestFit="1" customWidth="1"/>
    <col min="2" max="2" width="1" style="47" customWidth="1"/>
    <col min="3" max="3" width="16.5703125" style="48" bestFit="1" customWidth="1"/>
    <col min="4" max="4" width="1" style="48" customWidth="1"/>
    <col min="5" max="5" width="19.7109375" style="48" bestFit="1" customWidth="1"/>
    <col min="6" max="6" width="1" style="47" customWidth="1"/>
    <col min="7" max="7" width="15.42578125" style="47" customWidth="1"/>
    <col min="8" max="8" width="1" style="47" customWidth="1"/>
    <col min="9" max="9" width="28.42578125" style="47" bestFit="1" customWidth="1"/>
    <col min="10" max="10" width="1" style="47" customWidth="1"/>
    <col min="11" max="11" width="25.140625" style="47" customWidth="1"/>
    <col min="12" max="12" width="1" style="47" customWidth="1"/>
    <col min="13" max="13" width="29.42578125" style="47" customWidth="1"/>
    <col min="14" max="14" width="1" style="47" customWidth="1"/>
    <col min="15" max="15" width="27" style="47" bestFit="1" customWidth="1"/>
    <col min="16" max="16" width="1" style="47" customWidth="1"/>
    <col min="17" max="17" width="23.7109375" style="47" bestFit="1" customWidth="1"/>
    <col min="18" max="18" width="1" style="47" customWidth="1"/>
    <col min="19" max="19" width="26.140625" style="47" bestFit="1" customWidth="1"/>
    <col min="20" max="20" width="24.140625" style="136" bestFit="1" customWidth="1"/>
    <col min="21" max="21" width="22.5703125" style="47" bestFit="1" customWidth="1"/>
    <col min="22" max="22" width="8.5703125" style="47" customWidth="1"/>
    <col min="23" max="23" width="22.5703125" style="47" bestFit="1" customWidth="1"/>
    <col min="24" max="24" width="12.85546875" style="47" customWidth="1"/>
    <col min="25" max="16384" width="9.140625" style="47"/>
  </cols>
  <sheetData>
    <row r="2" spans="1:20" s="47" customFormat="1" ht="30">
      <c r="A2" s="117" t="s">
        <v>67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36"/>
    </row>
    <row r="3" spans="1:20" s="47" customFormat="1" ht="30">
      <c r="A3" s="117" t="s">
        <v>29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36"/>
    </row>
    <row r="4" spans="1:20" s="47" customFormat="1" ht="30">
      <c r="A4" s="117" t="str">
        <f>'جمع درآمدها'!A4:I4</f>
        <v>برای ماه منتهی به 1402/03/31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36"/>
    </row>
    <row r="5" spans="1:20" s="47" customFormat="1" ht="30">
      <c r="A5" s="103"/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36"/>
    </row>
    <row r="6" spans="1:20" s="47" customFormat="1" ht="36">
      <c r="A6" s="174" t="s">
        <v>77</v>
      </c>
      <c r="B6" s="174"/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4"/>
      <c r="T6" s="136"/>
    </row>
    <row r="7" spans="1:20" s="47" customFormat="1" ht="30.75" thickBot="1">
      <c r="A7" s="117" t="s">
        <v>3</v>
      </c>
      <c r="C7" s="118" t="s">
        <v>39</v>
      </c>
      <c r="D7" s="118" t="s">
        <v>39</v>
      </c>
      <c r="E7" s="118" t="s">
        <v>39</v>
      </c>
      <c r="F7" s="118" t="s">
        <v>39</v>
      </c>
      <c r="G7" s="118" t="s">
        <v>39</v>
      </c>
      <c r="I7" s="118" t="str">
        <f>'سود اوراق بهادار و سپرده بانکی '!I6:M6</f>
        <v>طی خرداد ماه</v>
      </c>
      <c r="J7" s="118" t="s">
        <v>31</v>
      </c>
      <c r="K7" s="118" t="s">
        <v>31</v>
      </c>
      <c r="L7" s="118" t="s">
        <v>31</v>
      </c>
      <c r="M7" s="118" t="s">
        <v>31</v>
      </c>
      <c r="O7" s="118" t="str">
        <f>'سود اوراق بهادار و سپرده بانکی '!O6:S6</f>
        <v>از ابتدای سال مالی تا پایان خرداد ماه</v>
      </c>
      <c r="P7" s="118" t="s">
        <v>32</v>
      </c>
      <c r="Q7" s="118" t="s">
        <v>32</v>
      </c>
      <c r="R7" s="118" t="s">
        <v>32</v>
      </c>
      <c r="S7" s="118" t="s">
        <v>32</v>
      </c>
      <c r="T7" s="136"/>
    </row>
    <row r="8" spans="1:20" s="50" customFormat="1" ht="90">
      <c r="A8" s="117" t="s">
        <v>3</v>
      </c>
      <c r="C8" s="175" t="s">
        <v>40</v>
      </c>
      <c r="D8" s="176"/>
      <c r="E8" s="175" t="s">
        <v>41</v>
      </c>
      <c r="G8" s="175" t="s">
        <v>42</v>
      </c>
      <c r="I8" s="175" t="s">
        <v>43</v>
      </c>
      <c r="K8" s="175" t="s">
        <v>36</v>
      </c>
      <c r="M8" s="175" t="s">
        <v>44</v>
      </c>
      <c r="O8" s="175" t="s">
        <v>43</v>
      </c>
      <c r="Q8" s="175" t="s">
        <v>36</v>
      </c>
      <c r="S8" s="175" t="s">
        <v>44</v>
      </c>
      <c r="T8" s="177"/>
    </row>
    <row r="9" spans="1:20" s="50" customFormat="1" ht="30">
      <c r="A9" s="52" t="s">
        <v>87</v>
      </c>
      <c r="B9" s="47"/>
      <c r="C9" s="48" t="s">
        <v>124</v>
      </c>
      <c r="D9" s="48"/>
      <c r="E9" s="59">
        <v>14000000</v>
      </c>
      <c r="F9" s="59"/>
      <c r="G9" s="59">
        <v>2350</v>
      </c>
      <c r="H9" s="59"/>
      <c r="I9" s="59">
        <v>0</v>
      </c>
      <c r="J9" s="59"/>
      <c r="K9" s="59">
        <v>0</v>
      </c>
      <c r="L9" s="59"/>
      <c r="M9" s="59">
        <f>I9-K9</f>
        <v>0</v>
      </c>
      <c r="N9" s="59"/>
      <c r="O9" s="59">
        <v>32900000000</v>
      </c>
      <c r="P9" s="59"/>
      <c r="Q9" s="59">
        <v>0</v>
      </c>
      <c r="R9" s="59"/>
      <c r="S9" s="59">
        <f>O9-Q9</f>
        <v>32900000000</v>
      </c>
      <c r="T9" s="177"/>
    </row>
    <row r="10" spans="1:20" s="50" customFormat="1" ht="30">
      <c r="A10" s="52" t="s">
        <v>125</v>
      </c>
      <c r="B10" s="47"/>
      <c r="C10" s="48" t="s">
        <v>132</v>
      </c>
      <c r="D10" s="48"/>
      <c r="E10" s="59">
        <v>959607</v>
      </c>
      <c r="F10" s="59"/>
      <c r="G10" s="59">
        <v>3400</v>
      </c>
      <c r="H10" s="59"/>
      <c r="I10" s="59">
        <v>0</v>
      </c>
      <c r="J10" s="59"/>
      <c r="K10" s="59">
        <v>0</v>
      </c>
      <c r="L10" s="59"/>
      <c r="M10" s="59">
        <f t="shared" ref="M10:M16" si="0">I10-K10</f>
        <v>0</v>
      </c>
      <c r="N10" s="59"/>
      <c r="O10" s="59">
        <v>3262663800</v>
      </c>
      <c r="P10" s="59"/>
      <c r="Q10" s="59">
        <v>408566048</v>
      </c>
      <c r="R10" s="59"/>
      <c r="S10" s="59">
        <f t="shared" ref="S10:S16" si="1">O10-Q10</f>
        <v>2854097752</v>
      </c>
      <c r="T10" s="177"/>
    </row>
    <row r="11" spans="1:20" s="50" customFormat="1" ht="30">
      <c r="A11" s="52" t="s">
        <v>126</v>
      </c>
      <c r="B11" s="47"/>
      <c r="C11" s="48" t="s">
        <v>144</v>
      </c>
      <c r="D11" s="48"/>
      <c r="E11" s="59">
        <v>7000000</v>
      </c>
      <c r="F11" s="59"/>
      <c r="G11" s="59">
        <v>3460</v>
      </c>
      <c r="H11" s="59"/>
      <c r="I11" s="59">
        <v>24220000000</v>
      </c>
      <c r="J11" s="59"/>
      <c r="K11" s="59">
        <v>3221662708</v>
      </c>
      <c r="L11" s="59"/>
      <c r="M11" s="59">
        <f t="shared" si="0"/>
        <v>20998337292</v>
      </c>
      <c r="N11" s="59"/>
      <c r="O11" s="59">
        <v>24220000000</v>
      </c>
      <c r="P11" s="59"/>
      <c r="Q11" s="59">
        <v>3221662708</v>
      </c>
      <c r="R11" s="59"/>
      <c r="S11" s="59">
        <f t="shared" si="1"/>
        <v>20998337292</v>
      </c>
      <c r="T11" s="177"/>
    </row>
    <row r="12" spans="1:20" s="50" customFormat="1" ht="30">
      <c r="A12" s="52" t="s">
        <v>110</v>
      </c>
      <c r="B12" s="47"/>
      <c r="C12" s="48" t="s">
        <v>133</v>
      </c>
      <c r="D12" s="48"/>
      <c r="E12" s="59">
        <v>6500000</v>
      </c>
      <c r="F12" s="59"/>
      <c r="G12" s="59">
        <v>4830</v>
      </c>
      <c r="H12" s="59"/>
      <c r="I12" s="59">
        <v>0</v>
      </c>
      <c r="J12" s="59"/>
      <c r="K12" s="59">
        <v>0</v>
      </c>
      <c r="L12" s="59"/>
      <c r="M12" s="59">
        <f t="shared" si="0"/>
        <v>0</v>
      </c>
      <c r="N12" s="59"/>
      <c r="O12" s="59">
        <v>31395000000</v>
      </c>
      <c r="P12" s="59"/>
      <c r="Q12" s="59">
        <v>1495000000</v>
      </c>
      <c r="R12" s="59"/>
      <c r="S12" s="59">
        <f t="shared" si="1"/>
        <v>29900000000</v>
      </c>
      <c r="T12" s="177"/>
    </row>
    <row r="13" spans="1:20" s="50" customFormat="1" ht="30">
      <c r="A13" s="52" t="s">
        <v>128</v>
      </c>
      <c r="B13" s="47"/>
      <c r="C13" s="48" t="s">
        <v>134</v>
      </c>
      <c r="D13" s="48"/>
      <c r="E13" s="59">
        <v>1300000</v>
      </c>
      <c r="F13" s="59"/>
      <c r="G13" s="59">
        <v>3370</v>
      </c>
      <c r="H13" s="59"/>
      <c r="I13" s="59">
        <v>0</v>
      </c>
      <c r="J13" s="59"/>
      <c r="K13" s="59">
        <v>0</v>
      </c>
      <c r="L13" s="59"/>
      <c r="M13" s="59">
        <f t="shared" si="0"/>
        <v>0</v>
      </c>
      <c r="N13" s="59"/>
      <c r="O13" s="59">
        <v>4381000000</v>
      </c>
      <c r="P13" s="59"/>
      <c r="Q13" s="59">
        <v>0</v>
      </c>
      <c r="R13" s="59"/>
      <c r="S13" s="59">
        <f t="shared" si="1"/>
        <v>4381000000</v>
      </c>
      <c r="T13" s="177"/>
    </row>
    <row r="14" spans="1:20" s="50" customFormat="1" ht="30">
      <c r="A14" s="52" t="s">
        <v>88</v>
      </c>
      <c r="B14" s="47"/>
      <c r="C14" s="48" t="s">
        <v>145</v>
      </c>
      <c r="D14" s="48"/>
      <c r="E14" s="59">
        <v>6400000</v>
      </c>
      <c r="F14" s="59"/>
      <c r="G14" s="59">
        <v>6830</v>
      </c>
      <c r="H14" s="59"/>
      <c r="I14" s="59">
        <v>43712000000</v>
      </c>
      <c r="J14" s="59"/>
      <c r="K14" s="59">
        <v>937522788</v>
      </c>
      <c r="L14" s="59"/>
      <c r="M14" s="59">
        <f t="shared" si="0"/>
        <v>42774477212</v>
      </c>
      <c r="N14" s="59"/>
      <c r="O14" s="59">
        <v>43712000000</v>
      </c>
      <c r="P14" s="59"/>
      <c r="Q14" s="59">
        <v>937522788</v>
      </c>
      <c r="R14" s="59"/>
      <c r="S14" s="59">
        <f t="shared" si="1"/>
        <v>42774477212</v>
      </c>
      <c r="T14" s="177"/>
    </row>
    <row r="15" spans="1:20" s="50" customFormat="1" ht="30">
      <c r="A15" s="52" t="s">
        <v>108</v>
      </c>
      <c r="B15" s="47"/>
      <c r="C15" s="48" t="s">
        <v>146</v>
      </c>
      <c r="D15" s="48"/>
      <c r="E15" s="59">
        <v>12300000</v>
      </c>
      <c r="F15" s="59"/>
      <c r="G15" s="59">
        <v>4290</v>
      </c>
      <c r="H15" s="59"/>
      <c r="I15" s="59">
        <v>52767000000</v>
      </c>
      <c r="J15" s="59"/>
      <c r="K15" s="59">
        <v>5034769517</v>
      </c>
      <c r="L15" s="59"/>
      <c r="M15" s="59">
        <f t="shared" si="0"/>
        <v>47732230483</v>
      </c>
      <c r="N15" s="59"/>
      <c r="O15" s="59">
        <v>52767000000</v>
      </c>
      <c r="P15" s="59"/>
      <c r="Q15" s="59">
        <v>5034769517</v>
      </c>
      <c r="R15" s="59"/>
      <c r="S15" s="59">
        <f t="shared" si="1"/>
        <v>47732230483</v>
      </c>
      <c r="T15" s="177"/>
    </row>
    <row r="16" spans="1:20" s="50" customFormat="1" ht="30">
      <c r="A16" s="52" t="s">
        <v>127</v>
      </c>
      <c r="B16" s="47"/>
      <c r="C16" s="48" t="s">
        <v>135</v>
      </c>
      <c r="D16" s="48"/>
      <c r="E16" s="59">
        <v>2000000</v>
      </c>
      <c r="F16" s="59"/>
      <c r="G16" s="59">
        <v>4100</v>
      </c>
      <c r="H16" s="59"/>
      <c r="I16" s="59">
        <v>0</v>
      </c>
      <c r="J16" s="59"/>
      <c r="K16" s="59">
        <v>0</v>
      </c>
      <c r="L16" s="59"/>
      <c r="M16" s="59">
        <f t="shared" si="0"/>
        <v>0</v>
      </c>
      <c r="N16" s="59"/>
      <c r="O16" s="59">
        <v>8200000000</v>
      </c>
      <c r="P16" s="59"/>
      <c r="Q16" s="59">
        <v>917761557</v>
      </c>
      <c r="R16" s="59"/>
      <c r="S16" s="59">
        <f t="shared" si="1"/>
        <v>7282238443</v>
      </c>
      <c r="T16" s="177"/>
    </row>
    <row r="17" spans="1:20" s="50" customFormat="1" ht="28.5" thickBot="1">
      <c r="A17" s="47"/>
      <c r="B17" s="47"/>
      <c r="C17" s="48"/>
      <c r="D17" s="48"/>
      <c r="E17" s="178"/>
      <c r="F17" s="47"/>
      <c r="G17" s="58"/>
      <c r="H17" s="47"/>
      <c r="I17" s="179">
        <f>SUM(I9:I16)</f>
        <v>120699000000</v>
      </c>
      <c r="J17" s="58" t="e">
        <f>SUM(#REF!)</f>
        <v>#REF!</v>
      </c>
      <c r="K17" s="179">
        <f>SUM(K9:K16)</f>
        <v>9193955013</v>
      </c>
      <c r="L17" s="58" t="e">
        <f>SUM(#REF!)</f>
        <v>#REF!</v>
      </c>
      <c r="M17" s="179">
        <f>SUM(M9:M16)</f>
        <v>111505044987</v>
      </c>
      <c r="N17" s="58" t="e">
        <f>SUM(#REF!)</f>
        <v>#REF!</v>
      </c>
      <c r="O17" s="179">
        <f>SUM(O9:O16)</f>
        <v>200837663800</v>
      </c>
      <c r="P17" s="58" t="e">
        <f>SUM(#REF!)</f>
        <v>#REF!</v>
      </c>
      <c r="Q17" s="179">
        <f>SUM(Q9:Q16)</f>
        <v>12015282618</v>
      </c>
      <c r="R17" s="58" t="e">
        <f>SUM(#REF!)</f>
        <v>#REF!</v>
      </c>
      <c r="S17" s="179">
        <f>SUM(S9:S16)</f>
        <v>188822381182</v>
      </c>
      <c r="T17" s="180"/>
    </row>
    <row r="18" spans="1:20" s="50" customFormat="1" ht="30.75" thickTop="1">
      <c r="A18" s="52"/>
      <c r="B18" s="47"/>
      <c r="C18" s="48"/>
      <c r="D18" s="48"/>
      <c r="E18" s="178"/>
      <c r="F18" s="47"/>
      <c r="G18" s="58"/>
      <c r="H18" s="47"/>
      <c r="I18" s="58"/>
      <c r="J18" s="47"/>
      <c r="K18" s="58"/>
      <c r="L18" s="47"/>
      <c r="M18" s="56"/>
      <c r="N18" s="47"/>
      <c r="O18" s="181"/>
      <c r="P18" s="47"/>
      <c r="Q18" s="58"/>
      <c r="R18" s="47"/>
      <c r="S18" s="58"/>
      <c r="T18" s="177"/>
    </row>
    <row r="19" spans="1:20" s="50" customFormat="1" ht="30">
      <c r="A19" s="52"/>
      <c r="B19" s="47"/>
      <c r="C19" s="48"/>
      <c r="D19" s="48"/>
      <c r="E19" s="178"/>
      <c r="F19" s="47"/>
      <c r="G19" s="58"/>
      <c r="H19" s="47"/>
      <c r="I19" s="58"/>
      <c r="J19" s="47"/>
      <c r="K19" s="58"/>
      <c r="L19" s="47"/>
      <c r="M19" s="56"/>
      <c r="N19" s="47"/>
      <c r="O19" s="58"/>
      <c r="P19" s="47"/>
      <c r="Q19" s="59"/>
      <c r="R19" s="47"/>
      <c r="S19" s="58"/>
      <c r="T19" s="177"/>
    </row>
    <row r="20" spans="1:20" s="50" customFormat="1" ht="30">
      <c r="A20" s="52"/>
      <c r="B20" s="47"/>
      <c r="C20" s="48"/>
      <c r="D20" s="48"/>
      <c r="E20" s="178"/>
      <c r="F20" s="47"/>
      <c r="G20" s="58"/>
      <c r="H20" s="47"/>
      <c r="I20" s="58"/>
      <c r="J20" s="47"/>
      <c r="K20" s="59"/>
      <c r="L20" s="47"/>
      <c r="M20" s="56"/>
      <c r="N20" s="47"/>
      <c r="O20" s="58"/>
      <c r="P20" s="47"/>
      <c r="Q20" s="58"/>
      <c r="R20" s="47"/>
      <c r="S20" s="58"/>
      <c r="T20" s="177"/>
    </row>
    <row r="21" spans="1:20" s="50" customFormat="1" ht="30">
      <c r="A21" s="52"/>
      <c r="B21" s="47"/>
      <c r="C21" s="48"/>
      <c r="D21" s="48"/>
      <c r="E21" s="178"/>
      <c r="F21" s="47"/>
      <c r="G21" s="58"/>
      <c r="H21" s="47"/>
      <c r="I21" s="58"/>
      <c r="J21" s="47"/>
      <c r="K21" s="58"/>
      <c r="L21" s="47"/>
      <c r="M21" s="56"/>
      <c r="N21" s="47"/>
      <c r="O21" s="58"/>
      <c r="P21" s="47"/>
      <c r="Q21" s="58"/>
      <c r="R21" s="47"/>
      <c r="S21" s="58"/>
      <c r="T21" s="177"/>
    </row>
    <row r="22" spans="1:20" s="50" customFormat="1" ht="30">
      <c r="A22" s="52"/>
      <c r="B22" s="47"/>
      <c r="C22" s="48"/>
      <c r="D22" s="48"/>
      <c r="E22" s="178"/>
      <c r="F22" s="47"/>
      <c r="G22" s="58"/>
      <c r="H22" s="47"/>
      <c r="I22" s="58"/>
      <c r="J22" s="47"/>
      <c r="K22" s="58"/>
      <c r="L22" s="47"/>
      <c r="M22" s="56"/>
      <c r="N22" s="47"/>
      <c r="O22" s="58"/>
      <c r="P22" s="47"/>
      <c r="Q22" s="58"/>
      <c r="R22" s="47"/>
      <c r="S22" s="58"/>
      <c r="T22" s="177"/>
    </row>
    <row r="23" spans="1:20" s="50" customFormat="1">
      <c r="A23" s="47"/>
      <c r="B23" s="47"/>
      <c r="C23" s="48"/>
      <c r="D23" s="48"/>
      <c r="E23" s="178"/>
      <c r="F23" s="47"/>
      <c r="G23" s="47"/>
      <c r="H23" s="47"/>
      <c r="I23" s="47"/>
      <c r="J23" s="47"/>
      <c r="K23" s="58"/>
      <c r="L23" s="47"/>
      <c r="M23" s="56"/>
      <c r="N23" s="47"/>
      <c r="O23" s="58"/>
      <c r="P23" s="47"/>
      <c r="Q23" s="58"/>
      <c r="R23" s="47"/>
      <c r="S23" s="58"/>
      <c r="T23" s="177"/>
    </row>
    <row r="24" spans="1:20" s="50" customFormat="1">
      <c r="A24" s="47"/>
      <c r="B24" s="47"/>
      <c r="C24" s="48"/>
      <c r="D24" s="48"/>
      <c r="E24" s="48"/>
      <c r="F24" s="47"/>
      <c r="G24" s="47"/>
      <c r="H24" s="47"/>
      <c r="I24" s="47"/>
      <c r="J24" s="47"/>
      <c r="K24" s="58"/>
      <c r="L24" s="47"/>
      <c r="M24" s="56"/>
      <c r="N24" s="47"/>
      <c r="O24" s="47"/>
      <c r="P24" s="47"/>
      <c r="Q24" s="47"/>
      <c r="R24" s="47"/>
      <c r="S24" s="47"/>
      <c r="T24" s="177"/>
    </row>
    <row r="25" spans="1:20" s="50" customFormat="1">
      <c r="A25" s="47"/>
      <c r="B25" s="47"/>
      <c r="C25" s="48"/>
      <c r="D25" s="48"/>
      <c r="E25" s="48"/>
      <c r="F25" s="47"/>
      <c r="G25" s="47"/>
      <c r="H25" s="47"/>
      <c r="I25" s="47"/>
      <c r="J25" s="47"/>
      <c r="K25" s="58"/>
      <c r="L25" s="47"/>
      <c r="M25" s="56"/>
      <c r="N25" s="47"/>
      <c r="O25" s="47"/>
      <c r="P25" s="47"/>
      <c r="Q25" s="47"/>
      <c r="R25" s="47"/>
      <c r="S25" s="47"/>
      <c r="T25" s="177"/>
    </row>
    <row r="26" spans="1:20" s="50" customFormat="1">
      <c r="A26" s="47"/>
      <c r="B26" s="47"/>
      <c r="C26" s="48"/>
      <c r="D26" s="48"/>
      <c r="E26" s="48"/>
      <c r="F26" s="47"/>
      <c r="G26" s="47"/>
      <c r="H26" s="47"/>
      <c r="I26" s="47"/>
      <c r="J26" s="47"/>
      <c r="K26" s="58"/>
      <c r="L26" s="47"/>
      <c r="M26" s="56"/>
      <c r="N26" s="47"/>
      <c r="O26" s="47"/>
      <c r="P26" s="47"/>
      <c r="Q26" s="47"/>
      <c r="R26" s="47"/>
      <c r="S26" s="47"/>
      <c r="T26" s="177"/>
    </row>
    <row r="27" spans="1:20" s="50" customFormat="1">
      <c r="A27" s="47"/>
      <c r="B27" s="47"/>
      <c r="C27" s="48"/>
      <c r="D27" s="48"/>
      <c r="E27" s="48"/>
      <c r="F27" s="47"/>
      <c r="G27" s="47"/>
      <c r="H27" s="47"/>
      <c r="I27" s="47"/>
      <c r="J27" s="47"/>
      <c r="K27" s="47"/>
      <c r="L27" s="47"/>
      <c r="M27" s="56"/>
      <c r="N27" s="47"/>
      <c r="O27" s="47"/>
      <c r="P27" s="47"/>
      <c r="Q27" s="47"/>
      <c r="R27" s="47"/>
      <c r="S27" s="47"/>
      <c r="T27" s="177"/>
    </row>
    <row r="28" spans="1:20" s="50" customFormat="1">
      <c r="A28" s="47"/>
      <c r="B28" s="47"/>
      <c r="C28" s="48"/>
      <c r="D28" s="48"/>
      <c r="E28" s="48"/>
      <c r="F28" s="47"/>
      <c r="G28" s="47"/>
      <c r="H28" s="47"/>
      <c r="I28" s="47"/>
      <c r="J28" s="47"/>
      <c r="K28" s="47"/>
      <c r="L28" s="47"/>
      <c r="M28" s="56"/>
      <c r="N28" s="47"/>
      <c r="O28" s="47"/>
      <c r="P28" s="47"/>
      <c r="Q28" s="47"/>
      <c r="R28" s="47"/>
      <c r="S28" s="47"/>
      <c r="T28" s="177"/>
    </row>
    <row r="29" spans="1:20" s="50" customFormat="1">
      <c r="A29" s="47"/>
      <c r="B29" s="47"/>
      <c r="C29" s="48"/>
      <c r="D29" s="48"/>
      <c r="E29" s="48"/>
      <c r="F29" s="47"/>
      <c r="G29" s="47"/>
      <c r="H29" s="47"/>
      <c r="I29" s="47"/>
      <c r="J29" s="47"/>
      <c r="K29" s="47"/>
      <c r="L29" s="47"/>
      <c r="M29" s="56"/>
      <c r="N29" s="47"/>
      <c r="O29" s="47"/>
      <c r="P29" s="47"/>
      <c r="Q29" s="47"/>
      <c r="R29" s="47"/>
      <c r="S29" s="47"/>
      <c r="T29" s="177"/>
    </row>
    <row r="30" spans="1:20" s="47" customFormat="1">
      <c r="C30" s="48"/>
      <c r="D30" s="48"/>
      <c r="E30" s="48"/>
      <c r="M30" s="56"/>
      <c r="T30" s="136"/>
    </row>
    <row r="31" spans="1:20" s="47" customFormat="1">
      <c r="C31" s="48"/>
      <c r="D31" s="48"/>
      <c r="E31" s="48"/>
      <c r="M31" s="56"/>
      <c r="T31" s="136"/>
    </row>
    <row r="32" spans="1:20" s="47" customFormat="1">
      <c r="C32" s="48"/>
      <c r="D32" s="48"/>
      <c r="E32" s="48"/>
      <c r="M32" s="56"/>
      <c r="T32" s="136"/>
    </row>
    <row r="33" spans="3:20" s="47" customFormat="1">
      <c r="C33" s="48"/>
      <c r="D33" s="48"/>
      <c r="E33" s="48"/>
      <c r="M33" s="56"/>
      <c r="T33" s="136"/>
    </row>
    <row r="34" spans="3:20" s="47" customFormat="1">
      <c r="C34" s="48"/>
      <c r="D34" s="48"/>
      <c r="E34" s="48"/>
      <c r="M34" s="56"/>
      <c r="T34" s="136"/>
    </row>
    <row r="35" spans="3:20" s="47" customFormat="1">
      <c r="C35" s="48"/>
      <c r="D35" s="48"/>
      <c r="E35" s="48"/>
      <c r="M35" s="56"/>
      <c r="T35" s="136"/>
    </row>
    <row r="36" spans="3:20" s="47" customFormat="1">
      <c r="C36" s="48"/>
      <c r="D36" s="48"/>
      <c r="E36" s="48"/>
      <c r="M36" s="56"/>
      <c r="T36" s="136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B0706-AE71-464F-B19A-C2055FBED2A3}">
  <dimension ref="A1:Q50"/>
  <sheetViews>
    <sheetView rightToLeft="1" view="pageBreakPreview" topLeftCell="A25" zoomScale="55" zoomScaleNormal="100" zoomScaleSheetLayoutView="55" workbookViewId="0">
      <selection activeCell="K38" sqref="K38"/>
    </sheetView>
  </sheetViews>
  <sheetFormatPr defaultColWidth="8.7109375" defaultRowHeight="27.75"/>
  <cols>
    <col min="1" max="1" width="47.28515625" style="47" customWidth="1"/>
    <col min="2" max="2" width="0.5703125" style="47" customWidth="1"/>
    <col min="3" max="3" width="20.140625" style="48" bestFit="1" customWidth="1"/>
    <col min="4" max="4" width="0.5703125" style="47" customWidth="1"/>
    <col min="5" max="5" width="28.7109375" style="47" customWidth="1"/>
    <col min="6" max="6" width="0.7109375" style="47" customWidth="1"/>
    <col min="7" max="7" width="28.28515625" style="47" customWidth="1"/>
    <col min="8" max="8" width="1" style="47" customWidth="1"/>
    <col min="9" max="9" width="26.5703125" style="47" customWidth="1"/>
    <col min="10" max="10" width="1.140625" style="47" customWidth="1"/>
    <col min="11" max="11" width="19.7109375" style="48" bestFit="1" customWidth="1"/>
    <col min="12" max="12" width="1" style="47" customWidth="1"/>
    <col min="13" max="13" width="28" style="47" bestFit="1" customWidth="1"/>
    <col min="14" max="14" width="0.7109375" style="47" customWidth="1"/>
    <col min="15" max="15" width="28.7109375" style="47" bestFit="1" customWidth="1"/>
    <col min="16" max="16" width="0.85546875" style="47" customWidth="1"/>
    <col min="17" max="17" width="25.7109375" style="47" customWidth="1"/>
    <col min="18" max="16384" width="8.7109375" style="47"/>
  </cols>
  <sheetData>
    <row r="1" spans="1:17" ht="31.5" customHeight="1"/>
    <row r="2" spans="1:17" s="49" customFormat="1" ht="36">
      <c r="A2" s="115" t="s">
        <v>67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</row>
    <row r="3" spans="1:17" s="49" customFormat="1" ht="36">
      <c r="A3" s="115" t="s">
        <v>29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</row>
    <row r="4" spans="1:17" s="49" customFormat="1" ht="36">
      <c r="A4" s="115" t="str">
        <f>'[1]درآمد ناشی از تغییر قیمت اوراق '!A4:Q4</f>
        <v>برای ماه منتهی به 1402/03/31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</row>
    <row r="5" spans="1:17" s="49" customFormat="1" ht="36">
      <c r="A5" s="101"/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</row>
    <row r="6" spans="1:17" ht="40.5">
      <c r="A6" s="116" t="s">
        <v>78</v>
      </c>
      <c r="B6" s="116"/>
      <c r="C6" s="116"/>
      <c r="D6" s="116"/>
      <c r="E6" s="116"/>
      <c r="F6" s="116"/>
      <c r="G6" s="116"/>
      <c r="H6" s="116"/>
    </row>
    <row r="7" spans="1:17" ht="45" customHeight="1" thickBot="1">
      <c r="A7" s="117" t="s">
        <v>3</v>
      </c>
      <c r="C7" s="118" t="s">
        <v>141</v>
      </c>
      <c r="D7" s="118" t="s">
        <v>31</v>
      </c>
      <c r="E7" s="118" t="s">
        <v>31</v>
      </c>
      <c r="F7" s="118" t="s">
        <v>31</v>
      </c>
      <c r="G7" s="118" t="s">
        <v>31</v>
      </c>
      <c r="H7" s="118" t="s">
        <v>31</v>
      </c>
      <c r="I7" s="118" t="s">
        <v>31</v>
      </c>
      <c r="K7" s="118" t="s">
        <v>142</v>
      </c>
      <c r="L7" s="118" t="s">
        <v>32</v>
      </c>
      <c r="M7" s="118" t="s">
        <v>32</v>
      </c>
      <c r="N7" s="118" t="s">
        <v>32</v>
      </c>
      <c r="O7" s="118" t="s">
        <v>32</v>
      </c>
      <c r="P7" s="118" t="s">
        <v>32</v>
      </c>
      <c r="Q7" s="118" t="s">
        <v>32</v>
      </c>
    </row>
    <row r="8" spans="1:17" s="50" customFormat="1" ht="54.75" customHeight="1" thickBot="1">
      <c r="A8" s="118" t="s">
        <v>3</v>
      </c>
      <c r="C8" s="51" t="s">
        <v>6</v>
      </c>
      <c r="E8" s="51" t="s">
        <v>45</v>
      </c>
      <c r="G8" s="51" t="s">
        <v>46</v>
      </c>
      <c r="I8" s="51" t="s">
        <v>48</v>
      </c>
      <c r="K8" s="51" t="s">
        <v>6</v>
      </c>
      <c r="M8" s="51" t="s">
        <v>45</v>
      </c>
      <c r="O8" s="51" t="s">
        <v>46</v>
      </c>
      <c r="Q8" s="51" t="s">
        <v>48</v>
      </c>
    </row>
    <row r="9" spans="1:17" ht="34.5" customHeight="1">
      <c r="A9" s="52" t="s">
        <v>99</v>
      </c>
      <c r="C9" s="53">
        <v>0</v>
      </c>
      <c r="D9" s="53"/>
      <c r="E9" s="53">
        <v>0</v>
      </c>
      <c r="F9" s="53"/>
      <c r="G9" s="53">
        <v>0</v>
      </c>
      <c r="H9" s="53"/>
      <c r="I9" s="53">
        <f t="shared" ref="I9:I32" si="0">E9-G9</f>
        <v>0</v>
      </c>
      <c r="J9" s="53"/>
      <c r="K9" s="53">
        <v>2264962</v>
      </c>
      <c r="L9" s="53"/>
      <c r="M9" s="53">
        <v>11901251842</v>
      </c>
      <c r="N9" s="53"/>
      <c r="O9" s="53">
        <v>11085433487</v>
      </c>
      <c r="P9" s="53"/>
      <c r="Q9" s="53">
        <f t="shared" ref="Q9:Q32" si="1">M9-O9</f>
        <v>815818355</v>
      </c>
    </row>
    <row r="10" spans="1:17" ht="34.5" customHeight="1">
      <c r="A10" s="52" t="s">
        <v>90</v>
      </c>
      <c r="C10" s="53">
        <v>7000000</v>
      </c>
      <c r="D10" s="53"/>
      <c r="E10" s="53">
        <v>36646314878</v>
      </c>
      <c r="F10" s="53"/>
      <c r="G10" s="53">
        <v>24179945146</v>
      </c>
      <c r="H10" s="53"/>
      <c r="I10" s="53">
        <f t="shared" si="0"/>
        <v>12466369732</v>
      </c>
      <c r="J10" s="53"/>
      <c r="K10" s="53">
        <v>20000000</v>
      </c>
      <c r="L10" s="53"/>
      <c r="M10" s="53">
        <v>89087657987</v>
      </c>
      <c r="N10" s="53"/>
      <c r="O10" s="53">
        <v>69085557534</v>
      </c>
      <c r="P10" s="53"/>
      <c r="Q10" s="53">
        <f t="shared" si="1"/>
        <v>20002100453</v>
      </c>
    </row>
    <row r="11" spans="1:17" ht="34.5" customHeight="1">
      <c r="A11" s="52" t="s">
        <v>113</v>
      </c>
      <c r="C11" s="53">
        <v>0</v>
      </c>
      <c r="D11" s="53"/>
      <c r="E11" s="53">
        <v>0</v>
      </c>
      <c r="F11" s="53"/>
      <c r="G11" s="53">
        <v>0</v>
      </c>
      <c r="H11" s="53"/>
      <c r="I11" s="53">
        <f t="shared" si="0"/>
        <v>0</v>
      </c>
      <c r="J11" s="53"/>
      <c r="K11" s="53">
        <v>1400000</v>
      </c>
      <c r="L11" s="53"/>
      <c r="M11" s="53">
        <v>12807208746</v>
      </c>
      <c r="N11" s="53"/>
      <c r="O11" s="53">
        <v>12494564526</v>
      </c>
      <c r="P11" s="53"/>
      <c r="Q11" s="53">
        <f t="shared" si="1"/>
        <v>312644220</v>
      </c>
    </row>
    <row r="12" spans="1:17" ht="34.5" customHeight="1">
      <c r="A12" s="52" t="s">
        <v>109</v>
      </c>
      <c r="C12" s="53">
        <v>0</v>
      </c>
      <c r="D12" s="53"/>
      <c r="E12" s="53">
        <v>0</v>
      </c>
      <c r="F12" s="53"/>
      <c r="G12" s="53">
        <v>0</v>
      </c>
      <c r="H12" s="53"/>
      <c r="I12" s="53">
        <f t="shared" si="0"/>
        <v>0</v>
      </c>
      <c r="J12" s="53"/>
      <c r="K12" s="53">
        <v>1000000</v>
      </c>
      <c r="L12" s="53"/>
      <c r="M12" s="53">
        <v>13519593208</v>
      </c>
      <c r="N12" s="53"/>
      <c r="O12" s="53">
        <v>10994193001</v>
      </c>
      <c r="P12" s="53"/>
      <c r="Q12" s="53">
        <f t="shared" si="1"/>
        <v>2525400207</v>
      </c>
    </row>
    <row r="13" spans="1:17" ht="34.5" customHeight="1">
      <c r="A13" s="52" t="s">
        <v>84</v>
      </c>
      <c r="C13" s="53">
        <v>0</v>
      </c>
      <c r="D13" s="53"/>
      <c r="E13" s="53">
        <v>0</v>
      </c>
      <c r="F13" s="53"/>
      <c r="G13" s="53">
        <v>0</v>
      </c>
      <c r="H13" s="53"/>
      <c r="I13" s="53">
        <f t="shared" si="0"/>
        <v>0</v>
      </c>
      <c r="J13" s="53"/>
      <c r="K13" s="53">
        <v>36250</v>
      </c>
      <c r="L13" s="53"/>
      <c r="M13" s="53">
        <v>6603771546</v>
      </c>
      <c r="N13" s="53"/>
      <c r="O13" s="53">
        <v>6283830300</v>
      </c>
      <c r="P13" s="53"/>
      <c r="Q13" s="53">
        <f t="shared" si="1"/>
        <v>319941246</v>
      </c>
    </row>
    <row r="14" spans="1:17" ht="34.5" customHeight="1">
      <c r="A14" s="52" t="s">
        <v>85</v>
      </c>
      <c r="C14" s="53">
        <v>0</v>
      </c>
      <c r="D14" s="53"/>
      <c r="E14" s="53">
        <v>0</v>
      </c>
      <c r="F14" s="53"/>
      <c r="G14" s="53">
        <v>0</v>
      </c>
      <c r="H14" s="53"/>
      <c r="I14" s="53">
        <f t="shared" si="0"/>
        <v>0</v>
      </c>
      <c r="J14" s="53"/>
      <c r="K14" s="53">
        <v>1100000</v>
      </c>
      <c r="L14" s="53"/>
      <c r="M14" s="53">
        <v>42462940877</v>
      </c>
      <c r="N14" s="53"/>
      <c r="O14" s="53">
        <v>35657766447</v>
      </c>
      <c r="P14" s="53"/>
      <c r="Q14" s="53">
        <f t="shared" si="1"/>
        <v>6805174430</v>
      </c>
    </row>
    <row r="15" spans="1:17" ht="34.5" customHeight="1">
      <c r="A15" s="52" t="s">
        <v>91</v>
      </c>
      <c r="C15" s="53">
        <v>0</v>
      </c>
      <c r="D15" s="53"/>
      <c r="E15" s="53">
        <v>0</v>
      </c>
      <c r="F15" s="53"/>
      <c r="G15" s="53">
        <v>0</v>
      </c>
      <c r="H15" s="53"/>
      <c r="I15" s="53">
        <f t="shared" si="0"/>
        <v>0</v>
      </c>
      <c r="J15" s="53"/>
      <c r="K15" s="53">
        <v>3700000</v>
      </c>
      <c r="L15" s="53"/>
      <c r="M15" s="53">
        <v>100384139847</v>
      </c>
      <c r="N15" s="53"/>
      <c r="O15" s="53">
        <v>102531791639</v>
      </c>
      <c r="P15" s="53"/>
      <c r="Q15" s="53">
        <f t="shared" si="1"/>
        <v>-2147651792</v>
      </c>
    </row>
    <row r="16" spans="1:17" ht="34.5" customHeight="1">
      <c r="A16" s="52" t="s">
        <v>108</v>
      </c>
      <c r="C16" s="53">
        <v>0</v>
      </c>
      <c r="D16" s="53"/>
      <c r="E16" s="53">
        <v>0</v>
      </c>
      <c r="F16" s="53"/>
      <c r="G16" s="53">
        <v>0</v>
      </c>
      <c r="H16" s="53"/>
      <c r="I16" s="53">
        <f t="shared" si="0"/>
        <v>0</v>
      </c>
      <c r="J16" s="53"/>
      <c r="K16" s="53">
        <v>141245</v>
      </c>
      <c r="L16" s="53"/>
      <c r="M16" s="53">
        <v>6080719174</v>
      </c>
      <c r="N16" s="53"/>
      <c r="O16" s="53">
        <v>4677507122</v>
      </c>
      <c r="P16" s="53"/>
      <c r="Q16" s="53">
        <f t="shared" si="1"/>
        <v>1403212052</v>
      </c>
    </row>
    <row r="17" spans="1:17" ht="34.5" customHeight="1">
      <c r="A17" s="52" t="s">
        <v>119</v>
      </c>
      <c r="C17" s="53">
        <v>0</v>
      </c>
      <c r="D17" s="53"/>
      <c r="E17" s="53">
        <v>0</v>
      </c>
      <c r="F17" s="53"/>
      <c r="G17" s="53">
        <v>0</v>
      </c>
      <c r="H17" s="53"/>
      <c r="I17" s="53">
        <f t="shared" si="0"/>
        <v>0</v>
      </c>
      <c r="J17" s="53"/>
      <c r="K17" s="53">
        <v>500000</v>
      </c>
      <c r="L17" s="53"/>
      <c r="M17" s="53">
        <v>34902346186</v>
      </c>
      <c r="N17" s="53"/>
      <c r="O17" s="53">
        <v>27982507500</v>
      </c>
      <c r="P17" s="53"/>
      <c r="Q17" s="53">
        <f t="shared" si="1"/>
        <v>6919838686</v>
      </c>
    </row>
    <row r="18" spans="1:17" ht="34.5" customHeight="1">
      <c r="A18" s="52" t="s">
        <v>106</v>
      </c>
      <c r="C18" s="53">
        <v>0</v>
      </c>
      <c r="D18" s="53"/>
      <c r="E18" s="53">
        <v>0</v>
      </c>
      <c r="F18" s="53"/>
      <c r="G18" s="53">
        <v>0</v>
      </c>
      <c r="H18" s="53"/>
      <c r="I18" s="53">
        <f t="shared" si="0"/>
        <v>0</v>
      </c>
      <c r="J18" s="53"/>
      <c r="K18" s="53">
        <v>24000001</v>
      </c>
      <c r="L18" s="53"/>
      <c r="M18" s="53">
        <v>153906185109</v>
      </c>
      <c r="N18" s="53"/>
      <c r="O18" s="53">
        <v>149173279583</v>
      </c>
      <c r="P18" s="53"/>
      <c r="Q18" s="53">
        <f t="shared" si="1"/>
        <v>4732905526</v>
      </c>
    </row>
    <row r="19" spans="1:17" ht="34.5" customHeight="1">
      <c r="A19" s="52" t="s">
        <v>125</v>
      </c>
      <c r="C19" s="53">
        <v>0</v>
      </c>
      <c r="D19" s="53"/>
      <c r="E19" s="53">
        <v>0</v>
      </c>
      <c r="F19" s="53"/>
      <c r="G19" s="53">
        <v>0</v>
      </c>
      <c r="H19" s="53"/>
      <c r="I19" s="53">
        <f t="shared" si="0"/>
        <v>0</v>
      </c>
      <c r="J19" s="53"/>
      <c r="K19" s="53">
        <v>50393</v>
      </c>
      <c r="L19" s="53"/>
      <c r="M19" s="53">
        <v>2984222270</v>
      </c>
      <c r="N19" s="53"/>
      <c r="O19" s="53">
        <v>2870696978</v>
      </c>
      <c r="P19" s="53"/>
      <c r="Q19" s="53">
        <f t="shared" si="1"/>
        <v>113525292</v>
      </c>
    </row>
    <row r="20" spans="1:17" ht="34.5" customHeight="1">
      <c r="A20" s="52" t="s">
        <v>126</v>
      </c>
      <c r="C20" s="53">
        <v>0</v>
      </c>
      <c r="D20" s="53"/>
      <c r="E20" s="53">
        <v>0</v>
      </c>
      <c r="F20" s="53"/>
      <c r="G20" s="53">
        <v>0</v>
      </c>
      <c r="H20" s="53"/>
      <c r="I20" s="53">
        <f t="shared" si="0"/>
        <v>0</v>
      </c>
      <c r="J20" s="53"/>
      <c r="K20" s="53">
        <v>4606</v>
      </c>
      <c r="L20" s="53"/>
      <c r="M20" s="53">
        <v>130032081</v>
      </c>
      <c r="N20" s="53"/>
      <c r="O20" s="53">
        <v>146792283</v>
      </c>
      <c r="P20" s="53"/>
      <c r="Q20" s="53">
        <f t="shared" si="1"/>
        <v>-16760202</v>
      </c>
    </row>
    <row r="21" spans="1:17" ht="34.5" customHeight="1">
      <c r="A21" s="52" t="s">
        <v>127</v>
      </c>
      <c r="C21" s="53">
        <v>0</v>
      </c>
      <c r="D21" s="53"/>
      <c r="E21" s="53">
        <v>0</v>
      </c>
      <c r="F21" s="53"/>
      <c r="G21" s="53">
        <v>0</v>
      </c>
      <c r="H21" s="53"/>
      <c r="I21" s="53">
        <f t="shared" si="0"/>
        <v>0</v>
      </c>
      <c r="J21" s="53"/>
      <c r="K21" s="53">
        <v>1450000</v>
      </c>
      <c r="L21" s="53"/>
      <c r="M21" s="53">
        <v>71582356529</v>
      </c>
      <c r="N21" s="53"/>
      <c r="O21" s="53">
        <v>69287834431</v>
      </c>
      <c r="P21" s="53"/>
      <c r="Q21" s="53">
        <f t="shared" si="1"/>
        <v>2294522098</v>
      </c>
    </row>
    <row r="22" spans="1:17" ht="34.5" customHeight="1">
      <c r="A22" s="52" t="s">
        <v>112</v>
      </c>
      <c r="C22" s="53">
        <v>0</v>
      </c>
      <c r="D22" s="53"/>
      <c r="E22" s="53">
        <v>0</v>
      </c>
      <c r="F22" s="53"/>
      <c r="G22" s="53">
        <v>0</v>
      </c>
      <c r="H22" s="53"/>
      <c r="I22" s="53">
        <f t="shared" si="0"/>
        <v>0</v>
      </c>
      <c r="J22" s="53"/>
      <c r="K22" s="53">
        <v>3000000</v>
      </c>
      <c r="L22" s="53"/>
      <c r="M22" s="53">
        <v>4196712078</v>
      </c>
      <c r="N22" s="53"/>
      <c r="O22" s="53">
        <v>3858902097</v>
      </c>
      <c r="P22" s="53"/>
      <c r="Q22" s="53">
        <f t="shared" si="1"/>
        <v>337809981</v>
      </c>
    </row>
    <row r="23" spans="1:17" ht="34.5" customHeight="1">
      <c r="A23" s="52" t="s">
        <v>86</v>
      </c>
      <c r="C23" s="53">
        <v>0</v>
      </c>
      <c r="D23" s="53"/>
      <c r="E23" s="53">
        <v>0</v>
      </c>
      <c r="F23" s="53"/>
      <c r="G23" s="53">
        <v>0</v>
      </c>
      <c r="H23" s="53"/>
      <c r="I23" s="53">
        <f t="shared" si="0"/>
        <v>0</v>
      </c>
      <c r="J23" s="53"/>
      <c r="K23" s="53">
        <v>201180</v>
      </c>
      <c r="L23" s="53"/>
      <c r="M23" s="53">
        <v>6292238776</v>
      </c>
      <c r="N23" s="53"/>
      <c r="O23" s="53">
        <v>5503652294</v>
      </c>
      <c r="P23" s="53"/>
      <c r="Q23" s="53">
        <f t="shared" si="1"/>
        <v>788586482</v>
      </c>
    </row>
    <row r="24" spans="1:17" ht="34.5" customHeight="1">
      <c r="A24" s="52" t="s">
        <v>131</v>
      </c>
      <c r="C24" s="53">
        <v>200000</v>
      </c>
      <c r="D24" s="53"/>
      <c r="E24" s="53">
        <v>761839934</v>
      </c>
      <c r="F24" s="53"/>
      <c r="G24" s="53">
        <v>821500221</v>
      </c>
      <c r="H24" s="53"/>
      <c r="I24" s="53">
        <f t="shared" si="0"/>
        <v>-59660287</v>
      </c>
      <c r="J24" s="53"/>
      <c r="K24" s="53">
        <v>1200000</v>
      </c>
      <c r="L24" s="53"/>
      <c r="M24" s="53">
        <v>5718681947</v>
      </c>
      <c r="N24" s="53"/>
      <c r="O24" s="53">
        <v>5704420343</v>
      </c>
      <c r="P24" s="53"/>
      <c r="Q24" s="53">
        <f t="shared" si="1"/>
        <v>14261604</v>
      </c>
    </row>
    <row r="25" spans="1:17" ht="34.5" customHeight="1">
      <c r="A25" s="52" t="s">
        <v>121</v>
      </c>
      <c r="C25" s="53">
        <v>0</v>
      </c>
      <c r="D25" s="53"/>
      <c r="E25" s="53">
        <v>0</v>
      </c>
      <c r="F25" s="53"/>
      <c r="G25" s="53">
        <v>0</v>
      </c>
      <c r="H25" s="53"/>
      <c r="I25" s="53">
        <f t="shared" si="0"/>
        <v>0</v>
      </c>
      <c r="J25" s="53"/>
      <c r="K25" s="53">
        <v>1200000</v>
      </c>
      <c r="L25" s="53"/>
      <c r="M25" s="53">
        <v>26976743458</v>
      </c>
      <c r="N25" s="53"/>
      <c r="O25" s="53">
        <v>22034291695</v>
      </c>
      <c r="P25" s="53"/>
      <c r="Q25" s="53">
        <f t="shared" si="1"/>
        <v>4942451763</v>
      </c>
    </row>
    <row r="26" spans="1:17" ht="34.5" customHeight="1">
      <c r="A26" s="52" t="s">
        <v>87</v>
      </c>
      <c r="C26" s="53">
        <v>0</v>
      </c>
      <c r="D26" s="53"/>
      <c r="E26" s="53">
        <v>0</v>
      </c>
      <c r="F26" s="53"/>
      <c r="G26" s="53">
        <v>0</v>
      </c>
      <c r="H26" s="53"/>
      <c r="I26" s="53">
        <f t="shared" si="0"/>
        <v>0</v>
      </c>
      <c r="J26" s="53"/>
      <c r="K26" s="53">
        <v>1065510</v>
      </c>
      <c r="L26" s="53"/>
      <c r="M26" s="53">
        <v>28666432844</v>
      </c>
      <c r="N26" s="53"/>
      <c r="O26" s="53">
        <v>26869282380</v>
      </c>
      <c r="P26" s="53"/>
      <c r="Q26" s="53">
        <f t="shared" si="1"/>
        <v>1797150464</v>
      </c>
    </row>
    <row r="27" spans="1:17" ht="34.5" customHeight="1">
      <c r="A27" s="52" t="s">
        <v>88</v>
      </c>
      <c r="C27" s="53">
        <v>0</v>
      </c>
      <c r="D27" s="53"/>
      <c r="E27" s="53">
        <v>0</v>
      </c>
      <c r="F27" s="53"/>
      <c r="G27" s="53">
        <v>0</v>
      </c>
      <c r="H27" s="53"/>
      <c r="I27" s="53">
        <f t="shared" si="0"/>
        <v>0</v>
      </c>
      <c r="J27" s="53"/>
      <c r="K27" s="53">
        <v>3104092</v>
      </c>
      <c r="L27" s="53"/>
      <c r="M27" s="53">
        <v>166803722788</v>
      </c>
      <c r="N27" s="53"/>
      <c r="O27" s="53">
        <v>154251466775</v>
      </c>
      <c r="P27" s="53"/>
      <c r="Q27" s="53">
        <f t="shared" si="1"/>
        <v>12552256013</v>
      </c>
    </row>
    <row r="28" spans="1:17" ht="34.5" customHeight="1">
      <c r="A28" s="52" t="s">
        <v>128</v>
      </c>
      <c r="C28" s="53">
        <v>0</v>
      </c>
      <c r="D28" s="53"/>
      <c r="E28" s="53">
        <v>0</v>
      </c>
      <c r="F28" s="53"/>
      <c r="G28" s="53">
        <v>0</v>
      </c>
      <c r="H28" s="53"/>
      <c r="I28" s="53">
        <f t="shared" si="0"/>
        <v>0</v>
      </c>
      <c r="J28" s="53"/>
      <c r="K28" s="53">
        <v>5539</v>
      </c>
      <c r="L28" s="53"/>
      <c r="M28" s="53">
        <v>178340735</v>
      </c>
      <c r="N28" s="53"/>
      <c r="O28" s="53">
        <v>187924839</v>
      </c>
      <c r="P28" s="53"/>
      <c r="Q28" s="53">
        <f t="shared" si="1"/>
        <v>-9584104</v>
      </c>
    </row>
    <row r="29" spans="1:17" ht="34.5" customHeight="1">
      <c r="A29" s="52" t="s">
        <v>96</v>
      </c>
      <c r="C29" s="53">
        <v>170000</v>
      </c>
      <c r="D29" s="53"/>
      <c r="E29" s="53">
        <v>6764609730</v>
      </c>
      <c r="F29" s="53"/>
      <c r="G29" s="53">
        <v>5476917292</v>
      </c>
      <c r="H29" s="53"/>
      <c r="I29" s="53">
        <f t="shared" si="0"/>
        <v>1287692438</v>
      </c>
      <c r="J29" s="53"/>
      <c r="K29" s="53">
        <v>800000</v>
      </c>
      <c r="L29" s="53"/>
      <c r="M29" s="53">
        <v>26606236468</v>
      </c>
      <c r="N29" s="53"/>
      <c r="O29" s="53">
        <v>25773728198</v>
      </c>
      <c r="P29" s="53"/>
      <c r="Q29" s="53">
        <f t="shared" si="1"/>
        <v>832508270</v>
      </c>
    </row>
    <row r="30" spans="1:17" ht="34.5" customHeight="1">
      <c r="A30" s="52" t="s">
        <v>110</v>
      </c>
      <c r="C30" s="53">
        <v>100000</v>
      </c>
      <c r="D30" s="53"/>
      <c r="E30" s="53">
        <v>4004033424</v>
      </c>
      <c r="F30" s="53"/>
      <c r="G30" s="53">
        <v>3542723570</v>
      </c>
      <c r="H30" s="53"/>
      <c r="I30" s="53">
        <f t="shared" si="0"/>
        <v>461309854</v>
      </c>
      <c r="J30" s="53"/>
      <c r="K30" s="53">
        <v>1879357</v>
      </c>
      <c r="L30" s="53"/>
      <c r="M30" s="53">
        <v>80465317568</v>
      </c>
      <c r="N30" s="53"/>
      <c r="O30" s="53">
        <v>66485456047</v>
      </c>
      <c r="P30" s="53"/>
      <c r="Q30" s="53">
        <f t="shared" si="1"/>
        <v>13979861521</v>
      </c>
    </row>
    <row r="31" spans="1:17" ht="34.5" customHeight="1">
      <c r="A31" s="52" t="s">
        <v>111</v>
      </c>
      <c r="C31" s="53">
        <v>100000</v>
      </c>
      <c r="D31" s="53"/>
      <c r="E31" s="53">
        <v>2474190455</v>
      </c>
      <c r="F31" s="53"/>
      <c r="G31" s="53">
        <v>2107841985</v>
      </c>
      <c r="H31" s="53"/>
      <c r="I31" s="53">
        <f t="shared" si="0"/>
        <v>366348470</v>
      </c>
      <c r="J31" s="53"/>
      <c r="K31" s="53">
        <v>200000</v>
      </c>
      <c r="L31" s="53"/>
      <c r="M31" s="53">
        <v>4771440019</v>
      </c>
      <c r="N31" s="53"/>
      <c r="O31" s="53">
        <v>4212653415</v>
      </c>
      <c r="P31" s="53"/>
      <c r="Q31" s="53">
        <f t="shared" si="1"/>
        <v>558786604</v>
      </c>
    </row>
    <row r="32" spans="1:17" ht="34.5" customHeight="1">
      <c r="A32" s="52" t="s">
        <v>120</v>
      </c>
      <c r="C32" s="53">
        <v>2000000</v>
      </c>
      <c r="D32" s="53"/>
      <c r="E32" s="53">
        <v>12127410096</v>
      </c>
      <c r="F32" s="53"/>
      <c r="G32" s="53">
        <v>11709909005</v>
      </c>
      <c r="H32" s="53"/>
      <c r="I32" s="53">
        <f t="shared" si="0"/>
        <v>417501091</v>
      </c>
      <c r="J32" s="53"/>
      <c r="K32" s="53">
        <v>16188679</v>
      </c>
      <c r="L32" s="53"/>
      <c r="M32" s="53">
        <v>103060290330</v>
      </c>
      <c r="N32" s="53"/>
      <c r="O32" s="53">
        <v>94783978964</v>
      </c>
      <c r="P32" s="53"/>
      <c r="Q32" s="53">
        <f t="shared" si="1"/>
        <v>8276311366</v>
      </c>
    </row>
    <row r="33" spans="3:17" s="54" customFormat="1" ht="38.25" customHeight="1" thickBot="1">
      <c r="C33" s="53"/>
      <c r="E33" s="165">
        <f>SUM(E9:E32)</f>
        <v>62778398517</v>
      </c>
      <c r="F33" s="53"/>
      <c r="G33" s="165">
        <f>SUM(G9:G32)</f>
        <v>47838837219</v>
      </c>
      <c r="H33" s="53">
        <f ca="1">SUM(H9:H35)</f>
        <v>0</v>
      </c>
      <c r="I33" s="55">
        <f>SUM(I9:I32)</f>
        <v>14939561298</v>
      </c>
      <c r="J33" s="54">
        <f ca="1">SUM(J9:J35)</f>
        <v>0</v>
      </c>
      <c r="K33" s="53"/>
      <c r="L33" s="54">
        <f ca="1">SUM(L9:L35)</f>
        <v>0</v>
      </c>
      <c r="M33" s="55">
        <f>SUM(M9:M32)</f>
        <v>1000088582413</v>
      </c>
      <c r="N33" s="55">
        <f ca="1">SUM(N9:N35)</f>
        <v>0</v>
      </c>
      <c r="O33" s="55">
        <f>SUM(O9:O32)</f>
        <v>911937511878</v>
      </c>
      <c r="P33" s="55">
        <f ca="1">SUM(P9:P35)</f>
        <v>0</v>
      </c>
      <c r="Q33" s="55">
        <f>SUM(Q9:Q32)</f>
        <v>88151070535</v>
      </c>
    </row>
    <row r="34" spans="3:17" ht="38.25" customHeight="1" thickTop="1">
      <c r="M34" s="56"/>
    </row>
    <row r="35" spans="3:17" s="53" customFormat="1" ht="38.25" customHeight="1">
      <c r="K35" s="173"/>
      <c r="M35" s="173"/>
    </row>
    <row r="36" spans="3:17" s="53" customFormat="1" ht="38.25" customHeight="1">
      <c r="I36" s="173"/>
      <c r="Q36" s="173"/>
    </row>
    <row r="37" spans="3:17" s="53" customFormat="1" ht="38.25" customHeight="1">
      <c r="I37" s="173"/>
      <c r="Q37" s="173"/>
    </row>
    <row r="38" spans="3:17" s="53" customFormat="1" ht="38.25" customHeight="1">
      <c r="I38" s="57"/>
      <c r="M38" s="58"/>
      <c r="N38" s="58"/>
      <c r="O38" s="58"/>
    </row>
    <row r="39" spans="3:17" s="53" customFormat="1" ht="38.25" customHeight="1"/>
    <row r="40" spans="3:17" s="53" customFormat="1" ht="38.25" customHeight="1"/>
    <row r="41" spans="3:17" s="53" customFormat="1" ht="38.25" customHeight="1"/>
    <row r="42" spans="3:17" s="53" customFormat="1" ht="38.25" customHeight="1"/>
    <row r="43" spans="3:17" s="53" customFormat="1" ht="38.25" customHeight="1"/>
    <row r="44" spans="3:17" ht="38.25" customHeight="1">
      <c r="I44" s="59"/>
    </row>
    <row r="45" spans="3:17" ht="38.25" customHeight="1">
      <c r="I45" s="59"/>
    </row>
    <row r="46" spans="3:17" ht="38.25" customHeight="1"/>
    <row r="47" spans="3:17" ht="38.25" customHeight="1"/>
    <row r="48" spans="3:17" ht="38.25" customHeight="1"/>
    <row r="49" ht="38.25" customHeight="1"/>
    <row r="50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mergeCells count="7">
    <mergeCell ref="A2:Q2"/>
    <mergeCell ref="A3:Q3"/>
    <mergeCell ref="A4:Q4"/>
    <mergeCell ref="A6:H6"/>
    <mergeCell ref="A7:A8"/>
    <mergeCell ref="C7:I7"/>
    <mergeCell ref="K7:Q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1"/>
  <sheetViews>
    <sheetView rightToLeft="1" view="pageBreakPreview" topLeftCell="A28" zoomScale="60" zoomScaleNormal="100" workbookViewId="0">
      <selection activeCell="G36" sqref="G36"/>
    </sheetView>
  </sheetViews>
  <sheetFormatPr defaultColWidth="9.140625" defaultRowHeight="42.75"/>
  <cols>
    <col min="1" max="1" width="68.42578125" style="156" bestFit="1" customWidth="1"/>
    <col min="2" max="2" width="1" style="156" customWidth="1"/>
    <col min="3" max="3" width="22.7109375" style="157" bestFit="1" customWidth="1"/>
    <col min="4" max="4" width="1" style="156" customWidth="1"/>
    <col min="5" max="5" width="29.85546875" style="156" bestFit="1" customWidth="1"/>
    <col min="6" max="6" width="1" style="156" customWidth="1"/>
    <col min="7" max="7" width="33.42578125" style="156" customWidth="1"/>
    <col min="8" max="8" width="1" style="156" customWidth="1"/>
    <col min="9" max="9" width="28.85546875" style="156" customWidth="1"/>
    <col min="10" max="10" width="1" style="156" customWidth="1"/>
    <col min="11" max="11" width="21.7109375" style="157" customWidth="1"/>
    <col min="12" max="12" width="1" style="156" customWidth="1"/>
    <col min="13" max="13" width="30.85546875" style="156" customWidth="1"/>
    <col min="14" max="14" width="1" style="156" customWidth="1"/>
    <col min="15" max="15" width="32.5703125" style="156" bestFit="1" customWidth="1"/>
    <col min="16" max="16" width="1" style="156" customWidth="1"/>
    <col min="17" max="17" width="30.5703125" style="38" customWidth="1"/>
    <col min="18" max="18" width="1.85546875" style="156" customWidth="1"/>
    <col min="19" max="19" width="21.140625" style="156" bestFit="1" customWidth="1"/>
    <col min="20" max="20" width="6.7109375" style="156" customWidth="1"/>
    <col min="21" max="21" width="6.140625" style="156" customWidth="1"/>
    <col min="22" max="22" width="6.85546875" style="156" customWidth="1"/>
    <col min="23" max="24" width="29.7109375" style="156" bestFit="1" customWidth="1"/>
    <col min="25" max="25" width="12.85546875" style="152" customWidth="1"/>
    <col min="26" max="26" width="15.140625" style="156" bestFit="1" customWidth="1"/>
    <col min="27" max="16384" width="9.140625" style="156"/>
  </cols>
  <sheetData>
    <row r="1" spans="1:27" s="150" customFormat="1" ht="18.75" customHeight="1">
      <c r="C1" s="151"/>
      <c r="K1" s="151"/>
      <c r="Q1" s="37"/>
      <c r="Y1" s="152"/>
    </row>
    <row r="2" spans="1:27" s="154" customFormat="1">
      <c r="A2" s="153" t="s">
        <v>67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Y2" s="152"/>
    </row>
    <row r="3" spans="1:27" s="154" customFormat="1">
      <c r="A3" s="153" t="s">
        <v>29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Y3" s="152"/>
    </row>
    <row r="4" spans="1:27" s="154" customFormat="1">
      <c r="A4" s="153" t="str">
        <f>'درآمد سود سهام '!A4:S4</f>
        <v>برای ماه منتهی به 1402/03/31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Y4" s="152"/>
    </row>
    <row r="5" spans="1:27" s="150" customFormat="1" ht="19.5" customHeight="1">
      <c r="A5" s="101"/>
      <c r="B5" s="101"/>
      <c r="C5" s="101"/>
      <c r="D5" s="101"/>
      <c r="E5" s="101"/>
      <c r="F5" s="101"/>
      <c r="G5" s="155"/>
      <c r="H5" s="101"/>
      <c r="I5" s="101"/>
      <c r="J5" s="101"/>
      <c r="K5" s="101"/>
      <c r="L5" s="101"/>
      <c r="M5" s="101"/>
      <c r="N5" s="101"/>
      <c r="O5" s="101"/>
      <c r="P5" s="101"/>
      <c r="Q5" s="25"/>
      <c r="Y5" s="152"/>
    </row>
    <row r="6" spans="1:27">
      <c r="A6" s="116" t="s">
        <v>79</v>
      </c>
      <c r="B6" s="116"/>
      <c r="C6" s="116"/>
      <c r="D6" s="116"/>
      <c r="E6" s="116"/>
      <c r="F6" s="116"/>
      <c r="G6" s="116"/>
      <c r="H6" s="116"/>
      <c r="I6" s="116"/>
    </row>
    <row r="7" spans="1:27" s="60" customFormat="1" ht="43.5" thickBot="1">
      <c r="A7" s="108" t="s">
        <v>3</v>
      </c>
      <c r="C7" s="158" t="s">
        <v>141</v>
      </c>
      <c r="D7" s="158" t="s">
        <v>31</v>
      </c>
      <c r="E7" s="158" t="s">
        <v>31</v>
      </c>
      <c r="F7" s="158" t="s">
        <v>31</v>
      </c>
      <c r="G7" s="158" t="s">
        <v>31</v>
      </c>
      <c r="H7" s="158" t="s">
        <v>31</v>
      </c>
      <c r="I7" s="158" t="s">
        <v>31</v>
      </c>
      <c r="J7" s="47"/>
      <c r="K7" s="158" t="s">
        <v>142</v>
      </c>
      <c r="L7" s="158" t="s">
        <v>32</v>
      </c>
      <c r="M7" s="158" t="s">
        <v>32</v>
      </c>
      <c r="N7" s="158" t="s">
        <v>32</v>
      </c>
      <c r="O7" s="158" t="s">
        <v>32</v>
      </c>
      <c r="P7" s="158" t="s">
        <v>32</v>
      </c>
      <c r="Q7" s="158" t="s">
        <v>32</v>
      </c>
      <c r="Y7" s="152"/>
    </row>
    <row r="8" spans="1:27" s="159" customFormat="1" ht="66" customHeight="1" thickBot="1">
      <c r="A8" s="158" t="s">
        <v>3</v>
      </c>
      <c r="C8" s="160" t="s">
        <v>6</v>
      </c>
      <c r="E8" s="160" t="s">
        <v>45</v>
      </c>
      <c r="G8" s="160" t="s">
        <v>46</v>
      </c>
      <c r="I8" s="160" t="s">
        <v>47</v>
      </c>
      <c r="K8" s="160" t="s">
        <v>6</v>
      </c>
      <c r="M8" s="160" t="s">
        <v>45</v>
      </c>
      <c r="O8" s="160" t="s">
        <v>46</v>
      </c>
      <c r="Q8" s="45" t="s">
        <v>47</v>
      </c>
      <c r="Y8" s="161"/>
    </row>
    <row r="9" spans="1:27" s="60" customFormat="1" ht="40.5" customHeight="1">
      <c r="A9" s="52" t="s">
        <v>131</v>
      </c>
      <c r="B9" s="47"/>
      <c r="C9" s="162">
        <v>11000000</v>
      </c>
      <c r="D9" s="162"/>
      <c r="E9" s="162">
        <v>40206340350</v>
      </c>
      <c r="F9" s="162"/>
      <c r="G9" s="162">
        <v>45795840384</v>
      </c>
      <c r="H9" s="162"/>
      <c r="I9" s="53">
        <f>E9-G9</f>
        <v>-5589500034</v>
      </c>
      <c r="J9" s="162"/>
      <c r="K9" s="162">
        <v>11000000</v>
      </c>
      <c r="L9" s="162"/>
      <c r="M9" s="162">
        <v>40206340350</v>
      </c>
      <c r="N9" s="162"/>
      <c r="O9" s="162">
        <v>44962303599</v>
      </c>
      <c r="P9" s="162"/>
      <c r="Q9" s="53">
        <f>M9-O9</f>
        <v>-4755963249</v>
      </c>
      <c r="S9" s="73"/>
      <c r="T9" s="73"/>
      <c r="U9" s="73"/>
      <c r="V9" s="73"/>
      <c r="W9" s="73"/>
      <c r="X9" s="73"/>
      <c r="Y9" s="73"/>
    </row>
    <row r="10" spans="1:27" s="60" customFormat="1" ht="40.5" customHeight="1">
      <c r="A10" s="52" t="s">
        <v>121</v>
      </c>
      <c r="B10" s="47"/>
      <c r="C10" s="162">
        <v>4000000</v>
      </c>
      <c r="D10" s="162"/>
      <c r="E10" s="162">
        <v>75945420000</v>
      </c>
      <c r="F10" s="162"/>
      <c r="G10" s="162">
        <v>86999256000</v>
      </c>
      <c r="H10" s="162"/>
      <c r="I10" s="53">
        <f t="shared" ref="I10:I33" si="0">E10-G10</f>
        <v>-11053836000</v>
      </c>
      <c r="J10" s="162"/>
      <c r="K10" s="162">
        <v>4000000</v>
      </c>
      <c r="L10" s="162"/>
      <c r="M10" s="162">
        <v>75945420000</v>
      </c>
      <c r="N10" s="162"/>
      <c r="O10" s="162">
        <v>73447638976</v>
      </c>
      <c r="P10" s="162"/>
      <c r="Q10" s="53">
        <f t="shared" ref="Q10:Q33" si="1">M10-O10</f>
        <v>2497781024</v>
      </c>
      <c r="S10" s="73"/>
      <c r="T10" s="73"/>
      <c r="U10" s="73"/>
      <c r="V10" s="73"/>
      <c r="W10" s="73"/>
      <c r="X10" s="73"/>
      <c r="Y10" s="73"/>
    </row>
    <row r="11" spans="1:27" s="60" customFormat="1" ht="40.5" customHeight="1">
      <c r="A11" s="52" t="s">
        <v>96</v>
      </c>
      <c r="B11" s="47"/>
      <c r="C11" s="162">
        <v>2500000</v>
      </c>
      <c r="D11" s="162"/>
      <c r="E11" s="162">
        <v>102039232500</v>
      </c>
      <c r="F11" s="162"/>
      <c r="G11" s="162">
        <v>88664488553</v>
      </c>
      <c r="H11" s="162"/>
      <c r="I11" s="53">
        <f t="shared" si="0"/>
        <v>13374743947</v>
      </c>
      <c r="J11" s="162"/>
      <c r="K11" s="162">
        <v>2500000</v>
      </c>
      <c r="L11" s="162"/>
      <c r="M11" s="162">
        <v>102039232500</v>
      </c>
      <c r="N11" s="162"/>
      <c r="O11" s="162">
        <v>80542901452</v>
      </c>
      <c r="P11" s="162"/>
      <c r="Q11" s="53">
        <f t="shared" si="1"/>
        <v>21496331048</v>
      </c>
      <c r="S11" s="73"/>
      <c r="T11" s="73"/>
      <c r="U11" s="73"/>
      <c r="V11" s="73"/>
      <c r="W11" s="73"/>
      <c r="X11" s="73"/>
      <c r="Y11" s="73"/>
    </row>
    <row r="12" spans="1:27" s="60" customFormat="1" ht="40.5" customHeight="1">
      <c r="A12" s="52" t="s">
        <v>125</v>
      </c>
      <c r="B12" s="47"/>
      <c r="C12" s="162">
        <v>959607</v>
      </c>
      <c r="D12" s="162"/>
      <c r="E12" s="162">
        <v>43450023761</v>
      </c>
      <c r="F12" s="162"/>
      <c r="G12" s="162">
        <v>50346701518</v>
      </c>
      <c r="H12" s="162"/>
      <c r="I12" s="53">
        <f t="shared" si="0"/>
        <v>-6896677757</v>
      </c>
      <c r="J12" s="162"/>
      <c r="K12" s="162">
        <v>959607</v>
      </c>
      <c r="L12" s="162"/>
      <c r="M12" s="162">
        <v>43450023761</v>
      </c>
      <c r="N12" s="162"/>
      <c r="O12" s="162">
        <v>54665150249</v>
      </c>
      <c r="P12" s="162"/>
      <c r="Q12" s="53">
        <f t="shared" si="1"/>
        <v>-11215126488</v>
      </c>
      <c r="S12" s="73"/>
      <c r="T12" s="73"/>
      <c r="U12" s="73"/>
      <c r="V12" s="73"/>
      <c r="W12" s="73"/>
      <c r="X12" s="73"/>
      <c r="Y12" s="73"/>
    </row>
    <row r="13" spans="1:27" s="60" customFormat="1" ht="40.5" customHeight="1">
      <c r="A13" s="52" t="s">
        <v>113</v>
      </c>
      <c r="B13" s="47"/>
      <c r="C13" s="162">
        <v>35000001</v>
      </c>
      <c r="D13" s="162"/>
      <c r="E13" s="162">
        <v>306515326257</v>
      </c>
      <c r="F13" s="162"/>
      <c r="G13" s="162">
        <v>332409134071</v>
      </c>
      <c r="H13" s="162"/>
      <c r="I13" s="53">
        <f t="shared" si="0"/>
        <v>-25893807814</v>
      </c>
      <c r="J13" s="162"/>
      <c r="K13" s="162">
        <v>35000001</v>
      </c>
      <c r="L13" s="162"/>
      <c r="M13" s="162">
        <v>306515326257</v>
      </c>
      <c r="N13" s="162"/>
      <c r="O13" s="162">
        <v>314011552287</v>
      </c>
      <c r="P13" s="162"/>
      <c r="Q13" s="53">
        <f t="shared" si="1"/>
        <v>-7496226030</v>
      </c>
      <c r="S13" s="73"/>
      <c r="T13" s="73"/>
      <c r="U13" s="73"/>
      <c r="V13" s="73"/>
      <c r="W13" s="73"/>
      <c r="X13" s="73"/>
      <c r="Y13" s="73"/>
    </row>
    <row r="14" spans="1:27" s="60" customFormat="1" ht="40.5" customHeight="1">
      <c r="A14" s="52" t="s">
        <v>85</v>
      </c>
      <c r="B14" s="47"/>
      <c r="C14" s="162">
        <v>8600000</v>
      </c>
      <c r="D14" s="162"/>
      <c r="E14" s="162">
        <v>255524528700</v>
      </c>
      <c r="F14" s="162"/>
      <c r="G14" s="162">
        <v>301773699000</v>
      </c>
      <c r="H14" s="162"/>
      <c r="I14" s="53">
        <f t="shared" si="0"/>
        <v>-46249170300</v>
      </c>
      <c r="J14" s="162"/>
      <c r="K14" s="162">
        <v>8600000</v>
      </c>
      <c r="L14" s="162"/>
      <c r="M14" s="162">
        <v>255524528700</v>
      </c>
      <c r="N14" s="162"/>
      <c r="O14" s="162">
        <v>279600995268</v>
      </c>
      <c r="P14" s="162"/>
      <c r="Q14" s="53">
        <f t="shared" si="1"/>
        <v>-24076466568</v>
      </c>
      <c r="S14" s="73"/>
      <c r="T14" s="73"/>
      <c r="U14" s="73"/>
      <c r="V14" s="73"/>
      <c r="W14" s="73"/>
      <c r="X14" s="73"/>
      <c r="Y14" s="73"/>
    </row>
    <row r="15" spans="1:27" s="60" customFormat="1" ht="40.5" customHeight="1">
      <c r="A15" s="52" t="s">
        <v>129</v>
      </c>
      <c r="B15" s="47"/>
      <c r="C15" s="162">
        <v>2400000</v>
      </c>
      <c r="D15" s="162"/>
      <c r="E15" s="162">
        <v>41272956000</v>
      </c>
      <c r="F15" s="162"/>
      <c r="G15" s="162">
        <v>54231868595</v>
      </c>
      <c r="H15" s="162"/>
      <c r="I15" s="53">
        <f>E15-G15</f>
        <v>-12958912595</v>
      </c>
      <c r="J15" s="162"/>
      <c r="K15" s="162">
        <v>2400000</v>
      </c>
      <c r="L15" s="162"/>
      <c r="M15" s="162">
        <v>41272956000</v>
      </c>
      <c r="N15" s="162"/>
      <c r="O15" s="162">
        <v>24999260756</v>
      </c>
      <c r="P15" s="162"/>
      <c r="Q15" s="53">
        <f t="shared" si="1"/>
        <v>16273695244</v>
      </c>
      <c r="S15" s="73"/>
      <c r="T15" s="73"/>
      <c r="U15" s="73"/>
      <c r="V15" s="73"/>
      <c r="W15" s="73"/>
      <c r="X15" s="73"/>
      <c r="Y15" s="73"/>
      <c r="Z15" s="71"/>
      <c r="AA15" s="78">
        <f>I15+Z15</f>
        <v>-12958912595</v>
      </c>
    </row>
    <row r="16" spans="1:27" s="60" customFormat="1" ht="40.5" customHeight="1">
      <c r="A16" s="52" t="s">
        <v>108</v>
      </c>
      <c r="B16" s="47"/>
      <c r="C16" s="162">
        <v>12480000</v>
      </c>
      <c r="D16" s="162"/>
      <c r="E16" s="162">
        <v>436682188800</v>
      </c>
      <c r="F16" s="162"/>
      <c r="G16" s="162">
        <v>503249575529</v>
      </c>
      <c r="H16" s="162"/>
      <c r="I16" s="53">
        <f t="shared" si="0"/>
        <v>-66567386729</v>
      </c>
      <c r="J16" s="162"/>
      <c r="K16" s="162">
        <v>12480000</v>
      </c>
      <c r="L16" s="162"/>
      <c r="M16" s="162">
        <v>436682188800</v>
      </c>
      <c r="N16" s="162"/>
      <c r="O16" s="162">
        <v>426842559933</v>
      </c>
      <c r="P16" s="162"/>
      <c r="Q16" s="53">
        <f t="shared" si="1"/>
        <v>9839628867</v>
      </c>
      <c r="S16" s="73"/>
      <c r="T16" s="73"/>
      <c r="U16" s="73"/>
      <c r="V16" s="73"/>
      <c r="W16" s="73"/>
      <c r="X16" s="73"/>
      <c r="Y16" s="73"/>
    </row>
    <row r="17" spans="1:25" s="60" customFormat="1" ht="40.5" customHeight="1">
      <c r="A17" s="52" t="s">
        <v>128</v>
      </c>
      <c r="B17" s="47"/>
      <c r="C17" s="162">
        <v>1700000</v>
      </c>
      <c r="D17" s="162"/>
      <c r="E17" s="162">
        <v>51828772950</v>
      </c>
      <c r="F17" s="162"/>
      <c r="G17" s="162">
        <v>54206232123</v>
      </c>
      <c r="H17" s="162"/>
      <c r="I17" s="53">
        <f t="shared" si="0"/>
        <v>-2377459173</v>
      </c>
      <c r="J17" s="162"/>
      <c r="K17" s="162">
        <v>1700000</v>
      </c>
      <c r="L17" s="162"/>
      <c r="M17" s="162">
        <v>51828772950</v>
      </c>
      <c r="N17" s="162"/>
      <c r="O17" s="162">
        <v>57525136364</v>
      </c>
      <c r="P17" s="162"/>
      <c r="Q17" s="53">
        <f t="shared" si="1"/>
        <v>-5696363414</v>
      </c>
      <c r="S17" s="73"/>
      <c r="T17" s="73"/>
      <c r="U17" s="73"/>
      <c r="V17" s="73"/>
      <c r="W17" s="73"/>
      <c r="X17" s="73"/>
      <c r="Y17" s="73"/>
    </row>
    <row r="18" spans="1:25" s="60" customFormat="1" ht="40.5" customHeight="1">
      <c r="A18" s="52" t="s">
        <v>90</v>
      </c>
      <c r="B18" s="47"/>
      <c r="C18" s="162">
        <v>30000000</v>
      </c>
      <c r="D18" s="162"/>
      <c r="E18" s="162">
        <v>156861090000</v>
      </c>
      <c r="F18" s="162"/>
      <c r="G18" s="162">
        <v>151076040104</v>
      </c>
      <c r="H18" s="162"/>
      <c r="I18" s="53">
        <f t="shared" si="0"/>
        <v>5785049896</v>
      </c>
      <c r="J18" s="162"/>
      <c r="K18" s="162">
        <v>30000000</v>
      </c>
      <c r="L18" s="162"/>
      <c r="M18" s="162">
        <v>156861090000</v>
      </c>
      <c r="N18" s="162"/>
      <c r="O18" s="162">
        <v>103628336414</v>
      </c>
      <c r="P18" s="162"/>
      <c r="Q18" s="53">
        <f t="shared" si="1"/>
        <v>53232753586</v>
      </c>
      <c r="S18" s="73"/>
      <c r="T18" s="73"/>
      <c r="U18" s="73"/>
      <c r="V18" s="73"/>
      <c r="W18" s="73"/>
      <c r="X18" s="73"/>
      <c r="Y18" s="73"/>
    </row>
    <row r="19" spans="1:25" s="60" customFormat="1" ht="40.5" customHeight="1">
      <c r="A19" s="52" t="s">
        <v>120</v>
      </c>
      <c r="B19" s="47"/>
      <c r="C19" s="162">
        <v>14000000</v>
      </c>
      <c r="D19" s="162"/>
      <c r="E19" s="162">
        <v>78768522000</v>
      </c>
      <c r="F19" s="162"/>
      <c r="G19" s="162">
        <v>90717002995</v>
      </c>
      <c r="H19" s="162"/>
      <c r="I19" s="53">
        <f t="shared" si="0"/>
        <v>-11948480995</v>
      </c>
      <c r="J19" s="162"/>
      <c r="K19" s="162">
        <v>14000000</v>
      </c>
      <c r="L19" s="162"/>
      <c r="M19" s="162">
        <v>78768522000</v>
      </c>
      <c r="N19" s="162"/>
      <c r="O19" s="162">
        <v>81969362996</v>
      </c>
      <c r="P19" s="162"/>
      <c r="Q19" s="53">
        <f t="shared" si="1"/>
        <v>-3200840996</v>
      </c>
      <c r="S19" s="73"/>
      <c r="T19" s="73"/>
      <c r="U19" s="73"/>
      <c r="V19" s="73"/>
      <c r="W19" s="73"/>
      <c r="X19" s="73"/>
      <c r="Y19" s="73"/>
    </row>
    <row r="20" spans="1:25" s="60" customFormat="1" ht="40.5" customHeight="1">
      <c r="A20" s="52" t="s">
        <v>99</v>
      </c>
      <c r="B20" s="47"/>
      <c r="C20" s="162">
        <v>57000000</v>
      </c>
      <c r="D20" s="162"/>
      <c r="E20" s="162">
        <v>285174058050</v>
      </c>
      <c r="F20" s="162"/>
      <c r="G20" s="162">
        <v>302097246025</v>
      </c>
      <c r="H20" s="162"/>
      <c r="I20" s="53">
        <f t="shared" si="0"/>
        <v>-16923187975</v>
      </c>
      <c r="J20" s="162"/>
      <c r="K20" s="162">
        <v>57000000</v>
      </c>
      <c r="L20" s="162"/>
      <c r="M20" s="162">
        <v>285174058050</v>
      </c>
      <c r="N20" s="162"/>
      <c r="O20" s="162">
        <v>279349220311</v>
      </c>
      <c r="P20" s="162"/>
      <c r="Q20" s="53">
        <f t="shared" si="1"/>
        <v>5824837739</v>
      </c>
      <c r="S20" s="73"/>
      <c r="T20" s="73"/>
      <c r="U20" s="73"/>
      <c r="V20" s="73"/>
      <c r="W20" s="73"/>
      <c r="X20" s="73"/>
      <c r="Y20" s="73"/>
    </row>
    <row r="21" spans="1:25" s="60" customFormat="1" ht="40.5" customHeight="1">
      <c r="A21" s="52" t="s">
        <v>110</v>
      </c>
      <c r="B21" s="47"/>
      <c r="C21" s="162">
        <v>6400000</v>
      </c>
      <c r="D21" s="162"/>
      <c r="E21" s="162">
        <v>265801017600</v>
      </c>
      <c r="F21" s="162"/>
      <c r="G21" s="162">
        <v>239726162680</v>
      </c>
      <c r="H21" s="162"/>
      <c r="I21" s="53">
        <f t="shared" si="0"/>
        <v>26074854920</v>
      </c>
      <c r="J21" s="162"/>
      <c r="K21" s="162">
        <v>6400000</v>
      </c>
      <c r="L21" s="162"/>
      <c r="M21" s="162">
        <v>265801017600</v>
      </c>
      <c r="N21" s="162"/>
      <c r="O21" s="162">
        <v>226734308314</v>
      </c>
      <c r="P21" s="162"/>
      <c r="Q21" s="53">
        <f t="shared" si="1"/>
        <v>39066709286</v>
      </c>
      <c r="S21" s="73"/>
      <c r="T21" s="73"/>
      <c r="U21" s="73"/>
      <c r="V21" s="73"/>
      <c r="W21" s="73"/>
      <c r="X21" s="73"/>
      <c r="Y21" s="73"/>
    </row>
    <row r="22" spans="1:25" s="60" customFormat="1" ht="40.5" customHeight="1">
      <c r="A22" s="52" t="s">
        <v>109</v>
      </c>
      <c r="B22" s="47"/>
      <c r="C22" s="162">
        <v>7000000</v>
      </c>
      <c r="D22" s="162"/>
      <c r="E22" s="162">
        <v>94842310500</v>
      </c>
      <c r="F22" s="162"/>
      <c r="G22" s="162">
        <v>96790648500</v>
      </c>
      <c r="H22" s="162"/>
      <c r="I22" s="53">
        <f t="shared" si="0"/>
        <v>-1948338000</v>
      </c>
      <c r="J22" s="162"/>
      <c r="K22" s="162">
        <v>7000000</v>
      </c>
      <c r="L22" s="162"/>
      <c r="M22" s="162">
        <v>94842310500</v>
      </c>
      <c r="N22" s="162"/>
      <c r="O22" s="162">
        <v>76959350999</v>
      </c>
      <c r="P22" s="162"/>
      <c r="Q22" s="53">
        <f t="shared" si="1"/>
        <v>17882959501</v>
      </c>
      <c r="S22" s="73"/>
      <c r="T22" s="73"/>
      <c r="U22" s="73"/>
      <c r="V22" s="73"/>
      <c r="W22" s="73"/>
      <c r="X22" s="73"/>
      <c r="Y22" s="73"/>
    </row>
    <row r="23" spans="1:25" s="60" customFormat="1" ht="40.5" customHeight="1">
      <c r="A23" s="52" t="s">
        <v>89</v>
      </c>
      <c r="B23" s="47"/>
      <c r="C23" s="162">
        <v>21200000</v>
      </c>
      <c r="D23" s="162"/>
      <c r="E23" s="162">
        <v>456249069000</v>
      </c>
      <c r="F23" s="162"/>
      <c r="G23" s="162">
        <v>464128763196</v>
      </c>
      <c r="H23" s="162"/>
      <c r="I23" s="53">
        <f t="shared" si="0"/>
        <v>-7879694196</v>
      </c>
      <c r="J23" s="162"/>
      <c r="K23" s="162">
        <v>21200000</v>
      </c>
      <c r="L23" s="162"/>
      <c r="M23" s="162">
        <v>456249069000</v>
      </c>
      <c r="N23" s="162"/>
      <c r="O23" s="162">
        <v>399966148984</v>
      </c>
      <c r="P23" s="162"/>
      <c r="Q23" s="53">
        <f t="shared" si="1"/>
        <v>56282920016</v>
      </c>
      <c r="S23" s="73"/>
      <c r="T23" s="73"/>
      <c r="U23" s="73"/>
      <c r="V23" s="73"/>
      <c r="W23" s="73"/>
      <c r="X23" s="73"/>
      <c r="Y23" s="73"/>
    </row>
    <row r="24" spans="1:25" s="60" customFormat="1" ht="40.5" customHeight="1">
      <c r="A24" s="52" t="s">
        <v>88</v>
      </c>
      <c r="B24" s="47"/>
      <c r="C24" s="162">
        <v>6400000</v>
      </c>
      <c r="D24" s="162"/>
      <c r="E24" s="162">
        <v>365365065600</v>
      </c>
      <c r="F24" s="162"/>
      <c r="G24" s="162">
        <v>386104924800</v>
      </c>
      <c r="H24" s="162"/>
      <c r="I24" s="53">
        <f t="shared" si="0"/>
        <v>-20739859200</v>
      </c>
      <c r="J24" s="162"/>
      <c r="K24" s="162">
        <v>6400000</v>
      </c>
      <c r="L24" s="162"/>
      <c r="M24" s="162">
        <v>365365065600</v>
      </c>
      <c r="N24" s="162"/>
      <c r="O24" s="162">
        <v>318037143719</v>
      </c>
      <c r="P24" s="162"/>
      <c r="Q24" s="53">
        <f t="shared" si="1"/>
        <v>47327921881</v>
      </c>
      <c r="S24" s="73"/>
      <c r="T24" s="73"/>
      <c r="U24" s="73"/>
      <c r="V24" s="73"/>
      <c r="W24" s="73"/>
      <c r="X24" s="73"/>
      <c r="Y24" s="73"/>
    </row>
    <row r="25" spans="1:25" s="60" customFormat="1" ht="40.5" customHeight="1">
      <c r="A25" s="52" t="s">
        <v>126</v>
      </c>
      <c r="B25" s="47"/>
      <c r="C25" s="162">
        <v>7200000</v>
      </c>
      <c r="D25" s="162"/>
      <c r="E25" s="162">
        <v>199899478800</v>
      </c>
      <c r="F25" s="162"/>
      <c r="G25" s="162">
        <v>220892069638</v>
      </c>
      <c r="H25" s="162"/>
      <c r="I25" s="53">
        <f t="shared" si="0"/>
        <v>-20992590838</v>
      </c>
      <c r="J25" s="162"/>
      <c r="K25" s="162">
        <v>7200000</v>
      </c>
      <c r="L25" s="162"/>
      <c r="M25" s="162">
        <v>199899478800</v>
      </c>
      <c r="N25" s="162"/>
      <c r="O25" s="162">
        <v>225299645402</v>
      </c>
      <c r="P25" s="162"/>
      <c r="Q25" s="53">
        <f t="shared" si="1"/>
        <v>-25400166602</v>
      </c>
      <c r="S25" s="73"/>
      <c r="T25" s="73"/>
      <c r="U25" s="73"/>
      <c r="V25" s="73"/>
      <c r="W25" s="73"/>
      <c r="X25" s="73"/>
      <c r="Y25" s="73"/>
    </row>
    <row r="26" spans="1:25" s="60" customFormat="1" ht="40.5" customHeight="1">
      <c r="A26" s="52" t="s">
        <v>87</v>
      </c>
      <c r="B26" s="47"/>
      <c r="C26" s="162">
        <v>13500000</v>
      </c>
      <c r="D26" s="162"/>
      <c r="E26" s="162">
        <v>290401767000</v>
      </c>
      <c r="F26" s="162"/>
      <c r="G26" s="162">
        <v>322743183750</v>
      </c>
      <c r="H26" s="162"/>
      <c r="I26" s="53">
        <f t="shared" si="0"/>
        <v>-32341416750</v>
      </c>
      <c r="J26" s="162"/>
      <c r="K26" s="162">
        <v>13500000</v>
      </c>
      <c r="L26" s="162"/>
      <c r="M26" s="162">
        <v>290401767000</v>
      </c>
      <c r="N26" s="162"/>
      <c r="O26" s="162">
        <v>340353647238</v>
      </c>
      <c r="P26" s="162"/>
      <c r="Q26" s="53">
        <f t="shared" si="1"/>
        <v>-49951880238</v>
      </c>
      <c r="S26" s="73"/>
      <c r="T26" s="73"/>
      <c r="U26" s="73"/>
      <c r="V26" s="73"/>
      <c r="W26" s="73"/>
      <c r="X26" s="73"/>
      <c r="Y26" s="73"/>
    </row>
    <row r="27" spans="1:25" s="60" customFormat="1" ht="40.5" customHeight="1">
      <c r="A27" s="52" t="s">
        <v>86</v>
      </c>
      <c r="B27" s="47"/>
      <c r="C27" s="162">
        <v>2800000</v>
      </c>
      <c r="D27" s="162"/>
      <c r="E27" s="162">
        <v>96108730200</v>
      </c>
      <c r="F27" s="162"/>
      <c r="G27" s="162">
        <v>87842210400</v>
      </c>
      <c r="H27" s="162"/>
      <c r="I27" s="53">
        <f t="shared" si="0"/>
        <v>8266519800</v>
      </c>
      <c r="J27" s="162"/>
      <c r="K27" s="162">
        <v>2800000</v>
      </c>
      <c r="L27" s="162"/>
      <c r="M27" s="162">
        <v>96108730200</v>
      </c>
      <c r="N27" s="162"/>
      <c r="O27" s="162">
        <v>76601741460</v>
      </c>
      <c r="P27" s="162"/>
      <c r="Q27" s="53">
        <f t="shared" si="1"/>
        <v>19506988740</v>
      </c>
      <c r="S27" s="73"/>
      <c r="T27" s="73"/>
      <c r="U27" s="73"/>
      <c r="V27" s="73"/>
      <c r="W27" s="73"/>
      <c r="X27" s="73"/>
      <c r="Y27" s="73"/>
    </row>
    <row r="28" spans="1:25" s="60" customFormat="1" ht="40.5" customHeight="1">
      <c r="A28" s="52" t="s">
        <v>112</v>
      </c>
      <c r="B28" s="47"/>
      <c r="C28" s="162">
        <v>57000000</v>
      </c>
      <c r="D28" s="162"/>
      <c r="E28" s="162">
        <v>74565678600</v>
      </c>
      <c r="F28" s="162"/>
      <c r="G28" s="162">
        <v>79438511700</v>
      </c>
      <c r="H28" s="162"/>
      <c r="I28" s="53">
        <f t="shared" si="0"/>
        <v>-4872833100</v>
      </c>
      <c r="J28" s="162"/>
      <c r="K28" s="162">
        <v>57000000</v>
      </c>
      <c r="L28" s="162"/>
      <c r="M28" s="162">
        <v>74565678600</v>
      </c>
      <c r="N28" s="162"/>
      <c r="O28" s="162">
        <v>73319139903</v>
      </c>
      <c r="P28" s="162"/>
      <c r="Q28" s="53">
        <f t="shared" si="1"/>
        <v>1246538697</v>
      </c>
      <c r="S28" s="73"/>
      <c r="T28" s="73"/>
      <c r="U28" s="73"/>
      <c r="V28" s="73"/>
      <c r="W28" s="73"/>
      <c r="X28" s="73"/>
      <c r="Y28" s="73"/>
    </row>
    <row r="29" spans="1:25" s="60" customFormat="1" ht="40.5" customHeight="1">
      <c r="A29" s="52" t="s">
        <v>111</v>
      </c>
      <c r="B29" s="47"/>
      <c r="C29" s="162">
        <v>20500000</v>
      </c>
      <c r="D29" s="162"/>
      <c r="E29" s="162">
        <v>503337217500</v>
      </c>
      <c r="F29" s="162"/>
      <c r="G29" s="162">
        <v>462293691215</v>
      </c>
      <c r="H29" s="162"/>
      <c r="I29" s="53">
        <f t="shared" si="0"/>
        <v>41043526285</v>
      </c>
      <c r="J29" s="162"/>
      <c r="K29" s="162">
        <v>20500000</v>
      </c>
      <c r="L29" s="162"/>
      <c r="M29" s="162">
        <v>503337217500</v>
      </c>
      <c r="N29" s="162"/>
      <c r="O29" s="162">
        <v>432107607136</v>
      </c>
      <c r="P29" s="162"/>
      <c r="Q29" s="53">
        <f t="shared" si="1"/>
        <v>71229610364</v>
      </c>
      <c r="S29" s="73"/>
      <c r="T29" s="73"/>
      <c r="U29" s="73"/>
      <c r="V29" s="73"/>
      <c r="W29" s="73"/>
      <c r="X29" s="73"/>
      <c r="Y29" s="73"/>
    </row>
    <row r="30" spans="1:25" s="60" customFormat="1" ht="40.5" customHeight="1">
      <c r="A30" s="52" t="s">
        <v>116</v>
      </c>
      <c r="B30" s="47"/>
      <c r="C30" s="162">
        <v>100000</v>
      </c>
      <c r="D30" s="162"/>
      <c r="E30" s="162">
        <v>2887715250</v>
      </c>
      <c r="F30" s="162"/>
      <c r="G30" s="162">
        <v>2887715250</v>
      </c>
      <c r="H30" s="162"/>
      <c r="I30" s="53">
        <f t="shared" si="0"/>
        <v>0</v>
      </c>
      <c r="J30" s="162"/>
      <c r="K30" s="162">
        <v>100000</v>
      </c>
      <c r="L30" s="162"/>
      <c r="M30" s="162">
        <v>2887715250</v>
      </c>
      <c r="N30" s="162"/>
      <c r="O30" s="162">
        <v>2887715250</v>
      </c>
      <c r="P30" s="162"/>
      <c r="Q30" s="53">
        <f t="shared" si="1"/>
        <v>0</v>
      </c>
      <c r="S30" s="73"/>
      <c r="T30" s="73"/>
      <c r="U30" s="73"/>
      <c r="V30" s="73"/>
      <c r="W30" s="73"/>
      <c r="X30" s="73"/>
      <c r="Y30" s="73"/>
    </row>
    <row r="31" spans="1:25" s="60" customFormat="1" ht="40.5" customHeight="1">
      <c r="A31" s="52" t="s">
        <v>127</v>
      </c>
      <c r="B31" s="47"/>
      <c r="C31" s="162">
        <v>550000</v>
      </c>
      <c r="D31" s="162"/>
      <c r="E31" s="162">
        <v>25586847000</v>
      </c>
      <c r="F31" s="162"/>
      <c r="G31" s="162">
        <v>26352265500</v>
      </c>
      <c r="H31" s="162"/>
      <c r="I31" s="53">
        <f t="shared" si="0"/>
        <v>-765418500</v>
      </c>
      <c r="J31" s="162"/>
      <c r="K31" s="162">
        <v>550000</v>
      </c>
      <c r="L31" s="162"/>
      <c r="M31" s="162">
        <v>25586847000</v>
      </c>
      <c r="N31" s="162"/>
      <c r="O31" s="162">
        <v>26281592370</v>
      </c>
      <c r="P31" s="162"/>
      <c r="Q31" s="53">
        <f t="shared" si="1"/>
        <v>-694745370</v>
      </c>
      <c r="S31" s="73"/>
      <c r="T31" s="73"/>
      <c r="U31" s="73"/>
      <c r="V31" s="73"/>
      <c r="W31" s="73"/>
      <c r="X31" s="73"/>
      <c r="Y31" s="73"/>
    </row>
    <row r="32" spans="1:25" s="60" customFormat="1" ht="40.5" customHeight="1">
      <c r="A32" s="52" t="s">
        <v>143</v>
      </c>
      <c r="B32" s="47"/>
      <c r="C32" s="162">
        <v>2365591</v>
      </c>
      <c r="D32" s="162"/>
      <c r="E32" s="162">
        <v>6295007618</v>
      </c>
      <c r="F32" s="162"/>
      <c r="G32" s="162">
        <v>7425590149</v>
      </c>
      <c r="H32" s="162"/>
      <c r="I32" s="53">
        <f t="shared" si="0"/>
        <v>-1130582531</v>
      </c>
      <c r="J32" s="162"/>
      <c r="K32" s="162">
        <v>2365591</v>
      </c>
      <c r="L32" s="162"/>
      <c r="M32" s="162">
        <v>6295007618</v>
      </c>
      <c r="N32" s="162"/>
      <c r="O32" s="162">
        <v>7425590149</v>
      </c>
      <c r="P32" s="162"/>
      <c r="Q32" s="53">
        <f t="shared" si="1"/>
        <v>-1130582531</v>
      </c>
      <c r="S32" s="73"/>
      <c r="T32" s="73"/>
      <c r="U32" s="73"/>
      <c r="V32" s="73"/>
      <c r="W32" s="73"/>
      <c r="X32" s="73"/>
      <c r="Y32" s="73"/>
    </row>
    <row r="33" spans="1:25" s="60" customFormat="1" ht="40.5" customHeight="1">
      <c r="A33" s="52" t="s">
        <v>84</v>
      </c>
      <c r="B33" s="47"/>
      <c r="C33" s="162">
        <v>850000</v>
      </c>
      <c r="D33" s="162"/>
      <c r="E33" s="162">
        <v>136525809150</v>
      </c>
      <c r="F33" s="162"/>
      <c r="G33" s="162">
        <v>148963822561</v>
      </c>
      <c r="H33" s="162"/>
      <c r="I33" s="53">
        <f t="shared" si="0"/>
        <v>-12438013411</v>
      </c>
      <c r="J33" s="162"/>
      <c r="K33" s="162">
        <v>850000</v>
      </c>
      <c r="L33" s="162"/>
      <c r="M33" s="162">
        <v>136525809150</v>
      </c>
      <c r="N33" s="162"/>
      <c r="O33" s="162">
        <v>147314206557</v>
      </c>
      <c r="P33" s="162"/>
      <c r="Q33" s="53">
        <f t="shared" si="1"/>
        <v>-10788397407</v>
      </c>
      <c r="S33" s="73"/>
      <c r="T33" s="73"/>
      <c r="U33" s="73"/>
      <c r="V33" s="73"/>
      <c r="W33" s="73"/>
      <c r="X33" s="73"/>
      <c r="Y33" s="73"/>
    </row>
    <row r="34" spans="1:25" ht="34.5" customHeight="1" thickBot="1">
      <c r="A34" s="163"/>
      <c r="B34" s="163"/>
      <c r="C34" s="164"/>
      <c r="D34" s="163"/>
      <c r="E34" s="165">
        <f>SUM(E9:E33)</f>
        <v>4392134173186</v>
      </c>
      <c r="F34" s="163"/>
      <c r="G34" s="165">
        <f>SUM(G9:G33)</f>
        <v>4607156644236</v>
      </c>
      <c r="H34" s="163"/>
      <c r="I34" s="166">
        <f>SUM(I9:I33)</f>
        <v>-215022471050</v>
      </c>
      <c r="J34" s="163"/>
      <c r="K34" s="164"/>
      <c r="L34" s="163"/>
      <c r="M34" s="165">
        <f>SUM(M9:M33)</f>
        <v>4392134173186</v>
      </c>
      <c r="N34" s="163"/>
      <c r="O34" s="165">
        <f>SUM(O9:O33)</f>
        <v>4174832256086</v>
      </c>
      <c r="P34" s="163"/>
      <c r="Q34" s="165">
        <f>SUM(Q9:Q33)</f>
        <v>217301917100</v>
      </c>
      <c r="S34" s="73"/>
      <c r="T34" s="73"/>
      <c r="U34" s="73"/>
      <c r="V34" s="73"/>
      <c r="W34" s="73"/>
      <c r="X34" s="73"/>
      <c r="Y34" s="73"/>
    </row>
    <row r="35" spans="1:25" ht="43.5" thickTop="1"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</row>
    <row r="36" spans="1:25" s="38" customFormat="1"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Y36" s="46"/>
    </row>
    <row r="37" spans="1:25" s="38" customFormat="1">
      <c r="C37" s="162"/>
      <c r="D37" s="162"/>
      <c r="E37" s="162"/>
      <c r="F37" s="162"/>
      <c r="G37" s="162"/>
      <c r="H37" s="162"/>
      <c r="I37" s="167"/>
      <c r="J37" s="162"/>
      <c r="K37" s="162"/>
      <c r="L37" s="162"/>
      <c r="M37" s="162"/>
      <c r="N37" s="162"/>
      <c r="O37" s="162"/>
      <c r="P37" s="162"/>
      <c r="Q37" s="162"/>
      <c r="Y37" s="46"/>
    </row>
    <row r="38" spans="1:25" s="38" customFormat="1"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Y38" s="46"/>
    </row>
    <row r="39" spans="1:25" s="38" customFormat="1">
      <c r="Y39" s="46"/>
    </row>
    <row r="40" spans="1:25" s="38" customFormat="1">
      <c r="Y40" s="46"/>
    </row>
    <row r="41" spans="1:25" s="38" customFormat="1">
      <c r="Y41" s="46"/>
    </row>
    <row r="42" spans="1:25" s="38" customFormat="1">
      <c r="Y42" s="46"/>
    </row>
    <row r="43" spans="1:25">
      <c r="E43" s="58"/>
      <c r="F43" s="47"/>
      <c r="G43" s="58"/>
      <c r="I43" s="98"/>
    </row>
    <row r="44" spans="1:25">
      <c r="A44" s="163"/>
      <c r="B44" s="163"/>
      <c r="C44" s="164"/>
      <c r="D44" s="163"/>
      <c r="E44" s="163"/>
      <c r="F44" s="163"/>
      <c r="G44" s="163"/>
      <c r="H44" s="163"/>
      <c r="I44" s="98"/>
      <c r="J44" s="163"/>
      <c r="K44" s="164"/>
      <c r="L44" s="163"/>
      <c r="M44" s="163"/>
      <c r="N44" s="163"/>
      <c r="O44" s="163"/>
      <c r="P44" s="163"/>
    </row>
    <row r="45" spans="1:25">
      <c r="A45" s="163"/>
      <c r="B45" s="163"/>
      <c r="C45" s="164"/>
      <c r="D45" s="163"/>
      <c r="E45" s="58"/>
      <c r="F45" s="47"/>
      <c r="G45" s="58"/>
      <c r="H45" s="47"/>
      <c r="I45" s="98"/>
      <c r="J45" s="163"/>
      <c r="K45" s="164"/>
      <c r="L45" s="163"/>
      <c r="M45" s="163"/>
      <c r="N45" s="163"/>
      <c r="O45" s="163"/>
      <c r="P45" s="163"/>
    </row>
    <row r="46" spans="1:25">
      <c r="E46" s="58"/>
      <c r="F46" s="47"/>
      <c r="G46" s="58"/>
      <c r="H46" s="47"/>
      <c r="I46" s="58"/>
    </row>
    <row r="47" spans="1:25">
      <c r="A47" s="163"/>
      <c r="B47" s="163"/>
      <c r="C47" s="164"/>
      <c r="D47" s="163"/>
      <c r="E47" s="163"/>
      <c r="F47" s="163"/>
      <c r="G47" s="162"/>
      <c r="H47" s="163"/>
      <c r="I47" s="168"/>
      <c r="J47" s="168"/>
      <c r="K47" s="168"/>
      <c r="L47" s="168"/>
      <c r="M47" s="168"/>
      <c r="N47" s="168"/>
      <c r="O47" s="168"/>
      <c r="P47" s="168"/>
      <c r="Q47" s="168"/>
    </row>
    <row r="48" spans="1:25">
      <c r="G48" s="162"/>
      <c r="I48" s="168"/>
      <c r="J48" s="168"/>
      <c r="K48" s="168"/>
      <c r="L48" s="168"/>
      <c r="M48" s="168"/>
      <c r="N48" s="168"/>
      <c r="O48" s="168"/>
      <c r="P48" s="168"/>
      <c r="Q48" s="168"/>
    </row>
    <row r="49" spans="1:17">
      <c r="A49" s="163"/>
      <c r="B49" s="163"/>
      <c r="C49" s="164"/>
      <c r="D49" s="163"/>
      <c r="E49" s="163"/>
      <c r="F49" s="163"/>
      <c r="G49" s="162"/>
      <c r="H49" s="163"/>
      <c r="I49" s="168"/>
      <c r="J49" s="168"/>
      <c r="K49" s="168"/>
      <c r="L49" s="168"/>
      <c r="M49" s="168"/>
      <c r="N49" s="168"/>
      <c r="O49" s="168"/>
      <c r="P49" s="168"/>
      <c r="Q49" s="168"/>
    </row>
    <row r="50" spans="1:17">
      <c r="A50" s="163"/>
      <c r="B50" s="163"/>
      <c r="C50" s="164"/>
      <c r="D50" s="163"/>
      <c r="E50" s="163"/>
      <c r="F50" s="163"/>
      <c r="G50" s="162"/>
      <c r="H50" s="163"/>
      <c r="I50" s="168"/>
      <c r="J50" s="168"/>
      <c r="K50" s="168"/>
      <c r="L50" s="168"/>
      <c r="M50" s="168"/>
      <c r="N50" s="168"/>
      <c r="O50" s="168"/>
      <c r="P50" s="168"/>
      <c r="Q50" s="168"/>
    </row>
    <row r="51" spans="1:17">
      <c r="A51" s="163"/>
      <c r="B51" s="163"/>
      <c r="C51" s="164"/>
      <c r="D51" s="163"/>
      <c r="E51" s="163"/>
      <c r="F51" s="163"/>
      <c r="G51" s="163"/>
      <c r="H51" s="163"/>
      <c r="I51" s="169"/>
      <c r="J51" s="168"/>
      <c r="K51" s="168"/>
      <c r="L51" s="168"/>
      <c r="M51" s="168"/>
      <c r="N51" s="168"/>
      <c r="O51" s="168"/>
      <c r="P51" s="168"/>
      <c r="Q51" s="169"/>
    </row>
    <row r="52" spans="1:17">
      <c r="A52" s="163"/>
      <c r="B52" s="163"/>
      <c r="C52" s="164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</row>
    <row r="53" spans="1:17">
      <c r="A53" s="163"/>
      <c r="B53" s="163"/>
      <c r="C53" s="164"/>
      <c r="D53" s="163"/>
      <c r="E53" s="163"/>
      <c r="F53" s="163"/>
      <c r="G53" s="163"/>
      <c r="H53" s="163"/>
      <c r="I53" s="163"/>
      <c r="J53" s="163"/>
      <c r="K53" s="163"/>
      <c r="L53" s="163"/>
      <c r="M53" s="163"/>
      <c r="N53" s="163"/>
      <c r="O53" s="163"/>
      <c r="P53" s="163"/>
      <c r="Q53" s="163"/>
    </row>
    <row r="54" spans="1:17">
      <c r="A54" s="163"/>
      <c r="B54" s="163"/>
      <c r="C54" s="164"/>
      <c r="D54" s="163"/>
      <c r="E54" s="163"/>
      <c r="F54" s="163"/>
      <c r="G54" s="163"/>
      <c r="H54" s="163"/>
      <c r="I54" s="163"/>
      <c r="J54" s="163"/>
      <c r="K54" s="164"/>
      <c r="L54" s="163"/>
      <c r="M54" s="163"/>
      <c r="N54" s="163"/>
      <c r="O54" s="163"/>
      <c r="P54" s="163"/>
    </row>
    <row r="55" spans="1:17">
      <c r="C55" s="170"/>
      <c r="E55" s="171"/>
      <c r="G55" s="171"/>
      <c r="I55" s="172"/>
      <c r="K55" s="170"/>
      <c r="M55" s="171"/>
      <c r="O55" s="171"/>
      <c r="Q55" s="39"/>
    </row>
    <row r="56" spans="1:17">
      <c r="A56" s="163"/>
      <c r="B56" s="163"/>
      <c r="C56" s="164"/>
      <c r="D56" s="163"/>
      <c r="E56" s="163"/>
      <c r="F56" s="163"/>
      <c r="G56" s="163"/>
      <c r="H56" s="163"/>
      <c r="I56" s="163"/>
      <c r="J56" s="163"/>
      <c r="K56" s="164"/>
      <c r="L56" s="163"/>
      <c r="M56" s="163"/>
      <c r="N56" s="163"/>
      <c r="O56" s="163"/>
      <c r="P56" s="163"/>
    </row>
    <row r="57" spans="1:17">
      <c r="A57" s="163"/>
      <c r="B57" s="163"/>
      <c r="C57" s="164"/>
      <c r="D57" s="163"/>
      <c r="E57" s="163"/>
      <c r="F57" s="163"/>
      <c r="G57" s="163"/>
      <c r="H57" s="163"/>
      <c r="I57" s="163"/>
      <c r="J57" s="163"/>
      <c r="K57" s="164"/>
      <c r="L57" s="163"/>
      <c r="M57" s="163"/>
      <c r="N57" s="163"/>
      <c r="O57" s="163"/>
      <c r="P57" s="163"/>
    </row>
    <row r="58" spans="1:17">
      <c r="A58" s="163"/>
      <c r="B58" s="163"/>
      <c r="C58" s="164"/>
      <c r="D58" s="163"/>
      <c r="E58" s="163"/>
      <c r="F58" s="163"/>
      <c r="G58" s="163"/>
      <c r="H58" s="163"/>
      <c r="I58" s="163"/>
      <c r="J58" s="163"/>
      <c r="K58" s="164"/>
      <c r="L58" s="163"/>
      <c r="M58" s="163"/>
      <c r="N58" s="163"/>
      <c r="O58" s="163"/>
      <c r="P58" s="163"/>
    </row>
    <row r="59" spans="1:17">
      <c r="A59" s="163"/>
      <c r="B59" s="163"/>
      <c r="C59" s="164"/>
      <c r="D59" s="163"/>
      <c r="E59" s="163"/>
      <c r="F59" s="163"/>
      <c r="G59" s="163"/>
      <c r="H59" s="163"/>
      <c r="I59" s="163"/>
      <c r="J59" s="163"/>
      <c r="K59" s="164"/>
      <c r="L59" s="163"/>
      <c r="M59" s="163"/>
      <c r="N59" s="163"/>
      <c r="O59" s="163"/>
      <c r="P59" s="163"/>
    </row>
    <row r="60" spans="1:17">
      <c r="A60" s="163"/>
      <c r="B60" s="163"/>
      <c r="C60" s="164"/>
      <c r="D60" s="163"/>
      <c r="E60" s="163"/>
      <c r="F60" s="163"/>
      <c r="G60" s="163"/>
      <c r="H60" s="163"/>
      <c r="I60" s="163"/>
      <c r="J60" s="163"/>
      <c r="K60" s="164"/>
      <c r="L60" s="163"/>
      <c r="M60" s="163"/>
      <c r="N60" s="163"/>
      <c r="O60" s="163"/>
      <c r="P60" s="163"/>
    </row>
    <row r="61" spans="1:17">
      <c r="A61" s="163"/>
      <c r="B61" s="163"/>
      <c r="C61" s="164"/>
      <c r="D61" s="163"/>
      <c r="E61" s="163"/>
      <c r="F61" s="163"/>
      <c r="G61" s="163"/>
      <c r="H61" s="163"/>
      <c r="I61" s="163"/>
      <c r="J61" s="163"/>
      <c r="K61" s="164"/>
      <c r="L61" s="163"/>
      <c r="M61" s="163"/>
      <c r="N61" s="163"/>
      <c r="O61" s="163"/>
      <c r="P61" s="163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C9DCC-CF12-4589-8438-847DE06B21EE}">
  <sheetPr>
    <tabColor rgb="FF92D050"/>
  </sheetPr>
  <dimension ref="A2:AA60"/>
  <sheetViews>
    <sheetView rightToLeft="1" view="pageBreakPreview" zoomScale="40" zoomScaleNormal="100" zoomScaleSheetLayoutView="40" workbookViewId="0">
      <selection activeCell="A39" sqref="A39:XFD43"/>
    </sheetView>
  </sheetViews>
  <sheetFormatPr defaultColWidth="9.140625" defaultRowHeight="27.75"/>
  <cols>
    <col min="1" max="1" width="74.140625" style="59" bestFit="1" customWidth="1"/>
    <col min="2" max="2" width="1" style="59" customWidth="1"/>
    <col min="3" max="3" width="39.140625" style="59" bestFit="1" customWidth="1"/>
    <col min="4" max="4" width="1" style="59" customWidth="1"/>
    <col min="5" max="5" width="45.5703125" style="59" bestFit="1" customWidth="1"/>
    <col min="6" max="6" width="1" style="59" customWidth="1"/>
    <col min="7" max="7" width="44.140625" style="59" bestFit="1" customWidth="1"/>
    <col min="8" max="8" width="1" style="59" customWidth="1"/>
    <col min="9" max="9" width="43.7109375" style="59" bestFit="1" customWidth="1"/>
    <col min="10" max="10" width="1" style="59" customWidth="1"/>
    <col min="11" max="11" width="22.28515625" style="89" customWidth="1"/>
    <col min="12" max="12" width="1" style="59" customWidth="1"/>
    <col min="13" max="13" width="44.140625" style="59" bestFit="1" customWidth="1"/>
    <col min="14" max="14" width="1" style="59" customWidth="1"/>
    <col min="15" max="15" width="44.42578125" style="59" bestFit="1" customWidth="1"/>
    <col min="16" max="16" width="1.5703125" style="59" customWidth="1"/>
    <col min="17" max="17" width="44" style="59" customWidth="1"/>
    <col min="18" max="18" width="1" style="59" customWidth="1"/>
    <col min="19" max="19" width="43.42578125" style="59" customWidth="1"/>
    <col min="20" max="20" width="1" style="59" customWidth="1"/>
    <col min="21" max="21" width="23.42578125" style="89" customWidth="1"/>
    <col min="22" max="22" width="1" style="59" customWidth="1"/>
    <col min="23" max="23" width="32.28515625" style="59" bestFit="1" customWidth="1"/>
    <col min="24" max="24" width="34.85546875" style="59" bestFit="1" customWidth="1"/>
    <col min="25" max="25" width="37.7109375" style="59" bestFit="1" customWidth="1"/>
    <col min="26" max="26" width="23" style="59" bestFit="1" customWidth="1"/>
    <col min="27" max="27" width="31.5703125" style="59" bestFit="1" customWidth="1"/>
    <col min="28" max="16384" width="9.140625" style="59"/>
  </cols>
  <sheetData>
    <row r="2" spans="1:25" s="83" customFormat="1" ht="78">
      <c r="A2" s="119" t="s">
        <v>67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</row>
    <row r="3" spans="1:25" s="83" customFormat="1" ht="78">
      <c r="A3" s="119" t="s">
        <v>29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</row>
    <row r="4" spans="1:25" s="83" customFormat="1" ht="78">
      <c r="A4" s="119" t="str">
        <f>'[1]درآمد ناشی از فروش '!A4:Q4</f>
        <v>برای ماه منتهی به 1402/03/31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</row>
    <row r="5" spans="1:25" s="85" customFormat="1" ht="36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</row>
    <row r="6" spans="1:25" s="86" customFormat="1" ht="53.25">
      <c r="A6" s="120" t="s">
        <v>80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U6" s="87"/>
    </row>
    <row r="7" spans="1:25" ht="40.5">
      <c r="A7" s="82"/>
      <c r="B7" s="82"/>
      <c r="C7" s="82"/>
      <c r="D7" s="82"/>
      <c r="E7" s="82"/>
      <c r="F7" s="82"/>
      <c r="G7" s="82"/>
      <c r="H7" s="82"/>
      <c r="I7" s="88"/>
      <c r="J7" s="82"/>
      <c r="K7" s="63"/>
      <c r="L7" s="82"/>
      <c r="M7" s="82"/>
      <c r="N7" s="82"/>
      <c r="O7" s="82"/>
      <c r="P7" s="82"/>
      <c r="Q7" s="82"/>
      <c r="R7" s="82"/>
      <c r="S7" s="88"/>
    </row>
    <row r="8" spans="1:25" s="86" customFormat="1" ht="46.5" customHeight="1" thickBot="1">
      <c r="A8" s="121" t="s">
        <v>3</v>
      </c>
      <c r="C8" s="122" t="s">
        <v>141</v>
      </c>
      <c r="D8" s="122" t="s">
        <v>31</v>
      </c>
      <c r="E8" s="122" t="s">
        <v>31</v>
      </c>
      <c r="F8" s="122" t="s">
        <v>31</v>
      </c>
      <c r="G8" s="122" t="s">
        <v>31</v>
      </c>
      <c r="H8" s="122" t="s">
        <v>31</v>
      </c>
      <c r="I8" s="122" t="s">
        <v>31</v>
      </c>
      <c r="J8" s="122" t="s">
        <v>31</v>
      </c>
      <c r="K8" s="122" t="s">
        <v>31</v>
      </c>
      <c r="M8" s="122" t="s">
        <v>142</v>
      </c>
      <c r="N8" s="122" t="s">
        <v>32</v>
      </c>
      <c r="O8" s="122" t="s">
        <v>32</v>
      </c>
      <c r="P8" s="122" t="s">
        <v>32</v>
      </c>
      <c r="Q8" s="122" t="s">
        <v>32</v>
      </c>
      <c r="R8" s="122" t="s">
        <v>32</v>
      </c>
      <c r="S8" s="122" t="s">
        <v>32</v>
      </c>
      <c r="T8" s="122" t="s">
        <v>32</v>
      </c>
      <c r="U8" s="122" t="s">
        <v>32</v>
      </c>
    </row>
    <row r="9" spans="1:25" s="90" customFormat="1" ht="76.5" customHeight="1" thickBot="1">
      <c r="A9" s="122" t="s">
        <v>3</v>
      </c>
      <c r="C9" s="91" t="s">
        <v>49</v>
      </c>
      <c r="E9" s="91" t="s">
        <v>50</v>
      </c>
      <c r="G9" s="91" t="s">
        <v>51</v>
      </c>
      <c r="I9" s="91" t="s">
        <v>22</v>
      </c>
      <c r="K9" s="91" t="s">
        <v>52</v>
      </c>
      <c r="M9" s="91" t="s">
        <v>49</v>
      </c>
      <c r="O9" s="91" t="s">
        <v>50</v>
      </c>
      <c r="Q9" s="91" t="s">
        <v>51</v>
      </c>
      <c r="S9" s="91" t="s">
        <v>22</v>
      </c>
      <c r="U9" s="91" t="s">
        <v>52</v>
      </c>
    </row>
    <row r="10" spans="1:25" s="93" customFormat="1" ht="51" customHeight="1">
      <c r="A10" s="92" t="s">
        <v>90</v>
      </c>
      <c r="C10" s="94">
        <v>0</v>
      </c>
      <c r="D10" s="94"/>
      <c r="E10" s="94">
        <v>5785049896</v>
      </c>
      <c r="F10" s="94"/>
      <c r="G10" s="94">
        <v>12466369732</v>
      </c>
      <c r="H10" s="94"/>
      <c r="I10" s="94">
        <f>C10+E10+G10</f>
        <v>18251419628</v>
      </c>
      <c r="K10" s="95">
        <f>I10/'[1]جمع درآمدها'!$E$13</f>
        <v>3.2029040797778977E-2</v>
      </c>
      <c r="M10" s="94">
        <v>0</v>
      </c>
      <c r="N10" s="94"/>
      <c r="O10" s="94">
        <v>53232753586</v>
      </c>
      <c r="P10" s="94"/>
      <c r="Q10" s="94">
        <f>'[1]درآمد ناشی از فروش '!Q10</f>
        <v>20002100453</v>
      </c>
      <c r="R10" s="94"/>
      <c r="S10" s="94">
        <f>M10+O10+Q10</f>
        <v>73234854039</v>
      </c>
      <c r="U10" s="95">
        <f>S10/'[1]جمع درآمدها'!$E$13</f>
        <v>0.12851833860835712</v>
      </c>
      <c r="W10" s="96"/>
      <c r="X10" s="96"/>
      <c r="Y10" s="86"/>
    </row>
    <row r="11" spans="1:25" s="93" customFormat="1" ht="51" customHeight="1">
      <c r="A11" s="92" t="s">
        <v>96</v>
      </c>
      <c r="C11" s="94">
        <v>0</v>
      </c>
      <c r="D11" s="94"/>
      <c r="E11" s="94">
        <v>13374743947</v>
      </c>
      <c r="F11" s="94"/>
      <c r="G11" s="94">
        <v>1287692438</v>
      </c>
      <c r="H11" s="94"/>
      <c r="I11" s="94">
        <f t="shared" ref="I11:I37" si="0">C11+E11+G11</f>
        <v>14662436385</v>
      </c>
      <c r="K11" s="95">
        <f>I11/'[1]جمع درآمدها'!$E$13</f>
        <v>2.5730807944908639E-2</v>
      </c>
      <c r="M11" s="94">
        <v>0</v>
      </c>
      <c r="N11" s="94"/>
      <c r="O11" s="94">
        <v>21496331048</v>
      </c>
      <c r="P11" s="94"/>
      <c r="Q11" s="94">
        <f>'[1]درآمد ناشی از فروش '!Q32</f>
        <v>8276311366</v>
      </c>
      <c r="R11" s="94"/>
      <c r="S11" s="94">
        <f t="shared" ref="S11:S37" si="1">M11+O11+Q11</f>
        <v>29772642414</v>
      </c>
      <c r="U11" s="95">
        <f>S11/'[1]جمع درآمدها'!$E$13</f>
        <v>5.2247397625594209E-2</v>
      </c>
      <c r="W11" s="96"/>
      <c r="X11" s="96"/>
      <c r="Y11" s="86"/>
    </row>
    <row r="12" spans="1:25" s="93" customFormat="1" ht="51" customHeight="1">
      <c r="A12" s="92" t="s">
        <v>110</v>
      </c>
      <c r="C12" s="94">
        <v>0</v>
      </c>
      <c r="D12" s="94"/>
      <c r="E12" s="94">
        <v>26074854920</v>
      </c>
      <c r="F12" s="94"/>
      <c r="G12" s="94">
        <v>461309854</v>
      </c>
      <c r="H12" s="94"/>
      <c r="I12" s="94">
        <f t="shared" si="0"/>
        <v>26536164774</v>
      </c>
      <c r="K12" s="95">
        <f>I12/'[1]جمع درآمدها'!$E$13</f>
        <v>4.6567769602926329E-2</v>
      </c>
      <c r="M12" s="94">
        <v>29900000000</v>
      </c>
      <c r="N12" s="94"/>
      <c r="O12" s="94">
        <v>39066709286</v>
      </c>
      <c r="P12" s="94"/>
      <c r="Q12" s="94">
        <v>0</v>
      </c>
      <c r="R12" s="94"/>
      <c r="S12" s="94">
        <f t="shared" si="1"/>
        <v>68966709286</v>
      </c>
      <c r="U12" s="95">
        <f>S12/'[1]جمع درآمدها'!$E$13</f>
        <v>0.12102825919475682</v>
      </c>
      <c r="W12" s="96"/>
      <c r="X12" s="96"/>
      <c r="Y12" s="86"/>
    </row>
    <row r="13" spans="1:25" s="93" customFormat="1" ht="51" customHeight="1">
      <c r="A13" s="92" t="s">
        <v>120</v>
      </c>
      <c r="C13" s="94">
        <v>0</v>
      </c>
      <c r="D13" s="94"/>
      <c r="E13" s="94">
        <v>-11948480995</v>
      </c>
      <c r="F13" s="94"/>
      <c r="G13" s="94">
        <v>417501091</v>
      </c>
      <c r="H13" s="94"/>
      <c r="I13" s="94">
        <f t="shared" si="0"/>
        <v>-11530979904</v>
      </c>
      <c r="K13" s="95">
        <f>I13/'[1]جمع درآمدها'!$E$13</f>
        <v>-2.0235479393449048E-2</v>
      </c>
      <c r="M13" s="94">
        <v>0</v>
      </c>
      <c r="N13" s="94"/>
      <c r="O13" s="94">
        <v>-3200840996</v>
      </c>
      <c r="P13" s="94"/>
      <c r="Q13" s="94">
        <f>'[1]درآمد ناشی از فروش '!Q35</f>
        <v>0</v>
      </c>
      <c r="R13" s="94"/>
      <c r="S13" s="94">
        <f t="shared" si="1"/>
        <v>-3200840996</v>
      </c>
      <c r="U13" s="95">
        <f>S13/'[1]جمع درآمدها'!$E$13</f>
        <v>-5.6170900093058503E-3</v>
      </c>
      <c r="W13" s="96"/>
      <c r="X13" s="96"/>
      <c r="Y13" s="86"/>
    </row>
    <row r="14" spans="1:25" s="93" customFormat="1" ht="51" customHeight="1">
      <c r="A14" s="92" t="s">
        <v>111</v>
      </c>
      <c r="C14" s="94">
        <v>0</v>
      </c>
      <c r="D14" s="94"/>
      <c r="E14" s="94">
        <f>41043526285-3</f>
        <v>41043526282</v>
      </c>
      <c r="F14" s="94"/>
      <c r="G14" s="94">
        <v>366348470</v>
      </c>
      <c r="H14" s="94"/>
      <c r="I14" s="94">
        <f t="shared" si="0"/>
        <v>41409874752</v>
      </c>
      <c r="K14" s="95">
        <f>I14/'[1]جمع درآمدها'!$E$13</f>
        <v>7.2669337229416611E-2</v>
      </c>
      <c r="M14" s="94">
        <v>0</v>
      </c>
      <c r="N14" s="94"/>
      <c r="O14" s="94">
        <f>71229610364-3</f>
        <v>71229610361</v>
      </c>
      <c r="P14" s="94"/>
      <c r="Q14" s="94">
        <f>'[1]درآمد ناشی از فروش '!Q34</f>
        <v>0</v>
      </c>
      <c r="R14" s="94"/>
      <c r="S14" s="94">
        <f t="shared" si="1"/>
        <v>71229610361</v>
      </c>
      <c r="U14" s="95">
        <f>S14/'[1]جمع درآمدها'!$E$13</f>
        <v>0.12499937773401398</v>
      </c>
      <c r="W14" s="96"/>
      <c r="X14" s="96"/>
      <c r="Y14" s="86"/>
    </row>
    <row r="15" spans="1:25" s="93" customFormat="1" ht="51" customHeight="1">
      <c r="A15" s="92" t="s">
        <v>131</v>
      </c>
      <c r="C15" s="94">
        <v>0</v>
      </c>
      <c r="D15" s="94"/>
      <c r="E15" s="94">
        <v>-5589500034</v>
      </c>
      <c r="F15" s="94"/>
      <c r="G15" s="94">
        <v>-59660287</v>
      </c>
      <c r="H15" s="94"/>
      <c r="I15" s="94">
        <f t="shared" si="0"/>
        <v>-5649160321</v>
      </c>
      <c r="K15" s="95">
        <f>I15/'[1]جمع درآمدها'!$E$13</f>
        <v>-9.9135952206656029E-3</v>
      </c>
      <c r="M15" s="94">
        <v>0</v>
      </c>
      <c r="N15" s="94"/>
      <c r="O15" s="94">
        <v>-4755963249</v>
      </c>
      <c r="P15" s="94"/>
      <c r="Q15" s="94">
        <f>'[1]درآمد ناشی از فروش '!Q27</f>
        <v>12552256013</v>
      </c>
      <c r="R15" s="94"/>
      <c r="S15" s="94">
        <f t="shared" si="1"/>
        <v>7796292764</v>
      </c>
      <c r="U15" s="95">
        <f>S15/'[1]جمع درآمدها'!$E$13</f>
        <v>1.368155376946687E-2</v>
      </c>
      <c r="W15" s="96"/>
      <c r="X15" s="96"/>
      <c r="Y15" s="86"/>
    </row>
    <row r="16" spans="1:25" s="93" customFormat="1" ht="51" customHeight="1">
      <c r="A16" s="92" t="s">
        <v>99</v>
      </c>
      <c r="C16" s="94">
        <v>0</v>
      </c>
      <c r="D16" s="94"/>
      <c r="E16" s="94">
        <v>-16923187975</v>
      </c>
      <c r="F16" s="94"/>
      <c r="G16" s="94">
        <v>0</v>
      </c>
      <c r="H16" s="94"/>
      <c r="I16" s="94">
        <f t="shared" si="0"/>
        <v>-16923187975</v>
      </c>
      <c r="K16" s="95">
        <f>I16/'[1]جمع درآمدها'!$E$13</f>
        <v>-2.9698154397163126E-2</v>
      </c>
      <c r="M16" s="94">
        <v>0</v>
      </c>
      <c r="N16" s="94"/>
      <c r="O16" s="94">
        <v>5824837739</v>
      </c>
      <c r="P16" s="94"/>
      <c r="Q16" s="94">
        <f>'[1]درآمد ناشی از فروش '!Q9</f>
        <v>815818355</v>
      </c>
      <c r="R16" s="94"/>
      <c r="S16" s="94">
        <f t="shared" si="1"/>
        <v>6640656094</v>
      </c>
      <c r="U16" s="95">
        <f>S16/'[1]جمع درآمدها'!$E$13</f>
        <v>1.1653550753523093E-2</v>
      </c>
      <c r="W16" s="96"/>
      <c r="X16" s="96"/>
      <c r="Y16" s="86"/>
    </row>
    <row r="17" spans="1:25" s="93" customFormat="1" ht="51" customHeight="1">
      <c r="A17" s="92" t="s">
        <v>113</v>
      </c>
      <c r="C17" s="94">
        <v>0</v>
      </c>
      <c r="D17" s="94"/>
      <c r="E17" s="94">
        <v>-25893807813</v>
      </c>
      <c r="F17" s="94"/>
      <c r="G17" s="94">
        <v>0</v>
      </c>
      <c r="H17" s="94"/>
      <c r="I17" s="94">
        <f t="shared" si="0"/>
        <v>-25893807813</v>
      </c>
      <c r="K17" s="95">
        <f>I17/'[1]جمع درآمدها'!$E$13</f>
        <v>-4.5440510588014245E-2</v>
      </c>
      <c r="M17" s="94">
        <v>0</v>
      </c>
      <c r="N17" s="94"/>
      <c r="O17" s="94">
        <v>-7496226029</v>
      </c>
      <c r="P17" s="94"/>
      <c r="Q17" s="94">
        <f>'[1]درآمد ناشی از فروش '!Q11</f>
        <v>312644220</v>
      </c>
      <c r="R17" s="94"/>
      <c r="S17" s="94">
        <f t="shared" si="1"/>
        <v>-7183581809</v>
      </c>
      <c r="U17" s="95">
        <f>S17/'[1]جمع درآمدها'!$E$13</f>
        <v>-1.260631992054289E-2</v>
      </c>
      <c r="W17" s="96"/>
      <c r="X17" s="96"/>
      <c r="Y17" s="86"/>
    </row>
    <row r="18" spans="1:25" s="93" customFormat="1" ht="51" customHeight="1">
      <c r="A18" s="92" t="s">
        <v>109</v>
      </c>
      <c r="C18" s="94">
        <v>0</v>
      </c>
      <c r="D18" s="94"/>
      <c r="E18" s="94">
        <v>-1948338000</v>
      </c>
      <c r="F18" s="94"/>
      <c r="G18" s="94">
        <v>0</v>
      </c>
      <c r="H18" s="94"/>
      <c r="I18" s="94">
        <f t="shared" si="0"/>
        <v>-1948338000</v>
      </c>
      <c r="K18" s="95">
        <f>I18/'[1]جمع درآمدها'!$E$13</f>
        <v>-3.4190982708067457E-3</v>
      </c>
      <c r="M18" s="94">
        <v>0</v>
      </c>
      <c r="N18" s="94"/>
      <c r="O18" s="94">
        <v>17882959501</v>
      </c>
      <c r="P18" s="94"/>
      <c r="Q18" s="94">
        <f>'[1]درآمد ناشی از فروش '!Q12</f>
        <v>2525400207</v>
      </c>
      <c r="R18" s="94"/>
      <c r="S18" s="94">
        <f t="shared" si="1"/>
        <v>20408359708</v>
      </c>
      <c r="U18" s="95">
        <f>S18/'[1]جمع درآمدها'!$E$13</f>
        <v>3.581421056696777E-2</v>
      </c>
      <c r="W18" s="96"/>
      <c r="X18" s="96"/>
      <c r="Y18" s="86"/>
    </row>
    <row r="19" spans="1:25" s="93" customFormat="1" ht="51" customHeight="1">
      <c r="A19" s="92" t="s">
        <v>84</v>
      </c>
      <c r="C19" s="94">
        <v>0</v>
      </c>
      <c r="D19" s="94"/>
      <c r="E19" s="94">
        <v>-12438013411</v>
      </c>
      <c r="F19" s="94"/>
      <c r="G19" s="94">
        <v>0</v>
      </c>
      <c r="H19" s="94"/>
      <c r="I19" s="94">
        <f t="shared" si="0"/>
        <v>-12438013411</v>
      </c>
      <c r="K19" s="95">
        <f>I19/'[1]جمع درآمدها'!$E$13</f>
        <v>-2.1827213833442251E-2</v>
      </c>
      <c r="M19" s="94">
        <v>0</v>
      </c>
      <c r="N19" s="94"/>
      <c r="O19" s="94">
        <v>-10788397407</v>
      </c>
      <c r="P19" s="94"/>
      <c r="Q19" s="94">
        <f>'[1]درآمد ناشی از فروش '!Q13</f>
        <v>319941246</v>
      </c>
      <c r="R19" s="94"/>
      <c r="S19" s="94">
        <f t="shared" si="1"/>
        <v>-10468456161</v>
      </c>
      <c r="U19" s="95">
        <f>S19/'[1]جمع درآمدها'!$E$13</f>
        <v>-1.8370878337378483E-2</v>
      </c>
      <c r="W19" s="96"/>
      <c r="X19" s="96"/>
      <c r="Y19" s="86"/>
    </row>
    <row r="20" spans="1:25" s="93" customFormat="1" ht="51" customHeight="1">
      <c r="A20" s="92" t="s">
        <v>85</v>
      </c>
      <c r="C20" s="94">
        <v>0</v>
      </c>
      <c r="D20" s="94"/>
      <c r="E20" s="94">
        <v>-46249170300</v>
      </c>
      <c r="F20" s="94"/>
      <c r="G20" s="94">
        <v>0</v>
      </c>
      <c r="H20" s="94"/>
      <c r="I20" s="94">
        <f t="shared" si="0"/>
        <v>-46249170300</v>
      </c>
      <c r="K20" s="95">
        <f>I20/'[1]جمع درآمدها'!$E$13</f>
        <v>-8.1161717422221752E-2</v>
      </c>
      <c r="M20" s="94">
        <v>0</v>
      </c>
      <c r="N20" s="94"/>
      <c r="O20" s="94">
        <v>-24076466568</v>
      </c>
      <c r="P20" s="94"/>
      <c r="Q20" s="94">
        <f>'[1]درآمد ناشی از فروش '!Q14</f>
        <v>6805174430</v>
      </c>
      <c r="R20" s="94"/>
      <c r="S20" s="94">
        <f t="shared" si="1"/>
        <v>-17271292138</v>
      </c>
      <c r="U20" s="95">
        <f>S20/'[1]جمع درآمدها'!$E$13</f>
        <v>-3.0309035230865457E-2</v>
      </c>
      <c r="W20" s="96"/>
      <c r="X20" s="96"/>
      <c r="Y20" s="86"/>
    </row>
    <row r="21" spans="1:25" s="93" customFormat="1" ht="51" customHeight="1">
      <c r="A21" s="92" t="s">
        <v>91</v>
      </c>
      <c r="C21" s="94">
        <v>0</v>
      </c>
      <c r="D21" s="94"/>
      <c r="E21" s="94">
        <v>0</v>
      </c>
      <c r="F21" s="94"/>
      <c r="G21" s="94">
        <v>0</v>
      </c>
      <c r="H21" s="94"/>
      <c r="I21" s="94">
        <f t="shared" si="0"/>
        <v>0</v>
      </c>
      <c r="K21" s="95">
        <f>I21/'[1]جمع درآمدها'!$E$13</f>
        <v>0</v>
      </c>
      <c r="M21" s="94">
        <v>0</v>
      </c>
      <c r="N21" s="94"/>
      <c r="O21" s="94">
        <v>0</v>
      </c>
      <c r="P21" s="94"/>
      <c r="Q21" s="94">
        <f>'[1]درآمد ناشی از فروش '!Q15</f>
        <v>-2147651792</v>
      </c>
      <c r="R21" s="94"/>
      <c r="S21" s="94">
        <f t="shared" si="1"/>
        <v>-2147651792</v>
      </c>
      <c r="U21" s="95">
        <f>S21/'[1]جمع درآمدها'!$E$13</f>
        <v>-3.7688699436762042E-3</v>
      </c>
      <c r="W21" s="96"/>
      <c r="X21" s="96"/>
      <c r="Y21" s="86"/>
    </row>
    <row r="22" spans="1:25" s="93" customFormat="1" ht="51" customHeight="1">
      <c r="A22" s="92" t="s">
        <v>108</v>
      </c>
      <c r="C22" s="94">
        <v>47732230483</v>
      </c>
      <c r="D22" s="94"/>
      <c r="E22" s="94">
        <v>-66567386729</v>
      </c>
      <c r="F22" s="94"/>
      <c r="G22" s="94">
        <v>0</v>
      </c>
      <c r="H22" s="94"/>
      <c r="I22" s="94">
        <f t="shared" si="0"/>
        <v>-18835156246</v>
      </c>
      <c r="K22" s="95">
        <f>I22/'[1]جمع درآمدها'!$E$13</f>
        <v>-3.3053428178823938E-2</v>
      </c>
      <c r="M22" s="94">
        <v>47732230483</v>
      </c>
      <c r="N22" s="94"/>
      <c r="O22" s="94">
        <v>9839628867</v>
      </c>
      <c r="P22" s="94"/>
      <c r="Q22" s="94">
        <f>'[1]درآمد ناشی از فروش '!Q16</f>
        <v>1403212052</v>
      </c>
      <c r="R22" s="94"/>
      <c r="S22" s="94">
        <f t="shared" si="1"/>
        <v>58975071402</v>
      </c>
      <c r="U22" s="95">
        <f>S22/'[1]جمع درآمدها'!$E$13</f>
        <v>0.10349413944155611</v>
      </c>
      <c r="W22" s="96"/>
      <c r="X22" s="96"/>
      <c r="Y22" s="86"/>
    </row>
    <row r="23" spans="1:25" s="93" customFormat="1" ht="51" customHeight="1">
      <c r="A23" s="92" t="s">
        <v>119</v>
      </c>
      <c r="C23" s="94">
        <v>0</v>
      </c>
      <c r="D23" s="94"/>
      <c r="E23" s="94">
        <v>0</v>
      </c>
      <c r="F23" s="94"/>
      <c r="G23" s="94">
        <v>0</v>
      </c>
      <c r="H23" s="94"/>
      <c r="I23" s="94">
        <f t="shared" si="0"/>
        <v>0</v>
      </c>
      <c r="K23" s="95">
        <f>I23/'[1]جمع درآمدها'!$E$13</f>
        <v>0</v>
      </c>
      <c r="M23" s="94">
        <v>0</v>
      </c>
      <c r="N23" s="94"/>
      <c r="O23" s="94">
        <v>0</v>
      </c>
      <c r="P23" s="94"/>
      <c r="Q23" s="94">
        <f>'[1]درآمد ناشی از فروش '!Q17</f>
        <v>6919838686</v>
      </c>
      <c r="R23" s="94"/>
      <c r="S23" s="94">
        <f t="shared" si="1"/>
        <v>6919838686</v>
      </c>
      <c r="U23" s="95">
        <f>S23/'[1]جمع درآمدها'!$E$13</f>
        <v>1.2143482540280085E-2</v>
      </c>
      <c r="W23" s="96"/>
      <c r="X23" s="96"/>
      <c r="Y23" s="86"/>
    </row>
    <row r="24" spans="1:25" s="93" customFormat="1" ht="51" customHeight="1">
      <c r="A24" s="92" t="s">
        <v>106</v>
      </c>
      <c r="C24" s="94">
        <v>0</v>
      </c>
      <c r="D24" s="94"/>
      <c r="E24" s="94">
        <v>0</v>
      </c>
      <c r="F24" s="94"/>
      <c r="G24" s="94">
        <v>0</v>
      </c>
      <c r="H24" s="94"/>
      <c r="I24" s="94">
        <f t="shared" si="0"/>
        <v>0</v>
      </c>
      <c r="K24" s="95">
        <f>I24/'[1]جمع درآمدها'!$E$13</f>
        <v>0</v>
      </c>
      <c r="M24" s="94">
        <v>0</v>
      </c>
      <c r="N24" s="94"/>
      <c r="O24" s="94">
        <v>0</v>
      </c>
      <c r="P24" s="94"/>
      <c r="Q24" s="94">
        <f>'[1]درآمد ناشی از فروش '!Q18</f>
        <v>4732905526</v>
      </c>
      <c r="R24" s="94"/>
      <c r="S24" s="94">
        <f t="shared" si="1"/>
        <v>4732905526</v>
      </c>
      <c r="U24" s="95">
        <f>S24/'[1]جمع درآمدها'!$E$13</f>
        <v>8.3056785320813377E-3</v>
      </c>
      <c r="W24" s="96"/>
      <c r="X24" s="96"/>
      <c r="Y24" s="86"/>
    </row>
    <row r="25" spans="1:25" s="93" customFormat="1" ht="51" customHeight="1">
      <c r="A25" s="92" t="s">
        <v>116</v>
      </c>
      <c r="C25" s="94">
        <v>0</v>
      </c>
      <c r="D25" s="94"/>
      <c r="E25" s="94">
        <v>0</v>
      </c>
      <c r="F25" s="94"/>
      <c r="G25" s="94">
        <v>0</v>
      </c>
      <c r="H25" s="94"/>
      <c r="I25" s="94">
        <f t="shared" si="0"/>
        <v>0</v>
      </c>
      <c r="K25" s="95">
        <f>I25/'[1]جمع درآمدها'!$E$13</f>
        <v>0</v>
      </c>
      <c r="M25" s="94">
        <v>0</v>
      </c>
      <c r="N25" s="94"/>
      <c r="O25" s="94">
        <v>0</v>
      </c>
      <c r="P25" s="94"/>
      <c r="Q25" s="94">
        <f>'[1]درآمد ناشی از فروش '!Q19</f>
        <v>113525292</v>
      </c>
      <c r="R25" s="94"/>
      <c r="S25" s="94">
        <f t="shared" si="1"/>
        <v>113525292</v>
      </c>
      <c r="U25" s="95">
        <f>S25/'[1]جمع درآمدها'!$E$13</f>
        <v>1.9922319924470542E-4</v>
      </c>
      <c r="W25" s="96"/>
      <c r="X25" s="96"/>
      <c r="Y25" s="86"/>
    </row>
    <row r="26" spans="1:25" s="93" customFormat="1" ht="51" customHeight="1">
      <c r="A26" s="92" t="s">
        <v>143</v>
      </c>
      <c r="C26" s="94">
        <v>0</v>
      </c>
      <c r="D26" s="94"/>
      <c r="E26" s="94">
        <v>-1130582530</v>
      </c>
      <c r="F26" s="94"/>
      <c r="G26" s="94">
        <v>0</v>
      </c>
      <c r="H26" s="94"/>
      <c r="I26" s="94">
        <f t="shared" si="0"/>
        <v>-1130582530</v>
      </c>
      <c r="K26" s="95">
        <f>I26/'[1]جمع درآمدها'!$E$13</f>
        <v>-1.9840360211253465E-3</v>
      </c>
      <c r="M26" s="94">
        <v>0</v>
      </c>
      <c r="N26" s="94"/>
      <c r="O26" s="94">
        <v>-1130582530</v>
      </c>
      <c r="P26" s="94"/>
      <c r="Q26" s="94">
        <f>'[1]درآمد ناشی از فروش '!Q20</f>
        <v>-16760202</v>
      </c>
      <c r="R26" s="94"/>
      <c r="S26" s="94">
        <f t="shared" si="1"/>
        <v>-1147342732</v>
      </c>
      <c r="U26" s="95">
        <f>S26/'[1]جمع درآمدها'!$E$13</f>
        <v>-2.0134481547882796E-3</v>
      </c>
      <c r="W26" s="96"/>
      <c r="X26" s="96"/>
      <c r="Y26" s="86"/>
    </row>
    <row r="27" spans="1:25" s="93" customFormat="1" ht="51" customHeight="1">
      <c r="A27" s="92" t="s">
        <v>129</v>
      </c>
      <c r="C27" s="94">
        <v>0</v>
      </c>
      <c r="D27" s="94"/>
      <c r="E27" s="94">
        <v>-12958912595</v>
      </c>
      <c r="F27" s="94"/>
      <c r="G27" s="94">
        <v>0</v>
      </c>
      <c r="H27" s="94"/>
      <c r="I27" s="94">
        <f t="shared" si="0"/>
        <v>-12958912595</v>
      </c>
      <c r="K27" s="95">
        <f>I27/'[1]جمع درآمدها'!$E$13</f>
        <v>-2.2741329094387246E-2</v>
      </c>
      <c r="M27" s="94">
        <v>0</v>
      </c>
      <c r="N27" s="94"/>
      <c r="O27" s="94">
        <v>16273695244</v>
      </c>
      <c r="P27" s="94"/>
      <c r="Q27" s="94">
        <f>'[1]درآمد ناشی از فروش '!Q21</f>
        <v>2294522098</v>
      </c>
      <c r="R27" s="94"/>
      <c r="S27" s="94">
        <f t="shared" si="1"/>
        <v>18568217342</v>
      </c>
      <c r="U27" s="95">
        <f>S27/'[1]جمع درآمدها'!$E$13</f>
        <v>3.2584982588234702E-2</v>
      </c>
      <c r="W27" s="96"/>
      <c r="X27" s="96"/>
      <c r="Y27" s="86"/>
    </row>
    <row r="28" spans="1:25" s="93" customFormat="1" ht="51" customHeight="1">
      <c r="A28" s="92" t="s">
        <v>125</v>
      </c>
      <c r="C28" s="94">
        <v>0</v>
      </c>
      <c r="D28" s="94"/>
      <c r="E28" s="94">
        <v>-6896677756</v>
      </c>
      <c r="F28" s="94"/>
      <c r="G28" s="94">
        <v>0</v>
      </c>
      <c r="H28" s="94"/>
      <c r="I28" s="94">
        <f t="shared" si="0"/>
        <v>-6896677756</v>
      </c>
      <c r="K28" s="95">
        <f>I28/'[1]جمع درآمدها'!$E$13</f>
        <v>-1.2102837900739474E-2</v>
      </c>
      <c r="M28" s="94">
        <v>2854097752</v>
      </c>
      <c r="N28" s="94"/>
      <c r="O28" s="94">
        <v>-11215126487</v>
      </c>
      <c r="P28" s="94"/>
      <c r="Q28" s="94">
        <f>'[1]درآمد ناشی از فروش '!Q22</f>
        <v>337809981</v>
      </c>
      <c r="R28" s="94"/>
      <c r="S28" s="94">
        <f t="shared" si="1"/>
        <v>-8023218754</v>
      </c>
      <c r="U28" s="95">
        <f>S28/'[1]جمع درآمدها'!$E$13</f>
        <v>-1.4079781520509095E-2</v>
      </c>
      <c r="W28" s="96"/>
      <c r="X28" s="96"/>
      <c r="Y28" s="86"/>
    </row>
    <row r="29" spans="1:25" s="93" customFormat="1" ht="51" customHeight="1">
      <c r="A29" s="92" t="s">
        <v>126</v>
      </c>
      <c r="C29" s="94">
        <v>20998337292</v>
      </c>
      <c r="D29" s="94"/>
      <c r="E29" s="94">
        <v>-20992590838</v>
      </c>
      <c r="F29" s="94"/>
      <c r="G29" s="94">
        <v>0</v>
      </c>
      <c r="H29" s="94"/>
      <c r="I29" s="94">
        <f t="shared" si="0"/>
        <v>5746454</v>
      </c>
      <c r="K29" s="95">
        <f>I29/'[1]جمع درآمدها'!$E$13</f>
        <v>1.0084333896208207E-5</v>
      </c>
      <c r="M29" s="94">
        <v>20998337292</v>
      </c>
      <c r="N29" s="94"/>
      <c r="O29" s="94">
        <v>-25400166602</v>
      </c>
      <c r="P29" s="94"/>
      <c r="Q29" s="94">
        <f>'[1]درآمد ناشی از فروش '!Q23</f>
        <v>788586482</v>
      </c>
      <c r="R29" s="94"/>
      <c r="S29" s="94">
        <f t="shared" si="1"/>
        <v>-3613242828</v>
      </c>
      <c r="U29" s="95">
        <f>S29/'[1]جمع درآمدها'!$E$13</f>
        <v>-6.3408054994665581E-3</v>
      </c>
      <c r="W29" s="96"/>
      <c r="X29" s="96"/>
      <c r="Y29" s="86"/>
    </row>
    <row r="30" spans="1:25" s="93" customFormat="1" ht="51" customHeight="1">
      <c r="A30" s="92" t="s">
        <v>127</v>
      </c>
      <c r="C30" s="94">
        <v>0</v>
      </c>
      <c r="D30" s="94"/>
      <c r="E30" s="94">
        <v>-765418500</v>
      </c>
      <c r="F30" s="94"/>
      <c r="G30" s="94">
        <v>0</v>
      </c>
      <c r="H30" s="94"/>
      <c r="I30" s="94">
        <f t="shared" si="0"/>
        <v>-765418500</v>
      </c>
      <c r="K30" s="95">
        <f>I30/'[1]جمع درآمدها'!$E$13</f>
        <v>-1.3432171778169357E-3</v>
      </c>
      <c r="M30" s="94">
        <v>7282238443</v>
      </c>
      <c r="N30" s="94"/>
      <c r="O30" s="94">
        <v>-694745370</v>
      </c>
      <c r="P30" s="94"/>
      <c r="Q30" s="94">
        <f>'[1]درآمد ناشی از فروش '!Q24</f>
        <v>14261604</v>
      </c>
      <c r="R30" s="94"/>
      <c r="S30" s="94">
        <f t="shared" si="1"/>
        <v>6601754677</v>
      </c>
      <c r="U30" s="95">
        <f>S30/'[1]جمع درآمدها'!$E$13</f>
        <v>1.1585283457193282E-2</v>
      </c>
      <c r="W30" s="96"/>
      <c r="X30" s="96"/>
      <c r="Y30" s="86"/>
    </row>
    <row r="31" spans="1:25" s="93" customFormat="1" ht="51" customHeight="1">
      <c r="A31" s="92" t="s">
        <v>112</v>
      </c>
      <c r="C31" s="94">
        <v>0</v>
      </c>
      <c r="D31" s="94"/>
      <c r="E31" s="94">
        <v>-4872833100</v>
      </c>
      <c r="F31" s="94"/>
      <c r="G31" s="94">
        <v>0</v>
      </c>
      <c r="H31" s="94"/>
      <c r="I31" s="94">
        <f t="shared" si="0"/>
        <v>-4872833100</v>
      </c>
      <c r="K31" s="95">
        <f>I31/'[1]جمع درآمدها'!$E$13</f>
        <v>-8.5512345528034016E-3</v>
      </c>
      <c r="M31" s="94">
        <v>0</v>
      </c>
      <c r="N31" s="94"/>
      <c r="O31" s="94">
        <v>1246538697</v>
      </c>
      <c r="P31" s="94"/>
      <c r="Q31" s="94">
        <f>'[1]درآمد ناشی از فروش '!Q25</f>
        <v>4942451763</v>
      </c>
      <c r="R31" s="94"/>
      <c r="S31" s="94">
        <f t="shared" si="1"/>
        <v>6188990460</v>
      </c>
      <c r="U31" s="95">
        <f>S31/'[1]جمع درآمدها'!$E$13</f>
        <v>1.0860932025051836E-2</v>
      </c>
      <c r="W31" s="96"/>
      <c r="X31" s="96"/>
      <c r="Y31" s="86"/>
    </row>
    <row r="32" spans="1:25" s="93" customFormat="1" ht="51" customHeight="1">
      <c r="A32" s="92" t="s">
        <v>86</v>
      </c>
      <c r="C32" s="94">
        <v>0</v>
      </c>
      <c r="D32" s="94"/>
      <c r="E32" s="94">
        <v>8266519800</v>
      </c>
      <c r="F32" s="94"/>
      <c r="G32" s="94">
        <v>0</v>
      </c>
      <c r="H32" s="94"/>
      <c r="I32" s="94">
        <f t="shared" si="0"/>
        <v>8266519800</v>
      </c>
      <c r="K32" s="95">
        <f>I32/'[1]جمع درآمدها'!$E$13</f>
        <v>1.4506745520422906E-2</v>
      </c>
      <c r="M32" s="94">
        <v>0</v>
      </c>
      <c r="N32" s="94"/>
      <c r="O32" s="94">
        <v>19506988740</v>
      </c>
      <c r="P32" s="94"/>
      <c r="Q32" s="94">
        <f>'[1]درآمد ناشی از فروش '!Q26</f>
        <v>1797150464</v>
      </c>
      <c r="R32" s="94"/>
      <c r="S32" s="94">
        <f t="shared" si="1"/>
        <v>21304139204</v>
      </c>
      <c r="U32" s="95">
        <f>S32/'[1]جمع درآمدها'!$E$13</f>
        <v>3.7386195574598761E-2</v>
      </c>
      <c r="W32" s="96"/>
      <c r="X32" s="96"/>
      <c r="Y32" s="86"/>
    </row>
    <row r="33" spans="1:27" s="93" customFormat="1" ht="51" customHeight="1">
      <c r="A33" s="92" t="s">
        <v>121</v>
      </c>
      <c r="C33" s="94">
        <v>0</v>
      </c>
      <c r="D33" s="94"/>
      <c r="E33" s="94">
        <v>-11053836000</v>
      </c>
      <c r="F33" s="94"/>
      <c r="G33" s="94">
        <v>0</v>
      </c>
      <c r="H33" s="94"/>
      <c r="I33" s="94">
        <f t="shared" si="0"/>
        <v>-11053836000</v>
      </c>
      <c r="K33" s="95">
        <f>I33/'[1]جمع درآمدها'!$E$13</f>
        <v>-1.9398149373148474E-2</v>
      </c>
      <c r="M33" s="94">
        <v>0</v>
      </c>
      <c r="N33" s="94"/>
      <c r="O33" s="94">
        <v>2497781024</v>
      </c>
      <c r="P33" s="94"/>
      <c r="Q33" s="94">
        <f>'[1]درآمد ناشی از فروش '!Q28</f>
        <v>-9584104</v>
      </c>
      <c r="R33" s="94"/>
      <c r="S33" s="94">
        <f t="shared" si="1"/>
        <v>2488196920</v>
      </c>
      <c r="U33" s="95">
        <f>S33/'[1]جمع درآمدها'!$E$13</f>
        <v>4.3664855823777344E-3</v>
      </c>
      <c r="W33" s="96"/>
      <c r="X33" s="96"/>
      <c r="Y33" s="86"/>
    </row>
    <row r="34" spans="1:27" s="93" customFormat="1" ht="51" customHeight="1">
      <c r="A34" s="92" t="s">
        <v>87</v>
      </c>
      <c r="C34" s="94">
        <v>0</v>
      </c>
      <c r="D34" s="94"/>
      <c r="E34" s="94">
        <v>-32341416750</v>
      </c>
      <c r="F34" s="94"/>
      <c r="G34" s="94">
        <v>0</v>
      </c>
      <c r="H34" s="94"/>
      <c r="I34" s="94">
        <f t="shared" si="0"/>
        <v>-32341416750</v>
      </c>
      <c r="K34" s="95">
        <f>I34/'[1]جمع درآمدها'!$E$13</f>
        <v>-5.6755286857498706E-2</v>
      </c>
      <c r="M34" s="94">
        <v>32900000000</v>
      </c>
      <c r="N34" s="94"/>
      <c r="O34" s="94">
        <v>-49951880238</v>
      </c>
      <c r="P34" s="94"/>
      <c r="Q34" s="94">
        <f>'[1]درآمد ناشی از فروش '!Q29</f>
        <v>832508270</v>
      </c>
      <c r="R34" s="94"/>
      <c r="S34" s="94">
        <f t="shared" si="1"/>
        <v>-16219371968</v>
      </c>
      <c r="U34" s="95">
        <f>S34/'[1]جمع درآمدها'!$E$13</f>
        <v>-2.8463042166893118E-2</v>
      </c>
      <c r="W34" s="96"/>
      <c r="X34" s="96"/>
      <c r="Y34" s="86"/>
    </row>
    <row r="35" spans="1:27" s="93" customFormat="1" ht="51" customHeight="1">
      <c r="A35" s="92" t="s">
        <v>88</v>
      </c>
      <c r="C35" s="94">
        <v>42774477212</v>
      </c>
      <c r="D35" s="94"/>
      <c r="E35" s="94">
        <v>-20739859200</v>
      </c>
      <c r="F35" s="94"/>
      <c r="G35" s="94">
        <v>0</v>
      </c>
      <c r="H35" s="94"/>
      <c r="I35" s="94">
        <f t="shared" si="0"/>
        <v>22034618012</v>
      </c>
      <c r="K35" s="95">
        <f>I35/'[1]جمع درآمدها'!$E$13</f>
        <v>3.8668097805779268E-2</v>
      </c>
      <c r="M35" s="94">
        <v>42774477212</v>
      </c>
      <c r="N35" s="94"/>
      <c r="O35" s="94">
        <v>47327921881</v>
      </c>
      <c r="P35" s="94"/>
      <c r="Q35" s="94">
        <f>'[1]درآمد ناشی از فروش '!Q30</f>
        <v>13979861521</v>
      </c>
      <c r="R35" s="94"/>
      <c r="S35" s="94">
        <f t="shared" si="1"/>
        <v>104082260614</v>
      </c>
      <c r="U35" s="95">
        <f>S35/'[1]جمع درآمدها'!$E$13</f>
        <v>0.18265181774773392</v>
      </c>
      <c r="W35" s="96"/>
      <c r="X35" s="96"/>
      <c r="Y35" s="86"/>
    </row>
    <row r="36" spans="1:27" s="93" customFormat="1" ht="51" customHeight="1">
      <c r="A36" s="92" t="s">
        <v>128</v>
      </c>
      <c r="C36" s="94">
        <v>0</v>
      </c>
      <c r="D36" s="94"/>
      <c r="E36" s="94">
        <v>-2377459173</v>
      </c>
      <c r="F36" s="94"/>
      <c r="G36" s="94">
        <v>0</v>
      </c>
      <c r="H36" s="94"/>
      <c r="I36" s="94">
        <f t="shared" si="0"/>
        <v>-2377459173</v>
      </c>
      <c r="K36" s="95">
        <f>I36/'[1]جمع درآمدها'!$E$13</f>
        <v>-4.172154188502167E-3</v>
      </c>
      <c r="M36" s="94">
        <v>4381000000</v>
      </c>
      <c r="N36" s="94"/>
      <c r="O36" s="94">
        <v>-5696363414</v>
      </c>
      <c r="P36" s="94"/>
      <c r="Q36" s="94">
        <f>'[1]درآمد ناشی از فروش '!Q31</f>
        <v>558786604</v>
      </c>
      <c r="R36" s="94"/>
      <c r="S36" s="94">
        <f t="shared" si="1"/>
        <v>-756576810</v>
      </c>
      <c r="U36" s="95">
        <f>S36/'[1]جمع درآمدها'!$E$13</f>
        <v>-1.3277010779461694E-3</v>
      </c>
      <c r="W36" s="96"/>
      <c r="X36" s="96"/>
      <c r="Y36" s="86"/>
    </row>
    <row r="37" spans="1:27" s="93" customFormat="1" ht="51" customHeight="1">
      <c r="A37" s="92" t="s">
        <v>89</v>
      </c>
      <c r="C37" s="94">
        <v>0</v>
      </c>
      <c r="D37" s="94"/>
      <c r="E37" s="94">
        <v>-7879694196</v>
      </c>
      <c r="F37" s="94"/>
      <c r="G37" s="94">
        <v>0</v>
      </c>
      <c r="H37" s="94"/>
      <c r="I37" s="94">
        <f t="shared" si="0"/>
        <v>-7879694196</v>
      </c>
      <c r="K37" s="95">
        <f>I37/'[1]جمع درآمدها'!$E$13</f>
        <v>-1.3827913226570312E-2</v>
      </c>
      <c r="M37" s="94">
        <v>0</v>
      </c>
      <c r="N37" s="94"/>
      <c r="O37" s="94">
        <v>56282920016</v>
      </c>
      <c r="P37" s="94"/>
      <c r="Q37" s="94">
        <v>0</v>
      </c>
      <c r="R37" s="94"/>
      <c r="S37" s="94">
        <f t="shared" si="1"/>
        <v>56282920016</v>
      </c>
      <c r="U37" s="95">
        <f>S37/'[1]جمع درآمدها'!$E$13</f>
        <v>9.8769738362984236E-2</v>
      </c>
      <c r="W37" s="96"/>
      <c r="X37" s="96"/>
      <c r="Y37" s="86"/>
    </row>
    <row r="38" spans="1:27" s="86" customFormat="1" ht="51" customHeight="1" thickBot="1">
      <c r="C38" s="97">
        <f>SUM(C10:C37)</f>
        <v>111505044987</v>
      </c>
      <c r="E38" s="97">
        <f>SUM(E10:E37)</f>
        <v>-215022471050</v>
      </c>
      <c r="G38" s="97">
        <f>SUM(G10:G37)</f>
        <v>14939561298</v>
      </c>
      <c r="I38" s="97">
        <f>SUM(I10:I37)</f>
        <v>-88577864765</v>
      </c>
      <c r="J38" s="93"/>
      <c r="K38" s="31">
        <f>SUM(K10:K37)</f>
        <v>-0.1554434724620499</v>
      </c>
      <c r="L38" s="93"/>
      <c r="M38" s="97">
        <f>SUM(M10:M37)</f>
        <v>188822381182</v>
      </c>
      <c r="O38" s="97">
        <f>SUM(O10:O37)</f>
        <v>217301917100</v>
      </c>
      <c r="Q38" s="97">
        <f>SUM(Q10:Q37)</f>
        <v>88151070535</v>
      </c>
      <c r="S38" s="97">
        <f>SUM(S10:S37)</f>
        <v>494275368817</v>
      </c>
      <c r="T38" s="93"/>
      <c r="U38" s="31">
        <f>SUM(U10:U37)</f>
        <v>0.86739367544264412</v>
      </c>
      <c r="V38" s="93"/>
      <c r="AA38" s="98">
        <f>SUM(W38:Z38)</f>
        <v>0</v>
      </c>
    </row>
    <row r="39" spans="1:27" s="99" customFormat="1" ht="51" customHeight="1" thickTop="1"/>
    <row r="40" spans="1:27" s="99" customFormat="1" ht="36.75"/>
    <row r="41" spans="1:27" s="99" customFormat="1" ht="36.75"/>
    <row r="42" spans="1:27" s="99" customFormat="1" ht="36.75"/>
    <row r="43" spans="1:27" s="99" customFormat="1" ht="36.75"/>
    <row r="44" spans="1:27" s="99" customFormat="1" ht="36.75"/>
    <row r="45" spans="1:27" s="99" customFormat="1" ht="36.75"/>
    <row r="46" spans="1:27" s="99" customFormat="1" ht="36.75"/>
    <row r="47" spans="1:27" s="99" customFormat="1" ht="36.75"/>
    <row r="48" spans="1:27" s="99" customFormat="1" ht="36.75"/>
    <row r="49" spans="1:1" s="99" customFormat="1" ht="36.75"/>
    <row r="50" spans="1:1" s="99" customFormat="1" ht="36.75"/>
    <row r="51" spans="1:1" s="99" customFormat="1" ht="36.75"/>
    <row r="52" spans="1:1" s="99" customFormat="1" ht="36.75"/>
    <row r="53" spans="1:1" s="99" customFormat="1" ht="36.75"/>
    <row r="54" spans="1:1" s="99" customFormat="1" ht="36.75"/>
    <row r="55" spans="1:1" s="99" customFormat="1" ht="36.75"/>
    <row r="56" spans="1:1" s="99" customFormat="1" ht="36.75"/>
    <row r="57" spans="1:1" s="99" customFormat="1" ht="36.75"/>
    <row r="58" spans="1:1" s="99" customFormat="1" ht="36.75"/>
    <row r="59" spans="1:1" s="99" customFormat="1" ht="36.75"/>
    <row r="60" spans="1:1" ht="36.75">
      <c r="A60" s="99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mergeCells count="7">
    <mergeCell ref="A2:U2"/>
    <mergeCell ref="A3:U3"/>
    <mergeCell ref="A4:U4"/>
    <mergeCell ref="A6:S6"/>
    <mergeCell ref="A8:A9"/>
    <mergeCell ref="C8:K8"/>
    <mergeCell ref="M8:U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</vt:lpstr>
      <vt:lpstr>درآمد ناشی از تغییر قیمت اوراق </vt:lpstr>
      <vt:lpstr>سرمایه‌گذاری در سهام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سهام'!Print_Area</vt:lpstr>
      <vt:lpstr>سهام!Print_Area</vt:lpstr>
      <vt:lpstr>'سود اوراق بهادار و سپرده بانکی '!Print_Area</vt:lpstr>
      <vt:lpstr>'سرمایه‌گذاری در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Mehri Ghasabi</cp:lastModifiedBy>
  <cp:lastPrinted>2023-04-24T13:57:09Z</cp:lastPrinted>
  <dcterms:created xsi:type="dcterms:W3CDTF">2019-07-05T09:08:54Z</dcterms:created>
  <dcterms:modified xsi:type="dcterms:W3CDTF">2023-07-01T05:44:42Z</dcterms:modified>
</cp:coreProperties>
</file>