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صندوق آهنگ سهام کیان\گزارش ماهانه\سال1402\14020431\"/>
    </mc:Choice>
  </mc:AlternateContent>
  <xr:revisionPtr revIDLastSave="0" documentId="13_ncr:1_{CFA423EB-184F-492D-B715-6FF6FE2CA977}" xr6:coauthVersionLast="47" xr6:coauthVersionMax="47" xr10:uidLastSave="{00000000-0000-0000-0000-000000000000}"/>
  <bookViews>
    <workbookView xWindow="-120" yWindow="-120" windowWidth="24240" windowHeight="13140" tabRatio="900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فروش " sheetId="9" r:id="rId8"/>
    <sheet name="درآمد ناشی از تغییر قیمت اوراق " sheetId="10" r:id="rId9"/>
    <sheet name="سرمایه‌گذاری در سهام " sheetId="11" r:id="rId10"/>
    <sheet name="سرمایه‌گذاری در اوراق بهادار " sheetId="18" r:id="rId11"/>
    <sheet name="درآمد سپرده بانکی " sheetId="13" r:id="rId12"/>
    <sheet name="سایر درآمدها " sheetId="14" r:id="rId13"/>
  </sheets>
  <definedNames>
    <definedName name="_xlnm._FilterDatabase" localSheetId="11" hidden="1">'درآمد سپرده بانکی '!$A$9:$M$9</definedName>
    <definedName name="_xlnm._FilterDatabase" localSheetId="8" hidden="1">'درآمد ناشی از تغییر قیمت اوراق '!$A$8:$X$8</definedName>
    <definedName name="_xlnm._FilterDatabase" localSheetId="7" hidden="1">'درآمد ناشی از فروش '!$A$8:$Q$8</definedName>
    <definedName name="_xlnm._FilterDatabase" localSheetId="12" hidden="1">'سایر درآمدها '!$A$9:$M$9</definedName>
    <definedName name="_xlnm._FilterDatabase" localSheetId="9" hidden="1">'سرمایه‌گذاری در سهام '!$A$9:$AA$9</definedName>
    <definedName name="_xlnm._FilterDatabase" localSheetId="1" hidden="1">سهام!$A$11:$AJ$11</definedName>
    <definedName name="_xlnm._FilterDatabase" localSheetId="5" hidden="1">'سود اوراق بهادار و سپرده بانکی '!$A$7:$S$7</definedName>
    <definedName name="_xlnm.Print_Area" localSheetId="2">اوراق!$A$1:$AL$14</definedName>
    <definedName name="_xlnm.Print_Area" localSheetId="4">'جمع درآمدها'!$A$1:$I$14</definedName>
    <definedName name="_xlnm.Print_Area" localSheetId="11">'درآمد سپرده بانکی '!$A$1:$L$15</definedName>
    <definedName name="_xlnm.Print_Area" localSheetId="6">'درآمد سود سهام '!$A$1:$S$25</definedName>
    <definedName name="_xlnm.Print_Area" localSheetId="8">'درآمد ناشی از تغییر قیمت اوراق '!$A$1:$Q$35</definedName>
    <definedName name="_xlnm.Print_Area" localSheetId="7">'درآمد ناشی از فروش '!$A$1:$Q$36</definedName>
    <definedName name="_xlnm.Print_Area" localSheetId="0">روکش!$A$1:$L$40</definedName>
    <definedName name="_xlnm.Print_Area" localSheetId="12">'سایر درآمدها '!$A$1:$E$13</definedName>
    <definedName name="_xlnm.Print_Area" localSheetId="3">'سپرده '!$A$1:$S$14</definedName>
    <definedName name="_xlnm.Print_Area" localSheetId="10">'سرمایه‌گذاری در اوراق بهادار '!$A$1:$Q$14</definedName>
    <definedName name="_xlnm.Print_Area" localSheetId="9">'سرمایه‌گذاری در سهام '!$A$1:$U$40</definedName>
    <definedName name="_xlnm.Print_Area" localSheetId="1">سهام!$A$1:$Z$40</definedName>
    <definedName name="_xlnm.Print_Area" localSheetId="5">'سود اوراق بهادار و سپرده بانکی '!$A$1:$T$13</definedName>
    <definedName name="_xlnm.Print_Titles" localSheetId="8">'درآمد ناشی از تغییر قیمت اوراق '!#REF!</definedName>
    <definedName name="_xlnm.Print_Titles" localSheetId="9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8" i="11" l="1"/>
  <c r="U39" i="11"/>
  <c r="Q40" i="11"/>
  <c r="M40" i="11"/>
  <c r="A39" i="11"/>
  <c r="A38" i="11"/>
  <c r="Q11" i="18"/>
  <c r="Q10" i="18"/>
  <c r="I11" i="18"/>
  <c r="I10" i="18"/>
  <c r="T12" i="10"/>
  <c r="C35" i="10"/>
  <c r="T10" i="10"/>
  <c r="T11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9" i="10"/>
  <c r="K35" i="9"/>
  <c r="C35" i="9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9" i="8"/>
  <c r="S9" i="7"/>
  <c r="S10" i="7"/>
  <c r="S11" i="7"/>
  <c r="S12" i="7"/>
  <c r="S8" i="7"/>
  <c r="M10" i="7"/>
  <c r="M11" i="7"/>
  <c r="M12" i="7"/>
  <c r="M13" i="7" s="1"/>
  <c r="M9" i="7"/>
  <c r="U14" i="21"/>
  <c r="I38" i="1"/>
  <c r="AC14" i="21"/>
  <c r="M38" i="1"/>
  <c r="C38" i="1"/>
  <c r="AK13" i="21"/>
  <c r="W14" i="21"/>
  <c r="AI14" i="21"/>
  <c r="AG14" i="21"/>
  <c r="AN11" i="21"/>
  <c r="AK12" i="21" s="1"/>
  <c r="AK14" i="21" s="1"/>
  <c r="G14" i="21"/>
  <c r="S14" i="21"/>
  <c r="Q14" i="21"/>
  <c r="K14" i="21"/>
  <c r="E12" i="14"/>
  <c r="C12" i="14"/>
  <c r="K11" i="13"/>
  <c r="G11" i="13"/>
  <c r="G12" i="13"/>
  <c r="G14" i="13"/>
  <c r="G10" i="13"/>
  <c r="I15" i="13"/>
  <c r="K12" i="13" s="1"/>
  <c r="E15" i="13"/>
  <c r="G13" i="13" s="1"/>
  <c r="Q12" i="18"/>
  <c r="I12" i="18"/>
  <c r="O12" i="18"/>
  <c r="M12" i="18"/>
  <c r="K12" i="18"/>
  <c r="G12" i="18"/>
  <c r="E12" i="18"/>
  <c r="S11" i="11"/>
  <c r="S12" i="11"/>
  <c r="U12" i="11" s="1"/>
  <c r="S13" i="11"/>
  <c r="U13" i="11" s="1"/>
  <c r="S14" i="11"/>
  <c r="U14" i="11" s="1"/>
  <c r="S15" i="11"/>
  <c r="U15" i="11" s="1"/>
  <c r="S16" i="11"/>
  <c r="U16" i="11" s="1"/>
  <c r="S17" i="11"/>
  <c r="U17" i="11" s="1"/>
  <c r="S18" i="11"/>
  <c r="U18" i="11" s="1"/>
  <c r="S19" i="11"/>
  <c r="U19" i="11" s="1"/>
  <c r="S20" i="11"/>
  <c r="U20" i="11" s="1"/>
  <c r="S21" i="11"/>
  <c r="U21" i="11" s="1"/>
  <c r="S22" i="11"/>
  <c r="U22" i="11" s="1"/>
  <c r="S23" i="11"/>
  <c r="U23" i="11" s="1"/>
  <c r="S24" i="11"/>
  <c r="U24" i="11" s="1"/>
  <c r="S25" i="11"/>
  <c r="U25" i="11" s="1"/>
  <c r="S26" i="11"/>
  <c r="U26" i="11" s="1"/>
  <c r="S27" i="11"/>
  <c r="U27" i="11" s="1"/>
  <c r="S28" i="11"/>
  <c r="U28" i="11" s="1"/>
  <c r="S29" i="11"/>
  <c r="U29" i="11" s="1"/>
  <c r="S30" i="11"/>
  <c r="U30" i="11" s="1"/>
  <c r="S31" i="11"/>
  <c r="U31" i="11" s="1"/>
  <c r="S32" i="11"/>
  <c r="U32" i="11" s="1"/>
  <c r="S33" i="11"/>
  <c r="U33" i="11" s="1"/>
  <c r="S34" i="11"/>
  <c r="U34" i="11" s="1"/>
  <c r="S35" i="11"/>
  <c r="U35" i="11" s="1"/>
  <c r="S36" i="11"/>
  <c r="U36" i="11" s="1"/>
  <c r="S37" i="11"/>
  <c r="U37" i="11" s="1"/>
  <c r="S10" i="11"/>
  <c r="U10" i="11" s="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10" i="11"/>
  <c r="G40" i="11"/>
  <c r="C40" i="11"/>
  <c r="O35" i="10"/>
  <c r="M35" i="10"/>
  <c r="G35" i="10"/>
  <c r="E35" i="10"/>
  <c r="O35" i="9"/>
  <c r="M35" i="9"/>
  <c r="G35" i="9"/>
  <c r="E35" i="9"/>
  <c r="Q24" i="8"/>
  <c r="O24" i="8"/>
  <c r="K24" i="8"/>
  <c r="I24" i="8"/>
  <c r="Q13" i="7"/>
  <c r="O13" i="7"/>
  <c r="M8" i="7"/>
  <c r="K13" i="7"/>
  <c r="I13" i="7"/>
  <c r="E16" i="13" s="1"/>
  <c r="S8" i="6"/>
  <c r="Q13" i="6"/>
  <c r="O13" i="6"/>
  <c r="M13" i="6"/>
  <c r="K13" i="6"/>
  <c r="Y12" i="1"/>
  <c r="Y26" i="1"/>
  <c r="Y15" i="1"/>
  <c r="Y20" i="1"/>
  <c r="Y31" i="1"/>
  <c r="Y14" i="1"/>
  <c r="Y18" i="1"/>
  <c r="Y36" i="1"/>
  <c r="Y37" i="1"/>
  <c r="W38" i="1"/>
  <c r="U38" i="1"/>
  <c r="O38" i="1"/>
  <c r="K38" i="1"/>
  <c r="G38" i="1"/>
  <c r="E38" i="1"/>
  <c r="Q25" i="1"/>
  <c r="Q12" i="1"/>
  <c r="Q26" i="1"/>
  <c r="Q27" i="1"/>
  <c r="Q28" i="1"/>
  <c r="Q23" i="1"/>
  <c r="Q29" i="1"/>
  <c r="Q15" i="1"/>
  <c r="Q20" i="1"/>
  <c r="Q30" i="1"/>
  <c r="Q24" i="1"/>
  <c r="Q19" i="1"/>
  <c r="Q13" i="1"/>
  <c r="Q31" i="1"/>
  <c r="Q14" i="1"/>
  <c r="Q32" i="1"/>
  <c r="Q33" i="1"/>
  <c r="Q34" i="1"/>
  <c r="Q35" i="1"/>
  <c r="Q18" i="1"/>
  <c r="Q36" i="1"/>
  <c r="Q22" i="1"/>
  <c r="Q17" i="1"/>
  <c r="Q21" i="1"/>
  <c r="Q38" i="1"/>
  <c r="I10" i="9"/>
  <c r="I11" i="9"/>
  <c r="I12" i="9"/>
  <c r="I13" i="9"/>
  <c r="I35" i="9" s="1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9" i="9"/>
  <c r="S9" i="6"/>
  <c r="D12" i="18"/>
  <c r="F12" i="18"/>
  <c r="H12" i="18"/>
  <c r="J12" i="18"/>
  <c r="L12" i="18"/>
  <c r="N12" i="18"/>
  <c r="P12" i="18"/>
  <c r="C12" i="18"/>
  <c r="Q9" i="10"/>
  <c r="I9" i="10"/>
  <c r="Q24" i="9"/>
  <c r="Q25" i="9"/>
  <c r="Q26" i="9"/>
  <c r="Q27" i="9"/>
  <c r="Q28" i="9"/>
  <c r="Q29" i="9"/>
  <c r="Q30" i="9"/>
  <c r="Q31" i="9"/>
  <c r="Q29" i="10"/>
  <c r="Q30" i="10"/>
  <c r="Q31" i="10"/>
  <c r="Q32" i="10"/>
  <c r="I29" i="10"/>
  <c r="I30" i="10"/>
  <c r="I31" i="10"/>
  <c r="I32" i="10"/>
  <c r="G15" i="13" l="1"/>
  <c r="M24" i="8"/>
  <c r="I16" i="13"/>
  <c r="K14" i="13"/>
  <c r="K13" i="13"/>
  <c r="S13" i="7"/>
  <c r="S24" i="8"/>
  <c r="S40" i="11"/>
  <c r="U40" i="11"/>
  <c r="I40" i="11"/>
  <c r="U11" i="11"/>
  <c r="Y16" i="1"/>
  <c r="Y35" i="1"/>
  <c r="Y13" i="1"/>
  <c r="Y29" i="1"/>
  <c r="Y25" i="1"/>
  <c r="S12" i="6"/>
  <c r="S13" i="6" s="1"/>
  <c r="Y21" i="1"/>
  <c r="Y34" i="1"/>
  <c r="Y19" i="1"/>
  <c r="Y23" i="1"/>
  <c r="S11" i="6"/>
  <c r="Y17" i="1"/>
  <c r="Y33" i="1"/>
  <c r="Y24" i="1"/>
  <c r="Y28" i="1"/>
  <c r="S10" i="6"/>
  <c r="Y22" i="1"/>
  <c r="Y32" i="1"/>
  <c r="Y30" i="1"/>
  <c r="Y27" i="1"/>
  <c r="Q24" i="10"/>
  <c r="Q25" i="10"/>
  <c r="Q26" i="10"/>
  <c r="Q27" i="10"/>
  <c r="Q28" i="10"/>
  <c r="I26" i="10"/>
  <c r="I27" i="10"/>
  <c r="I28" i="10"/>
  <c r="I33" i="10"/>
  <c r="E38" i="11" s="1"/>
  <c r="Q15" i="9"/>
  <c r="Q17" i="9"/>
  <c r="Q19" i="9"/>
  <c r="Q14" i="9"/>
  <c r="Q9" i="9"/>
  <c r="Q32" i="9"/>
  <c r="Q21" i="9"/>
  <c r="Q33" i="9"/>
  <c r="Q16" i="9"/>
  <c r="Q34" i="9"/>
  <c r="Q20" i="9"/>
  <c r="Q23" i="9"/>
  <c r="Q12" i="9"/>
  <c r="Q22" i="9"/>
  <c r="Q11" i="9"/>
  <c r="Q18" i="9"/>
  <c r="Q10" i="9"/>
  <c r="Q13" i="9"/>
  <c r="Q35" i="9" l="1"/>
  <c r="Y38" i="1"/>
  <c r="I10" i="10"/>
  <c r="Q34" i="10"/>
  <c r="O39" i="11" s="1"/>
  <c r="Q33" i="10"/>
  <c r="O38" i="11" s="1"/>
  <c r="O40" i="11" s="1"/>
  <c r="Q23" i="10"/>
  <c r="Q22" i="10"/>
  <c r="Q21" i="10"/>
  <c r="Q20" i="10"/>
  <c r="Q19" i="10"/>
  <c r="Q18" i="10"/>
  <c r="Q17" i="10"/>
  <c r="Q16" i="10"/>
  <c r="Q15" i="10"/>
  <c r="Q14" i="10"/>
  <c r="Q13" i="10"/>
  <c r="Q12" i="10"/>
  <c r="Q11" i="10"/>
  <c r="Q10" i="10"/>
  <c r="I34" i="10"/>
  <c r="E39" i="11" s="1"/>
  <c r="E40" i="11" s="1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Q35" i="10" l="1"/>
  <c r="I35" i="10"/>
  <c r="K10" i="13"/>
  <c r="K15" i="13" s="1"/>
  <c r="E12" i="15"/>
  <c r="I12" i="15" s="1"/>
  <c r="E8" i="14"/>
  <c r="C8" i="14"/>
  <c r="I8" i="13"/>
  <c r="E8" i="13"/>
  <c r="K8" i="18"/>
  <c r="C8" i="18"/>
  <c r="E11" i="15" l="1"/>
  <c r="I11" i="15" s="1"/>
  <c r="L15" i="13"/>
  <c r="J15" i="13"/>
  <c r="H15" i="13"/>
  <c r="F15" i="13"/>
  <c r="R12" i="18"/>
  <c r="E10" i="15"/>
  <c r="I10" i="15" s="1"/>
  <c r="C4" i="18"/>
  <c r="A3" i="18"/>
  <c r="A3" i="13" s="1"/>
  <c r="AA40" i="11"/>
  <c r="R24" i="8"/>
  <c r="P24" i="8"/>
  <c r="N24" i="8"/>
  <c r="L24" i="8"/>
  <c r="J24" i="8"/>
  <c r="O7" i="8"/>
  <c r="I7" i="8"/>
  <c r="A4" i="15"/>
  <c r="A4" i="7" s="1"/>
  <c r="Q6" i="6"/>
  <c r="K6" i="6"/>
  <c r="E4" i="6"/>
  <c r="E9" i="15" l="1"/>
  <c r="A4" i="8"/>
  <c r="A4" i="10" s="1"/>
  <c r="A4" i="9" s="1"/>
  <c r="A4" i="11" s="1"/>
  <c r="A4" i="18" s="1"/>
  <c r="A4" i="13" s="1"/>
  <c r="A4" i="14" s="1"/>
  <c r="I9" i="15" l="1"/>
  <c r="I13" i="15" s="1"/>
  <c r="E13" i="15"/>
  <c r="K10" i="11" s="1"/>
  <c r="K38" i="11" l="1"/>
  <c r="K39" i="11"/>
  <c r="K13" i="11"/>
  <c r="K19" i="11"/>
  <c r="K25" i="11"/>
  <c r="K31" i="11"/>
  <c r="K37" i="11"/>
  <c r="K18" i="11"/>
  <c r="K14" i="11"/>
  <c r="K20" i="11"/>
  <c r="K26" i="11"/>
  <c r="K32" i="11"/>
  <c r="K23" i="11"/>
  <c r="K24" i="11"/>
  <c r="K15" i="11"/>
  <c r="K21" i="11"/>
  <c r="K27" i="11"/>
  <c r="K33" i="11"/>
  <c r="K17" i="11"/>
  <c r="K30" i="11"/>
  <c r="K16" i="11"/>
  <c r="K22" i="11"/>
  <c r="K28" i="11"/>
  <c r="K34" i="11"/>
  <c r="K11" i="11"/>
  <c r="K29" i="11"/>
  <c r="K35" i="11"/>
  <c r="K12" i="11"/>
  <c r="K36" i="11"/>
  <c r="G9" i="15"/>
  <c r="G10" i="15"/>
  <c r="G11" i="15"/>
  <c r="G12" i="15"/>
  <c r="K40" i="11" l="1"/>
  <c r="G13" i="15"/>
  <c r="H35" i="9"/>
  <c r="J35" i="9"/>
  <c r="P35" i="9"/>
  <c r="N35" i="9"/>
  <c r="L35" i="9"/>
</calcChain>
</file>

<file path=xl/sharedStrings.xml><?xml version="1.0" encoding="utf-8"?>
<sst xmlns="http://schemas.openxmlformats.org/spreadsheetml/2006/main" count="552" uniqueCount="164">
  <si>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</si>
  <si>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</si>
  <si>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</si>
  <si>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</si>
  <si>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</si>
  <si>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</si>
  <si>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</si>
  <si>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</si>
  <si>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</si>
  <si>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</si>
  <si>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</si>
  <si>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</si>
  <si>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</si>
  <si>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</si>
  <si>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</si>
  <si>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</si>
  <si>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</si>
  <si>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</si>
  <si>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</si>
  <si>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</si>
  <si>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</si>
  <si>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</si>
  <si>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</si>
  <si>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</si>
  <si>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</si>
  <si>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</si>
  <si>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</si>
  <si>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</si>
  <si>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</si>
  <si>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</si>
  <si>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</si>
  <si>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</si>
  <si>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</si>
  <si>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</si>
  <si>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</si>
  <si>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</si>
  <si>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</si>
  <si>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</si>
  <si>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</si>
  <si>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</si>
  <si>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</si>
  <si>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</si>
  <si>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</si>
  <si>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</si>
  <si>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</si>
  <si>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</si>
  <si>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</si>
  <si>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</si>
  <si>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</si>
  <si>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</si>
  <si>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</si>
  <si>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</si>
  <si>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</si>
  <si>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</si>
  <si>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</si>
  <si>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</si>
  <si>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</si>
  <si>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</si>
  <si>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</si>
  <si>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</si>
  <si>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</si>
  <si>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</si>
  <si>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</si>
  <si>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</si>
  <si>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</si>
  <si>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</si>
  <si>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</si>
  <si>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</si>
  <si>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</si>
  <si>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</si>
  <si>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</si>
  <si>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</si>
  <si>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</si>
  <si>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</si>
  <si>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</si>
  <si>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</si>
  <si>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</si>
  <si>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</si>
  <si>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</si>
  <si>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</si>
  <si>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</si>
  <si>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</si>
  <si>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</si>
  <si>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</si>
  <si>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</si>
  <si>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</si>
  <si>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سرمایه گذاری دارویی تامین</t>
  </si>
  <si>
    <t>سرمایه‌گذاری‌غدیر(هلدینگ‌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</si>
  <si>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</si>
  <si>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</si>
  <si>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</si>
  <si>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</si>
  <si>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</si>
  <si>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</si>
  <si>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</si>
  <si>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</si>
  <si>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</si>
  <si>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</si>
  <si>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</si>
  <si>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</si>
  <si>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</si>
  <si>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تعدیل کارمزد کارگزار</t>
  </si>
  <si>
    <t>بانک اقتصاد نوین توحید</t>
  </si>
  <si>
    <t>12485067333911</t>
  </si>
  <si>
    <t>1400/04/19</t>
  </si>
  <si>
    <t>توسعه‌معادن‌وفلزات‌</t>
  </si>
  <si>
    <t>کل دارایی ها</t>
  </si>
  <si>
    <t>توزیع دارو پخش</t>
  </si>
  <si>
    <t>پالایش نفت بندرعباس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</si>
  <si>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</si>
  <si>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</si>
  <si>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</si>
  <si>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</si>
  <si>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</si>
  <si>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8648104013808</t>
  </si>
  <si>
    <t>ح . توزیع دارو پخش</t>
  </si>
  <si>
    <t>بانک ملی الوند</t>
  </si>
  <si>
    <t>0228569775003</t>
  </si>
  <si>
    <t>توسعه حمل و نقل ریلی پارسیان</t>
  </si>
  <si>
    <t>فولاد مبارکه اصفهان</t>
  </si>
  <si>
    <t>سرمایه‌گذاری‌صندوق‌بازنشستگی‌</t>
  </si>
  <si>
    <t>1402/01/31</t>
  </si>
  <si>
    <t>داروسازی‌ اسوه‌</t>
  </si>
  <si>
    <t>داروسازی‌ اکسیر</t>
  </si>
  <si>
    <t>داروسازی دانا</t>
  </si>
  <si>
    <t>سیمان‌ صوفیان‌</t>
  </si>
  <si>
    <t>ح. پخش البرز</t>
  </si>
  <si>
    <t>سرمایه گذاری صبا تامین</t>
  </si>
  <si>
    <t>1402/02/27</t>
  </si>
  <si>
    <t>1402/02/11</t>
  </si>
  <si>
    <t>1402/02/20</t>
  </si>
  <si>
    <t>1402/02/07</t>
  </si>
  <si>
    <t>درآمدها</t>
  </si>
  <si>
    <t>1402/03/31</t>
  </si>
  <si>
    <t>ح . سرمایه گذاری صبا تامین</t>
  </si>
  <si>
    <t>1402/03/10</t>
  </si>
  <si>
    <t>1402/03/02</t>
  </si>
  <si>
    <t>1402/03/17</t>
  </si>
  <si>
    <t xml:space="preserve"> منتهی به 1402/04/31</t>
  </si>
  <si>
    <t>برای ماه منتهی به 1402/04/31</t>
  </si>
  <si>
    <t>1402/04/31</t>
  </si>
  <si>
    <t xml:space="preserve">از ابتدای سال مالی تا پایان تیر ماه </t>
  </si>
  <si>
    <t>طی تیر ماه</t>
  </si>
  <si>
    <t>از ابتدای سال مالی تا پایان تیر ماه</t>
  </si>
  <si>
    <t>1401/06/21</t>
  </si>
  <si>
    <t>1401/07/25</t>
  </si>
  <si>
    <t>1402/04/12</t>
  </si>
  <si>
    <t>1402/04/30</t>
  </si>
  <si>
    <t>1402/04/29</t>
  </si>
  <si>
    <t>1402/04/28</t>
  </si>
  <si>
    <t>اسناد خزانه-م1بودجه01-040326</t>
  </si>
  <si>
    <t>اسنادخزانه-م4بودجه01-040917</t>
  </si>
  <si>
    <t>دارای مجوز سازمان</t>
  </si>
  <si>
    <t>بله</t>
  </si>
  <si>
    <t>بورسی یا فرابورسی</t>
  </si>
  <si>
    <t>تاریخ انتشار</t>
  </si>
  <si>
    <t>1401/02/26</t>
  </si>
  <si>
    <t>1404/03/26</t>
  </si>
  <si>
    <t>1401/12/08</t>
  </si>
  <si>
    <t>1404/09/16</t>
  </si>
  <si>
    <t>تاریخ سررسید</t>
  </si>
  <si>
    <t>نرخ موثر</t>
  </si>
  <si>
    <t>قیمت بازار هر ورقه</t>
  </si>
  <si>
    <t>1-2-سرمایه‌گذاری در اوراق بهادار با درآمد ثابت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</si>
</sst>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  <numFmt numFmtId="169" formatCode="0.000"/>
    <numFmt numFmtId="170" formatCode="#,##0.000;\(#,##0.000\)"/>
  </numFmts>
  <fonts count="47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9"/>
      <name val="Tahoma"/>
      <family val="2"/>
    </font>
    <font>
      <sz val="18"/>
      <color rgb="FF000000"/>
      <name val="Tahoma"/>
      <family val="2"/>
    </font>
    <font>
      <sz val="28"/>
      <name val="B Nazanin"/>
      <charset val="178"/>
    </font>
    <font>
      <b/>
      <sz val="20"/>
      <color rgb="FFFFFF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10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5" fontId="8" fillId="0" borderId="0" xfId="0" applyNumberFormat="1" applyFont="1"/>
    <xf numFmtId="168" fontId="8" fillId="0" borderId="0" xfId="0" applyNumberFormat="1" applyFont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167" fontId="8" fillId="0" borderId="0" xfId="2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5" fontId="39" fillId="0" borderId="0" xfId="0" applyNumberFormat="1" applyFont="1" applyAlignment="1">
      <alignment vertical="center" wrapText="1"/>
    </xf>
    <xf numFmtId="167" fontId="8" fillId="0" borderId="0" xfId="0" applyNumberFormat="1" applyFont="1"/>
    <xf numFmtId="165" fontId="24" fillId="0" borderId="0" xfId="0" applyNumberFormat="1" applyFont="1"/>
    <xf numFmtId="167" fontId="45" fillId="0" borderId="0" xfId="2" applyNumberFormat="1" applyFont="1" applyFill="1" applyAlignment="1">
      <alignment vertical="center"/>
    </xf>
    <xf numFmtId="167" fontId="46" fillId="0" borderId="8" xfId="2" applyNumberFormat="1" applyFont="1" applyFill="1" applyBorder="1" applyAlignment="1">
      <alignment vertical="center"/>
    </xf>
    <xf numFmtId="0" fontId="46" fillId="0" borderId="8" xfId="0" applyFont="1" applyBorder="1" applyAlignment="1">
      <alignment vertical="center"/>
    </xf>
    <xf numFmtId="167" fontId="23" fillId="0" borderId="8" xfId="2" applyNumberFormat="1" applyFont="1" applyFill="1" applyBorder="1" applyAlignment="1">
      <alignment vertical="center"/>
    </xf>
    <xf numFmtId="0" fontId="23" fillId="0" borderId="8" xfId="0" applyFont="1" applyBorder="1" applyAlignment="1">
      <alignment vertical="center"/>
    </xf>
    <xf numFmtId="167" fontId="24" fillId="0" borderId="0" xfId="2" applyNumberFormat="1" applyFont="1" applyFill="1" applyAlignment="1">
      <alignment vertical="center"/>
    </xf>
    <xf numFmtId="41" fontId="24" fillId="0" borderId="0" xfId="0" applyNumberFormat="1" applyFont="1" applyFill="1"/>
    <xf numFmtId="0" fontId="7" fillId="0" borderId="0" xfId="0" applyFont="1" applyFill="1"/>
    <xf numFmtId="0" fontId="8" fillId="0" borderId="0" xfId="0" applyFont="1" applyFill="1"/>
    <xf numFmtId="41" fontId="8" fillId="0" borderId="0" xfId="0" applyNumberFormat="1" applyFont="1" applyFill="1"/>
    <xf numFmtId="165" fontId="8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41" fontId="24" fillId="0" borderId="0" xfId="0" applyNumberFormat="1" applyFont="1" applyFill="1" applyAlignment="1">
      <alignment vertical="center"/>
    </xf>
    <xf numFmtId="3" fontId="37" fillId="0" borderId="0" xfId="0" applyNumberFormat="1" applyFont="1" applyFill="1"/>
    <xf numFmtId="165" fontId="24" fillId="0" borderId="0" xfId="0" applyNumberFormat="1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27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10" fontId="24" fillId="0" borderId="0" xfId="0" applyNumberFormat="1" applyFont="1" applyFill="1" applyAlignment="1">
      <alignment horizontal="center" vertical="center"/>
    </xf>
    <xf numFmtId="3" fontId="24" fillId="0" borderId="0" xfId="0" applyNumberFormat="1" applyFont="1" applyFill="1" applyAlignment="1">
      <alignment vertical="center"/>
    </xf>
    <xf numFmtId="3" fontId="42" fillId="0" borderId="0" xfId="0" applyNumberFormat="1" applyFont="1" applyFill="1"/>
    <xf numFmtId="3" fontId="41" fillId="0" borderId="0" xfId="0" applyNumberFormat="1" applyFont="1" applyFill="1"/>
    <xf numFmtId="3" fontId="43" fillId="0" borderId="0" xfId="0" applyNumberFormat="1" applyFont="1" applyFill="1" applyAlignment="1">
      <alignment horizontal="right" vertical="center" wrapText="1"/>
    </xf>
    <xf numFmtId="3" fontId="44" fillId="0" borderId="0" xfId="0" applyNumberFormat="1" applyFont="1" applyFill="1"/>
    <xf numFmtId="41" fontId="24" fillId="0" borderId="0" xfId="0" applyNumberFormat="1" applyFont="1" applyFill="1" applyAlignment="1">
      <alignment horizontal="center"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41" fontId="24" fillId="0" borderId="0" xfId="0" applyNumberFormat="1" applyFont="1" applyFill="1" applyAlignment="1">
      <alignment horizontal="center"/>
    </xf>
    <xf numFmtId="169" fontId="24" fillId="0" borderId="0" xfId="0" applyNumberFormat="1" applyFont="1" applyFill="1" applyAlignment="1">
      <alignment vertical="center"/>
    </xf>
    <xf numFmtId="167" fontId="24" fillId="0" borderId="0" xfId="0" applyNumberFormat="1" applyFont="1" applyFill="1" applyAlignment="1">
      <alignment vertical="center"/>
    </xf>
    <xf numFmtId="170" fontId="24" fillId="0" borderId="2" xfId="0" applyNumberFormat="1" applyFont="1" applyFill="1" applyBorder="1" applyAlignment="1">
      <alignment vertical="center"/>
    </xf>
    <xf numFmtId="0" fontId="11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 vertical="center" readingOrder="2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43" fontId="11" fillId="0" borderId="0" xfId="0" applyNumberFormat="1" applyFont="1" applyFill="1" applyAlignment="1">
      <alignment horizontal="center"/>
    </xf>
    <xf numFmtId="41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68" fontId="11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165" fontId="8" fillId="0" borderId="2" xfId="0" applyNumberFormat="1" applyFont="1" applyFill="1" applyBorder="1"/>
    <xf numFmtId="168" fontId="8" fillId="0" borderId="0" xfId="0" applyNumberFormat="1" applyFont="1" applyFill="1"/>
    <xf numFmtId="167" fontId="8" fillId="0" borderId="0" xfId="0" applyNumberFormat="1" applyFont="1" applyFill="1"/>
    <xf numFmtId="0" fontId="18" fillId="0" borderId="0" xfId="0" applyFont="1" applyFill="1" applyAlignment="1">
      <alignment horizontal="right" vertical="center" readingOrder="2"/>
    </xf>
    <xf numFmtId="0" fontId="8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165" fontId="8" fillId="0" borderId="0" xfId="0" applyNumberFormat="1" applyFont="1" applyFill="1"/>
    <xf numFmtId="3" fontId="11" fillId="0" borderId="0" xfId="0" applyNumberFormat="1" applyFont="1" applyFill="1" applyAlignment="1">
      <alignment wrapText="1"/>
    </xf>
    <xf numFmtId="165" fontId="8" fillId="0" borderId="0" xfId="0" applyNumberFormat="1" applyFont="1" applyFill="1" applyAlignment="1">
      <alignment wrapText="1"/>
    </xf>
    <xf numFmtId="165" fontId="11" fillId="0" borderId="0" xfId="0" applyNumberFormat="1" applyFont="1" applyFill="1" applyAlignment="1">
      <alignment wrapText="1"/>
    </xf>
    <xf numFmtId="3" fontId="36" fillId="0" borderId="0" xfId="0" applyNumberFormat="1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3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/>
    </xf>
    <xf numFmtId="166" fontId="8" fillId="0" borderId="2" xfId="0" applyNumberFormat="1" applyFont="1" applyFill="1" applyBorder="1" applyAlignment="1">
      <alignment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7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41" fontId="8" fillId="0" borderId="7" xfId="0" applyNumberFormat="1" applyFont="1" applyFill="1" applyBorder="1"/>
    <xf numFmtId="41" fontId="35" fillId="0" borderId="0" xfId="0" applyNumberFormat="1" applyFont="1" applyFill="1"/>
    <xf numFmtId="3" fontId="38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40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5" fontId="31" fillId="0" borderId="0" xfId="0" applyNumberFormat="1" applyFont="1" applyFill="1" applyAlignment="1">
      <alignment horizontal="center" vertical="center"/>
    </xf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0" fontId="33" fillId="0" borderId="0" xfId="0" applyFont="1" applyFill="1" applyAlignment="1">
      <alignment horizontal="right" vertical="center" readingOrder="2"/>
    </xf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 applyAlignment="1">
      <alignment horizontal="center"/>
    </xf>
    <xf numFmtId="165" fontId="28" fillId="0" borderId="0" xfId="0" applyNumberFormat="1" applyFont="1" applyFill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165" fontId="38" fillId="0" borderId="0" xfId="0" applyNumberFormat="1" applyFont="1" applyFill="1" applyAlignment="1">
      <alignment horizontal="right" vertical="center"/>
    </xf>
    <xf numFmtId="0" fontId="3" fillId="0" borderId="0" xfId="3" applyFont="1" applyFill="1" applyAlignment="1">
      <alignment horizontal="center" vertical="center"/>
    </xf>
    <xf numFmtId="0" fontId="8" fillId="0" borderId="0" xfId="3" applyFont="1" applyFill="1"/>
    <xf numFmtId="0" fontId="3" fillId="0" borderId="0" xfId="3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readingOrder="2"/>
    </xf>
    <xf numFmtId="0" fontId="19" fillId="0" borderId="0" xfId="0" applyFont="1" applyFill="1" applyAlignment="1">
      <alignment horizontal="right" vertical="center" readingOrder="2"/>
    </xf>
    <xf numFmtId="0" fontId="3" fillId="0" borderId="5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wrapText="1"/>
    </xf>
    <xf numFmtId="166" fontId="8" fillId="0" borderId="2" xfId="3" applyNumberFormat="1" applyFont="1" applyFill="1" applyBorder="1"/>
    <xf numFmtId="168" fontId="8" fillId="0" borderId="0" xfId="3" applyNumberFormat="1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 vertical="center" readingOrder="2"/>
    </xf>
    <xf numFmtId="0" fontId="16" fillId="0" borderId="0" xfId="0" applyFont="1" applyFill="1" applyAlignment="1">
      <alignment horizontal="right" vertical="center" readingOrder="2"/>
    </xf>
    <xf numFmtId="0" fontId="16" fillId="0" borderId="0" xfId="0" applyFont="1" applyFill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65" fontId="13" fillId="0" borderId="2" xfId="0" applyNumberFormat="1" applyFont="1" applyFill="1" applyBorder="1" applyAlignment="1">
      <alignment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11</xdr:col>
      <xdr:colOff>600074</xdr:colOff>
      <xdr:row>40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3647CD-EB52-4D11-B94C-F1D43EFCB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80726" y="19050"/>
          <a:ext cx="7305674" cy="76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zoomScaleNormal="100" zoomScaleSheetLayoutView="100" workbookViewId="0">
      <selection activeCell="G44" sqref="G44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50" t="s">
        <v>94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</row>
    <row r="24" spans="1:13" ht="15" customHeight="1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3" ht="15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</row>
    <row r="28" spans="1:13">
      <c r="A28" s="51" t="s">
        <v>138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</row>
    <row r="29" spans="1:13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</row>
    <row r="30" spans="1:13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</row>
    <row r="32" spans="1:13">
      <c r="C32" s="18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AA62"/>
  <sheetViews>
    <sheetView rightToLeft="1" view="pageBreakPreview" zoomScale="40" zoomScaleNormal="100" zoomScaleSheetLayoutView="40" workbookViewId="0">
      <selection sqref="A1:XFD1048576"/>
    </sheetView>
  </sheetViews>
  <sheetFormatPr defaultColWidth="9.140625" defaultRowHeight="27.75"/>
  <cols>
    <col min="1" max="1" width="74.140625" style="123" bestFit="1" customWidth="1"/>
    <col min="2" max="2" width="1" style="123" customWidth="1"/>
    <col min="3" max="3" width="39.140625" style="123" bestFit="1" customWidth="1"/>
    <col min="4" max="4" width="1" style="123" customWidth="1"/>
    <col min="5" max="5" width="45.5703125" style="123" bestFit="1" customWidth="1"/>
    <col min="6" max="6" width="1" style="123" customWidth="1"/>
    <col min="7" max="7" width="44.140625" style="123" bestFit="1" customWidth="1"/>
    <col min="8" max="8" width="1" style="123" customWidth="1"/>
    <col min="9" max="9" width="43.7109375" style="123" bestFit="1" customWidth="1"/>
    <col min="10" max="10" width="1" style="123" customWidth="1"/>
    <col min="11" max="11" width="22.28515625" style="168" customWidth="1"/>
    <col min="12" max="12" width="1" style="123" customWidth="1"/>
    <col min="13" max="13" width="44.140625" style="123" bestFit="1" customWidth="1"/>
    <col min="14" max="14" width="1" style="123" customWidth="1"/>
    <col min="15" max="15" width="44.42578125" style="123" bestFit="1" customWidth="1"/>
    <col min="16" max="16" width="1.5703125" style="123" customWidth="1"/>
    <col min="17" max="17" width="44" style="123" customWidth="1"/>
    <col min="18" max="18" width="1" style="123" customWidth="1"/>
    <col min="19" max="19" width="43.42578125" style="123" customWidth="1"/>
    <col min="20" max="20" width="1" style="123" customWidth="1"/>
    <col min="21" max="21" width="23.42578125" style="168" customWidth="1"/>
    <col min="22" max="22" width="1" style="123" customWidth="1"/>
    <col min="23" max="23" width="32.28515625" style="123" bestFit="1" customWidth="1"/>
    <col min="24" max="24" width="34.85546875" style="123" bestFit="1" customWidth="1"/>
    <col min="25" max="25" width="37.7109375" style="123" bestFit="1" customWidth="1"/>
    <col min="26" max="26" width="23" style="123" bestFit="1" customWidth="1"/>
    <col min="27" max="27" width="31.5703125" style="123" bestFit="1" customWidth="1"/>
    <col min="28" max="16384" width="9.140625" style="123"/>
  </cols>
  <sheetData>
    <row r="2" spans="1:25" s="161" customFormat="1" ht="78">
      <c r="A2" s="160" t="s">
        <v>67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</row>
    <row r="3" spans="1:25" s="161" customFormat="1" ht="78">
      <c r="A3" s="160" t="s">
        <v>29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</row>
    <row r="4" spans="1:25" s="161" customFormat="1" ht="78">
      <c r="A4" s="160" t="str">
        <f>'درآمد ناشی از فروش '!A4:Q4</f>
        <v>برای ماه منتهی به 1402/04/31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</row>
    <row r="5" spans="1:25" s="163" customFormat="1" ht="36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</row>
    <row r="6" spans="1:25" s="165" customFormat="1" ht="53.25">
      <c r="A6" s="164" t="s">
        <v>80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U6" s="166"/>
    </row>
    <row r="7" spans="1:25" ht="40.5">
      <c r="A7" s="57"/>
      <c r="B7" s="57"/>
      <c r="C7" s="57"/>
      <c r="D7" s="57"/>
      <c r="E7" s="57"/>
      <c r="F7" s="57"/>
      <c r="G7" s="57"/>
      <c r="H7" s="57"/>
      <c r="I7" s="167"/>
      <c r="J7" s="57"/>
      <c r="K7" s="58"/>
      <c r="L7" s="57"/>
      <c r="M7" s="57"/>
      <c r="N7" s="57"/>
      <c r="O7" s="57"/>
      <c r="P7" s="57"/>
      <c r="Q7" s="57"/>
      <c r="R7" s="57"/>
      <c r="S7" s="167"/>
    </row>
    <row r="8" spans="1:25" s="165" customFormat="1" ht="46.5" customHeight="1" thickBot="1">
      <c r="A8" s="169" t="s">
        <v>3</v>
      </c>
      <c r="C8" s="170" t="s">
        <v>142</v>
      </c>
      <c r="D8" s="170" t="s">
        <v>31</v>
      </c>
      <c r="E8" s="170" t="s">
        <v>31</v>
      </c>
      <c r="F8" s="170" t="s">
        <v>31</v>
      </c>
      <c r="G8" s="170" t="s">
        <v>31</v>
      </c>
      <c r="H8" s="170" t="s">
        <v>31</v>
      </c>
      <c r="I8" s="170" t="s">
        <v>31</v>
      </c>
      <c r="J8" s="170" t="s">
        <v>31</v>
      </c>
      <c r="K8" s="170" t="s">
        <v>31</v>
      </c>
      <c r="M8" s="170" t="s">
        <v>143</v>
      </c>
      <c r="N8" s="170" t="s">
        <v>32</v>
      </c>
      <c r="O8" s="170" t="s">
        <v>32</v>
      </c>
      <c r="P8" s="170" t="s">
        <v>32</v>
      </c>
      <c r="Q8" s="170" t="s">
        <v>32</v>
      </c>
      <c r="R8" s="170" t="s">
        <v>32</v>
      </c>
      <c r="S8" s="170" t="s">
        <v>32</v>
      </c>
      <c r="T8" s="170" t="s">
        <v>32</v>
      </c>
      <c r="U8" s="170" t="s">
        <v>32</v>
      </c>
    </row>
    <row r="9" spans="1:25" s="171" customFormat="1" ht="76.5" customHeight="1" thickBot="1">
      <c r="A9" s="170" t="s">
        <v>3</v>
      </c>
      <c r="C9" s="172" t="s">
        <v>49</v>
      </c>
      <c r="E9" s="172" t="s">
        <v>50</v>
      </c>
      <c r="G9" s="172" t="s">
        <v>51</v>
      </c>
      <c r="I9" s="172" t="s">
        <v>22</v>
      </c>
      <c r="K9" s="172" t="s">
        <v>52</v>
      </c>
      <c r="M9" s="172" t="s">
        <v>49</v>
      </c>
      <c r="O9" s="172" t="s">
        <v>50</v>
      </c>
      <c r="Q9" s="172" t="s">
        <v>51</v>
      </c>
      <c r="S9" s="172" t="s">
        <v>22</v>
      </c>
      <c r="U9" s="172" t="s">
        <v>52</v>
      </c>
    </row>
    <row r="10" spans="1:25" s="174" customFormat="1" ht="51" customHeight="1">
      <c r="A10" s="173" t="s">
        <v>87</v>
      </c>
      <c r="C10" s="175">
        <v>0</v>
      </c>
      <c r="D10" s="175"/>
      <c r="E10" s="175">
        <v>-4942863855</v>
      </c>
      <c r="F10" s="175"/>
      <c r="G10" s="175">
        <v>-33136618100</v>
      </c>
      <c r="H10" s="175"/>
      <c r="I10" s="175">
        <f>C10+E10+G10</f>
        <v>-38079481955</v>
      </c>
      <c r="K10" s="176">
        <f>I10/'جمع درآمدها'!$E$13</f>
        <v>-0.16983453591367612</v>
      </c>
      <c r="M10" s="175">
        <v>32900000000</v>
      </c>
      <c r="N10" s="175"/>
      <c r="O10" s="175">
        <v>-54894744093</v>
      </c>
      <c r="P10" s="175"/>
      <c r="Q10" s="175">
        <v>-31339467636</v>
      </c>
      <c r="R10" s="175"/>
      <c r="S10" s="175">
        <f>M10+O10+Q10</f>
        <v>-53334211729</v>
      </c>
      <c r="U10" s="176">
        <f>S10/'جمع درآمدها'!$J$5</f>
        <v>-0.20790127254370416</v>
      </c>
      <c r="W10" s="177"/>
      <c r="X10" s="177"/>
      <c r="Y10" s="165"/>
    </row>
    <row r="11" spans="1:25" s="174" customFormat="1" ht="51" customHeight="1">
      <c r="A11" s="173" t="s">
        <v>85</v>
      </c>
      <c r="C11" s="175">
        <v>0</v>
      </c>
      <c r="D11" s="175"/>
      <c r="E11" s="175">
        <v>0</v>
      </c>
      <c r="F11" s="175"/>
      <c r="G11" s="175">
        <v>-43238122005</v>
      </c>
      <c r="H11" s="175"/>
      <c r="I11" s="175">
        <f t="shared" ref="I11:I37" si="0">C11+E11+G11</f>
        <v>-43238122005</v>
      </c>
      <c r="K11" s="176">
        <f>I11/'جمع درآمدها'!$E$13</f>
        <v>-0.19284207682173762</v>
      </c>
      <c r="M11" s="175">
        <v>0</v>
      </c>
      <c r="N11" s="175"/>
      <c r="O11" s="175">
        <v>0</v>
      </c>
      <c r="P11" s="175"/>
      <c r="Q11" s="175">
        <v>-36432947575</v>
      </c>
      <c r="R11" s="175"/>
      <c r="S11" s="175">
        <f t="shared" ref="S11:S37" si="1">M11+O11+Q11</f>
        <v>-36432947575</v>
      </c>
      <c r="U11" s="176">
        <f>S11/'جمع درآمدها'!$J$5</f>
        <v>-0.14201871402632954</v>
      </c>
      <c r="W11" s="177"/>
      <c r="X11" s="177"/>
      <c r="Y11" s="165"/>
    </row>
    <row r="12" spans="1:25" s="174" customFormat="1" ht="51" customHeight="1">
      <c r="A12" s="173" t="s">
        <v>122</v>
      </c>
      <c r="C12" s="175">
        <v>0</v>
      </c>
      <c r="D12" s="175"/>
      <c r="E12" s="175">
        <v>6986306051</v>
      </c>
      <c r="F12" s="175"/>
      <c r="G12" s="175">
        <v>-1391583222</v>
      </c>
      <c r="H12" s="175"/>
      <c r="I12" s="175">
        <f t="shared" si="0"/>
        <v>5594722829</v>
      </c>
      <c r="K12" s="176">
        <f>I12/'جمع درآمدها'!$E$13</f>
        <v>2.4952470633705714E-2</v>
      </c>
      <c r="M12" s="175">
        <v>2908113033</v>
      </c>
      <c r="N12" s="175"/>
      <c r="O12" s="175">
        <v>-4228820436</v>
      </c>
      <c r="P12" s="175"/>
      <c r="Q12" s="175">
        <v>-1278057930</v>
      </c>
      <c r="R12" s="175"/>
      <c r="S12" s="175">
        <f t="shared" si="1"/>
        <v>-2598765333</v>
      </c>
      <c r="U12" s="176">
        <f>S12/'جمع درآمدها'!$J$5</f>
        <v>-1.0130207277056035E-2</v>
      </c>
      <c r="W12" s="177"/>
      <c r="X12" s="177"/>
      <c r="Y12" s="165"/>
    </row>
    <row r="13" spans="1:25" s="174" customFormat="1" ht="51" customHeight="1">
      <c r="A13" s="173" t="s">
        <v>109</v>
      </c>
      <c r="C13" s="175">
        <v>0</v>
      </c>
      <c r="D13" s="175"/>
      <c r="E13" s="175">
        <v>9626238934</v>
      </c>
      <c r="F13" s="175"/>
      <c r="G13" s="175">
        <v>1662192875</v>
      </c>
      <c r="H13" s="175"/>
      <c r="I13" s="175">
        <f t="shared" si="0"/>
        <v>11288431809</v>
      </c>
      <c r="K13" s="176">
        <f>I13/'جمع درآمدها'!$E$13</f>
        <v>5.0346419621471829E-2</v>
      </c>
      <c r="M13" s="175">
        <v>30517110519</v>
      </c>
      <c r="N13" s="175"/>
      <c r="O13" s="175">
        <v>48692948218</v>
      </c>
      <c r="P13" s="175"/>
      <c r="Q13" s="175">
        <v>15642054396</v>
      </c>
      <c r="R13" s="175"/>
      <c r="S13" s="175">
        <f t="shared" si="1"/>
        <v>94852113133</v>
      </c>
      <c r="U13" s="176">
        <f>S13/'جمع درآمدها'!$J$5</f>
        <v>0.36974156708287093</v>
      </c>
      <c r="W13" s="177"/>
      <c r="X13" s="177"/>
      <c r="Y13" s="165"/>
    </row>
    <row r="14" spans="1:25" s="174" customFormat="1" ht="51" customHeight="1">
      <c r="A14" s="173" t="s">
        <v>96</v>
      </c>
      <c r="C14" s="175">
        <v>9097922849</v>
      </c>
      <c r="D14" s="175"/>
      <c r="E14" s="175">
        <v>-19707041243</v>
      </c>
      <c r="F14" s="175"/>
      <c r="G14" s="175">
        <v>471646708</v>
      </c>
      <c r="H14" s="175"/>
      <c r="I14" s="175">
        <f t="shared" si="0"/>
        <v>-10137471686</v>
      </c>
      <c r="K14" s="176">
        <f>I14/'جمع درآمدها'!$E$13</f>
        <v>-4.5213136070612329E-2</v>
      </c>
      <c r="M14" s="175">
        <v>9097922849</v>
      </c>
      <c r="N14" s="175"/>
      <c r="O14" s="175">
        <v>1789289805</v>
      </c>
      <c r="P14" s="175"/>
      <c r="Q14" s="175">
        <v>1304154978</v>
      </c>
      <c r="R14" s="175"/>
      <c r="S14" s="175">
        <f t="shared" si="1"/>
        <v>12191367632</v>
      </c>
      <c r="U14" s="176">
        <f>S14/'جمع درآمدها'!$J$5</f>
        <v>4.7522983139221292E-2</v>
      </c>
      <c r="W14" s="177"/>
      <c r="X14" s="177"/>
      <c r="Y14" s="165"/>
    </row>
    <row r="15" spans="1:25" s="174" customFormat="1" ht="51" customHeight="1">
      <c r="A15" s="173" t="s">
        <v>90</v>
      </c>
      <c r="C15" s="175">
        <v>3900000000</v>
      </c>
      <c r="D15" s="175"/>
      <c r="E15" s="175">
        <v>-35975128219</v>
      </c>
      <c r="F15" s="175"/>
      <c r="G15" s="175">
        <v>14350081623</v>
      </c>
      <c r="H15" s="175"/>
      <c r="I15" s="175">
        <f t="shared" si="0"/>
        <v>-17725046596</v>
      </c>
      <c r="K15" s="176">
        <f>I15/'جمع درآمدها'!$E$13</f>
        <v>-7.9053729413581894E-2</v>
      </c>
      <c r="M15" s="175">
        <v>3900000000</v>
      </c>
      <c r="N15" s="175"/>
      <c r="O15" s="175">
        <v>17257625367</v>
      </c>
      <c r="P15" s="175"/>
      <c r="Q15" s="175">
        <v>34352182076</v>
      </c>
      <c r="R15" s="175"/>
      <c r="S15" s="175">
        <f t="shared" si="1"/>
        <v>55509807443</v>
      </c>
      <c r="U15" s="176">
        <f>S15/'جمع درآمدها'!$J$5</f>
        <v>0.21638192882075738</v>
      </c>
      <c r="W15" s="177"/>
      <c r="X15" s="177"/>
      <c r="Y15" s="165"/>
    </row>
    <row r="16" spans="1:25" s="174" customFormat="1" ht="51" customHeight="1">
      <c r="A16" s="173" t="s">
        <v>84</v>
      </c>
      <c r="C16" s="175">
        <v>0</v>
      </c>
      <c r="D16" s="175"/>
      <c r="E16" s="175">
        <v>0</v>
      </c>
      <c r="F16" s="175"/>
      <c r="G16" s="175">
        <v>-23413678824</v>
      </c>
      <c r="H16" s="175"/>
      <c r="I16" s="175">
        <f t="shared" si="0"/>
        <v>-23413678824</v>
      </c>
      <c r="K16" s="176">
        <f>I16/'جمع درآمدها'!$E$13</f>
        <v>-0.10442503608124272</v>
      </c>
      <c r="M16" s="175">
        <v>0</v>
      </c>
      <c r="N16" s="175"/>
      <c r="O16" s="175">
        <v>0</v>
      </c>
      <c r="P16" s="175"/>
      <c r="Q16" s="175">
        <v>-23093737578</v>
      </c>
      <c r="R16" s="175"/>
      <c r="S16" s="175">
        <f t="shared" si="1"/>
        <v>-23093737578</v>
      </c>
      <c r="U16" s="176">
        <f>S16/'جمع درآمدها'!$J$5</f>
        <v>-9.0021344173086215E-2</v>
      </c>
      <c r="W16" s="177"/>
      <c r="X16" s="177"/>
      <c r="Y16" s="165"/>
    </row>
    <row r="17" spans="1:25" s="174" customFormat="1" ht="51" customHeight="1">
      <c r="A17" s="173" t="s">
        <v>126</v>
      </c>
      <c r="C17" s="175">
        <v>0</v>
      </c>
      <c r="D17" s="175"/>
      <c r="E17" s="175">
        <v>-14745244142</v>
      </c>
      <c r="F17" s="175"/>
      <c r="G17" s="175">
        <v>0</v>
      </c>
      <c r="H17" s="175"/>
      <c r="I17" s="175">
        <f t="shared" si="0"/>
        <v>-14745244142</v>
      </c>
      <c r="K17" s="176">
        <f>I17/'جمع درآمدها'!$E$13</f>
        <v>-6.5763806838280855E-2</v>
      </c>
      <c r="M17" s="175">
        <v>0</v>
      </c>
      <c r="N17" s="175"/>
      <c r="O17" s="175">
        <v>1528451102</v>
      </c>
      <c r="P17" s="175"/>
      <c r="Q17" s="175">
        <v>0</v>
      </c>
      <c r="R17" s="175"/>
      <c r="S17" s="175">
        <f t="shared" si="1"/>
        <v>1528451102</v>
      </c>
      <c r="U17" s="176">
        <f>S17/'جمع درآمدها'!$J$5</f>
        <v>5.9580317928247181E-3</v>
      </c>
      <c r="W17" s="177"/>
      <c r="X17" s="177"/>
      <c r="Y17" s="165"/>
    </row>
    <row r="18" spans="1:25" s="174" customFormat="1" ht="51" customHeight="1">
      <c r="A18" s="173" t="s">
        <v>89</v>
      </c>
      <c r="C18" s="175">
        <v>0</v>
      </c>
      <c r="D18" s="175"/>
      <c r="E18" s="175">
        <v>-59049717315</v>
      </c>
      <c r="F18" s="175"/>
      <c r="G18" s="175">
        <v>650256949</v>
      </c>
      <c r="H18" s="175"/>
      <c r="I18" s="175">
        <f t="shared" si="0"/>
        <v>-58399460366</v>
      </c>
      <c r="K18" s="176">
        <f>I18/'جمع درآمدها'!$E$13</f>
        <v>-0.26046166438370949</v>
      </c>
      <c r="M18" s="175">
        <v>0</v>
      </c>
      <c r="N18" s="175"/>
      <c r="O18" s="175">
        <v>-2766797299</v>
      </c>
      <c r="P18" s="175"/>
      <c r="Q18" s="175">
        <v>650256949</v>
      </c>
      <c r="R18" s="175"/>
      <c r="S18" s="175">
        <f t="shared" si="1"/>
        <v>-2116540350</v>
      </c>
      <c r="U18" s="176">
        <f>S18/'جمع درآمدها'!$J$5</f>
        <v>-8.2504534686097912E-3</v>
      </c>
      <c r="W18" s="177"/>
      <c r="X18" s="177"/>
      <c r="Y18" s="165"/>
    </row>
    <row r="19" spans="1:25" s="174" customFormat="1" ht="51" customHeight="1">
      <c r="A19" s="173" t="s">
        <v>107</v>
      </c>
      <c r="C19" s="175">
        <v>0</v>
      </c>
      <c r="D19" s="175"/>
      <c r="E19" s="175">
        <v>9124222358</v>
      </c>
      <c r="F19" s="175"/>
      <c r="G19" s="175">
        <v>198265359</v>
      </c>
      <c r="H19" s="175"/>
      <c r="I19" s="175">
        <f t="shared" si="0"/>
        <v>9322487717</v>
      </c>
      <c r="K19" s="176">
        <f>I19/'جمع درآمدها'!$E$13</f>
        <v>4.1578306575931492E-2</v>
      </c>
      <c r="M19" s="175">
        <v>48666974100</v>
      </c>
      <c r="N19" s="175"/>
      <c r="O19" s="175">
        <v>18963851225</v>
      </c>
      <c r="P19" s="175"/>
      <c r="Q19" s="175">
        <v>1601477411</v>
      </c>
      <c r="R19" s="175"/>
      <c r="S19" s="175">
        <f t="shared" si="1"/>
        <v>69232302736</v>
      </c>
      <c r="U19" s="176">
        <f>S19/'جمع درآمدها'!$J$5</f>
        <v>0.26987337720638033</v>
      </c>
      <c r="W19" s="177"/>
      <c r="X19" s="177"/>
      <c r="Y19" s="165"/>
    </row>
    <row r="20" spans="1:25" s="174" customFormat="1" ht="51" customHeight="1">
      <c r="A20" s="173" t="s">
        <v>120</v>
      </c>
      <c r="C20" s="175">
        <v>8053990610</v>
      </c>
      <c r="D20" s="175"/>
      <c r="E20" s="175">
        <v>-14234796000</v>
      </c>
      <c r="F20" s="175"/>
      <c r="G20" s="175">
        <v>0</v>
      </c>
      <c r="H20" s="175"/>
      <c r="I20" s="175">
        <f t="shared" si="0"/>
        <v>-6180805390</v>
      </c>
      <c r="K20" s="176">
        <f>I20/'جمع درآمدها'!$E$13</f>
        <v>-2.7566399569823086E-2</v>
      </c>
      <c r="M20" s="175">
        <v>8053990610</v>
      </c>
      <c r="N20" s="175"/>
      <c r="O20" s="175">
        <v>-11737014976</v>
      </c>
      <c r="P20" s="175"/>
      <c r="Q20" s="175">
        <v>4942451763</v>
      </c>
      <c r="R20" s="175"/>
      <c r="S20" s="175">
        <f t="shared" si="1"/>
        <v>1259427397</v>
      </c>
      <c r="U20" s="176">
        <f>S20/'جمع درآمدها'!$J$5</f>
        <v>4.909354615441586E-3</v>
      </c>
      <c r="W20" s="177"/>
      <c r="X20" s="177"/>
      <c r="Y20" s="165"/>
    </row>
    <row r="21" spans="1:25" s="174" customFormat="1" ht="51" customHeight="1">
      <c r="A21" s="173" t="s">
        <v>105</v>
      </c>
      <c r="C21" s="175">
        <v>0</v>
      </c>
      <c r="D21" s="175"/>
      <c r="E21" s="175">
        <v>0</v>
      </c>
      <c r="F21" s="175"/>
      <c r="G21" s="175">
        <v>0</v>
      </c>
      <c r="H21" s="175"/>
      <c r="I21" s="175">
        <f t="shared" si="0"/>
        <v>0</v>
      </c>
      <c r="K21" s="176">
        <f>I21/'جمع درآمدها'!$E$13</f>
        <v>0</v>
      </c>
      <c r="M21" s="175">
        <v>0</v>
      </c>
      <c r="N21" s="175"/>
      <c r="O21" s="175">
        <v>0</v>
      </c>
      <c r="P21" s="175"/>
      <c r="Q21" s="175">
        <v>4732905526</v>
      </c>
      <c r="R21" s="175"/>
      <c r="S21" s="175">
        <f t="shared" si="1"/>
        <v>4732905526</v>
      </c>
      <c r="U21" s="176">
        <f>S21/'جمع درآمدها'!$J$5</f>
        <v>1.8449266423665935E-2</v>
      </c>
      <c r="W21" s="177"/>
      <c r="X21" s="177"/>
      <c r="Y21" s="165"/>
    </row>
    <row r="22" spans="1:25" s="174" customFormat="1" ht="51" customHeight="1">
      <c r="A22" s="173" t="s">
        <v>123</v>
      </c>
      <c r="C22" s="175">
        <v>0</v>
      </c>
      <c r="D22" s="175"/>
      <c r="E22" s="175">
        <v>13123489563</v>
      </c>
      <c r="F22" s="175"/>
      <c r="G22" s="175">
        <v>0</v>
      </c>
      <c r="H22" s="175"/>
      <c r="I22" s="175">
        <f t="shared" si="0"/>
        <v>13123489563</v>
      </c>
      <c r="K22" s="176">
        <f>I22/'جمع درآمدها'!$E$13</f>
        <v>5.8530779440065975E-2</v>
      </c>
      <c r="M22" s="175">
        <v>21392135511</v>
      </c>
      <c r="N22" s="175"/>
      <c r="O22" s="175">
        <v>-12276677038</v>
      </c>
      <c r="P22" s="175"/>
      <c r="Q22" s="175">
        <v>-16760202</v>
      </c>
      <c r="R22" s="175"/>
      <c r="S22" s="175">
        <f t="shared" si="1"/>
        <v>9098698271</v>
      </c>
      <c r="U22" s="176">
        <f>S22/'جمع درآمدها'!$J$5</f>
        <v>3.5467496147572074E-2</v>
      </c>
      <c r="W22" s="177"/>
      <c r="X22" s="177"/>
      <c r="Y22" s="165"/>
    </row>
    <row r="23" spans="1:25" s="174" customFormat="1" ht="51" customHeight="1">
      <c r="A23" s="173" t="s">
        <v>110</v>
      </c>
      <c r="C23" s="175">
        <v>0</v>
      </c>
      <c r="D23" s="175"/>
      <c r="E23" s="175">
        <v>-35122237523</v>
      </c>
      <c r="F23" s="175"/>
      <c r="G23" s="175">
        <v>0</v>
      </c>
      <c r="H23" s="175"/>
      <c r="I23" s="175">
        <f t="shared" si="0"/>
        <v>-35122237523</v>
      </c>
      <c r="K23" s="176">
        <f>I23/'جمع درآمدها'!$E$13</f>
        <v>-0.15664522214397877</v>
      </c>
      <c r="M23" s="175">
        <v>0</v>
      </c>
      <c r="N23" s="175"/>
      <c r="O23" s="175">
        <v>36107372841</v>
      </c>
      <c r="P23" s="175"/>
      <c r="Q23" s="175">
        <v>558786604</v>
      </c>
      <c r="R23" s="175"/>
      <c r="S23" s="175">
        <f t="shared" si="1"/>
        <v>36666159445</v>
      </c>
      <c r="U23" s="176">
        <f>S23/'جمع درآمدها'!$J$5</f>
        <v>0.14292779363908648</v>
      </c>
      <c r="W23" s="177"/>
      <c r="X23" s="177"/>
      <c r="Y23" s="165"/>
    </row>
    <row r="24" spans="1:25" s="174" customFormat="1" ht="51" customHeight="1">
      <c r="A24" s="173" t="s">
        <v>112</v>
      </c>
      <c r="C24" s="175">
        <v>38964768828</v>
      </c>
      <c r="D24" s="175"/>
      <c r="E24" s="175">
        <v>-109016677174</v>
      </c>
      <c r="F24" s="175"/>
      <c r="G24" s="175">
        <v>0</v>
      </c>
      <c r="H24" s="175"/>
      <c r="I24" s="175">
        <f t="shared" si="0"/>
        <v>-70051908346</v>
      </c>
      <c r="K24" s="176">
        <f>I24/'جمع درآمدها'!$E$13</f>
        <v>-0.31243159657134273</v>
      </c>
      <c r="M24" s="175">
        <v>38964768828</v>
      </c>
      <c r="N24" s="175"/>
      <c r="O24" s="175">
        <v>-116512903204</v>
      </c>
      <c r="P24" s="175"/>
      <c r="Q24" s="175">
        <v>312644220</v>
      </c>
      <c r="R24" s="175"/>
      <c r="S24" s="175">
        <f t="shared" si="1"/>
        <v>-77235490156</v>
      </c>
      <c r="U24" s="176">
        <f>S24/'جمع درآمدها'!$J$5</f>
        <v>-0.30107047931183906</v>
      </c>
      <c r="W24" s="177"/>
      <c r="X24" s="177"/>
      <c r="Y24" s="165"/>
    </row>
    <row r="25" spans="1:25" s="174" customFormat="1" ht="51" customHeight="1">
      <c r="A25" s="173" t="s">
        <v>119</v>
      </c>
      <c r="C25" s="175">
        <v>6433607521</v>
      </c>
      <c r="D25" s="175"/>
      <c r="E25" s="175">
        <v>-10416398726</v>
      </c>
      <c r="F25" s="175"/>
      <c r="G25" s="175">
        <v>0</v>
      </c>
      <c r="H25" s="175"/>
      <c r="I25" s="175">
        <f t="shared" si="0"/>
        <v>-3982791205</v>
      </c>
      <c r="K25" s="176">
        <f>I25/'جمع درآمدها'!$E$13</f>
        <v>-1.776325362675869E-2</v>
      </c>
      <c r="M25" s="175">
        <v>6433607521</v>
      </c>
      <c r="N25" s="175"/>
      <c r="O25" s="175">
        <v>-13617239722</v>
      </c>
      <c r="P25" s="175"/>
      <c r="Q25" s="175">
        <v>8276311366</v>
      </c>
      <c r="R25" s="175"/>
      <c r="S25" s="175">
        <f t="shared" si="1"/>
        <v>1092679165</v>
      </c>
      <c r="U25" s="176">
        <f>S25/'جمع درآمدها'!$J$5</f>
        <v>4.2593558903575354E-3</v>
      </c>
      <c r="W25" s="177"/>
      <c r="X25" s="177"/>
      <c r="Y25" s="165"/>
    </row>
    <row r="26" spans="1:25" s="174" customFormat="1" ht="51" customHeight="1">
      <c r="A26" s="173" t="s">
        <v>125</v>
      </c>
      <c r="C26" s="175">
        <v>0</v>
      </c>
      <c r="D26" s="175"/>
      <c r="E26" s="175">
        <v>-4052916218</v>
      </c>
      <c r="F26" s="175"/>
      <c r="G26" s="175">
        <v>0</v>
      </c>
      <c r="H26" s="175"/>
      <c r="I26" s="175">
        <f t="shared" si="0"/>
        <v>-4052916218</v>
      </c>
      <c r="K26" s="176">
        <f>I26/'جمع درآمدها'!$E$13</f>
        <v>-1.807601127017594E-2</v>
      </c>
      <c r="M26" s="175">
        <v>4381000000</v>
      </c>
      <c r="N26" s="175"/>
      <c r="O26" s="175">
        <v>-9749279632</v>
      </c>
      <c r="P26" s="175"/>
      <c r="Q26" s="175">
        <v>-9584104</v>
      </c>
      <c r="R26" s="175"/>
      <c r="S26" s="175">
        <f t="shared" si="1"/>
        <v>-5377863736</v>
      </c>
      <c r="U26" s="176">
        <f>S26/'جمع درآمدها'!$J$5</f>
        <v>-2.0963368127799694E-2</v>
      </c>
      <c r="W26" s="177"/>
      <c r="X26" s="177"/>
      <c r="Y26" s="165"/>
    </row>
    <row r="27" spans="1:25" s="174" customFormat="1" ht="51" customHeight="1">
      <c r="A27" s="173" t="s">
        <v>108</v>
      </c>
      <c r="C27" s="175">
        <v>12016460905</v>
      </c>
      <c r="D27" s="175"/>
      <c r="E27" s="175">
        <v>-23101722000</v>
      </c>
      <c r="F27" s="175"/>
      <c r="G27" s="175">
        <v>0</v>
      </c>
      <c r="H27" s="175"/>
      <c r="I27" s="175">
        <f t="shared" si="0"/>
        <v>-11085261095</v>
      </c>
      <c r="K27" s="176">
        <f>I27/'جمع درآمدها'!$E$13</f>
        <v>-4.9440277989497509E-2</v>
      </c>
      <c r="M27" s="175">
        <v>12016460905</v>
      </c>
      <c r="N27" s="175"/>
      <c r="O27" s="175">
        <v>-5218762499</v>
      </c>
      <c r="P27" s="175"/>
      <c r="Q27" s="175">
        <v>2525400207</v>
      </c>
      <c r="R27" s="175"/>
      <c r="S27" s="175">
        <f t="shared" si="1"/>
        <v>9323098613</v>
      </c>
      <c r="U27" s="176">
        <f>S27/'جمع درآمدها'!$J$5</f>
        <v>3.6342227678209382E-2</v>
      </c>
      <c r="W27" s="177"/>
      <c r="X27" s="177"/>
      <c r="Y27" s="165"/>
    </row>
    <row r="28" spans="1:25" s="174" customFormat="1" ht="51" customHeight="1">
      <c r="A28" s="173" t="s">
        <v>91</v>
      </c>
      <c r="C28" s="175">
        <v>0</v>
      </c>
      <c r="D28" s="175"/>
      <c r="E28" s="175">
        <v>19854394332</v>
      </c>
      <c r="F28" s="175"/>
      <c r="G28" s="175">
        <v>0</v>
      </c>
      <c r="H28" s="175"/>
      <c r="I28" s="175">
        <f t="shared" si="0"/>
        <v>19854394332</v>
      </c>
      <c r="K28" s="176">
        <f>I28/'جمع درآمدها'!$E$13</f>
        <v>8.8550622910446089E-2</v>
      </c>
      <c r="M28" s="175">
        <v>0</v>
      </c>
      <c r="N28" s="175"/>
      <c r="O28" s="175">
        <v>19854394332</v>
      </c>
      <c r="P28" s="175"/>
      <c r="Q28" s="175">
        <v>-2147651792</v>
      </c>
      <c r="R28" s="175"/>
      <c r="S28" s="175">
        <f t="shared" si="1"/>
        <v>17706742540</v>
      </c>
      <c r="U28" s="176">
        <f>S28/'جمع درآمدها'!$J$5</f>
        <v>6.9022381457043105E-2</v>
      </c>
      <c r="W28" s="177"/>
      <c r="X28" s="177"/>
      <c r="Y28" s="165"/>
    </row>
    <row r="29" spans="1:25" s="174" customFormat="1" ht="51" customHeight="1">
      <c r="A29" s="173" t="s">
        <v>86</v>
      </c>
      <c r="C29" s="175">
        <v>0</v>
      </c>
      <c r="D29" s="175"/>
      <c r="E29" s="175">
        <v>1002002400</v>
      </c>
      <c r="F29" s="175"/>
      <c r="G29" s="175">
        <v>0</v>
      </c>
      <c r="H29" s="175"/>
      <c r="I29" s="175">
        <f t="shared" si="0"/>
        <v>1002002400</v>
      </c>
      <c r="K29" s="176">
        <f>I29/'جمع درآمدها'!$E$13</f>
        <v>4.4689319247959202E-3</v>
      </c>
      <c r="M29" s="175">
        <v>0</v>
      </c>
      <c r="N29" s="175"/>
      <c r="O29" s="175">
        <v>20508991140</v>
      </c>
      <c r="P29" s="175"/>
      <c r="Q29" s="175">
        <v>788586482</v>
      </c>
      <c r="R29" s="175"/>
      <c r="S29" s="175">
        <f t="shared" si="1"/>
        <v>21297577622</v>
      </c>
      <c r="U29" s="176">
        <f>S29/'جمع درآمدها'!$J$5</f>
        <v>8.3019760603390419E-2</v>
      </c>
      <c r="W29" s="177"/>
      <c r="X29" s="177"/>
      <c r="Y29" s="165"/>
    </row>
    <row r="30" spans="1:25" s="174" customFormat="1" ht="51" customHeight="1">
      <c r="A30" s="173" t="s">
        <v>88</v>
      </c>
      <c r="C30" s="175">
        <v>0</v>
      </c>
      <c r="D30" s="175"/>
      <c r="E30" s="175">
        <v>-32127696000</v>
      </c>
      <c r="F30" s="175"/>
      <c r="G30" s="175">
        <v>0</v>
      </c>
      <c r="H30" s="175"/>
      <c r="I30" s="175">
        <f t="shared" si="0"/>
        <v>-32127696000</v>
      </c>
      <c r="K30" s="176">
        <f>I30/'جمع درآمدها'!$E$13</f>
        <v>-0.14328956330298029</v>
      </c>
      <c r="M30" s="175">
        <v>43682080767</v>
      </c>
      <c r="N30" s="175"/>
      <c r="O30" s="175">
        <v>15200225881</v>
      </c>
      <c r="P30" s="175"/>
      <c r="Q30" s="175">
        <v>12552256013</v>
      </c>
      <c r="R30" s="175"/>
      <c r="S30" s="175">
        <f t="shared" si="1"/>
        <v>71434562661</v>
      </c>
      <c r="U30" s="176">
        <f>S30/'جمع درآمدها'!$J$5</f>
        <v>0.27845797283527851</v>
      </c>
      <c r="W30" s="177"/>
      <c r="X30" s="177"/>
      <c r="Y30" s="165"/>
    </row>
    <row r="31" spans="1:25" s="174" customFormat="1" ht="51" customHeight="1">
      <c r="A31" s="173" t="s">
        <v>99</v>
      </c>
      <c r="C31" s="175">
        <v>9767605634</v>
      </c>
      <c r="D31" s="175"/>
      <c r="E31" s="175">
        <v>2663058435</v>
      </c>
      <c r="F31" s="175"/>
      <c r="G31" s="175">
        <v>0</v>
      </c>
      <c r="H31" s="175"/>
      <c r="I31" s="175">
        <f t="shared" si="0"/>
        <v>12430664069</v>
      </c>
      <c r="K31" s="176">
        <f>I31/'جمع درآمدها'!$E$13</f>
        <v>5.5440776892717675E-2</v>
      </c>
      <c r="M31" s="175">
        <v>9767605634</v>
      </c>
      <c r="N31" s="175"/>
      <c r="O31" s="175">
        <v>8487896174</v>
      </c>
      <c r="P31" s="175"/>
      <c r="Q31" s="175">
        <v>815818355</v>
      </c>
      <c r="R31" s="175"/>
      <c r="S31" s="175">
        <f t="shared" si="1"/>
        <v>19071320163</v>
      </c>
      <c r="U31" s="176">
        <f>S31/'جمع درآمدها'!$J$5</f>
        <v>7.4341620555351651E-2</v>
      </c>
      <c r="W31" s="177"/>
      <c r="X31" s="177"/>
      <c r="Y31" s="165"/>
    </row>
    <row r="32" spans="1:25" s="174" customFormat="1" ht="51" customHeight="1">
      <c r="A32" s="173" t="s">
        <v>118</v>
      </c>
      <c r="C32" s="175">
        <v>0</v>
      </c>
      <c r="D32" s="175"/>
      <c r="E32" s="175">
        <v>0</v>
      </c>
      <c r="F32" s="175"/>
      <c r="G32" s="175">
        <v>0</v>
      </c>
      <c r="H32" s="175"/>
      <c r="I32" s="175">
        <f t="shared" si="0"/>
        <v>0</v>
      </c>
      <c r="K32" s="176">
        <f>I32/'جمع درآمدها'!$E$13</f>
        <v>0</v>
      </c>
      <c r="M32" s="175">
        <v>0</v>
      </c>
      <c r="N32" s="175"/>
      <c r="O32" s="175">
        <v>0</v>
      </c>
      <c r="P32" s="175"/>
      <c r="Q32" s="175">
        <v>6919838686</v>
      </c>
      <c r="R32" s="175"/>
      <c r="S32" s="175">
        <f t="shared" si="1"/>
        <v>6919838686</v>
      </c>
      <c r="U32" s="176">
        <f>S32/'جمع درآمدها'!$J$5</f>
        <v>2.6974117025044628E-2</v>
      </c>
      <c r="W32" s="177"/>
      <c r="X32" s="177"/>
      <c r="Y32" s="165"/>
    </row>
    <row r="33" spans="1:27" s="174" customFormat="1" ht="51" customHeight="1">
      <c r="A33" s="173" t="s">
        <v>127</v>
      </c>
      <c r="C33" s="175">
        <v>0</v>
      </c>
      <c r="D33" s="175"/>
      <c r="E33" s="175">
        <v>-9627075420</v>
      </c>
      <c r="F33" s="175"/>
      <c r="G33" s="175">
        <v>0</v>
      </c>
      <c r="H33" s="175"/>
      <c r="I33" s="175">
        <f t="shared" si="0"/>
        <v>-9627075420</v>
      </c>
      <c r="K33" s="176">
        <f>I33/'جمع درآمدها'!$E$13</f>
        <v>-4.2936768102407832E-2</v>
      </c>
      <c r="M33" s="175">
        <v>0</v>
      </c>
      <c r="N33" s="175"/>
      <c r="O33" s="175">
        <v>-14383038669</v>
      </c>
      <c r="P33" s="175"/>
      <c r="Q33" s="175">
        <v>14261604</v>
      </c>
      <c r="R33" s="175"/>
      <c r="S33" s="175">
        <f t="shared" si="1"/>
        <v>-14368777065</v>
      </c>
      <c r="U33" s="176">
        <f>S33/'جمع درآمدها'!$J$5</f>
        <v>-5.6010709446484237E-2</v>
      </c>
      <c r="W33" s="177"/>
      <c r="X33" s="177"/>
      <c r="Y33" s="165"/>
    </row>
    <row r="34" spans="1:27" s="174" customFormat="1" ht="51" customHeight="1">
      <c r="A34" s="173" t="s">
        <v>111</v>
      </c>
      <c r="C34" s="175">
        <v>0</v>
      </c>
      <c r="D34" s="175"/>
      <c r="E34" s="175">
        <v>-9290256267</v>
      </c>
      <c r="F34" s="175"/>
      <c r="G34" s="175">
        <v>0</v>
      </c>
      <c r="H34" s="175"/>
      <c r="I34" s="175">
        <f t="shared" si="0"/>
        <v>-9290256267</v>
      </c>
      <c r="K34" s="176">
        <f>I34/'جمع درآمدها'!$E$13</f>
        <v>-4.1434554269662097E-2</v>
      </c>
      <c r="M34" s="175">
        <v>0</v>
      </c>
      <c r="N34" s="175"/>
      <c r="O34" s="175">
        <v>-8043717570</v>
      </c>
      <c r="P34" s="175"/>
      <c r="Q34" s="175">
        <v>337809981</v>
      </c>
      <c r="R34" s="175"/>
      <c r="S34" s="175">
        <f t="shared" si="1"/>
        <v>-7705907589</v>
      </c>
      <c r="U34" s="176">
        <f>S34/'جمع درآمدها'!$J$5</f>
        <v>-3.0038280156790567E-2</v>
      </c>
      <c r="W34" s="177"/>
      <c r="X34" s="177"/>
      <c r="Y34" s="165"/>
    </row>
    <row r="35" spans="1:27" s="174" customFormat="1" ht="51" customHeight="1">
      <c r="A35" s="173" t="s">
        <v>124</v>
      </c>
      <c r="C35" s="175">
        <v>0</v>
      </c>
      <c r="D35" s="175"/>
      <c r="E35" s="175">
        <v>4674520125</v>
      </c>
      <c r="F35" s="175"/>
      <c r="G35" s="175">
        <v>0</v>
      </c>
      <c r="H35" s="175"/>
      <c r="I35" s="175">
        <f t="shared" si="0"/>
        <v>4674520125</v>
      </c>
      <c r="K35" s="176">
        <f>I35/'جمع درآمدها'!$E$13</f>
        <v>2.0848365452730968E-2</v>
      </c>
      <c r="M35" s="175">
        <v>7422194668</v>
      </c>
      <c r="N35" s="175"/>
      <c r="O35" s="175">
        <v>3979774755</v>
      </c>
      <c r="P35" s="175"/>
      <c r="Q35" s="175">
        <v>2294522098</v>
      </c>
      <c r="R35" s="175"/>
      <c r="S35" s="175">
        <f t="shared" si="1"/>
        <v>13696491521</v>
      </c>
      <c r="U35" s="176">
        <f>S35/'جمع درآمدها'!$J$5</f>
        <v>5.3390083480912155E-2</v>
      </c>
      <c r="W35" s="177"/>
      <c r="X35" s="177"/>
      <c r="Y35" s="165"/>
    </row>
    <row r="36" spans="1:27" s="174" customFormat="1" ht="51" customHeight="1">
      <c r="A36" s="173" t="s">
        <v>115</v>
      </c>
      <c r="C36" s="175">
        <v>0</v>
      </c>
      <c r="D36" s="175"/>
      <c r="E36" s="175">
        <v>0</v>
      </c>
      <c r="F36" s="175"/>
      <c r="G36" s="175">
        <v>0</v>
      </c>
      <c r="H36" s="175"/>
      <c r="I36" s="175">
        <f t="shared" si="0"/>
        <v>0</v>
      </c>
      <c r="K36" s="176">
        <f>I36/'جمع درآمدها'!$E$13</f>
        <v>0</v>
      </c>
      <c r="M36" s="175">
        <v>0</v>
      </c>
      <c r="N36" s="175"/>
      <c r="O36" s="175">
        <v>0</v>
      </c>
      <c r="P36" s="175"/>
      <c r="Q36" s="175">
        <v>0</v>
      </c>
      <c r="R36" s="175"/>
      <c r="S36" s="175">
        <f t="shared" si="1"/>
        <v>0</v>
      </c>
      <c r="U36" s="176">
        <f>S36/'جمع درآمدها'!$J$5</f>
        <v>0</v>
      </c>
      <c r="W36" s="177"/>
      <c r="X36" s="177"/>
      <c r="Y36" s="165"/>
    </row>
    <row r="37" spans="1:27" s="174" customFormat="1" ht="51" customHeight="1">
      <c r="A37" s="173" t="s">
        <v>134</v>
      </c>
      <c r="C37" s="175">
        <v>0</v>
      </c>
      <c r="D37" s="175"/>
      <c r="E37" s="175">
        <v>-2701395960</v>
      </c>
      <c r="F37" s="175"/>
      <c r="G37" s="175">
        <v>0</v>
      </c>
      <c r="H37" s="175"/>
      <c r="I37" s="175">
        <f t="shared" si="0"/>
        <v>-2701395960</v>
      </c>
      <c r="K37" s="176">
        <f>I37/'جمع درآمدها'!$E$13</f>
        <v>-1.2048229272862742E-2</v>
      </c>
      <c r="M37" s="175">
        <v>0</v>
      </c>
      <c r="N37" s="175"/>
      <c r="O37" s="175">
        <v>-3831978491</v>
      </c>
      <c r="P37" s="175"/>
      <c r="Q37" s="175">
        <v>0</v>
      </c>
      <c r="R37" s="175"/>
      <c r="S37" s="175">
        <f t="shared" si="1"/>
        <v>-3831978491</v>
      </c>
      <c r="U37" s="176">
        <f>S37/'جمع درآمدها'!$J$5</f>
        <v>-1.4937376569602872E-2</v>
      </c>
      <c r="W37" s="177"/>
      <c r="X37" s="177"/>
      <c r="Y37" s="165"/>
    </row>
    <row r="38" spans="1:27" s="174" customFormat="1" ht="51" customHeight="1">
      <c r="A38" s="173" t="str">
        <f>اوراق!A12</f>
        <v>اسناد خزانه-م1بودجه01-040326</v>
      </c>
      <c r="C38" s="175"/>
      <c r="D38" s="175"/>
      <c r="E38" s="175">
        <f>'درآمد ناشی از تغییر قیمت اوراق '!I33</f>
        <v>128288050</v>
      </c>
      <c r="F38" s="175"/>
      <c r="G38" s="175">
        <v>0</v>
      </c>
      <c r="H38" s="175">
        <v>0</v>
      </c>
      <c r="I38" s="175">
        <v>0</v>
      </c>
      <c r="K38" s="176">
        <f>I38/'جمع درآمدها'!$E$13</f>
        <v>0</v>
      </c>
      <c r="M38" s="175">
        <v>0</v>
      </c>
      <c r="N38" s="175"/>
      <c r="O38" s="175">
        <f>'درآمد ناشی از تغییر قیمت اوراق '!Q33</f>
        <v>128288050</v>
      </c>
      <c r="P38" s="175"/>
      <c r="Q38" s="175">
        <v>0</v>
      </c>
      <c r="R38" s="175">
        <v>0</v>
      </c>
      <c r="S38" s="175">
        <v>0</v>
      </c>
      <c r="U38" s="176">
        <f>S38/'جمع درآمدها'!$J$5</f>
        <v>0</v>
      </c>
      <c r="W38" s="177"/>
      <c r="X38" s="177"/>
      <c r="Y38" s="165"/>
    </row>
    <row r="39" spans="1:27" s="174" customFormat="1" ht="51" customHeight="1">
      <c r="A39" s="173" t="str">
        <f>اوراق!A13</f>
        <v>اسنادخزانه-م4بودجه01-040917</v>
      </c>
      <c r="C39" s="175"/>
      <c r="D39" s="175"/>
      <c r="E39" s="175">
        <f>'درآمد ناشی از تغییر قیمت اوراق '!I34</f>
        <v>63852642</v>
      </c>
      <c r="F39" s="175"/>
      <c r="G39" s="175">
        <v>0</v>
      </c>
      <c r="H39" s="175">
        <v>0</v>
      </c>
      <c r="I39" s="175">
        <v>0</v>
      </c>
      <c r="K39" s="176">
        <f>I39/'جمع درآمدها'!$E$13</f>
        <v>0</v>
      </c>
      <c r="M39" s="175">
        <v>0</v>
      </c>
      <c r="N39" s="175"/>
      <c r="O39" s="175">
        <f>'درآمد ناشی از تغییر قیمت اوراق '!Q34</f>
        <v>63852642</v>
      </c>
      <c r="P39" s="175"/>
      <c r="Q39" s="175">
        <v>0</v>
      </c>
      <c r="R39" s="175">
        <v>0</v>
      </c>
      <c r="S39" s="175">
        <v>0</v>
      </c>
      <c r="U39" s="176">
        <f>S39/'جمع درآمدها'!$J$5</f>
        <v>0</v>
      </c>
      <c r="W39" s="177"/>
      <c r="X39" s="177"/>
      <c r="Y39" s="165"/>
    </row>
    <row r="40" spans="1:27" s="165" customFormat="1" ht="51" customHeight="1" thickBot="1">
      <c r="C40" s="178">
        <f>SUM(C10:C37)</f>
        <v>88234356347</v>
      </c>
      <c r="E40" s="178">
        <f>SUM(E10:E39)</f>
        <v>-316864793172</v>
      </c>
      <c r="G40" s="178">
        <f>SUM(G10:G37)</f>
        <v>-83847558637</v>
      </c>
      <c r="I40" s="178">
        <f>SUM(I10:I37)</f>
        <v>-312670136154</v>
      </c>
      <c r="J40" s="174"/>
      <c r="K40" s="23">
        <f>SUM(K10:K37)</f>
        <v>-1.3945091881904652</v>
      </c>
      <c r="L40" s="174"/>
      <c r="M40" s="178">
        <f>SUM(M10:M39)</f>
        <v>280103964945</v>
      </c>
      <c r="O40" s="178">
        <f>SUM(N10:O39)</f>
        <v>-64698012097</v>
      </c>
      <c r="Q40" s="178">
        <f>SUM(Q10:Q39)</f>
        <v>4303511898</v>
      </c>
      <c r="S40" s="178">
        <f>SUM(R10:S39)</f>
        <v>219517324054</v>
      </c>
      <c r="T40" s="174"/>
      <c r="U40" s="23">
        <f>SUM(T10:U39)</f>
        <v>0.85569711329210585</v>
      </c>
      <c r="V40" s="174"/>
      <c r="AA40" s="154">
        <f>SUM(W40:Z40)</f>
        <v>0</v>
      </c>
    </row>
    <row r="41" spans="1:27" s="179" customFormat="1" ht="51" customHeight="1" thickTop="1"/>
    <row r="42" spans="1:27" s="179" customFormat="1" ht="36.75"/>
    <row r="43" spans="1:27" s="179" customFormat="1" ht="36.75"/>
    <row r="44" spans="1:27" s="179" customFormat="1" ht="36.75"/>
    <row r="45" spans="1:27" s="179" customFormat="1" ht="36.75"/>
    <row r="46" spans="1:27" s="179" customFormat="1" ht="36.75"/>
    <row r="47" spans="1:27" s="179" customFormat="1" ht="36.75"/>
    <row r="48" spans="1:27" s="179" customFormat="1" ht="36.75"/>
    <row r="49" spans="1:1" s="179" customFormat="1" ht="36.75"/>
    <row r="50" spans="1:1" s="179" customFormat="1" ht="36.75"/>
    <row r="51" spans="1:1" s="179" customFormat="1" ht="36.75"/>
    <row r="52" spans="1:1" s="179" customFormat="1" ht="36.75"/>
    <row r="53" spans="1:1" s="179" customFormat="1" ht="36.75"/>
    <row r="54" spans="1:1" s="179" customFormat="1" ht="36.75"/>
    <row r="55" spans="1:1" s="179" customFormat="1" ht="36.75"/>
    <row r="56" spans="1:1" s="179" customFormat="1" ht="36.75"/>
    <row r="57" spans="1:1" s="179" customFormat="1" ht="36.75"/>
    <row r="58" spans="1:1" s="179" customFormat="1" ht="36.75"/>
    <row r="59" spans="1:1" s="179" customFormat="1" ht="36.75"/>
    <row r="60" spans="1:1" s="179" customFormat="1" ht="36.75"/>
    <row r="61" spans="1:1" s="179" customFormat="1" ht="36.75"/>
    <row r="62" spans="1:1" ht="36.75">
      <c r="A62" s="179"/>
    </row>
  </sheetData>
  <autoFilter ref="A9:AA9" xr:uid="{00000000-0001-0000-0800-000000000000}">
    <sortState xmlns:xlrd2="http://schemas.microsoft.com/office/spreadsheetml/2017/richdata2" ref="A11:AA37">
      <sortCondition descending="1" ref="G9"/>
    </sortState>
  </autoFilter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3"/>
  <sheetViews>
    <sheetView rightToLeft="1" view="pageBreakPreview" zoomScale="60" zoomScaleNormal="100" workbookViewId="0">
      <selection activeCell="C1" sqref="A1:XFD1048576"/>
    </sheetView>
  </sheetViews>
  <sheetFormatPr defaultColWidth="9.140625" defaultRowHeight="27.75"/>
  <cols>
    <col min="1" max="1" width="42" style="181" bestFit="1" customWidth="1"/>
    <col min="2" max="2" width="1" style="181" customWidth="1"/>
    <col min="3" max="3" width="22.42578125" style="181" customWidth="1"/>
    <col min="4" max="4" width="1" style="181" customWidth="1"/>
    <col min="5" max="5" width="24" style="181" bestFit="1" customWidth="1"/>
    <col min="6" max="6" width="1" style="181" customWidth="1"/>
    <col min="7" max="7" width="19" style="181" bestFit="1" customWidth="1"/>
    <col min="8" max="8" width="1" style="181" customWidth="1"/>
    <col min="9" max="9" width="20.140625" style="181" bestFit="1" customWidth="1"/>
    <col min="10" max="10" width="1" style="181" customWidth="1"/>
    <col min="11" max="11" width="21.7109375" style="181" customWidth="1"/>
    <col min="12" max="12" width="1" style="181" customWidth="1"/>
    <col min="13" max="13" width="24" style="181" bestFit="1" customWidth="1"/>
    <col min="14" max="14" width="1" style="181" customWidth="1"/>
    <col min="15" max="15" width="20.5703125" style="181" bestFit="1" customWidth="1"/>
    <col min="16" max="16" width="1" style="181" customWidth="1"/>
    <col min="17" max="17" width="20.5703125" style="181" bestFit="1" customWidth="1"/>
    <col min="18" max="18" width="1" style="181" customWidth="1"/>
    <col min="19" max="19" width="9.140625" style="181" customWidth="1"/>
    <col min="20" max="16384" width="9.140625" style="181"/>
  </cols>
  <sheetData>
    <row r="2" spans="1:18" ht="30">
      <c r="A2" s="180" t="s">
        <v>67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</row>
    <row r="3" spans="1:18" ht="30">
      <c r="A3" s="180" t="str">
        <f>'سرمایه‌گذاری در سهام '!A3:U3</f>
        <v>صورت وضعیت درآمدها</v>
      </c>
      <c r="B3" s="180"/>
      <c r="C3" s="180" t="s">
        <v>29</v>
      </c>
      <c r="D3" s="180" t="s">
        <v>29</v>
      </c>
      <c r="E3" s="180" t="s">
        <v>29</v>
      </c>
      <c r="F3" s="180" t="s">
        <v>29</v>
      </c>
      <c r="G3" s="180" t="s">
        <v>29</v>
      </c>
      <c r="H3" s="180"/>
      <c r="I3" s="180"/>
      <c r="J3" s="180"/>
      <c r="K3" s="180"/>
      <c r="L3" s="180"/>
      <c r="M3" s="180"/>
      <c r="N3" s="180"/>
      <c r="O3" s="180"/>
      <c r="P3" s="180"/>
      <c r="Q3" s="180"/>
    </row>
    <row r="4" spans="1:18" ht="30">
      <c r="A4" s="180" t="str">
        <f>'سرمایه‌گذاری در سهام '!A4:U4</f>
        <v>برای ماه منتهی به 1402/04/31</v>
      </c>
      <c r="B4" s="180"/>
      <c r="C4" s="180">
        <f>'سرمایه‌گذاری در سهام '!A4:U4</f>
        <v>0</v>
      </c>
      <c r="D4" s="180" t="s">
        <v>60</v>
      </c>
      <c r="E4" s="180" t="s">
        <v>60</v>
      </c>
      <c r="F4" s="180" t="s">
        <v>60</v>
      </c>
      <c r="G4" s="180" t="s">
        <v>60</v>
      </c>
      <c r="H4" s="180"/>
      <c r="I4" s="180"/>
      <c r="J4" s="180"/>
      <c r="K4" s="180"/>
      <c r="L4" s="180"/>
      <c r="M4" s="180"/>
      <c r="N4" s="180"/>
      <c r="O4" s="180"/>
      <c r="P4" s="180"/>
      <c r="Q4" s="180"/>
    </row>
    <row r="5" spans="1:18" ht="30"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</row>
    <row r="6" spans="1:18" ht="32.25">
      <c r="A6" s="183" t="s">
        <v>82</v>
      </c>
      <c r="B6" s="183"/>
      <c r="C6" s="183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</row>
    <row r="7" spans="1:18" ht="32.25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</row>
    <row r="8" spans="1:18" ht="30">
      <c r="A8" s="180" t="s">
        <v>33</v>
      </c>
      <c r="C8" s="180" t="str">
        <f>'درآمد ناشی از فروش '!C7</f>
        <v>طی تیر ماه</v>
      </c>
      <c r="D8" s="180" t="s">
        <v>31</v>
      </c>
      <c r="E8" s="180" t="s">
        <v>31</v>
      </c>
      <c r="F8" s="180" t="s">
        <v>31</v>
      </c>
      <c r="G8" s="180" t="s">
        <v>31</v>
      </c>
      <c r="H8" s="180" t="s">
        <v>31</v>
      </c>
      <c r="I8" s="180" t="s">
        <v>31</v>
      </c>
      <c r="K8" s="180" t="str">
        <f>'درآمد ناشی از فروش '!K7</f>
        <v>از ابتدای سال مالی تا پایان تیر ماه</v>
      </c>
      <c r="L8" s="180" t="s">
        <v>32</v>
      </c>
      <c r="M8" s="180" t="s">
        <v>32</v>
      </c>
      <c r="N8" s="180" t="s">
        <v>32</v>
      </c>
      <c r="O8" s="180" t="s">
        <v>32</v>
      </c>
      <c r="P8" s="180" t="s">
        <v>32</v>
      </c>
      <c r="Q8" s="180" t="s">
        <v>32</v>
      </c>
    </row>
    <row r="9" spans="1:18" ht="30.75" thickBot="1">
      <c r="A9" s="180" t="s">
        <v>33</v>
      </c>
      <c r="C9" s="185" t="s">
        <v>61</v>
      </c>
      <c r="D9" s="186"/>
      <c r="E9" s="185" t="s">
        <v>50</v>
      </c>
      <c r="F9" s="186"/>
      <c r="G9" s="185" t="s">
        <v>51</v>
      </c>
      <c r="H9" s="186"/>
      <c r="I9" s="185" t="s">
        <v>62</v>
      </c>
      <c r="J9" s="186"/>
      <c r="K9" s="185" t="s">
        <v>61</v>
      </c>
      <c r="L9" s="186"/>
      <c r="M9" s="185" t="s">
        <v>50</v>
      </c>
      <c r="N9" s="186"/>
      <c r="O9" s="185" t="s">
        <v>51</v>
      </c>
      <c r="P9" s="186"/>
      <c r="Q9" s="185" t="s">
        <v>62</v>
      </c>
    </row>
    <row r="10" spans="1:18" ht="30">
      <c r="A10" s="42" t="s">
        <v>150</v>
      </c>
      <c r="B10" s="43"/>
      <c r="C10" s="123">
        <v>0</v>
      </c>
      <c r="D10" s="111"/>
      <c r="E10" s="123">
        <v>128288050</v>
      </c>
      <c r="F10" s="123"/>
      <c r="G10" s="123">
        <v>0</v>
      </c>
      <c r="H10" s="123"/>
      <c r="I10" s="123">
        <f>C10+E10+G10</f>
        <v>128288050</v>
      </c>
      <c r="J10" s="123"/>
      <c r="K10" s="123">
        <v>0</v>
      </c>
      <c r="L10" s="123"/>
      <c r="M10" s="123">
        <v>128288050</v>
      </c>
      <c r="N10" s="123"/>
      <c r="O10" s="123">
        <v>0</v>
      </c>
      <c r="P10" s="123"/>
      <c r="Q10" s="123">
        <f>K10+M10+O10</f>
        <v>128288050</v>
      </c>
    </row>
    <row r="11" spans="1:18" ht="36" customHeight="1">
      <c r="A11" s="42" t="s">
        <v>151</v>
      </c>
      <c r="B11" s="43"/>
      <c r="C11" s="123">
        <v>0</v>
      </c>
      <c r="D11" s="111"/>
      <c r="E11" s="123">
        <v>63852642</v>
      </c>
      <c r="F11" s="123"/>
      <c r="G11" s="123">
        <v>0</v>
      </c>
      <c r="H11" s="123"/>
      <c r="I11" s="123">
        <f>C11+E11+G11</f>
        <v>63852642</v>
      </c>
      <c r="J11" s="123"/>
      <c r="K11" s="123">
        <v>0</v>
      </c>
      <c r="L11" s="123"/>
      <c r="M11" s="123">
        <v>63852642</v>
      </c>
      <c r="N11" s="123"/>
      <c r="O11" s="123">
        <v>0</v>
      </c>
      <c r="P11" s="123"/>
      <c r="Q11" s="123">
        <f>K11+M11+O11</f>
        <v>63852642</v>
      </c>
    </row>
    <row r="12" spans="1:18" ht="43.5" thickBot="1">
      <c r="C12" s="115">
        <f>SUM(C10:C11)</f>
        <v>0</v>
      </c>
      <c r="D12" s="178">
        <f t="shared" ref="D12:P12" si="0">SUM(D10:D11)</f>
        <v>0</v>
      </c>
      <c r="E12" s="115">
        <f>SUM(E10:E11)</f>
        <v>192140692</v>
      </c>
      <c r="F12" s="115">
        <f t="shared" si="0"/>
        <v>0</v>
      </c>
      <c r="G12" s="115">
        <f>SUM(G10:G11)</f>
        <v>0</v>
      </c>
      <c r="H12" s="115">
        <f t="shared" si="0"/>
        <v>0</v>
      </c>
      <c r="I12" s="115">
        <f>SUM(I10:I11)</f>
        <v>192140692</v>
      </c>
      <c r="J12" s="115">
        <f t="shared" si="0"/>
        <v>0</v>
      </c>
      <c r="K12" s="115">
        <f>SUM(K10:K11)</f>
        <v>0</v>
      </c>
      <c r="L12" s="115">
        <f t="shared" si="0"/>
        <v>0</v>
      </c>
      <c r="M12" s="115">
        <f>SUM(M10:M11)</f>
        <v>192140692</v>
      </c>
      <c r="N12" s="115">
        <f t="shared" si="0"/>
        <v>0</v>
      </c>
      <c r="O12" s="115">
        <f>SUM(O10:O11)</f>
        <v>0</v>
      </c>
      <c r="P12" s="115">
        <f t="shared" si="0"/>
        <v>0</v>
      </c>
      <c r="Q12" s="115">
        <f>SUM(Q10:Q11)</f>
        <v>192140692</v>
      </c>
      <c r="R12" s="187">
        <f t="shared" ref="R12" si="1">SUM(R11:R11)</f>
        <v>0</v>
      </c>
    </row>
    <row r="13" spans="1:18" ht="28.5" thickTop="1"/>
    <row r="14" spans="1:18">
      <c r="M14" s="188"/>
    </row>
    <row r="15" spans="1:18">
      <c r="M15" s="188"/>
    </row>
    <row r="16" spans="1:18">
      <c r="M16" s="188"/>
    </row>
    <row r="17" spans="13:13">
      <c r="M17" s="188"/>
    </row>
    <row r="18" spans="13:13">
      <c r="M18" s="188"/>
    </row>
    <row r="19" spans="13:13">
      <c r="M19" s="188"/>
    </row>
    <row r="20" spans="13:13">
      <c r="M20" s="188"/>
    </row>
    <row r="21" spans="13:13">
      <c r="M21" s="188"/>
    </row>
    <row r="22" spans="13:13">
      <c r="M22" s="188"/>
    </row>
    <row r="23" spans="13:13">
      <c r="M23" s="188"/>
    </row>
    <row r="24" spans="13:13">
      <c r="M24" s="188"/>
    </row>
    <row r="25" spans="13:13">
      <c r="M25" s="188"/>
    </row>
    <row r="26" spans="13:13">
      <c r="M26" s="188"/>
    </row>
    <row r="27" spans="13:13">
      <c r="M27" s="188"/>
    </row>
    <row r="28" spans="13:13">
      <c r="M28" s="188"/>
    </row>
    <row r="29" spans="13:13">
      <c r="M29" s="188"/>
    </row>
    <row r="30" spans="13:13">
      <c r="M30" s="188"/>
    </row>
    <row r="31" spans="13:13">
      <c r="M31" s="188"/>
    </row>
    <row r="32" spans="13:13">
      <c r="M32" s="188"/>
    </row>
    <row r="33" spans="13:13">
      <c r="M33" s="188"/>
    </row>
    <row r="34" spans="13:13">
      <c r="M34" s="188"/>
    </row>
    <row r="35" spans="13:13">
      <c r="M35" s="188"/>
    </row>
    <row r="36" spans="13:13">
      <c r="M36" s="188"/>
    </row>
    <row r="37" spans="13:13">
      <c r="M37" s="188"/>
    </row>
    <row r="38" spans="13:13">
      <c r="M38" s="188"/>
    </row>
    <row r="39" spans="13:13">
      <c r="M39" s="188"/>
    </row>
    <row r="40" spans="13:13">
      <c r="M40" s="188"/>
    </row>
    <row r="41" spans="13:13">
      <c r="M41" s="188"/>
    </row>
    <row r="42" spans="13:13">
      <c r="M42" s="188"/>
    </row>
    <row r="43" spans="13:13">
      <c r="M43" s="188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P41"/>
  <sheetViews>
    <sheetView rightToLeft="1" view="pageBreakPreview" topLeftCell="A2" zoomScale="78" zoomScaleNormal="100" zoomScaleSheetLayoutView="78" workbookViewId="0">
      <selection activeCell="A2" sqref="A1:XFD1048576"/>
    </sheetView>
  </sheetViews>
  <sheetFormatPr defaultColWidth="9.140625" defaultRowHeight="22.5"/>
  <cols>
    <col min="1" max="1" width="26.140625" style="190" bestFit="1" customWidth="1"/>
    <col min="2" max="2" width="1" style="190" customWidth="1"/>
    <col min="3" max="3" width="31" style="190" bestFit="1" customWidth="1"/>
    <col min="4" max="4" width="1" style="190" customWidth="1"/>
    <col min="5" max="5" width="32.5703125" style="190" bestFit="1" customWidth="1"/>
    <col min="6" max="6" width="1" style="190" customWidth="1"/>
    <col min="7" max="7" width="10" style="192" customWidth="1"/>
    <col min="8" max="8" width="1" style="190" customWidth="1"/>
    <col min="9" max="9" width="32.5703125" style="190" bestFit="1" customWidth="1"/>
    <col min="10" max="10" width="1" style="190" customWidth="1"/>
    <col min="11" max="11" width="10.28515625" style="192" customWidth="1"/>
    <col min="12" max="12" width="1" style="190" customWidth="1"/>
    <col min="13" max="13" width="9.140625" style="190" customWidth="1"/>
    <col min="14" max="16384" width="9.140625" style="190"/>
  </cols>
  <sheetData>
    <row r="2" spans="1:16" ht="24">
      <c r="A2" s="189" t="s">
        <v>67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6" ht="24">
      <c r="A3" s="189" t="str">
        <f>'سرمایه‌گذاری در اوراق بهادار '!A3:Q3</f>
        <v>صورت وضعیت درآمدها</v>
      </c>
      <c r="B3" s="189" t="s">
        <v>29</v>
      </c>
      <c r="C3" s="189" t="s">
        <v>29</v>
      </c>
      <c r="D3" s="189" t="s">
        <v>29</v>
      </c>
      <c r="E3" s="189" t="s">
        <v>29</v>
      </c>
      <c r="F3" s="189" t="s">
        <v>29</v>
      </c>
      <c r="G3" s="189"/>
      <c r="H3" s="189"/>
      <c r="I3" s="189"/>
      <c r="J3" s="189"/>
      <c r="K3" s="189"/>
      <c r="L3" s="189"/>
      <c r="M3" s="189"/>
    </row>
    <row r="4" spans="1:16" ht="26.25">
      <c r="A4" s="91" t="str">
        <f>'سرمایه‌گذاری در اوراق بهادار '!A4:Q4</f>
        <v>برای ماه منتهی به 1402/04/31</v>
      </c>
      <c r="B4" s="91" t="s">
        <v>95</v>
      </c>
      <c r="C4" s="91" t="s">
        <v>2</v>
      </c>
      <c r="D4" s="91" t="s">
        <v>2</v>
      </c>
      <c r="E4" s="91" t="s">
        <v>2</v>
      </c>
      <c r="F4" s="91" t="s">
        <v>2</v>
      </c>
      <c r="G4" s="91"/>
      <c r="H4" s="91"/>
      <c r="I4" s="91"/>
      <c r="J4" s="91"/>
      <c r="K4" s="91"/>
      <c r="L4" s="91"/>
      <c r="M4" s="91"/>
      <c r="N4" s="89"/>
    </row>
    <row r="5" spans="1:16" ht="24">
      <c r="B5" s="191"/>
      <c r="C5" s="191"/>
      <c r="D5" s="191"/>
      <c r="E5" s="191"/>
      <c r="F5" s="191"/>
      <c r="G5" s="191"/>
      <c r="H5" s="191"/>
      <c r="I5" s="191"/>
    </row>
    <row r="6" spans="1:16" ht="28.5">
      <c r="A6" s="193" t="s">
        <v>81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</row>
    <row r="7" spans="1:16" ht="28.5">
      <c r="A7" s="194"/>
      <c r="B7" s="194"/>
      <c r="C7" s="194"/>
      <c r="D7" s="194"/>
      <c r="E7" s="194"/>
      <c r="F7" s="194"/>
      <c r="G7" s="195"/>
      <c r="H7" s="194"/>
      <c r="I7" s="194"/>
      <c r="J7" s="194"/>
      <c r="K7" s="195"/>
      <c r="L7" s="194"/>
    </row>
    <row r="8" spans="1:16" ht="24.75" thickBot="1">
      <c r="A8" s="196" t="s">
        <v>53</v>
      </c>
      <c r="B8" s="196" t="s">
        <v>53</v>
      </c>
      <c r="C8" s="196" t="s">
        <v>53</v>
      </c>
      <c r="E8" s="196" t="str">
        <f>'درآمد ناشی از فروش '!C7</f>
        <v>طی تیر ماه</v>
      </c>
      <c r="F8" s="196" t="s">
        <v>31</v>
      </c>
      <c r="G8" s="196" t="s">
        <v>31</v>
      </c>
      <c r="I8" s="196" t="str">
        <f>'درآمد ناشی از فروش '!K7</f>
        <v>از ابتدای سال مالی تا پایان تیر ماه</v>
      </c>
      <c r="J8" s="196" t="s">
        <v>32</v>
      </c>
      <c r="K8" s="196" t="s">
        <v>32</v>
      </c>
    </row>
    <row r="9" spans="1:16" ht="48" thickBot="1">
      <c r="A9" s="197" t="s">
        <v>54</v>
      </c>
      <c r="C9" s="197" t="s">
        <v>19</v>
      </c>
      <c r="E9" s="197" t="s">
        <v>55</v>
      </c>
      <c r="G9" s="198" t="s">
        <v>56</v>
      </c>
      <c r="I9" s="197" t="s">
        <v>55</v>
      </c>
      <c r="K9" s="198" t="s">
        <v>56</v>
      </c>
    </row>
    <row r="10" spans="1:16" ht="24.75">
      <c r="A10" s="104" t="s">
        <v>26</v>
      </c>
      <c r="B10" s="104"/>
      <c r="C10" s="104" t="s">
        <v>27</v>
      </c>
      <c r="D10" s="104"/>
      <c r="E10" s="104">
        <v>4481</v>
      </c>
      <c r="F10" s="199"/>
      <c r="G10" s="24">
        <f>E10/$E$15</f>
        <v>7.962302221592488E-5</v>
      </c>
      <c r="H10" s="199"/>
      <c r="I10" s="104">
        <v>10918</v>
      </c>
      <c r="J10" s="199"/>
      <c r="K10" s="24">
        <f>I10/$I$15</f>
        <v>6.8186789655000547E-6</v>
      </c>
      <c r="M10" s="200"/>
      <c r="N10" s="201"/>
      <c r="O10" s="200"/>
      <c r="P10" s="201"/>
    </row>
    <row r="11" spans="1:16" ht="24.75">
      <c r="A11" s="104" t="s">
        <v>63</v>
      </c>
      <c r="B11" s="104"/>
      <c r="C11" s="104" t="s">
        <v>64</v>
      </c>
      <c r="D11" s="104"/>
      <c r="E11" s="104">
        <v>54775972</v>
      </c>
      <c r="F11" s="199"/>
      <c r="G11" s="24">
        <f t="shared" ref="G11:G14" si="0">E11/$E$15</f>
        <v>0.97331587490624394</v>
      </c>
      <c r="H11" s="199"/>
      <c r="I11" s="104">
        <v>1598638662</v>
      </c>
      <c r="J11" s="199"/>
      <c r="K11" s="24">
        <f t="shared" ref="K11:K14" si="1">I11/$I$15</f>
        <v>0.99840665121950467</v>
      </c>
      <c r="M11" s="200"/>
      <c r="N11" s="201"/>
      <c r="O11" s="200"/>
      <c r="P11" s="201"/>
    </row>
    <row r="12" spans="1:16" ht="24.75">
      <c r="A12" s="104" t="s">
        <v>102</v>
      </c>
      <c r="B12" s="104"/>
      <c r="C12" s="104" t="s">
        <v>103</v>
      </c>
      <c r="D12" s="104"/>
      <c r="E12" s="104">
        <v>1486671</v>
      </c>
      <c r="F12" s="199"/>
      <c r="G12" s="24">
        <f t="shared" si="0"/>
        <v>2.6416701196333686E-2</v>
      </c>
      <c r="H12" s="199"/>
      <c r="I12" s="104">
        <v>2506748</v>
      </c>
      <c r="J12" s="199"/>
      <c r="K12" s="24">
        <f t="shared" si="1"/>
        <v>1.5655532019975575E-3</v>
      </c>
      <c r="M12" s="200"/>
      <c r="N12" s="201"/>
      <c r="O12" s="200"/>
      <c r="P12" s="201"/>
    </row>
    <row r="13" spans="1:16" ht="24.75">
      <c r="A13" s="104" t="s">
        <v>113</v>
      </c>
      <c r="B13" s="104"/>
      <c r="C13" s="104" t="s">
        <v>114</v>
      </c>
      <c r="D13" s="104"/>
      <c r="E13" s="104">
        <v>6028</v>
      </c>
      <c r="F13" s="199"/>
      <c r="G13" s="24">
        <f t="shared" si="0"/>
        <v>1.0711171120678312E-4</v>
      </c>
      <c r="H13" s="199"/>
      <c r="I13" s="104">
        <v>14164</v>
      </c>
      <c r="J13" s="199"/>
      <c r="K13" s="24">
        <f t="shared" si="1"/>
        <v>8.845921310436232E-6</v>
      </c>
      <c r="M13" s="200"/>
      <c r="N13" s="201"/>
      <c r="O13" s="200"/>
      <c r="P13" s="201"/>
    </row>
    <row r="14" spans="1:16" ht="24.75">
      <c r="A14" s="104" t="s">
        <v>116</v>
      </c>
      <c r="B14" s="104"/>
      <c r="C14" s="104" t="s">
        <v>117</v>
      </c>
      <c r="D14" s="104"/>
      <c r="E14" s="104">
        <v>4541</v>
      </c>
      <c r="F14" s="199"/>
      <c r="G14" s="24">
        <f t="shared" si="0"/>
        <v>8.0689163999668568E-5</v>
      </c>
      <c r="H14" s="199"/>
      <c r="I14" s="104">
        <v>19424</v>
      </c>
      <c r="J14" s="199"/>
      <c r="K14" s="24">
        <f t="shared" si="1"/>
        <v>1.2130978221823876E-5</v>
      </c>
      <c r="M14" s="200"/>
      <c r="N14" s="201"/>
      <c r="O14" s="200"/>
      <c r="P14" s="201"/>
    </row>
    <row r="15" spans="1:16" s="89" customFormat="1" ht="36.75" customHeight="1" thickBot="1">
      <c r="E15" s="202">
        <f>SUM(E10:E14)</f>
        <v>56277693</v>
      </c>
      <c r="F15" s="199">
        <f t="shared" ref="F15:L15" si="2">SUM(F10:F12)</f>
        <v>0</v>
      </c>
      <c r="G15" s="25">
        <f>SUM(G10:G14)</f>
        <v>1</v>
      </c>
      <c r="H15" s="199">
        <f t="shared" si="2"/>
        <v>0</v>
      </c>
      <c r="I15" s="202">
        <f>SUM(I10:I14)</f>
        <v>1601189916</v>
      </c>
      <c r="J15" s="199">
        <f t="shared" si="2"/>
        <v>0</v>
      </c>
      <c r="K15" s="25">
        <f>SUM(K10:K14)</f>
        <v>1</v>
      </c>
      <c r="L15" s="89">
        <f t="shared" si="2"/>
        <v>0</v>
      </c>
      <c r="M15" s="103"/>
    </row>
    <row r="16" spans="1:16" ht="23.25" thickTop="1">
      <c r="E16" s="203">
        <f>E15-'سود اوراق بهادار و سپرده بانکی '!I13</f>
        <v>0</v>
      </c>
      <c r="I16" s="203">
        <f>I15-'سود اوراق بهادار و سپرده بانکی '!O13</f>
        <v>0</v>
      </c>
      <c r="M16" s="204"/>
    </row>
    <row r="17" spans="5:13">
      <c r="E17" s="203"/>
      <c r="I17" s="203"/>
      <c r="M17" s="204"/>
    </row>
    <row r="18" spans="5:13">
      <c r="E18" s="203"/>
      <c r="M18" s="204"/>
    </row>
    <row r="19" spans="5:13">
      <c r="M19" s="204"/>
    </row>
    <row r="20" spans="5:13">
      <c r="M20" s="204"/>
    </row>
    <row r="21" spans="5:13">
      <c r="M21" s="204"/>
    </row>
    <row r="22" spans="5:13">
      <c r="M22" s="204"/>
    </row>
    <row r="23" spans="5:13">
      <c r="M23" s="204"/>
    </row>
    <row r="24" spans="5:13">
      <c r="M24" s="204"/>
    </row>
    <row r="25" spans="5:13">
      <c r="M25" s="204"/>
    </row>
    <row r="26" spans="5:13">
      <c r="M26" s="204"/>
    </row>
    <row r="27" spans="5:13">
      <c r="M27" s="204"/>
    </row>
    <row r="28" spans="5:13">
      <c r="M28" s="204"/>
    </row>
    <row r="29" spans="5:13">
      <c r="M29" s="204"/>
    </row>
    <row r="30" spans="5:13">
      <c r="M30" s="204"/>
    </row>
    <row r="31" spans="5:13">
      <c r="M31" s="204"/>
    </row>
    <row r="32" spans="5:13">
      <c r="M32" s="204"/>
    </row>
    <row r="33" spans="13:13">
      <c r="M33" s="204"/>
    </row>
    <row r="34" spans="13:13">
      <c r="M34" s="204"/>
    </row>
    <row r="35" spans="13:13">
      <c r="M35" s="204"/>
    </row>
    <row r="36" spans="13:13">
      <c r="M36" s="204"/>
    </row>
    <row r="37" spans="13:13">
      <c r="M37" s="204"/>
    </row>
    <row r="38" spans="13:13">
      <c r="M38" s="204"/>
    </row>
    <row r="39" spans="13:13">
      <c r="M39" s="204"/>
    </row>
    <row r="40" spans="13:13">
      <c r="M40" s="204"/>
    </row>
    <row r="41" spans="13:13">
      <c r="M41" s="204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2"/>
  <sheetViews>
    <sheetView rightToLeft="1" view="pageBreakPreview" zoomScaleNormal="100" zoomScaleSheetLayoutView="100" workbookViewId="0">
      <selection activeCell="G12" sqref="G12"/>
    </sheetView>
  </sheetViews>
  <sheetFormatPr defaultColWidth="12.140625" defaultRowHeight="22.5"/>
  <cols>
    <col min="1" max="1" width="42.42578125" style="190" bestFit="1" customWidth="1"/>
    <col min="2" max="2" width="2.5703125" style="190" customWidth="1"/>
    <col min="3" max="3" width="19" style="190" bestFit="1" customWidth="1"/>
    <col min="4" max="4" width="0.7109375" style="190" customWidth="1"/>
    <col min="5" max="5" width="43.7109375" style="190" customWidth="1"/>
    <col min="6" max="6" width="12.140625" style="190"/>
    <col min="7" max="7" width="14" style="190" bestFit="1" customWidth="1"/>
    <col min="8" max="16384" width="12.140625" style="190"/>
  </cols>
  <sheetData>
    <row r="2" spans="1:13" ht="24">
      <c r="A2" s="189" t="s">
        <v>67</v>
      </c>
      <c r="B2" s="189"/>
      <c r="C2" s="189"/>
      <c r="D2" s="189"/>
      <c r="E2" s="189"/>
    </row>
    <row r="3" spans="1:13" ht="24">
      <c r="A3" s="189" t="s">
        <v>29</v>
      </c>
      <c r="B3" s="189" t="s">
        <v>29</v>
      </c>
      <c r="C3" s="189" t="s">
        <v>29</v>
      </c>
      <c r="D3" s="189" t="s">
        <v>29</v>
      </c>
      <c r="E3" s="189"/>
    </row>
    <row r="4" spans="1:13" ht="24">
      <c r="A4" s="189" t="str">
        <f>'درآمد سپرده بانکی '!A4:M4</f>
        <v>برای ماه منتهی به 1402/04/31</v>
      </c>
      <c r="B4" s="189" t="s">
        <v>2</v>
      </c>
      <c r="C4" s="189" t="s">
        <v>2</v>
      </c>
      <c r="D4" s="189" t="s">
        <v>2</v>
      </c>
      <c r="E4" s="189"/>
    </row>
    <row r="5" spans="1:13" ht="24">
      <c r="A5" s="191"/>
      <c r="B5" s="191"/>
      <c r="C5" s="191"/>
      <c r="D5" s="191"/>
      <c r="E5" s="191"/>
    </row>
    <row r="6" spans="1:13" ht="28.5">
      <c r="A6" s="193" t="s">
        <v>83</v>
      </c>
      <c r="B6" s="193"/>
      <c r="C6" s="193"/>
      <c r="D6" s="193"/>
      <c r="E6" s="193"/>
    </row>
    <row r="7" spans="1:13" ht="28.5">
      <c r="A7" s="194"/>
      <c r="B7" s="194"/>
      <c r="C7" s="194"/>
      <c r="D7" s="194"/>
      <c r="E7" s="194"/>
    </row>
    <row r="8" spans="1:13" ht="24.75" thickBot="1">
      <c r="A8" s="189" t="s">
        <v>57</v>
      </c>
      <c r="C8" s="205" t="str">
        <f>'درآمد ناشی از فروش '!C7</f>
        <v>طی تیر ماه</v>
      </c>
      <c r="E8" s="206" t="str">
        <f>'درآمد ناشی از فروش '!K7</f>
        <v>از ابتدای سال مالی تا پایان تیر ماه</v>
      </c>
      <c r="G8" s="48"/>
    </row>
    <row r="9" spans="1:13" ht="24.75" thickBot="1">
      <c r="A9" s="196" t="s">
        <v>57</v>
      </c>
      <c r="C9" s="205" t="s">
        <v>22</v>
      </c>
      <c r="E9" s="205" t="s">
        <v>22</v>
      </c>
      <c r="G9" s="48"/>
    </row>
    <row r="10" spans="1:13" ht="24">
      <c r="A10" s="207" t="s">
        <v>66</v>
      </c>
      <c r="C10" s="200">
        <v>509503179</v>
      </c>
      <c r="E10" s="200">
        <v>2249806541</v>
      </c>
      <c r="F10" s="48"/>
      <c r="G10" s="200"/>
      <c r="H10" s="48"/>
      <c r="K10" s="200"/>
    </row>
    <row r="11" spans="1:13" ht="24">
      <c r="A11" s="207" t="s">
        <v>101</v>
      </c>
      <c r="C11" s="200">
        <v>137941410</v>
      </c>
      <c r="E11" s="200">
        <v>654724184</v>
      </c>
      <c r="F11" s="48"/>
      <c r="G11" s="200"/>
      <c r="H11" s="200"/>
      <c r="I11" s="200"/>
      <c r="J11" s="200"/>
      <c r="K11" s="200"/>
    </row>
    <row r="12" spans="1:13" ht="27" thickBot="1">
      <c r="A12" s="207" t="s">
        <v>38</v>
      </c>
      <c r="C12" s="208">
        <f>SUM(C10:C11)</f>
        <v>647444589</v>
      </c>
      <c r="D12" s="89"/>
      <c r="E12" s="209">
        <f>SUM(E10:E11)</f>
        <v>2904530725</v>
      </c>
    </row>
    <row r="13" spans="1:13" ht="23.25" thickTop="1">
      <c r="M13" s="204"/>
    </row>
    <row r="14" spans="1:13">
      <c r="C14" s="200"/>
      <c r="E14" s="200"/>
      <c r="M14" s="204"/>
    </row>
    <row r="15" spans="1:13">
      <c r="C15" s="48"/>
      <c r="E15" s="203"/>
      <c r="M15" s="204"/>
    </row>
    <row r="16" spans="1:13">
      <c r="C16" s="48"/>
      <c r="E16" s="200"/>
      <c r="M16" s="204"/>
    </row>
    <row r="17" spans="3:13">
      <c r="C17" s="200"/>
      <c r="E17" s="200"/>
      <c r="M17" s="204"/>
    </row>
    <row r="18" spans="3:13">
      <c r="E18" s="200"/>
      <c r="M18" s="204"/>
    </row>
    <row r="19" spans="3:13">
      <c r="M19" s="204"/>
    </row>
    <row r="20" spans="3:13">
      <c r="M20" s="204"/>
    </row>
    <row r="21" spans="3:13">
      <c r="M21" s="204"/>
    </row>
    <row r="22" spans="3:13">
      <c r="M22" s="204"/>
    </row>
    <row r="23" spans="3:13">
      <c r="M23" s="204"/>
    </row>
    <row r="24" spans="3:13">
      <c r="M24" s="204"/>
    </row>
    <row r="25" spans="3:13">
      <c r="M25" s="204"/>
    </row>
    <row r="26" spans="3:13">
      <c r="M26" s="204"/>
    </row>
    <row r="27" spans="3:13">
      <c r="M27" s="204"/>
    </row>
    <row r="28" spans="3:13">
      <c r="M28" s="204"/>
    </row>
    <row r="29" spans="3:13">
      <c r="M29" s="204"/>
    </row>
    <row r="30" spans="3:13">
      <c r="M30" s="204"/>
    </row>
    <row r="31" spans="3:13">
      <c r="M31" s="204"/>
    </row>
    <row r="32" spans="3:13">
      <c r="M32" s="204"/>
    </row>
    <row r="33" spans="13:13">
      <c r="M33" s="204"/>
    </row>
    <row r="34" spans="13:13">
      <c r="M34" s="204"/>
    </row>
    <row r="35" spans="13:13">
      <c r="M35" s="204"/>
    </row>
    <row r="36" spans="13:13">
      <c r="M36" s="204"/>
    </row>
    <row r="37" spans="13:13">
      <c r="M37" s="204"/>
    </row>
    <row r="38" spans="13:13">
      <c r="M38" s="204"/>
    </row>
    <row r="39" spans="13:13">
      <c r="M39" s="204"/>
    </row>
    <row r="40" spans="13:13">
      <c r="M40" s="204"/>
    </row>
    <row r="41" spans="13:13">
      <c r="M41" s="204"/>
    </row>
    <row r="42" spans="13:13">
      <c r="M42" s="204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J44"/>
  <sheetViews>
    <sheetView rightToLeft="1" view="pageBreakPreview" topLeftCell="A37" zoomScale="50" zoomScaleNormal="60" zoomScaleSheetLayoutView="50" workbookViewId="0">
      <selection sqref="A1:XFD1048576"/>
    </sheetView>
  </sheetViews>
  <sheetFormatPr defaultColWidth="9.140625" defaultRowHeight="31.5"/>
  <cols>
    <col min="1" max="1" width="51.7109375" style="46" customWidth="1"/>
    <col min="2" max="2" width="1" style="46" customWidth="1"/>
    <col min="3" max="3" width="23.7109375" style="79" bestFit="1" customWidth="1"/>
    <col min="4" max="4" width="1" style="46" customWidth="1"/>
    <col min="5" max="5" width="31.28515625" style="46" customWidth="1"/>
    <col min="6" max="6" width="0.7109375" style="46" customWidth="1"/>
    <col min="7" max="7" width="30" style="46" customWidth="1"/>
    <col min="8" max="8" width="1.140625" style="46" customWidth="1"/>
    <col min="9" max="9" width="20.5703125" style="79" bestFit="1" customWidth="1"/>
    <col min="10" max="10" width="1.42578125" style="46" customWidth="1"/>
    <col min="11" max="11" width="33.42578125" style="46" customWidth="1"/>
    <col min="12" max="12" width="0.7109375" style="46" customWidth="1"/>
    <col min="13" max="13" width="20.140625" style="79" bestFit="1" customWidth="1"/>
    <col min="14" max="14" width="0.85546875" style="46" customWidth="1"/>
    <col min="15" max="15" width="27" style="46" customWidth="1"/>
    <col min="16" max="16" width="1" style="46" customWidth="1"/>
    <col min="17" max="17" width="22.5703125" style="79" bestFit="1" customWidth="1"/>
    <col min="18" max="18" width="1" style="46" customWidth="1"/>
    <col min="19" max="19" width="18.140625" style="46" bestFit="1" customWidth="1"/>
    <col min="20" max="20" width="1" style="46" customWidth="1"/>
    <col min="21" max="21" width="28.7109375" style="46" customWidth="1"/>
    <col min="22" max="22" width="0.85546875" style="46" customWidth="1"/>
    <col min="23" max="23" width="29.85546875" style="46" customWidth="1"/>
    <col min="24" max="24" width="1" style="46" customWidth="1"/>
    <col min="25" max="25" width="19.5703125" style="79" customWidth="1"/>
    <col min="26" max="26" width="1.85546875" style="46" customWidth="1"/>
    <col min="27" max="27" width="32.85546875" style="46" bestFit="1" customWidth="1"/>
    <col min="28" max="28" width="19" style="46" bestFit="1" customWidth="1"/>
    <col min="29" max="29" width="13.85546875" style="46" customWidth="1"/>
    <col min="30" max="30" width="9" style="46" customWidth="1"/>
    <col min="31" max="31" width="16.7109375" style="46" customWidth="1"/>
    <col min="32" max="32" width="10" style="46" customWidth="1"/>
    <col min="33" max="33" width="15.7109375" style="46" customWidth="1"/>
    <col min="34" max="34" width="16.28515625" style="46" customWidth="1"/>
    <col min="35" max="35" width="9.140625" style="46"/>
    <col min="36" max="36" width="27.28515625" style="46" bestFit="1" customWidth="1"/>
    <col min="37" max="16384" width="9.140625" style="46"/>
  </cols>
  <sheetData>
    <row r="2" spans="1:36" ht="47.25" customHeight="1">
      <c r="A2" s="55" t="s">
        <v>67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36" ht="47.25" customHeight="1">
      <c r="A3" s="55" t="s">
        <v>92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36" ht="47.25" customHeight="1">
      <c r="A4" s="55" t="s">
        <v>139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</row>
    <row r="5" spans="1:36" ht="47.2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</row>
    <row r="6" spans="1:36" s="59" customFormat="1" ht="47.25" customHeight="1">
      <c r="A6" s="57" t="s">
        <v>68</v>
      </c>
      <c r="B6" s="57"/>
      <c r="C6" s="58"/>
      <c r="D6" s="57"/>
      <c r="E6" s="57"/>
      <c r="F6" s="57"/>
      <c r="G6" s="57"/>
      <c r="H6" s="57"/>
      <c r="I6" s="58"/>
      <c r="J6" s="57"/>
      <c r="K6" s="57"/>
      <c r="L6" s="57"/>
      <c r="M6" s="58"/>
      <c r="N6" s="57"/>
      <c r="O6" s="57"/>
      <c r="P6" s="57"/>
      <c r="Q6" s="58"/>
      <c r="R6" s="57"/>
      <c r="S6" s="57"/>
      <c r="T6" s="57"/>
      <c r="U6" s="57"/>
      <c r="V6" s="57"/>
      <c r="W6" s="57"/>
      <c r="Y6" s="60"/>
    </row>
    <row r="7" spans="1:36" s="59" customFormat="1" ht="47.25" customHeight="1">
      <c r="A7" s="57" t="s">
        <v>69</v>
      </c>
      <c r="B7" s="57"/>
      <c r="C7" s="58"/>
      <c r="D7" s="57"/>
      <c r="E7" s="57"/>
      <c r="F7" s="57"/>
      <c r="G7" s="57"/>
      <c r="H7" s="57"/>
      <c r="I7" s="58"/>
      <c r="J7" s="57"/>
      <c r="K7" s="57"/>
      <c r="L7" s="57"/>
      <c r="M7" s="58"/>
      <c r="N7" s="57"/>
      <c r="O7" s="57"/>
      <c r="P7" s="57"/>
      <c r="Q7" s="58"/>
      <c r="R7" s="57"/>
      <c r="S7" s="57"/>
      <c r="T7" s="57"/>
      <c r="U7" s="57"/>
      <c r="V7" s="57"/>
      <c r="W7" s="57"/>
      <c r="Y7" s="60"/>
    </row>
    <row r="9" spans="1:36" ht="40.5" customHeight="1">
      <c r="A9" s="61" t="s">
        <v>3</v>
      </c>
      <c r="C9" s="62" t="s">
        <v>133</v>
      </c>
      <c r="D9" s="62" t="s">
        <v>97</v>
      </c>
      <c r="E9" s="62" t="s">
        <v>97</v>
      </c>
      <c r="F9" s="62" t="s">
        <v>97</v>
      </c>
      <c r="G9" s="62" t="s">
        <v>97</v>
      </c>
      <c r="I9" s="62" t="s">
        <v>4</v>
      </c>
      <c r="J9" s="62" t="s">
        <v>4</v>
      </c>
      <c r="K9" s="62" t="s">
        <v>4</v>
      </c>
      <c r="L9" s="62" t="s">
        <v>4</v>
      </c>
      <c r="M9" s="62" t="s">
        <v>4</v>
      </c>
      <c r="N9" s="62" t="s">
        <v>4</v>
      </c>
      <c r="O9" s="62" t="s">
        <v>4</v>
      </c>
      <c r="Q9" s="62" t="s">
        <v>140</v>
      </c>
      <c r="R9" s="62" t="s">
        <v>98</v>
      </c>
      <c r="S9" s="62" t="s">
        <v>98</v>
      </c>
      <c r="T9" s="62" t="s">
        <v>98</v>
      </c>
      <c r="U9" s="62" t="s">
        <v>98</v>
      </c>
      <c r="V9" s="62" t="s">
        <v>98</v>
      </c>
      <c r="W9" s="62" t="s">
        <v>98</v>
      </c>
      <c r="X9" s="62" t="s">
        <v>98</v>
      </c>
      <c r="Y9" s="62" t="s">
        <v>98</v>
      </c>
    </row>
    <row r="10" spans="1:36" ht="33.75" customHeight="1">
      <c r="A10" s="61" t="s">
        <v>3</v>
      </c>
      <c r="C10" s="63" t="s">
        <v>6</v>
      </c>
      <c r="E10" s="63" t="s">
        <v>7</v>
      </c>
      <c r="G10" s="63" t="s">
        <v>8</v>
      </c>
      <c r="I10" s="61" t="s">
        <v>9</v>
      </c>
      <c r="J10" s="61" t="s">
        <v>9</v>
      </c>
      <c r="K10" s="61" t="s">
        <v>9</v>
      </c>
      <c r="M10" s="61" t="s">
        <v>10</v>
      </c>
      <c r="N10" s="61" t="s">
        <v>10</v>
      </c>
      <c r="O10" s="61" t="s">
        <v>10</v>
      </c>
      <c r="Q10" s="63" t="s">
        <v>6</v>
      </c>
      <c r="S10" s="63" t="s">
        <v>11</v>
      </c>
      <c r="U10" s="63" t="s">
        <v>7</v>
      </c>
      <c r="V10" s="63"/>
      <c r="W10" s="63" t="s">
        <v>8</v>
      </c>
      <c r="Y10" s="64" t="s">
        <v>12</v>
      </c>
    </row>
    <row r="11" spans="1:36" ht="60.75" customHeight="1">
      <c r="A11" s="61" t="s">
        <v>3</v>
      </c>
      <c r="C11" s="62" t="s">
        <v>6</v>
      </c>
      <c r="E11" s="62" t="s">
        <v>7</v>
      </c>
      <c r="G11" s="62" t="s">
        <v>8</v>
      </c>
      <c r="I11" s="65" t="s">
        <v>6</v>
      </c>
      <c r="K11" s="65" t="s">
        <v>7</v>
      </c>
      <c r="M11" s="65" t="s">
        <v>6</v>
      </c>
      <c r="O11" s="65" t="s">
        <v>13</v>
      </c>
      <c r="Q11" s="62" t="s">
        <v>6</v>
      </c>
      <c r="S11" s="62" t="s">
        <v>11</v>
      </c>
      <c r="U11" s="62" t="s">
        <v>7</v>
      </c>
      <c r="V11" s="62"/>
      <c r="W11" s="62"/>
      <c r="Y11" s="66" t="s">
        <v>12</v>
      </c>
      <c r="AA11" s="36">
        <v>4191883858641</v>
      </c>
      <c r="AB11" s="67" t="s">
        <v>106</v>
      </c>
    </row>
    <row r="12" spans="1:36" ht="41.25" customHeight="1">
      <c r="A12" s="68" t="s">
        <v>112</v>
      </c>
      <c r="B12" s="69"/>
      <c r="C12" s="41">
        <v>35000001</v>
      </c>
      <c r="D12" s="41"/>
      <c r="E12" s="41">
        <v>299990028039</v>
      </c>
      <c r="F12" s="41"/>
      <c r="G12" s="41">
        <v>306515326257.58099</v>
      </c>
      <c r="H12" s="41"/>
      <c r="I12" s="41">
        <v>15500000</v>
      </c>
      <c r="J12" s="41"/>
      <c r="K12" s="41">
        <v>136328198778</v>
      </c>
      <c r="L12" s="41"/>
      <c r="M12" s="41">
        <v>0</v>
      </c>
      <c r="N12" s="41"/>
      <c r="O12" s="41">
        <v>0</v>
      </c>
      <c r="P12" s="41"/>
      <c r="Q12" s="41">
        <f>C12+I12+M12</f>
        <v>50500001</v>
      </c>
      <c r="R12" s="41"/>
      <c r="S12" s="41">
        <v>6650</v>
      </c>
      <c r="T12" s="41"/>
      <c r="U12" s="41">
        <v>436318226817</v>
      </c>
      <c r="V12" s="41"/>
      <c r="W12" s="41">
        <v>333826847860.43201</v>
      </c>
      <c r="Y12" s="70">
        <f t="shared" ref="Y12:Y37" si="0">W12/$AA$11</f>
        <v>7.9636473508752692E-2</v>
      </c>
      <c r="AA12" s="48"/>
      <c r="AB12" s="71"/>
      <c r="AC12" s="48"/>
      <c r="AD12" s="47"/>
      <c r="AE12" s="48"/>
      <c r="AF12" s="72"/>
      <c r="AG12" s="48"/>
      <c r="AH12" s="73"/>
      <c r="AI12" s="47"/>
      <c r="AJ12" s="47"/>
    </row>
    <row r="13" spans="1:36" ht="41.25" customHeight="1">
      <c r="A13" s="68" t="s">
        <v>111</v>
      </c>
      <c r="B13" s="69"/>
      <c r="C13" s="41">
        <v>57000000</v>
      </c>
      <c r="D13" s="41"/>
      <c r="E13" s="41">
        <v>56525484354</v>
      </c>
      <c r="F13" s="41"/>
      <c r="G13" s="41">
        <v>74565678600</v>
      </c>
      <c r="H13" s="41"/>
      <c r="I13" s="41">
        <v>13000000</v>
      </c>
      <c r="J13" s="41"/>
      <c r="K13" s="41">
        <v>17111441667</v>
      </c>
      <c r="L13" s="41"/>
      <c r="M13" s="41">
        <v>0</v>
      </c>
      <c r="N13" s="41"/>
      <c r="O13" s="41">
        <v>0</v>
      </c>
      <c r="P13" s="41"/>
      <c r="Q13" s="41">
        <f>C13+I13+M13</f>
        <v>70000000</v>
      </c>
      <c r="R13" s="41"/>
      <c r="S13" s="41">
        <v>1184</v>
      </c>
      <c r="T13" s="41"/>
      <c r="U13" s="41">
        <v>73636926021</v>
      </c>
      <c r="V13" s="41"/>
      <c r="W13" s="41">
        <v>82386864000</v>
      </c>
      <c r="Y13" s="70">
        <f t="shared" si="0"/>
        <v>1.9653899482489395E-2</v>
      </c>
      <c r="AA13" s="48"/>
      <c r="AB13" s="71"/>
      <c r="AC13" s="48"/>
      <c r="AD13" s="47"/>
      <c r="AE13" s="48"/>
      <c r="AF13" s="72"/>
      <c r="AG13" s="48"/>
      <c r="AH13" s="73"/>
      <c r="AI13" s="47"/>
      <c r="AJ13" s="47"/>
    </row>
    <row r="14" spans="1:36" ht="41.25" customHeight="1">
      <c r="A14" s="68" t="s">
        <v>127</v>
      </c>
      <c r="B14" s="69"/>
      <c r="C14" s="41">
        <v>11000000</v>
      </c>
      <c r="D14" s="41"/>
      <c r="E14" s="41">
        <v>44962303599</v>
      </c>
      <c r="F14" s="41"/>
      <c r="G14" s="41">
        <v>40206340350</v>
      </c>
      <c r="H14" s="41"/>
      <c r="I14" s="41">
        <v>12800000</v>
      </c>
      <c r="J14" s="41"/>
      <c r="K14" s="41">
        <v>45790017990</v>
      </c>
      <c r="L14" s="41"/>
      <c r="M14" s="41">
        <v>0</v>
      </c>
      <c r="N14" s="41"/>
      <c r="O14" s="41">
        <v>0</v>
      </c>
      <c r="P14" s="41"/>
      <c r="Q14" s="41">
        <f>C14+I14+M14</f>
        <v>23800000</v>
      </c>
      <c r="R14" s="41"/>
      <c r="S14" s="41">
        <v>3228</v>
      </c>
      <c r="T14" s="41"/>
      <c r="U14" s="41">
        <v>90752321589</v>
      </c>
      <c r="V14" s="41"/>
      <c r="W14" s="41">
        <v>76369282920</v>
      </c>
      <c r="Y14" s="70">
        <f t="shared" si="0"/>
        <v>1.8218368040558919E-2</v>
      </c>
      <c r="AA14" s="48"/>
      <c r="AB14" s="71"/>
      <c r="AC14" s="48"/>
      <c r="AD14" s="47"/>
      <c r="AE14" s="48"/>
      <c r="AF14" s="72"/>
      <c r="AG14" s="48"/>
      <c r="AH14" s="73"/>
      <c r="AI14" s="47"/>
      <c r="AJ14" s="47"/>
    </row>
    <row r="15" spans="1:36" ht="41.25" customHeight="1">
      <c r="A15" s="68" t="s">
        <v>134</v>
      </c>
      <c r="B15" s="69"/>
      <c r="C15" s="41">
        <v>2365591</v>
      </c>
      <c r="D15" s="41"/>
      <c r="E15" s="41">
        <v>7425590149</v>
      </c>
      <c r="F15" s="41"/>
      <c r="G15" s="41">
        <v>6295007618.7133503</v>
      </c>
      <c r="H15" s="41"/>
      <c r="I15" s="41">
        <v>2634409</v>
      </c>
      <c r="J15" s="41"/>
      <c r="K15" s="41">
        <v>4955218342</v>
      </c>
      <c r="L15" s="41"/>
      <c r="M15" s="41">
        <v>0</v>
      </c>
      <c r="N15" s="41"/>
      <c r="O15" s="41">
        <v>0</v>
      </c>
      <c r="P15" s="41"/>
      <c r="Q15" s="41">
        <f>C15+I15+M15</f>
        <v>5000000</v>
      </c>
      <c r="R15" s="41"/>
      <c r="S15" s="41">
        <v>1720</v>
      </c>
      <c r="T15" s="41"/>
      <c r="U15" s="41">
        <v>12380808491</v>
      </c>
      <c r="V15" s="41"/>
      <c r="W15" s="41">
        <v>8548830000</v>
      </c>
      <c r="Y15" s="70">
        <f t="shared" si="0"/>
        <v>2.0393766354899708E-3</v>
      </c>
      <c r="AA15" s="48"/>
      <c r="AB15" s="71"/>
      <c r="AC15" s="48"/>
      <c r="AD15" s="47"/>
      <c r="AE15" s="71"/>
      <c r="AF15" s="72"/>
      <c r="AG15" s="48"/>
      <c r="AH15" s="73"/>
      <c r="AI15" s="47"/>
      <c r="AJ15" s="47"/>
    </row>
    <row r="16" spans="1:36" ht="41.25" customHeight="1">
      <c r="A16" s="68" t="s">
        <v>91</v>
      </c>
      <c r="B16" s="69"/>
      <c r="C16" s="41">
        <v>0</v>
      </c>
      <c r="D16" s="41"/>
      <c r="E16" s="41">
        <v>0</v>
      </c>
      <c r="F16" s="41"/>
      <c r="G16" s="41">
        <v>0</v>
      </c>
      <c r="H16" s="41"/>
      <c r="I16" s="41">
        <v>0</v>
      </c>
      <c r="J16" s="41"/>
      <c r="K16" s="41">
        <v>0</v>
      </c>
      <c r="L16" s="41"/>
      <c r="M16" s="41">
        <v>0</v>
      </c>
      <c r="N16" s="41"/>
      <c r="O16" s="41">
        <v>0</v>
      </c>
      <c r="P16" s="41"/>
      <c r="Q16" s="41">
        <v>2600000</v>
      </c>
      <c r="R16" s="41"/>
      <c r="S16" s="41">
        <v>20000</v>
      </c>
      <c r="T16" s="41"/>
      <c r="U16" s="41">
        <v>31836205668</v>
      </c>
      <c r="V16" s="41"/>
      <c r="W16" s="41">
        <v>51690600000</v>
      </c>
      <c r="Y16" s="70">
        <f t="shared" si="0"/>
        <v>1.2331114540171918E-2</v>
      </c>
      <c r="AA16" s="48"/>
      <c r="AB16" s="71"/>
      <c r="AC16" s="48"/>
      <c r="AD16" s="47"/>
      <c r="AE16" s="48"/>
      <c r="AF16" s="72"/>
      <c r="AG16" s="48"/>
      <c r="AH16" s="73"/>
      <c r="AI16" s="47"/>
      <c r="AJ16" s="47"/>
    </row>
    <row r="17" spans="1:36" ht="41.25" customHeight="1">
      <c r="A17" s="68" t="s">
        <v>119</v>
      </c>
      <c r="B17" s="69"/>
      <c r="C17" s="41">
        <v>14000000</v>
      </c>
      <c r="D17" s="41"/>
      <c r="E17" s="41">
        <v>72860870271</v>
      </c>
      <c r="F17" s="41"/>
      <c r="G17" s="41">
        <v>78768522000</v>
      </c>
      <c r="H17" s="41"/>
      <c r="I17" s="41">
        <v>1000000</v>
      </c>
      <c r="J17" s="41"/>
      <c r="K17" s="41">
        <v>5605196726</v>
      </c>
      <c r="L17" s="41"/>
      <c r="M17" s="41">
        <v>0</v>
      </c>
      <c r="N17" s="41"/>
      <c r="O17" s="41">
        <v>0</v>
      </c>
      <c r="P17" s="41"/>
      <c r="Q17" s="41">
        <f t="shared" ref="Q17:Q36" si="1">C17+I17+M17</f>
        <v>15000000</v>
      </c>
      <c r="R17" s="41"/>
      <c r="S17" s="41">
        <v>4960</v>
      </c>
      <c r="T17" s="41"/>
      <c r="U17" s="41">
        <v>78466066997</v>
      </c>
      <c r="V17" s="41"/>
      <c r="W17" s="41">
        <v>73957320000</v>
      </c>
      <c r="Y17" s="70">
        <f t="shared" si="0"/>
        <v>1.7642979265169053E-2</v>
      </c>
      <c r="AA17" s="48"/>
      <c r="AB17" s="71"/>
      <c r="AC17" s="48"/>
      <c r="AD17" s="47"/>
      <c r="AE17" s="48"/>
      <c r="AF17" s="72"/>
      <c r="AG17" s="48"/>
      <c r="AH17" s="73"/>
      <c r="AI17" s="47"/>
      <c r="AJ17" s="47"/>
    </row>
    <row r="18" spans="1:36" ht="41.25" customHeight="1">
      <c r="A18" s="68" t="s">
        <v>125</v>
      </c>
      <c r="B18" s="69"/>
      <c r="C18" s="41">
        <v>1700000</v>
      </c>
      <c r="D18" s="41"/>
      <c r="E18" s="41">
        <v>57525136364</v>
      </c>
      <c r="F18" s="41"/>
      <c r="G18" s="41">
        <v>51828772950</v>
      </c>
      <c r="H18" s="41"/>
      <c r="I18" s="41">
        <v>600000</v>
      </c>
      <c r="J18" s="41"/>
      <c r="K18" s="41">
        <v>18412962518</v>
      </c>
      <c r="L18" s="41"/>
      <c r="M18" s="41">
        <v>0</v>
      </c>
      <c r="N18" s="41"/>
      <c r="O18" s="41">
        <v>0</v>
      </c>
      <c r="P18" s="41"/>
      <c r="Q18" s="41">
        <f t="shared" si="1"/>
        <v>2300000</v>
      </c>
      <c r="R18" s="41"/>
      <c r="S18" s="41">
        <v>28950</v>
      </c>
      <c r="T18" s="41"/>
      <c r="U18" s="41">
        <v>75938098882</v>
      </c>
      <c r="V18" s="41"/>
      <c r="W18" s="41">
        <v>66188819250</v>
      </c>
      <c r="Y18" s="70">
        <f t="shared" si="0"/>
        <v>1.578975503187206E-2</v>
      </c>
      <c r="AA18" s="48"/>
      <c r="AB18" s="71"/>
      <c r="AC18" s="48"/>
      <c r="AD18" s="47"/>
      <c r="AE18" s="48"/>
      <c r="AF18" s="72"/>
      <c r="AG18" s="48"/>
      <c r="AH18" s="73"/>
      <c r="AI18" s="47"/>
      <c r="AJ18" s="47"/>
    </row>
    <row r="19" spans="1:36" ht="41.25" customHeight="1">
      <c r="A19" s="68" t="s">
        <v>123</v>
      </c>
      <c r="B19" s="69"/>
      <c r="C19" s="41">
        <v>7200000</v>
      </c>
      <c r="D19" s="41"/>
      <c r="E19" s="41">
        <v>225299645402</v>
      </c>
      <c r="F19" s="41"/>
      <c r="G19" s="41">
        <v>199899478800</v>
      </c>
      <c r="H19" s="41"/>
      <c r="I19" s="41">
        <v>431484</v>
      </c>
      <c r="J19" s="41"/>
      <c r="K19" s="41">
        <v>12890394875</v>
      </c>
      <c r="L19" s="41"/>
      <c r="M19" s="41">
        <v>0</v>
      </c>
      <c r="N19" s="41"/>
      <c r="O19" s="41">
        <v>0</v>
      </c>
      <c r="P19" s="41"/>
      <c r="Q19" s="41">
        <f t="shared" si="1"/>
        <v>7631484</v>
      </c>
      <c r="R19" s="41"/>
      <c r="S19" s="41">
        <v>29780</v>
      </c>
      <c r="T19" s="41"/>
      <c r="U19" s="41">
        <v>238190040277</v>
      </c>
      <c r="V19" s="41"/>
      <c r="W19" s="41">
        <v>225913363238.556</v>
      </c>
      <c r="Y19" s="70">
        <f t="shared" si="0"/>
        <v>5.3893039706447557E-2</v>
      </c>
      <c r="AA19" s="48"/>
      <c r="AB19" s="71"/>
      <c r="AC19" s="48"/>
      <c r="AD19" s="47"/>
      <c r="AE19" s="48"/>
      <c r="AF19" s="72"/>
      <c r="AG19" s="48"/>
      <c r="AH19" s="73"/>
      <c r="AI19" s="47"/>
      <c r="AJ19" s="47"/>
    </row>
    <row r="20" spans="1:36" ht="41.25" customHeight="1">
      <c r="A20" s="68" t="s">
        <v>126</v>
      </c>
      <c r="B20" s="69"/>
      <c r="C20" s="41">
        <v>2400000</v>
      </c>
      <c r="D20" s="41"/>
      <c r="E20" s="41">
        <v>24999260756</v>
      </c>
      <c r="F20" s="41"/>
      <c r="G20" s="41">
        <v>41272956000</v>
      </c>
      <c r="H20" s="41"/>
      <c r="I20" s="41">
        <v>400000</v>
      </c>
      <c r="J20" s="41"/>
      <c r="K20" s="41">
        <v>6485883810</v>
      </c>
      <c r="L20" s="41"/>
      <c r="M20" s="41">
        <v>-2600000</v>
      </c>
      <c r="N20" s="41"/>
      <c r="O20" s="41">
        <v>0</v>
      </c>
      <c r="P20" s="41"/>
      <c r="Q20" s="41">
        <f t="shared" si="1"/>
        <v>200000</v>
      </c>
      <c r="R20" s="41"/>
      <c r="S20" s="41">
        <v>19000</v>
      </c>
      <c r="T20" s="41"/>
      <c r="U20" s="41">
        <v>2248938898</v>
      </c>
      <c r="V20" s="41"/>
      <c r="W20" s="41">
        <v>3777390000</v>
      </c>
      <c r="Y20" s="70">
        <f t="shared" si="0"/>
        <v>9.0111990870487093E-4</v>
      </c>
      <c r="AA20" s="48"/>
      <c r="AB20" s="71"/>
      <c r="AC20" s="48"/>
      <c r="AD20" s="47"/>
      <c r="AE20" s="48"/>
      <c r="AF20" s="72"/>
      <c r="AG20" s="48"/>
      <c r="AH20" s="73"/>
      <c r="AI20" s="47"/>
      <c r="AJ20" s="47"/>
    </row>
    <row r="21" spans="1:36" ht="41.25" customHeight="1">
      <c r="A21" s="68" t="s">
        <v>89</v>
      </c>
      <c r="B21" s="69"/>
      <c r="C21" s="41">
        <v>21200000</v>
      </c>
      <c r="D21" s="41"/>
      <c r="E21" s="41">
        <v>389048864442</v>
      </c>
      <c r="F21" s="41"/>
      <c r="G21" s="41">
        <v>456249069000</v>
      </c>
      <c r="H21" s="41"/>
      <c r="I21" s="41">
        <v>400000</v>
      </c>
      <c r="J21" s="41"/>
      <c r="K21" s="41">
        <v>8201923471</v>
      </c>
      <c r="L21" s="41"/>
      <c r="M21" s="41">
        <v>-200000</v>
      </c>
      <c r="N21" s="41"/>
      <c r="O21" s="41">
        <v>4423522505</v>
      </c>
      <c r="P21" s="41"/>
      <c r="Q21" s="41">
        <f t="shared" si="1"/>
        <v>21400000</v>
      </c>
      <c r="R21" s="41"/>
      <c r="S21" s="41">
        <v>18880</v>
      </c>
      <c r="T21" s="41"/>
      <c r="U21" s="41">
        <v>393580515607</v>
      </c>
      <c r="V21" s="41"/>
      <c r="W21" s="41">
        <v>401628009600</v>
      </c>
      <c r="Y21" s="70">
        <f t="shared" si="0"/>
        <v>9.5810862882591163E-2</v>
      </c>
      <c r="AA21" s="48"/>
      <c r="AB21" s="71"/>
      <c r="AC21" s="48"/>
      <c r="AD21" s="47"/>
      <c r="AE21" s="48"/>
      <c r="AF21" s="72"/>
      <c r="AG21" s="48"/>
      <c r="AH21" s="73"/>
      <c r="AI21" s="47"/>
      <c r="AJ21" s="47"/>
    </row>
    <row r="22" spans="1:36" ht="41.25" customHeight="1">
      <c r="A22" s="68" t="s">
        <v>110</v>
      </c>
      <c r="B22" s="69"/>
      <c r="C22" s="41">
        <v>20500000</v>
      </c>
      <c r="D22" s="41"/>
      <c r="E22" s="41">
        <v>389003653444</v>
      </c>
      <c r="F22" s="41"/>
      <c r="G22" s="41">
        <v>503337217500</v>
      </c>
      <c r="H22" s="41"/>
      <c r="I22" s="41">
        <v>250000</v>
      </c>
      <c r="J22" s="41"/>
      <c r="K22" s="41">
        <v>5782851773</v>
      </c>
      <c r="L22" s="41"/>
      <c r="M22" s="41">
        <v>0</v>
      </c>
      <c r="N22" s="41"/>
      <c r="O22" s="41">
        <v>0</v>
      </c>
      <c r="P22" s="41"/>
      <c r="Q22" s="41">
        <f t="shared" si="1"/>
        <v>20750000</v>
      </c>
      <c r="R22" s="41"/>
      <c r="S22" s="41">
        <v>22980</v>
      </c>
      <c r="T22" s="41"/>
      <c r="U22" s="41">
        <v>394786505217</v>
      </c>
      <c r="V22" s="41"/>
      <c r="W22" s="41">
        <v>473997831750</v>
      </c>
      <c r="Y22" s="70">
        <f t="shared" si="0"/>
        <v>0.11307513464928609</v>
      </c>
      <c r="AA22" s="48"/>
      <c r="AB22" s="71"/>
      <c r="AC22" s="48"/>
      <c r="AD22" s="47"/>
      <c r="AE22" s="48"/>
      <c r="AF22" s="72"/>
      <c r="AG22" s="48"/>
      <c r="AH22" s="73"/>
      <c r="AI22" s="47"/>
      <c r="AJ22" s="47"/>
    </row>
    <row r="23" spans="1:36" ht="41.25" customHeight="1">
      <c r="A23" s="68" t="s">
        <v>107</v>
      </c>
      <c r="B23" s="69"/>
      <c r="C23" s="41">
        <v>12480000</v>
      </c>
      <c r="D23" s="41"/>
      <c r="E23" s="41">
        <v>309008269670</v>
      </c>
      <c r="F23" s="41"/>
      <c r="G23" s="41">
        <v>436682188800</v>
      </c>
      <c r="H23" s="41"/>
      <c r="I23" s="41">
        <v>50000</v>
      </c>
      <c r="J23" s="41"/>
      <c r="K23" s="41">
        <v>1844172973</v>
      </c>
      <c r="L23" s="41"/>
      <c r="M23" s="41">
        <v>-80000</v>
      </c>
      <c r="N23" s="41"/>
      <c r="O23" s="41">
        <v>2934435615</v>
      </c>
      <c r="P23" s="41"/>
      <c r="Q23" s="41">
        <f t="shared" si="1"/>
        <v>12450000</v>
      </c>
      <c r="R23" s="41"/>
      <c r="S23" s="41">
        <v>35950</v>
      </c>
      <c r="T23" s="41"/>
      <c r="U23" s="41">
        <v>308871620401</v>
      </c>
      <c r="V23" s="41"/>
      <c r="W23" s="41">
        <v>444914413875</v>
      </c>
      <c r="Y23" s="70">
        <f t="shared" si="0"/>
        <v>0.10613710419430378</v>
      </c>
      <c r="AA23" s="48"/>
      <c r="AB23" s="71"/>
      <c r="AC23" s="48"/>
      <c r="AD23" s="47"/>
      <c r="AE23" s="48"/>
      <c r="AF23" s="72"/>
      <c r="AG23" s="48"/>
      <c r="AH23" s="73"/>
      <c r="AI23" s="47"/>
      <c r="AJ23" s="47"/>
    </row>
    <row r="24" spans="1:36" ht="41.25" customHeight="1">
      <c r="A24" s="68" t="s">
        <v>122</v>
      </c>
      <c r="B24" s="69"/>
      <c r="C24" s="41">
        <v>959607</v>
      </c>
      <c r="D24" s="41"/>
      <c r="E24" s="41">
        <v>54665150249</v>
      </c>
      <c r="F24" s="41"/>
      <c r="G24" s="41">
        <v>43450023761.842499</v>
      </c>
      <c r="H24" s="41"/>
      <c r="I24" s="41">
        <v>40393</v>
      </c>
      <c r="J24" s="41"/>
      <c r="K24" s="41">
        <v>1778941324</v>
      </c>
      <c r="L24" s="41"/>
      <c r="M24" s="41">
        <v>-189989</v>
      </c>
      <c r="N24" s="41"/>
      <c r="O24" s="41">
        <v>9332173292</v>
      </c>
      <c r="P24" s="41"/>
      <c r="Q24" s="41">
        <f t="shared" si="1"/>
        <v>810011</v>
      </c>
      <c r="R24" s="41"/>
      <c r="S24" s="41">
        <v>51530</v>
      </c>
      <c r="T24" s="41"/>
      <c r="U24" s="41">
        <v>45720335059</v>
      </c>
      <c r="V24" s="41"/>
      <c r="W24" s="41">
        <v>41491514622.361504</v>
      </c>
      <c r="Y24" s="70">
        <f t="shared" si="0"/>
        <v>9.8980592071587041E-3</v>
      </c>
      <c r="AA24" s="48"/>
      <c r="AB24" s="71"/>
      <c r="AC24" s="48"/>
      <c r="AD24" s="47"/>
      <c r="AE24" s="48"/>
      <c r="AF24" s="72"/>
      <c r="AG24" s="48"/>
      <c r="AH24" s="73"/>
      <c r="AI24" s="47"/>
      <c r="AJ24" s="47"/>
    </row>
    <row r="25" spans="1:36" ht="41.25" customHeight="1">
      <c r="A25" s="68" t="s">
        <v>90</v>
      </c>
      <c r="B25" s="69"/>
      <c r="C25" s="41">
        <v>30000000</v>
      </c>
      <c r="D25" s="41"/>
      <c r="E25" s="41">
        <v>103229140355</v>
      </c>
      <c r="F25" s="41"/>
      <c r="G25" s="41">
        <v>156861090000</v>
      </c>
      <c r="H25" s="41"/>
      <c r="I25" s="41">
        <v>0</v>
      </c>
      <c r="J25" s="41"/>
      <c r="K25" s="41">
        <v>0</v>
      </c>
      <c r="L25" s="41"/>
      <c r="M25" s="41">
        <v>-10000000</v>
      </c>
      <c r="N25" s="41"/>
      <c r="O25" s="41">
        <v>48892860404</v>
      </c>
      <c r="P25" s="41"/>
      <c r="Q25" s="41">
        <f t="shared" si="1"/>
        <v>20000000</v>
      </c>
      <c r="R25" s="41"/>
      <c r="S25" s="41">
        <v>4343</v>
      </c>
      <c r="T25" s="41"/>
      <c r="U25" s="41">
        <v>68819426911</v>
      </c>
      <c r="V25" s="41"/>
      <c r="W25" s="41">
        <v>86343183000</v>
      </c>
      <c r="Y25" s="70">
        <f t="shared" si="0"/>
        <v>2.0597704018448709E-2</v>
      </c>
      <c r="AA25" s="48"/>
      <c r="AB25" s="71"/>
      <c r="AC25" s="48"/>
      <c r="AD25" s="47"/>
      <c r="AE25" s="48"/>
      <c r="AF25" s="72"/>
      <c r="AG25" s="48"/>
      <c r="AH25" s="73"/>
      <c r="AI25" s="47"/>
      <c r="AJ25" s="47"/>
    </row>
    <row r="26" spans="1:36" ht="41.25" customHeight="1">
      <c r="A26" s="68" t="s">
        <v>108</v>
      </c>
      <c r="B26" s="69"/>
      <c r="C26" s="41">
        <v>7000000</v>
      </c>
      <c r="D26" s="41"/>
      <c r="E26" s="41">
        <v>60756513030</v>
      </c>
      <c r="F26" s="41"/>
      <c r="G26" s="41">
        <v>94842310500</v>
      </c>
      <c r="H26" s="41"/>
      <c r="I26" s="41">
        <v>0</v>
      </c>
      <c r="J26" s="41"/>
      <c r="K26" s="41">
        <v>0</v>
      </c>
      <c r="L26" s="41"/>
      <c r="M26" s="41">
        <v>0</v>
      </c>
      <c r="N26" s="41"/>
      <c r="O26" s="41">
        <v>0</v>
      </c>
      <c r="P26" s="41"/>
      <c r="Q26" s="41">
        <f t="shared" si="1"/>
        <v>7000000</v>
      </c>
      <c r="R26" s="41"/>
      <c r="S26" s="41">
        <v>10310</v>
      </c>
      <c r="T26" s="41"/>
      <c r="U26" s="41">
        <v>60756513030</v>
      </c>
      <c r="V26" s="41"/>
      <c r="W26" s="41">
        <v>71740588500</v>
      </c>
      <c r="Y26" s="70">
        <f t="shared" si="0"/>
        <v>1.711416416085014E-2</v>
      </c>
      <c r="AA26" s="48"/>
      <c r="AB26" s="71"/>
      <c r="AC26" s="48"/>
      <c r="AD26" s="47"/>
      <c r="AE26" s="48"/>
      <c r="AF26" s="72"/>
      <c r="AG26" s="48"/>
      <c r="AH26" s="73"/>
      <c r="AI26" s="47"/>
      <c r="AJ26" s="47"/>
    </row>
    <row r="27" spans="1:36" ht="41.25" customHeight="1">
      <c r="A27" s="68" t="s">
        <v>84</v>
      </c>
      <c r="B27" s="69"/>
      <c r="C27" s="41">
        <v>850000</v>
      </c>
      <c r="D27" s="41"/>
      <c r="E27" s="41">
        <v>143214944093</v>
      </c>
      <c r="F27" s="41"/>
      <c r="G27" s="41">
        <v>136525809150</v>
      </c>
      <c r="H27" s="41"/>
      <c r="I27" s="41">
        <v>0</v>
      </c>
      <c r="J27" s="41"/>
      <c r="K27" s="41">
        <v>0</v>
      </c>
      <c r="L27" s="41"/>
      <c r="M27" s="41">
        <v>-850000</v>
      </c>
      <c r="N27" s="41"/>
      <c r="O27" s="41">
        <v>123900527733</v>
      </c>
      <c r="P27" s="41"/>
      <c r="Q27" s="41">
        <f t="shared" si="1"/>
        <v>0</v>
      </c>
      <c r="R27" s="41"/>
      <c r="S27" s="41">
        <v>0</v>
      </c>
      <c r="T27" s="41"/>
      <c r="U27" s="41">
        <v>0</v>
      </c>
      <c r="V27" s="41"/>
      <c r="W27" s="41">
        <v>0</v>
      </c>
      <c r="Y27" s="70">
        <f t="shared" si="0"/>
        <v>0</v>
      </c>
      <c r="AA27" s="48"/>
      <c r="AB27" s="71"/>
      <c r="AC27" s="48"/>
      <c r="AD27" s="47"/>
      <c r="AE27" s="48"/>
      <c r="AF27" s="72"/>
      <c r="AG27" s="48"/>
      <c r="AH27" s="73"/>
      <c r="AI27" s="47"/>
      <c r="AJ27" s="47"/>
    </row>
    <row r="28" spans="1:36" ht="41.25" customHeight="1">
      <c r="A28" s="68" t="s">
        <v>85</v>
      </c>
      <c r="B28" s="69"/>
      <c r="C28" s="41">
        <v>8600000</v>
      </c>
      <c r="D28" s="41"/>
      <c r="E28" s="41">
        <v>193909518291</v>
      </c>
      <c r="F28" s="41"/>
      <c r="G28" s="41">
        <v>255524528700</v>
      </c>
      <c r="H28" s="41"/>
      <c r="I28" s="41">
        <v>0</v>
      </c>
      <c r="J28" s="41"/>
      <c r="K28" s="41">
        <v>0</v>
      </c>
      <c r="L28" s="41"/>
      <c r="M28" s="41">
        <v>-8600000</v>
      </c>
      <c r="N28" s="41"/>
      <c r="O28" s="41">
        <v>236362873263</v>
      </c>
      <c r="P28" s="41"/>
      <c r="Q28" s="41">
        <f t="shared" si="1"/>
        <v>0</v>
      </c>
      <c r="R28" s="41"/>
      <c r="S28" s="41">
        <v>0</v>
      </c>
      <c r="T28" s="41"/>
      <c r="U28" s="41">
        <v>0</v>
      </c>
      <c r="V28" s="41"/>
      <c r="W28" s="41">
        <v>0</v>
      </c>
      <c r="Y28" s="70">
        <f t="shared" si="0"/>
        <v>0</v>
      </c>
      <c r="AA28" s="48"/>
      <c r="AB28" s="71"/>
      <c r="AC28" s="48"/>
      <c r="AD28" s="47"/>
      <c r="AE28" s="48"/>
      <c r="AF28" s="72"/>
      <c r="AG28" s="48"/>
      <c r="AH28" s="73"/>
      <c r="AI28" s="47"/>
      <c r="AJ28" s="47"/>
    </row>
    <row r="29" spans="1:36" ht="41.25" customHeight="1">
      <c r="A29" s="68" t="s">
        <v>115</v>
      </c>
      <c r="B29" s="69"/>
      <c r="C29" s="41">
        <v>100000</v>
      </c>
      <c r="D29" s="41"/>
      <c r="E29" s="41">
        <v>2081733412</v>
      </c>
      <c r="F29" s="41"/>
      <c r="G29" s="41">
        <v>2887715250</v>
      </c>
      <c r="H29" s="41"/>
      <c r="I29" s="41">
        <v>0</v>
      </c>
      <c r="J29" s="41"/>
      <c r="K29" s="41">
        <v>0</v>
      </c>
      <c r="L29" s="41"/>
      <c r="M29" s="41">
        <v>0</v>
      </c>
      <c r="N29" s="41"/>
      <c r="O29" s="41">
        <v>0</v>
      </c>
      <c r="P29" s="41"/>
      <c r="Q29" s="41">
        <f t="shared" si="1"/>
        <v>100000</v>
      </c>
      <c r="R29" s="41"/>
      <c r="S29" s="41">
        <v>29050</v>
      </c>
      <c r="T29" s="41"/>
      <c r="U29" s="41">
        <v>2081733412</v>
      </c>
      <c r="V29" s="41"/>
      <c r="W29" s="41">
        <v>2887715250</v>
      </c>
      <c r="Y29" s="70">
        <f t="shared" si="0"/>
        <v>6.8888245652306581E-4</v>
      </c>
      <c r="AA29" s="74"/>
      <c r="AB29" s="71"/>
      <c r="AC29" s="48"/>
      <c r="AD29" s="47"/>
      <c r="AE29" s="48"/>
      <c r="AF29" s="72"/>
      <c r="AG29" s="71"/>
      <c r="AH29" s="73"/>
      <c r="AI29" s="47"/>
      <c r="AJ29" s="47"/>
    </row>
    <row r="30" spans="1:36" ht="41.25" customHeight="1">
      <c r="A30" s="68" t="s">
        <v>124</v>
      </c>
      <c r="B30" s="69"/>
      <c r="C30" s="41">
        <v>550000</v>
      </c>
      <c r="D30" s="41"/>
      <c r="E30" s="41">
        <v>26281592370</v>
      </c>
      <c r="F30" s="41"/>
      <c r="G30" s="41">
        <v>25586847000</v>
      </c>
      <c r="H30" s="41"/>
      <c r="I30" s="41">
        <v>0</v>
      </c>
      <c r="J30" s="41"/>
      <c r="K30" s="41">
        <v>0</v>
      </c>
      <c r="L30" s="41"/>
      <c r="M30" s="41">
        <v>0</v>
      </c>
      <c r="N30" s="41"/>
      <c r="O30" s="41">
        <v>0</v>
      </c>
      <c r="P30" s="41"/>
      <c r="Q30" s="41">
        <f t="shared" si="1"/>
        <v>550000</v>
      </c>
      <c r="R30" s="41"/>
      <c r="S30" s="41">
        <v>55350</v>
      </c>
      <c r="T30" s="41"/>
      <c r="U30" s="41">
        <v>26281592370</v>
      </c>
      <c r="V30" s="41"/>
      <c r="W30" s="41">
        <v>30261367125</v>
      </c>
      <c r="Y30" s="70">
        <f t="shared" si="0"/>
        <v>7.2190375844073769E-3</v>
      </c>
      <c r="AA30" s="48"/>
      <c r="AB30" s="71"/>
      <c r="AC30" s="48"/>
      <c r="AD30" s="47"/>
      <c r="AE30" s="48"/>
      <c r="AF30" s="72"/>
      <c r="AG30" s="48"/>
      <c r="AH30" s="73"/>
      <c r="AI30" s="47"/>
      <c r="AJ30" s="47"/>
    </row>
    <row r="31" spans="1:36" ht="41.25" customHeight="1">
      <c r="A31" s="68" t="s">
        <v>86</v>
      </c>
      <c r="B31" s="69"/>
      <c r="C31" s="41">
        <v>2800000</v>
      </c>
      <c r="D31" s="41"/>
      <c r="E31" s="41">
        <v>61533641523</v>
      </c>
      <c r="F31" s="41"/>
      <c r="G31" s="41">
        <v>96108730200</v>
      </c>
      <c r="H31" s="41"/>
      <c r="I31" s="41">
        <v>0</v>
      </c>
      <c r="J31" s="41"/>
      <c r="K31" s="41">
        <v>0</v>
      </c>
      <c r="L31" s="41"/>
      <c r="M31" s="41">
        <v>0</v>
      </c>
      <c r="N31" s="41"/>
      <c r="O31" s="41">
        <v>0</v>
      </c>
      <c r="P31" s="41"/>
      <c r="Q31" s="41">
        <f t="shared" si="1"/>
        <v>2800000</v>
      </c>
      <c r="R31" s="41"/>
      <c r="S31" s="41">
        <v>34890</v>
      </c>
      <c r="T31" s="41"/>
      <c r="U31" s="41">
        <v>61533641523</v>
      </c>
      <c r="V31" s="41"/>
      <c r="W31" s="41">
        <v>97110732600</v>
      </c>
      <c r="Y31" s="70">
        <f t="shared" si="0"/>
        <v>2.316637003189375E-2</v>
      </c>
      <c r="AA31" s="48"/>
      <c r="AB31" s="71"/>
      <c r="AC31" s="48"/>
      <c r="AD31" s="47"/>
      <c r="AE31" s="48"/>
      <c r="AF31" s="72"/>
      <c r="AG31" s="48"/>
      <c r="AH31" s="73"/>
      <c r="AI31" s="47"/>
      <c r="AJ31" s="47"/>
    </row>
    <row r="32" spans="1:36" ht="41.25" customHeight="1">
      <c r="A32" s="68" t="s">
        <v>120</v>
      </c>
      <c r="B32" s="69"/>
      <c r="C32" s="41">
        <v>4000000</v>
      </c>
      <c r="D32" s="41"/>
      <c r="E32" s="41">
        <v>68080169429</v>
      </c>
      <c r="F32" s="41"/>
      <c r="G32" s="41">
        <v>75945420000</v>
      </c>
      <c r="H32" s="41"/>
      <c r="I32" s="41">
        <v>0</v>
      </c>
      <c r="J32" s="41"/>
      <c r="K32" s="41">
        <v>0</v>
      </c>
      <c r="L32" s="41"/>
      <c r="M32" s="41">
        <v>0</v>
      </c>
      <c r="N32" s="41"/>
      <c r="O32" s="41">
        <v>0</v>
      </c>
      <c r="P32" s="41"/>
      <c r="Q32" s="41">
        <f t="shared" si="1"/>
        <v>4000000</v>
      </c>
      <c r="R32" s="41"/>
      <c r="S32" s="41">
        <v>15520</v>
      </c>
      <c r="T32" s="41"/>
      <c r="U32" s="41">
        <v>68080169429</v>
      </c>
      <c r="V32" s="41"/>
      <c r="W32" s="41">
        <v>61710624000</v>
      </c>
      <c r="Y32" s="70">
        <f t="shared" si="0"/>
        <v>1.4721453666420628E-2</v>
      </c>
      <c r="AA32" s="48"/>
      <c r="AB32" s="71"/>
      <c r="AC32" s="48"/>
      <c r="AD32" s="47"/>
      <c r="AE32" s="48"/>
      <c r="AF32" s="72"/>
      <c r="AG32" s="48"/>
      <c r="AH32" s="73"/>
      <c r="AI32" s="47"/>
      <c r="AJ32" s="47"/>
    </row>
    <row r="33" spans="1:36" ht="41.25" customHeight="1">
      <c r="A33" s="68" t="s">
        <v>87</v>
      </c>
      <c r="B33" s="69"/>
      <c r="C33" s="41">
        <v>13500000</v>
      </c>
      <c r="D33" s="41"/>
      <c r="E33" s="41">
        <v>220214597162</v>
      </c>
      <c r="F33" s="41"/>
      <c r="G33" s="41">
        <v>290401767000</v>
      </c>
      <c r="H33" s="41"/>
      <c r="I33" s="41">
        <v>0</v>
      </c>
      <c r="J33" s="41"/>
      <c r="K33" s="41">
        <v>0</v>
      </c>
      <c r="L33" s="41"/>
      <c r="M33" s="41">
        <v>-6800000</v>
      </c>
      <c r="N33" s="41"/>
      <c r="O33" s="41">
        <v>138300773845</v>
      </c>
      <c r="P33" s="41"/>
      <c r="Q33" s="41">
        <f t="shared" si="1"/>
        <v>6700000</v>
      </c>
      <c r="R33" s="41"/>
      <c r="S33" s="41">
        <v>17120</v>
      </c>
      <c r="T33" s="41"/>
      <c r="U33" s="41">
        <v>109291688984</v>
      </c>
      <c r="V33" s="41"/>
      <c r="W33" s="41">
        <v>114021511200</v>
      </c>
      <c r="Y33" s="70">
        <f t="shared" si="0"/>
        <v>2.720054158107461E-2</v>
      </c>
      <c r="AA33" s="75"/>
      <c r="AB33" s="71"/>
      <c r="AC33" s="48"/>
      <c r="AD33" s="47"/>
      <c r="AE33" s="48"/>
      <c r="AF33" s="72"/>
      <c r="AG33" s="48"/>
      <c r="AH33" s="73"/>
      <c r="AI33" s="47"/>
      <c r="AJ33" s="47"/>
    </row>
    <row r="34" spans="1:36" ht="41.25" customHeight="1">
      <c r="A34" s="68" t="s">
        <v>88</v>
      </c>
      <c r="B34" s="69"/>
      <c r="C34" s="41">
        <v>6400000</v>
      </c>
      <c r="D34" s="41"/>
      <c r="E34" s="41">
        <v>123366716417</v>
      </c>
      <c r="F34" s="41"/>
      <c r="G34" s="41">
        <v>365365065600</v>
      </c>
      <c r="H34" s="41"/>
      <c r="I34" s="41">
        <v>0</v>
      </c>
      <c r="J34" s="41"/>
      <c r="K34" s="41">
        <v>0</v>
      </c>
      <c r="L34" s="41"/>
      <c r="M34" s="41">
        <v>0</v>
      </c>
      <c r="N34" s="41"/>
      <c r="O34" s="41">
        <v>0</v>
      </c>
      <c r="P34" s="41"/>
      <c r="Q34" s="41">
        <f t="shared" si="1"/>
        <v>6400000</v>
      </c>
      <c r="R34" s="41"/>
      <c r="S34" s="41">
        <v>52380</v>
      </c>
      <c r="T34" s="41"/>
      <c r="U34" s="41">
        <v>123366716417</v>
      </c>
      <c r="V34" s="41"/>
      <c r="W34" s="41">
        <v>333237369600</v>
      </c>
      <c r="Y34" s="70">
        <f t="shared" si="0"/>
        <v>7.9495849798671386E-2</v>
      </c>
      <c r="AA34" s="48"/>
      <c r="AB34" s="71"/>
      <c r="AC34" s="48"/>
      <c r="AD34" s="47"/>
      <c r="AE34" s="48"/>
      <c r="AF34" s="72"/>
      <c r="AG34" s="48"/>
      <c r="AH34" s="73"/>
      <c r="AI34" s="47"/>
      <c r="AJ34" s="47"/>
    </row>
    <row r="35" spans="1:36" ht="41.25" customHeight="1">
      <c r="A35" s="68" t="s">
        <v>96</v>
      </c>
      <c r="B35" s="69"/>
      <c r="C35" s="41">
        <v>2500000</v>
      </c>
      <c r="D35" s="41"/>
      <c r="E35" s="41">
        <v>50523045957</v>
      </c>
      <c r="F35" s="41"/>
      <c r="G35" s="41">
        <v>102039232500</v>
      </c>
      <c r="H35" s="41"/>
      <c r="I35" s="41">
        <v>0</v>
      </c>
      <c r="J35" s="41"/>
      <c r="K35" s="41">
        <v>0</v>
      </c>
      <c r="L35" s="41"/>
      <c r="M35" s="41">
        <v>-100000</v>
      </c>
      <c r="N35" s="41"/>
      <c r="O35" s="41">
        <v>3693362765</v>
      </c>
      <c r="P35" s="41"/>
      <c r="Q35" s="41">
        <f t="shared" si="1"/>
        <v>2400000</v>
      </c>
      <c r="R35" s="41"/>
      <c r="S35" s="41">
        <v>33160</v>
      </c>
      <c r="T35" s="41"/>
      <c r="U35" s="41">
        <v>48502124119</v>
      </c>
      <c r="V35" s="41"/>
      <c r="W35" s="41">
        <v>79110475200</v>
      </c>
      <c r="Y35" s="70">
        <f t="shared" si="0"/>
        <v>1.887229653009696E-2</v>
      </c>
      <c r="AA35" s="48"/>
      <c r="AB35" s="71"/>
      <c r="AC35" s="48"/>
      <c r="AD35" s="47"/>
      <c r="AE35" s="48"/>
      <c r="AF35" s="72"/>
      <c r="AG35" s="48"/>
      <c r="AH35" s="73"/>
      <c r="AI35" s="47"/>
      <c r="AJ35" s="47"/>
    </row>
    <row r="36" spans="1:36" ht="41.25" customHeight="1">
      <c r="A36" s="68" t="s">
        <v>109</v>
      </c>
      <c r="B36" s="69"/>
      <c r="C36" s="41">
        <v>6400000</v>
      </c>
      <c r="D36" s="41"/>
      <c r="E36" s="41">
        <v>155902613830</v>
      </c>
      <c r="F36" s="41"/>
      <c r="G36" s="41">
        <v>265801017600</v>
      </c>
      <c r="H36" s="41"/>
      <c r="I36" s="41">
        <v>0</v>
      </c>
      <c r="J36" s="41"/>
      <c r="K36" s="41">
        <v>0</v>
      </c>
      <c r="L36" s="41"/>
      <c r="M36" s="41">
        <v>-200000</v>
      </c>
      <c r="N36" s="41"/>
      <c r="O36" s="41">
        <v>8747640010</v>
      </c>
      <c r="P36" s="41"/>
      <c r="Q36" s="41">
        <f t="shared" si="1"/>
        <v>6200000</v>
      </c>
      <c r="R36" s="41"/>
      <c r="S36" s="41">
        <v>43540</v>
      </c>
      <c r="T36" s="41"/>
      <c r="U36" s="41">
        <v>151030657148</v>
      </c>
      <c r="V36" s="41"/>
      <c r="W36" s="41">
        <v>268341809400</v>
      </c>
      <c r="Y36" s="70">
        <f t="shared" si="0"/>
        <v>6.4014609767121713E-2</v>
      </c>
      <c r="AA36" s="48"/>
      <c r="AB36" s="71"/>
      <c r="AC36" s="48"/>
      <c r="AD36" s="47"/>
      <c r="AE36" s="48"/>
      <c r="AF36" s="72"/>
      <c r="AG36" s="48"/>
      <c r="AH36" s="73"/>
      <c r="AI36" s="47"/>
      <c r="AJ36" s="47"/>
    </row>
    <row r="37" spans="1:36" ht="41.25" customHeight="1">
      <c r="A37" s="68" t="s">
        <v>99</v>
      </c>
      <c r="B37" s="69"/>
      <c r="C37" s="41">
        <v>57000000</v>
      </c>
      <c r="D37" s="41"/>
      <c r="E37" s="41">
        <v>269200527018</v>
      </c>
      <c r="F37" s="41"/>
      <c r="G37" s="41">
        <v>285174058050</v>
      </c>
      <c r="H37" s="41"/>
      <c r="I37" s="41"/>
      <c r="J37" s="41"/>
      <c r="K37" s="41">
        <v>0</v>
      </c>
      <c r="L37" s="41"/>
      <c r="M37" s="41">
        <v>0</v>
      </c>
      <c r="N37" s="41"/>
      <c r="O37" s="41">
        <v>0</v>
      </c>
      <c r="P37" s="41"/>
      <c r="Q37" s="41">
        <v>81428571</v>
      </c>
      <c r="R37" s="41"/>
      <c r="S37" s="41">
        <v>3556</v>
      </c>
      <c r="T37" s="41"/>
      <c r="U37" s="41">
        <v>269200527018</v>
      </c>
      <c r="V37" s="41"/>
      <c r="W37" s="41">
        <v>287837116485.06799</v>
      </c>
      <c r="Y37" s="70">
        <f t="shared" si="0"/>
        <v>6.8665336681914699E-2</v>
      </c>
      <c r="AA37" s="48"/>
      <c r="AB37" s="71"/>
      <c r="AC37" s="48"/>
      <c r="AD37" s="47"/>
      <c r="AE37" s="48"/>
      <c r="AF37" s="72"/>
      <c r="AG37" s="71"/>
      <c r="AH37" s="73"/>
      <c r="AI37" s="47"/>
      <c r="AJ37" s="47"/>
    </row>
    <row r="38" spans="1:36" ht="41.25" customHeight="1" thickBot="1">
      <c r="C38" s="76">
        <f>SUM(C12:C37)</f>
        <v>325505199</v>
      </c>
      <c r="D38" s="49"/>
      <c r="E38" s="77">
        <f>SUM(E12:E37)</f>
        <v>3409609009626</v>
      </c>
      <c r="F38" s="49"/>
      <c r="G38" s="77">
        <f>SUM(G12:G37)</f>
        <v>4392134173188.1367</v>
      </c>
      <c r="H38" s="49"/>
      <c r="I38" s="78">
        <f>SUM(I12:I37)</f>
        <v>47106286</v>
      </c>
      <c r="J38" s="49"/>
      <c r="K38" s="77">
        <f>SUM(K12:K37)</f>
        <v>265187204247</v>
      </c>
      <c r="L38" s="49"/>
      <c r="M38" s="78">
        <f>SUM(M12:M37)</f>
        <v>-29619989</v>
      </c>
      <c r="N38" s="49"/>
      <c r="O38" s="77">
        <f>SUM(O12:O37)</f>
        <v>576588169432</v>
      </c>
      <c r="P38" s="49"/>
      <c r="Q38" s="76">
        <f>SUM(Q12:Q37)</f>
        <v>370020067</v>
      </c>
      <c r="T38" s="49"/>
      <c r="U38" s="77">
        <f>SUM(U12:U37)</f>
        <v>3171671400285</v>
      </c>
      <c r="V38" s="49"/>
      <c r="W38" s="77">
        <f>SUM(W12:W37)</f>
        <v>3717293579476.4175</v>
      </c>
      <c r="Y38" s="22">
        <f>SUM(Y12:Y37)</f>
        <v>0.88678353333041915</v>
      </c>
    </row>
    <row r="39" spans="1:36" ht="41.25" customHeight="1" thickTop="1">
      <c r="E39" s="80"/>
      <c r="G39" s="80"/>
      <c r="I39" s="78"/>
      <c r="K39" s="71"/>
      <c r="O39" s="71"/>
      <c r="V39" s="80"/>
    </row>
    <row r="40" spans="1:36" ht="41.25" customHeight="1">
      <c r="E40" s="71"/>
      <c r="I40" s="78"/>
      <c r="K40" s="80"/>
      <c r="O40" s="80"/>
      <c r="V40" s="71"/>
    </row>
    <row r="41" spans="1:36">
      <c r="E41" s="71"/>
      <c r="G41" s="71"/>
      <c r="I41" s="78"/>
      <c r="K41" s="71"/>
      <c r="M41" s="78"/>
      <c r="O41" s="71"/>
      <c r="U41" s="71"/>
      <c r="W41" s="71"/>
    </row>
    <row r="42" spans="1:36">
      <c r="C42" s="76"/>
      <c r="E42" s="71"/>
      <c r="G42" s="80"/>
      <c r="I42" s="78"/>
      <c r="K42" s="80"/>
      <c r="M42" s="78"/>
      <c r="O42" s="80"/>
      <c r="Q42" s="76"/>
      <c r="U42" s="71"/>
      <c r="W42" s="71"/>
    </row>
    <row r="43" spans="1:36">
      <c r="E43" s="80"/>
      <c r="I43" s="76"/>
      <c r="U43" s="80"/>
      <c r="W43" s="80"/>
    </row>
    <row r="44" spans="1:36">
      <c r="U44" s="80"/>
      <c r="W44" s="80"/>
    </row>
  </sheetData>
  <autoFilter ref="A11:AJ11" xr:uid="{00000000-0001-0000-0100-000000000000}">
    <sortState xmlns:xlrd2="http://schemas.microsoft.com/office/spreadsheetml/2017/richdata2" ref="A14:AJ37">
      <sortCondition descending="1" ref="I11"/>
    </sortState>
  </autoFilter>
  <mergeCells count="18">
    <mergeCell ref="W10:W11"/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</mergeCells>
  <pageMargins left="0.7" right="0.7" top="0.75" bottom="0.75" header="0.3" footer="0.3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7FE63-7CE0-4D02-997B-49E9B1D4E2E9}">
  <dimension ref="A2:AW20"/>
  <sheetViews>
    <sheetView rightToLeft="1" view="pageBreakPreview" topLeftCell="L4" zoomScale="50" zoomScaleNormal="46" zoomScaleSheetLayoutView="50" workbookViewId="0">
      <selection activeCell="Y17" sqref="Y17"/>
    </sheetView>
  </sheetViews>
  <sheetFormatPr defaultColWidth="9.140625" defaultRowHeight="31.5"/>
  <cols>
    <col min="1" max="1" width="51.7109375" style="46" customWidth="1"/>
    <col min="2" max="2" width="1" style="46" customWidth="1"/>
    <col min="3" max="3" width="27.28515625" style="79" customWidth="1"/>
    <col min="4" max="4" width="1" style="46" customWidth="1"/>
    <col min="5" max="5" width="31.28515625" style="46" customWidth="1"/>
    <col min="6" max="6" width="0.7109375" style="46" customWidth="1"/>
    <col min="7" max="7" width="22.42578125" style="46" customWidth="1"/>
    <col min="8" max="8" width="1.140625" style="46" hidden="1" customWidth="1"/>
    <col min="9" max="9" width="20.7109375" style="79" bestFit="1" customWidth="1"/>
    <col min="10" max="10" width="1.42578125" style="46" customWidth="1"/>
    <col min="11" max="11" width="18.7109375" style="46" customWidth="1"/>
    <col min="12" max="12" width="0.7109375" style="46" customWidth="1"/>
    <col min="13" max="13" width="17.28515625" style="79" customWidth="1"/>
    <col min="14" max="14" width="0.85546875" style="46" customWidth="1"/>
    <col min="15" max="15" width="14.42578125" style="46" customWidth="1"/>
    <col min="16" max="16" width="1" style="46" customWidth="1"/>
    <col min="17" max="17" width="28.7109375" style="46" customWidth="1"/>
    <col min="18" max="18" width="0.85546875" style="46" customWidth="1"/>
    <col min="19" max="19" width="29.85546875" style="46" customWidth="1"/>
    <col min="20" max="20" width="1" style="46" customWidth="1"/>
    <col min="21" max="21" width="14.42578125" style="46" customWidth="1"/>
    <col min="22" max="22" width="0.85546875" style="46" customWidth="1"/>
    <col min="23" max="23" width="28.28515625" style="46" bestFit="1" customWidth="1"/>
    <col min="24" max="24" width="1.5703125" style="46" customWidth="1"/>
    <col min="25" max="25" width="15.5703125" style="46" customWidth="1"/>
    <col min="26" max="26" width="0.85546875" style="46" customWidth="1"/>
    <col min="27" max="27" width="24.140625" style="46" customWidth="1"/>
    <col min="28" max="28" width="1.42578125" style="46" customWidth="1"/>
    <col min="29" max="29" width="22.5703125" style="46" customWidth="1"/>
    <col min="30" max="30" width="0.85546875" style="46" customWidth="1"/>
    <col min="31" max="31" width="28" style="46" customWidth="1"/>
    <col min="32" max="32" width="1.5703125" style="46" customWidth="1"/>
    <col min="33" max="33" width="28.28515625" style="46" bestFit="1" customWidth="1"/>
    <col min="34" max="34" width="1.140625" style="46" customWidth="1"/>
    <col min="35" max="35" width="30.42578125" style="46" customWidth="1"/>
    <col min="36" max="36" width="0.85546875" style="46" customWidth="1"/>
    <col min="37" max="37" width="24.7109375" style="46" customWidth="1"/>
    <col min="38" max="38" width="1.28515625" style="46" customWidth="1"/>
    <col min="39" max="39" width="1.85546875" style="46" customWidth="1"/>
    <col min="40" max="40" width="34.5703125" style="46" bestFit="1" customWidth="1"/>
    <col min="41" max="41" width="19" style="46" bestFit="1" customWidth="1"/>
    <col min="42" max="42" width="13.85546875" style="46" customWidth="1"/>
    <col min="43" max="43" width="9" style="46" customWidth="1"/>
    <col min="44" max="44" width="16.7109375" style="46" customWidth="1"/>
    <col min="45" max="45" width="10" style="46" customWidth="1"/>
    <col min="46" max="46" width="15.7109375" style="46" customWidth="1"/>
    <col min="47" max="47" width="16.28515625" style="46" customWidth="1"/>
    <col min="48" max="48" width="9.140625" style="46"/>
    <col min="49" max="49" width="27.28515625" style="46" bestFit="1" customWidth="1"/>
    <col min="50" max="16384" width="9.140625" style="46"/>
  </cols>
  <sheetData>
    <row r="2" spans="1:49" ht="47.25" customHeight="1">
      <c r="A2" s="55" t="s">
        <v>67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49" ht="47.25" customHeight="1">
      <c r="A3" s="55" t="s">
        <v>92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</row>
    <row r="4" spans="1:49" ht="47.25" customHeight="1">
      <c r="A4" s="55" t="s">
        <v>139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</row>
    <row r="5" spans="1:49" ht="47.2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</row>
    <row r="6" spans="1:49" s="59" customFormat="1" ht="47.25" customHeight="1">
      <c r="A6" s="57" t="s">
        <v>68</v>
      </c>
      <c r="B6" s="57"/>
      <c r="C6" s="58"/>
      <c r="D6" s="57"/>
      <c r="E6" s="57"/>
      <c r="F6" s="57"/>
      <c r="G6" s="57"/>
      <c r="H6" s="57"/>
      <c r="I6" s="58"/>
      <c r="J6" s="57"/>
      <c r="K6" s="57"/>
      <c r="L6" s="57"/>
      <c r="M6" s="58"/>
      <c r="N6" s="57"/>
      <c r="O6" s="57"/>
      <c r="P6" s="57"/>
      <c r="Q6" s="57"/>
      <c r="R6" s="57"/>
      <c r="S6" s="57"/>
    </row>
    <row r="7" spans="1:49" s="59" customFormat="1" ht="47.25" customHeight="1">
      <c r="A7" s="57" t="s">
        <v>163</v>
      </c>
      <c r="B7" s="57"/>
      <c r="C7" s="58"/>
      <c r="D7" s="57"/>
      <c r="E7" s="57"/>
      <c r="F7" s="57"/>
      <c r="G7" s="57"/>
      <c r="H7" s="57"/>
      <c r="I7" s="58"/>
      <c r="J7" s="57"/>
      <c r="K7" s="57"/>
      <c r="L7" s="57"/>
      <c r="M7" s="58"/>
      <c r="N7" s="57"/>
      <c r="O7" s="57"/>
      <c r="P7" s="57"/>
      <c r="Q7" s="57"/>
      <c r="R7" s="57"/>
      <c r="S7" s="57"/>
    </row>
    <row r="9" spans="1:49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O9" s="81" t="s">
        <v>133</v>
      </c>
      <c r="P9" s="81"/>
      <c r="Q9" s="81"/>
      <c r="R9" s="81"/>
      <c r="S9" s="81"/>
      <c r="U9" s="82" t="s">
        <v>4</v>
      </c>
      <c r="V9" s="82"/>
      <c r="W9" s="82"/>
      <c r="X9" s="82"/>
      <c r="Y9" s="82"/>
      <c r="Z9" s="82"/>
      <c r="AA9" s="82"/>
      <c r="AC9" s="82" t="s">
        <v>140</v>
      </c>
      <c r="AD9" s="82"/>
      <c r="AE9" s="82"/>
      <c r="AF9" s="82"/>
      <c r="AG9" s="82"/>
      <c r="AH9" s="82"/>
      <c r="AI9" s="82"/>
      <c r="AJ9" s="82"/>
      <c r="AK9" s="82"/>
    </row>
    <row r="10" spans="1:49" ht="33.75" customHeight="1">
      <c r="A10" s="61" t="s">
        <v>3</v>
      </c>
      <c r="C10" s="63" t="s">
        <v>152</v>
      </c>
      <c r="E10" s="63" t="s">
        <v>154</v>
      </c>
      <c r="G10" s="63" t="s">
        <v>155</v>
      </c>
      <c r="I10" s="63" t="s">
        <v>160</v>
      </c>
      <c r="J10" s="83"/>
      <c r="K10" s="63" t="s">
        <v>15</v>
      </c>
      <c r="M10" s="63" t="s">
        <v>161</v>
      </c>
      <c r="N10" s="83"/>
      <c r="O10" s="63" t="s">
        <v>6</v>
      </c>
      <c r="Q10" s="63" t="s">
        <v>7</v>
      </c>
      <c r="R10" s="63"/>
      <c r="S10" s="63" t="s">
        <v>8</v>
      </c>
      <c r="U10" s="84" t="s">
        <v>6</v>
      </c>
      <c r="V10" s="84"/>
      <c r="W10" s="84" t="s">
        <v>7</v>
      </c>
      <c r="X10" s="84"/>
      <c r="Y10" s="84" t="s">
        <v>6</v>
      </c>
      <c r="AA10" s="84" t="s">
        <v>13</v>
      </c>
      <c r="AC10" s="84" t="s">
        <v>6</v>
      </c>
      <c r="AE10" s="84" t="s">
        <v>162</v>
      </c>
      <c r="AG10" s="84" t="s">
        <v>7</v>
      </c>
      <c r="AI10" s="84" t="s">
        <v>8</v>
      </c>
      <c r="AK10" s="84" t="s">
        <v>12</v>
      </c>
    </row>
    <row r="11" spans="1:49" ht="60.75" customHeight="1">
      <c r="A11" s="61" t="s">
        <v>3</v>
      </c>
      <c r="C11" s="62" t="s">
        <v>6</v>
      </c>
      <c r="E11" s="62" t="s">
        <v>7</v>
      </c>
      <c r="G11" s="62" t="s">
        <v>8</v>
      </c>
      <c r="I11" s="62"/>
      <c r="K11" s="62"/>
      <c r="M11" s="62"/>
      <c r="O11" s="62"/>
      <c r="Q11" s="62" t="s">
        <v>7</v>
      </c>
      <c r="R11" s="62"/>
      <c r="S11" s="62"/>
      <c r="U11" s="66"/>
      <c r="V11" s="66"/>
      <c r="W11" s="66"/>
      <c r="X11" s="66"/>
      <c r="Y11" s="66"/>
      <c r="AA11" s="66"/>
      <c r="AC11" s="66" t="s">
        <v>6</v>
      </c>
      <c r="AE11" s="66" t="s">
        <v>162</v>
      </c>
      <c r="AG11" s="66" t="s">
        <v>7</v>
      </c>
      <c r="AI11" s="66" t="s">
        <v>8</v>
      </c>
      <c r="AK11" s="66" t="s">
        <v>12</v>
      </c>
      <c r="AN11" s="36">
        <f>'جمع درآمدها'!J6</f>
        <v>4191883858641</v>
      </c>
      <c r="AO11" s="67" t="s">
        <v>106</v>
      </c>
    </row>
    <row r="12" spans="1:49" ht="41.25" customHeight="1">
      <c r="A12" s="68" t="s">
        <v>150</v>
      </c>
      <c r="B12" s="69"/>
      <c r="C12" s="41" t="s">
        <v>153</v>
      </c>
      <c r="D12" s="41"/>
      <c r="E12" s="41" t="s">
        <v>153</v>
      </c>
      <c r="F12" s="41"/>
      <c r="G12" s="85" t="s">
        <v>156</v>
      </c>
      <c r="H12" s="41"/>
      <c r="I12" s="41" t="s">
        <v>157</v>
      </c>
      <c r="J12" s="41"/>
      <c r="K12" s="41">
        <v>0</v>
      </c>
      <c r="L12" s="41"/>
      <c r="M12" s="41">
        <v>0</v>
      </c>
      <c r="N12" s="41"/>
      <c r="O12" s="41">
        <v>0</v>
      </c>
      <c r="P12" s="41"/>
      <c r="Q12" s="41">
        <v>0</v>
      </c>
      <c r="R12" s="41"/>
      <c r="S12" s="41">
        <v>0</v>
      </c>
      <c r="U12" s="40">
        <v>30000</v>
      </c>
      <c r="V12" s="40"/>
      <c r="W12" s="40">
        <v>19527448701</v>
      </c>
      <c r="X12" s="40"/>
      <c r="Y12" s="40">
        <v>0</v>
      </c>
      <c r="Z12" s="40"/>
      <c r="AA12" s="40">
        <v>0</v>
      </c>
      <c r="AB12" s="40"/>
      <c r="AC12" s="40">
        <v>30000</v>
      </c>
      <c r="AD12" s="40"/>
      <c r="AE12" s="40">
        <v>655310</v>
      </c>
      <c r="AF12" s="40"/>
      <c r="AG12" s="40">
        <v>19527448701</v>
      </c>
      <c r="AH12" s="40"/>
      <c r="AI12" s="40">
        <v>19655736751</v>
      </c>
      <c r="AK12" s="86">
        <f>AI12/$AN$11</f>
        <v>4.6889984106984178E-3</v>
      </c>
      <c r="AN12" s="48"/>
      <c r="AO12" s="71"/>
      <c r="AP12" s="48"/>
      <c r="AQ12" s="47"/>
      <c r="AR12" s="48"/>
      <c r="AS12" s="72"/>
      <c r="AT12" s="71"/>
      <c r="AU12" s="73"/>
      <c r="AV12" s="47"/>
      <c r="AW12" s="47"/>
    </row>
    <row r="13" spans="1:49" ht="41.25" customHeight="1">
      <c r="A13" s="68" t="s">
        <v>151</v>
      </c>
      <c r="B13" s="69"/>
      <c r="C13" s="41" t="s">
        <v>153</v>
      </c>
      <c r="D13" s="41"/>
      <c r="E13" s="41" t="s">
        <v>153</v>
      </c>
      <c r="F13" s="41"/>
      <c r="G13" s="85" t="s">
        <v>158</v>
      </c>
      <c r="H13" s="41"/>
      <c r="I13" s="41" t="s">
        <v>159</v>
      </c>
      <c r="J13" s="41"/>
      <c r="K13" s="41">
        <v>0</v>
      </c>
      <c r="L13" s="41"/>
      <c r="M13" s="41">
        <v>0</v>
      </c>
      <c r="N13" s="41"/>
      <c r="O13" s="41">
        <v>0</v>
      </c>
      <c r="P13" s="41"/>
      <c r="Q13" s="41">
        <v>0</v>
      </c>
      <c r="R13" s="41"/>
      <c r="S13" s="41">
        <v>0</v>
      </c>
      <c r="U13" s="40">
        <v>15500</v>
      </c>
      <c r="V13" s="40"/>
      <c r="W13" s="40">
        <v>9058723591</v>
      </c>
      <c r="X13" s="40"/>
      <c r="Y13" s="40">
        <v>0</v>
      </c>
      <c r="Z13" s="40"/>
      <c r="AA13" s="40">
        <v>0</v>
      </c>
      <c r="AB13" s="40"/>
      <c r="AC13" s="40">
        <v>15500</v>
      </c>
      <c r="AD13" s="40"/>
      <c r="AE13" s="40">
        <v>588660</v>
      </c>
      <c r="AF13" s="40"/>
      <c r="AG13" s="40">
        <v>9058723591</v>
      </c>
      <c r="AH13" s="40"/>
      <c r="AI13" s="40">
        <v>9122576233</v>
      </c>
      <c r="AK13" s="86">
        <f>AI13/$AN$11</f>
        <v>2.1762473724540451E-3</v>
      </c>
      <c r="AN13" s="48"/>
      <c r="AO13" s="71"/>
      <c r="AP13" s="48"/>
      <c r="AQ13" s="47"/>
      <c r="AR13" s="48"/>
      <c r="AS13" s="72"/>
      <c r="AT13" s="48"/>
      <c r="AU13" s="73"/>
      <c r="AV13" s="47"/>
      <c r="AW13" s="47"/>
    </row>
    <row r="14" spans="1:49" ht="41.25" customHeight="1" thickBot="1">
      <c r="C14" s="76"/>
      <c r="D14" s="49"/>
      <c r="E14" s="80"/>
      <c r="F14" s="49"/>
      <c r="G14" s="77">
        <f>SUM(G12:G13)</f>
        <v>0</v>
      </c>
      <c r="H14" s="49"/>
      <c r="I14" s="78"/>
      <c r="J14" s="49"/>
      <c r="K14" s="77">
        <f>SUM(K12:K13)</f>
        <v>0</v>
      </c>
      <c r="L14" s="49"/>
      <c r="M14" s="78"/>
      <c r="N14" s="49"/>
      <c r="O14" s="80"/>
      <c r="P14" s="49"/>
      <c r="Q14" s="77">
        <f>SUM(Q12:Q13)</f>
        <v>0</v>
      </c>
      <c r="R14" s="49"/>
      <c r="S14" s="77">
        <f>SUM(S12:S13)</f>
        <v>0</v>
      </c>
      <c r="U14" s="87">
        <f>SUM(U12:U13)</f>
        <v>45500</v>
      </c>
      <c r="W14" s="77">
        <f>SUM(W12:W13)</f>
        <v>28586172292</v>
      </c>
      <c r="AC14" s="80">
        <f>SUM(AC12:AC13)</f>
        <v>45500</v>
      </c>
      <c r="AD14" s="80"/>
      <c r="AE14" s="80"/>
      <c r="AG14" s="77">
        <f>SUM(AG12:AG13)</f>
        <v>28586172292</v>
      </c>
      <c r="AI14" s="77">
        <f>SUM(AI12:AI13)</f>
        <v>28778312984</v>
      </c>
      <c r="AK14" s="88">
        <f>SUM(AK12:AK13)</f>
        <v>6.8652457831524629E-3</v>
      </c>
    </row>
    <row r="15" spans="1:49" ht="41.25" customHeight="1" thickTop="1">
      <c r="E15" s="80"/>
      <c r="G15" s="80"/>
      <c r="I15" s="78"/>
      <c r="K15" s="71"/>
      <c r="O15" s="71"/>
      <c r="R15" s="80"/>
      <c r="W15" s="71"/>
      <c r="AG15" s="71"/>
      <c r="AI15" s="71"/>
    </row>
    <row r="16" spans="1:49" ht="41.25" customHeight="1">
      <c r="E16" s="71"/>
      <c r="I16" s="78"/>
      <c r="K16" s="80"/>
      <c r="O16" s="80"/>
      <c r="R16" s="71"/>
      <c r="U16" s="87"/>
      <c r="W16" s="80"/>
      <c r="AC16" s="80"/>
      <c r="AG16" s="80"/>
      <c r="AI16" s="80"/>
    </row>
    <row r="17" spans="17:19">
      <c r="S17" s="71"/>
    </row>
    <row r="18" spans="17:19">
      <c r="Q18" s="71"/>
      <c r="S18" s="71"/>
    </row>
    <row r="19" spans="17:19">
      <c r="S19" s="80"/>
    </row>
    <row r="20" spans="17:19">
      <c r="Q20" s="80"/>
      <c r="S20" s="80"/>
    </row>
  </sheetData>
  <mergeCells count="29">
    <mergeCell ref="A2:AL2"/>
    <mergeCell ref="A3:AL3"/>
    <mergeCell ref="A4:AL4"/>
    <mergeCell ref="A10:A11"/>
    <mergeCell ref="C10:C11"/>
    <mergeCell ref="E10:E11"/>
    <mergeCell ref="G10:G11"/>
    <mergeCell ref="AC9:AK9"/>
    <mergeCell ref="U10:U11"/>
    <mergeCell ref="W10:W11"/>
    <mergeCell ref="AI10:AI11"/>
    <mergeCell ref="AC10:AC11"/>
    <mergeCell ref="AE10:AE11"/>
    <mergeCell ref="AG10:AG11"/>
    <mergeCell ref="AK10:AK11"/>
    <mergeCell ref="Y10:Y11"/>
    <mergeCell ref="AA10:AA11"/>
    <mergeCell ref="V10:V11"/>
    <mergeCell ref="X10:X11"/>
    <mergeCell ref="A9:M9"/>
    <mergeCell ref="O9:S9"/>
    <mergeCell ref="U9:AA9"/>
    <mergeCell ref="S10:S11"/>
    <mergeCell ref="I10:I11"/>
    <mergeCell ref="K10:K11"/>
    <mergeCell ref="M10:M11"/>
    <mergeCell ref="O10:O11"/>
    <mergeCell ref="Q10:Q11"/>
    <mergeCell ref="R10:R11"/>
  </mergeCells>
  <pageMargins left="0.7" right="0.7" top="0.75" bottom="0.75" header="0.3" footer="0.3"/>
  <pageSetup scale="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1"/>
  <sheetViews>
    <sheetView rightToLeft="1" view="pageBreakPreview" zoomScale="70" zoomScaleNormal="100" zoomScaleSheetLayoutView="70" workbookViewId="0">
      <selection activeCell="A15" sqref="A15:XFD17"/>
    </sheetView>
  </sheetViews>
  <sheetFormatPr defaultColWidth="9.140625" defaultRowHeight="24.75"/>
  <cols>
    <col min="1" max="1" width="27" style="89" bestFit="1" customWidth="1"/>
    <col min="2" max="2" width="1" style="89" customWidth="1"/>
    <col min="3" max="3" width="31.42578125" style="89" customWidth="1"/>
    <col min="4" max="4" width="2.42578125" style="89" customWidth="1"/>
    <col min="5" max="5" width="20.5703125" style="89" customWidth="1"/>
    <col min="6" max="6" width="1" style="89" customWidth="1"/>
    <col min="7" max="7" width="16.5703125" style="92" customWidth="1"/>
    <col min="8" max="8" width="2.28515625" style="89" customWidth="1"/>
    <col min="9" max="9" width="9" style="89" customWidth="1"/>
    <col min="10" max="10" width="1" style="89" customWidth="1"/>
    <col min="11" max="11" width="23.85546875" style="89" bestFit="1" customWidth="1"/>
    <col min="12" max="12" width="1" style="89" customWidth="1"/>
    <col min="13" max="13" width="23.5703125" style="89" bestFit="1" customWidth="1"/>
    <col min="14" max="14" width="1" style="89" customWidth="1"/>
    <col min="15" max="15" width="24.42578125" style="89" bestFit="1" customWidth="1"/>
    <col min="16" max="16" width="1" style="89" customWidth="1"/>
    <col min="17" max="17" width="23.85546875" style="89" bestFit="1" customWidth="1"/>
    <col min="18" max="18" width="1" style="89" customWidth="1"/>
    <col min="19" max="19" width="15.85546875" style="92" customWidth="1"/>
    <col min="20" max="20" width="1" style="89" customWidth="1"/>
    <col min="21" max="21" width="13.85546875" style="89" bestFit="1" customWidth="1"/>
    <col min="22" max="22" width="9.140625" style="89"/>
    <col min="23" max="23" width="13.85546875" style="89" bestFit="1" customWidth="1"/>
    <col min="24" max="24" width="9.140625" style="89"/>
    <col min="25" max="25" width="13.85546875" style="89" bestFit="1" customWidth="1"/>
    <col min="26" max="26" width="9.140625" style="89"/>
    <col min="27" max="27" width="13.85546875" style="89" bestFit="1" customWidth="1"/>
    <col min="28" max="16384" width="9.140625" style="89"/>
  </cols>
  <sheetData>
    <row r="2" spans="1:28" ht="26.25">
      <c r="D2" s="90"/>
      <c r="E2" s="91" t="s">
        <v>67</v>
      </c>
      <c r="F2" s="91" t="s">
        <v>0</v>
      </c>
      <c r="G2" s="91" t="s">
        <v>0</v>
      </c>
      <c r="H2" s="91" t="s">
        <v>0</v>
      </c>
      <c r="I2" s="91"/>
      <c r="J2" s="91"/>
      <c r="K2" s="91"/>
      <c r="L2" s="91"/>
      <c r="M2" s="91"/>
    </row>
    <row r="3" spans="1:28" ht="26.25">
      <c r="D3" s="90"/>
      <c r="E3" s="91" t="s">
        <v>1</v>
      </c>
      <c r="F3" s="91" t="s">
        <v>1</v>
      </c>
      <c r="G3" s="91" t="s">
        <v>1</v>
      </c>
      <c r="H3" s="91" t="s">
        <v>1</v>
      </c>
      <c r="I3" s="91"/>
      <c r="J3" s="91"/>
      <c r="K3" s="91"/>
      <c r="L3" s="91"/>
      <c r="M3" s="91"/>
    </row>
    <row r="4" spans="1:28" ht="26.25">
      <c r="D4" s="90"/>
      <c r="E4" s="91" t="str">
        <f>سهام!A4</f>
        <v>برای ماه منتهی به 1402/04/31</v>
      </c>
      <c r="F4" s="91" t="s">
        <v>2</v>
      </c>
      <c r="G4" s="91" t="s">
        <v>2</v>
      </c>
      <c r="H4" s="91" t="s">
        <v>2</v>
      </c>
      <c r="I4" s="91"/>
      <c r="J4" s="91"/>
      <c r="K4" s="91"/>
      <c r="L4" s="91"/>
      <c r="M4" s="91"/>
    </row>
    <row r="5" spans="1:28" ht="33.75">
      <c r="A5" s="93" t="s">
        <v>70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</row>
    <row r="6" spans="1:28" ht="27" thickBot="1">
      <c r="A6" s="91" t="s">
        <v>17</v>
      </c>
      <c r="C6" s="94" t="s">
        <v>18</v>
      </c>
      <c r="D6" s="94" t="s">
        <v>18</v>
      </c>
      <c r="E6" s="94" t="s">
        <v>18</v>
      </c>
      <c r="F6" s="94" t="s">
        <v>18</v>
      </c>
      <c r="G6" s="94" t="s">
        <v>18</v>
      </c>
      <c r="H6" s="94" t="s">
        <v>18</v>
      </c>
      <c r="I6" s="94" t="s">
        <v>18</v>
      </c>
      <c r="K6" s="95" t="str">
        <f>سهام!C9</f>
        <v>1402/03/31</v>
      </c>
      <c r="M6" s="94" t="s">
        <v>4</v>
      </c>
      <c r="N6" s="94" t="s">
        <v>4</v>
      </c>
      <c r="O6" s="94" t="s">
        <v>4</v>
      </c>
      <c r="Q6" s="94" t="str">
        <f>سهام!Q9</f>
        <v>1402/04/31</v>
      </c>
      <c r="R6" s="94" t="s">
        <v>5</v>
      </c>
      <c r="S6" s="94" t="s">
        <v>5</v>
      </c>
    </row>
    <row r="7" spans="1:28" ht="52.5">
      <c r="A7" s="91" t="s">
        <v>17</v>
      </c>
      <c r="C7" s="96" t="s">
        <v>19</v>
      </c>
      <c r="E7" s="96" t="s">
        <v>20</v>
      </c>
      <c r="G7" s="96" t="s">
        <v>21</v>
      </c>
      <c r="I7" s="96" t="s">
        <v>15</v>
      </c>
      <c r="K7" s="96" t="s">
        <v>22</v>
      </c>
      <c r="M7" s="96" t="s">
        <v>23</v>
      </c>
      <c r="O7" s="96" t="s">
        <v>24</v>
      </c>
      <c r="Q7" s="96" t="s">
        <v>22</v>
      </c>
      <c r="S7" s="97" t="s">
        <v>16</v>
      </c>
    </row>
    <row r="8" spans="1:28" ht="26.25">
      <c r="A8" s="98" t="s">
        <v>26</v>
      </c>
      <c r="C8" s="89" t="s">
        <v>27</v>
      </c>
      <c r="E8" s="89" t="s">
        <v>25</v>
      </c>
      <c r="G8" s="92" t="s">
        <v>28</v>
      </c>
      <c r="I8" s="99">
        <v>0</v>
      </c>
      <c r="K8" s="100">
        <v>528680</v>
      </c>
      <c r="L8" s="100"/>
      <c r="M8" s="100">
        <v>4481</v>
      </c>
      <c r="N8" s="100"/>
      <c r="O8" s="100">
        <v>0</v>
      </c>
      <c r="P8" s="100"/>
      <c r="Q8" s="100">
        <v>533161</v>
      </c>
      <c r="S8" s="101">
        <f>Q8/سهام!$AA$11</f>
        <v>1.271888768819205E-7</v>
      </c>
      <c r="U8" s="48"/>
      <c r="V8" s="100"/>
      <c r="W8" s="48"/>
      <c r="X8" s="100"/>
      <c r="Y8" s="48"/>
      <c r="Z8" s="100"/>
      <c r="AA8" s="48"/>
      <c r="AB8" s="100"/>
    </row>
    <row r="9" spans="1:28" ht="26.25">
      <c r="A9" s="98" t="s">
        <v>63</v>
      </c>
      <c r="C9" s="89" t="s">
        <v>64</v>
      </c>
      <c r="E9" s="89" t="s">
        <v>25</v>
      </c>
      <c r="G9" s="92" t="s">
        <v>65</v>
      </c>
      <c r="I9" s="99">
        <v>0</v>
      </c>
      <c r="K9" s="100">
        <v>35857466669</v>
      </c>
      <c r="L9" s="100"/>
      <c r="M9" s="100">
        <v>559148635185</v>
      </c>
      <c r="N9" s="100"/>
      <c r="O9" s="100">
        <v>444398638256</v>
      </c>
      <c r="P9" s="100"/>
      <c r="Q9" s="100">
        <v>150607463598</v>
      </c>
      <c r="S9" s="101">
        <f>Q9/سهام!$AA$11</f>
        <v>3.5928348369562567E-2</v>
      </c>
      <c r="U9" s="48"/>
      <c r="V9" s="100"/>
      <c r="W9" s="48"/>
      <c r="X9" s="100"/>
      <c r="Y9" s="48"/>
      <c r="Z9" s="100"/>
      <c r="AA9" s="48"/>
      <c r="AB9" s="100"/>
    </row>
    <row r="10" spans="1:28" ht="26.25">
      <c r="A10" s="98" t="s">
        <v>102</v>
      </c>
      <c r="C10" s="89" t="s">
        <v>103</v>
      </c>
      <c r="E10" s="89" t="s">
        <v>25</v>
      </c>
      <c r="G10" s="92" t="s">
        <v>104</v>
      </c>
      <c r="I10" s="99">
        <v>0</v>
      </c>
      <c r="K10" s="100">
        <v>350680077</v>
      </c>
      <c r="L10" s="100"/>
      <c r="M10" s="100">
        <v>817198761</v>
      </c>
      <c r="N10" s="100"/>
      <c r="O10" s="100">
        <v>145000000</v>
      </c>
      <c r="P10" s="100"/>
      <c r="Q10" s="100">
        <v>1022878838</v>
      </c>
      <c r="S10" s="101">
        <f>Q10/سهام!$AA$11</f>
        <v>2.440141169205998E-4</v>
      </c>
      <c r="U10" s="48"/>
      <c r="V10" s="100"/>
      <c r="W10" s="48"/>
      <c r="X10" s="100"/>
      <c r="Z10" s="100"/>
      <c r="AA10" s="48"/>
      <c r="AB10" s="100"/>
    </row>
    <row r="11" spans="1:28" ht="26.25">
      <c r="A11" s="98" t="s">
        <v>113</v>
      </c>
      <c r="C11" s="89" t="s">
        <v>114</v>
      </c>
      <c r="E11" s="89" t="s">
        <v>25</v>
      </c>
      <c r="G11" s="92" t="s">
        <v>144</v>
      </c>
      <c r="I11" s="99">
        <v>0</v>
      </c>
      <c r="K11" s="100">
        <v>1425605</v>
      </c>
      <c r="L11" s="100"/>
      <c r="M11" s="100">
        <v>6028</v>
      </c>
      <c r="N11" s="100"/>
      <c r="O11" s="100">
        <v>0</v>
      </c>
      <c r="P11" s="100"/>
      <c r="Q11" s="100">
        <v>1431633</v>
      </c>
      <c r="S11" s="101">
        <f>Q11/سهام!$AA$11</f>
        <v>3.4152496783728463E-7</v>
      </c>
      <c r="U11" s="48"/>
      <c r="V11" s="100"/>
      <c r="W11" s="48"/>
      <c r="X11" s="100"/>
      <c r="Z11" s="100"/>
      <c r="AA11" s="48"/>
      <c r="AB11" s="100"/>
    </row>
    <row r="12" spans="1:28" ht="26.25">
      <c r="A12" s="98" t="s">
        <v>116</v>
      </c>
      <c r="C12" s="89" t="s">
        <v>117</v>
      </c>
      <c r="E12" s="89" t="s">
        <v>25</v>
      </c>
      <c r="G12" s="92" t="s">
        <v>145</v>
      </c>
      <c r="I12" s="99">
        <v>0</v>
      </c>
      <c r="K12" s="100">
        <v>1069399</v>
      </c>
      <c r="L12" s="100"/>
      <c r="M12" s="100">
        <v>4541</v>
      </c>
      <c r="N12" s="100"/>
      <c r="O12" s="100">
        <v>0</v>
      </c>
      <c r="P12" s="100"/>
      <c r="Q12" s="100">
        <v>1073940</v>
      </c>
      <c r="S12" s="101">
        <f>Q12/سهام!$AA$11</f>
        <v>2.5619507510596182E-7</v>
      </c>
      <c r="U12" s="48"/>
      <c r="V12" s="100"/>
      <c r="X12" s="100"/>
      <c r="Y12" s="48"/>
      <c r="Z12" s="100"/>
      <c r="AA12" s="48"/>
      <c r="AB12" s="100"/>
    </row>
    <row r="13" spans="1:28" ht="27" thickBot="1">
      <c r="K13" s="102">
        <f>SUM(K8:K12)</f>
        <v>36211170430</v>
      </c>
      <c r="L13" s="98"/>
      <c r="M13" s="102">
        <f>SUM(M8:M12)</f>
        <v>559965848996</v>
      </c>
      <c r="N13" s="98"/>
      <c r="O13" s="102">
        <f>SUM(O8:O12)</f>
        <v>444543638256</v>
      </c>
      <c r="P13" s="98"/>
      <c r="Q13" s="102">
        <f>SUM(Q8:Q12)</f>
        <v>151633381170</v>
      </c>
      <c r="R13" s="98"/>
      <c r="S13" s="26">
        <f>SUM(S8:S12)</f>
        <v>3.6173087395402988E-2</v>
      </c>
    </row>
    <row r="14" spans="1:28" ht="25.5" thickTop="1">
      <c r="M14" s="103"/>
    </row>
    <row r="15" spans="1:28">
      <c r="K15" s="104"/>
      <c r="M15" s="48"/>
      <c r="N15" s="104"/>
      <c r="O15" s="48"/>
      <c r="P15" s="104"/>
      <c r="Q15" s="48"/>
      <c r="R15" s="104"/>
      <c r="S15" s="105"/>
    </row>
    <row r="16" spans="1:28" ht="30">
      <c r="K16" s="20"/>
      <c r="M16" s="20"/>
      <c r="O16" s="20"/>
      <c r="Q16" s="20"/>
    </row>
    <row r="17" spans="13:17">
      <c r="M17" s="103"/>
      <c r="Q17" s="104"/>
    </row>
    <row r="18" spans="13:17">
      <c r="M18" s="103"/>
    </row>
    <row r="19" spans="13:17">
      <c r="M19" s="103"/>
    </row>
    <row r="20" spans="13:17">
      <c r="M20" s="103"/>
    </row>
    <row r="21" spans="13:17">
      <c r="M21" s="103"/>
    </row>
    <row r="22" spans="13:17">
      <c r="M22" s="103"/>
    </row>
    <row r="23" spans="13:17">
      <c r="M23" s="103"/>
    </row>
    <row r="24" spans="13:17">
      <c r="M24" s="103"/>
    </row>
    <row r="25" spans="13:17">
      <c r="M25" s="103"/>
    </row>
    <row r="26" spans="13:17">
      <c r="M26" s="103"/>
    </row>
    <row r="27" spans="13:17">
      <c r="M27" s="103"/>
    </row>
    <row r="28" spans="13:17">
      <c r="M28" s="103"/>
    </row>
    <row r="29" spans="13:17">
      <c r="M29" s="103"/>
    </row>
    <row r="30" spans="13:17">
      <c r="M30" s="103"/>
    </row>
    <row r="31" spans="13:17">
      <c r="M31" s="103"/>
    </row>
    <row r="32" spans="13:17">
      <c r="M32" s="103"/>
    </row>
    <row r="33" spans="13:13">
      <c r="M33" s="103"/>
    </row>
    <row r="34" spans="13:13">
      <c r="M34" s="103"/>
    </row>
    <row r="35" spans="13:13">
      <c r="M35" s="103"/>
    </row>
    <row r="36" spans="13:13">
      <c r="M36" s="103"/>
    </row>
    <row r="37" spans="13:13">
      <c r="M37" s="103"/>
    </row>
    <row r="38" spans="13:13">
      <c r="M38" s="103"/>
    </row>
    <row r="39" spans="13:13">
      <c r="M39" s="103"/>
    </row>
    <row r="40" spans="13:13">
      <c r="M40" s="103"/>
    </row>
    <row r="41" spans="13:13">
      <c r="M41" s="103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Q43"/>
  <sheetViews>
    <sheetView rightToLeft="1" view="pageBreakPreview" topLeftCell="A4" zoomScale="80" zoomScaleNormal="100" zoomScaleSheetLayoutView="80" workbookViewId="0">
      <selection activeCell="E9" sqref="E9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19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2.425781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52" t="s">
        <v>67</v>
      </c>
      <c r="B2" s="52"/>
      <c r="C2" s="52"/>
      <c r="D2" s="52"/>
      <c r="E2" s="52"/>
      <c r="F2" s="52"/>
      <c r="G2" s="52"/>
      <c r="H2" s="52"/>
      <c r="I2" s="52"/>
    </row>
    <row r="3" spans="1:17" ht="30">
      <c r="A3" s="52" t="s">
        <v>29</v>
      </c>
      <c r="B3" s="52" t="s">
        <v>29</v>
      </c>
      <c r="C3" s="52"/>
      <c r="D3" s="52"/>
      <c r="E3" s="52" t="s">
        <v>29</v>
      </c>
      <c r="F3" s="52" t="s">
        <v>29</v>
      </c>
      <c r="G3" s="52" t="s">
        <v>29</v>
      </c>
      <c r="H3" s="52"/>
      <c r="I3" s="52"/>
    </row>
    <row r="4" spans="1:17" ht="30">
      <c r="A4" s="52" t="str">
        <f>سهام!A4</f>
        <v>برای ماه منتهی به 1402/04/31</v>
      </c>
      <c r="B4" s="52" t="s">
        <v>2</v>
      </c>
      <c r="C4" s="52"/>
      <c r="D4" s="52"/>
      <c r="E4" s="52" t="s">
        <v>2</v>
      </c>
      <c r="F4" s="52" t="s">
        <v>2</v>
      </c>
      <c r="G4" s="52" t="s">
        <v>2</v>
      </c>
      <c r="H4" s="52"/>
      <c r="I4" s="52"/>
    </row>
    <row r="5" spans="1:17" ht="33.75">
      <c r="A5" s="6"/>
      <c r="B5" s="6"/>
      <c r="C5" s="6"/>
      <c r="D5" s="6"/>
      <c r="E5" s="6"/>
      <c r="F5" s="6"/>
      <c r="G5" s="6"/>
      <c r="H5" s="6"/>
      <c r="I5" s="6"/>
      <c r="J5" s="36">
        <v>256536244711</v>
      </c>
      <c r="K5" s="37" t="s">
        <v>132</v>
      </c>
    </row>
    <row r="6" spans="1:17" ht="33.75">
      <c r="A6" s="53" t="s">
        <v>75</v>
      </c>
      <c r="B6" s="53"/>
      <c r="C6" s="53"/>
      <c r="D6" s="53"/>
      <c r="E6" s="53"/>
      <c r="F6" s="53"/>
      <c r="G6" s="53"/>
      <c r="J6" s="38">
        <v>4191883858641</v>
      </c>
      <c r="K6" s="39" t="s">
        <v>106</v>
      </c>
    </row>
    <row r="7" spans="1:17" ht="28.5">
      <c r="A7" s="7"/>
      <c r="B7" s="7"/>
      <c r="C7" s="54" t="s">
        <v>141</v>
      </c>
      <c r="D7" s="54"/>
      <c r="E7" s="54"/>
      <c r="F7" s="54"/>
      <c r="G7" s="54"/>
      <c r="H7" s="54"/>
      <c r="I7" s="54"/>
    </row>
    <row r="8" spans="1:17" ht="64.5" customHeight="1" thickBot="1">
      <c r="A8" s="2" t="s">
        <v>33</v>
      </c>
      <c r="C8" s="2" t="s">
        <v>71</v>
      </c>
      <c r="E8" s="2" t="s">
        <v>22</v>
      </c>
      <c r="G8" s="2" t="s">
        <v>52</v>
      </c>
      <c r="I8" s="9" t="s">
        <v>12</v>
      </c>
      <c r="J8" s="32"/>
      <c r="K8" s="32"/>
      <c r="L8" s="32"/>
      <c r="M8" s="32"/>
      <c r="N8" s="32"/>
      <c r="O8" s="32"/>
      <c r="P8" s="32"/>
      <c r="Q8" s="32"/>
    </row>
    <row r="9" spans="1:17" ht="31.5" customHeight="1">
      <c r="A9" s="3" t="s">
        <v>58</v>
      </c>
      <c r="C9" s="19" t="s">
        <v>72</v>
      </c>
      <c r="E9" s="34">
        <f>'سرمایه‌گذاری در سهام '!S40</f>
        <v>219517324054</v>
      </c>
      <c r="F9" s="8"/>
      <c r="G9" s="21">
        <f>E9/$E$13</f>
        <v>0.97904753273115108</v>
      </c>
      <c r="H9" s="8"/>
      <c r="I9" s="11">
        <f>E9/سهام!$AA$11</f>
        <v>5.2367224726776435E-2</v>
      </c>
      <c r="J9" s="32"/>
      <c r="K9" s="32"/>
      <c r="L9" s="32"/>
      <c r="M9" s="32"/>
      <c r="N9" s="32"/>
      <c r="O9" s="32"/>
      <c r="P9" s="32"/>
      <c r="Q9" s="32"/>
    </row>
    <row r="10" spans="1:17" ht="31.5">
      <c r="A10" s="3" t="s">
        <v>100</v>
      </c>
      <c r="C10" s="19" t="s">
        <v>73</v>
      </c>
      <c r="E10" s="34">
        <f>'سرمایه‌گذاری در اوراق بهادار '!Q12</f>
        <v>192140692</v>
      </c>
      <c r="F10" s="8"/>
      <c r="G10" s="21">
        <f t="shared" ref="G10:G12" si="0">E10/$E$13</f>
        <v>8.5694772041581939E-4</v>
      </c>
      <c r="H10" s="8"/>
      <c r="I10" s="11">
        <f>E10/سهام!$AA$11</f>
        <v>4.5836358658632212E-5</v>
      </c>
      <c r="J10" s="32"/>
      <c r="K10" s="32"/>
      <c r="L10" s="32"/>
      <c r="M10" s="32"/>
      <c r="N10" s="32"/>
      <c r="O10" s="32"/>
      <c r="P10" s="32"/>
      <c r="Q10" s="32"/>
    </row>
    <row r="11" spans="1:17" ht="31.5">
      <c r="A11" s="3" t="s">
        <v>59</v>
      </c>
      <c r="C11" s="19" t="s">
        <v>74</v>
      </c>
      <c r="E11" s="34">
        <f>'درآمد سپرده بانکی '!I15</f>
        <v>1601189916</v>
      </c>
      <c r="F11" s="8"/>
      <c r="G11" s="21">
        <f t="shared" si="0"/>
        <v>7.1413089761797957E-3</v>
      </c>
      <c r="H11" s="8"/>
      <c r="I11" s="11">
        <f>E11/سهام!$AA$11</f>
        <v>3.8197382608761072E-4</v>
      </c>
      <c r="J11" s="32"/>
      <c r="K11" s="32"/>
      <c r="L11" s="32"/>
      <c r="M11" s="32"/>
      <c r="N11" s="32"/>
      <c r="O11" s="32"/>
      <c r="P11" s="32"/>
      <c r="Q11" s="32"/>
    </row>
    <row r="12" spans="1:17" ht="31.5">
      <c r="A12" s="3" t="s">
        <v>66</v>
      </c>
      <c r="C12" s="19" t="s">
        <v>93</v>
      </c>
      <c r="E12" s="34">
        <f>'سایر درآمدها '!E12</f>
        <v>2904530725</v>
      </c>
      <c r="F12" s="8"/>
      <c r="G12" s="21">
        <f t="shared" si="0"/>
        <v>1.2954210572253259E-2</v>
      </c>
      <c r="H12" s="8"/>
      <c r="I12" s="11">
        <f>E12/سهام!$AA$11</f>
        <v>6.9289389280495061E-4</v>
      </c>
      <c r="J12" s="32"/>
      <c r="K12" s="32"/>
      <c r="L12" s="32"/>
      <c r="M12" s="32"/>
      <c r="N12" s="32"/>
      <c r="O12" s="32"/>
      <c r="P12" s="32"/>
      <c r="Q12" s="32"/>
    </row>
    <row r="13" spans="1:17" ht="32.25" thickBot="1">
      <c r="E13" s="10">
        <f>SUM(E9:E12)</f>
        <v>224215185387</v>
      </c>
      <c r="F13" s="8"/>
      <c r="G13" s="17">
        <f>SUM(G9:G12)</f>
        <v>0.99999999999999989</v>
      </c>
      <c r="H13" s="8"/>
      <c r="I13" s="12">
        <f>SUM(I9:I12)</f>
        <v>5.3487928804327622E-2</v>
      </c>
      <c r="J13" s="32"/>
      <c r="K13" s="32"/>
      <c r="L13" s="32"/>
      <c r="M13" s="32"/>
      <c r="N13" s="32"/>
      <c r="O13" s="32"/>
      <c r="P13" s="32"/>
      <c r="Q13" s="32"/>
    </row>
    <row r="14" spans="1:17" ht="32.25" thickTop="1">
      <c r="F14" s="8"/>
      <c r="H14" s="8"/>
      <c r="I14" s="4"/>
      <c r="J14" s="32"/>
      <c r="K14" s="32"/>
      <c r="L14" s="32"/>
      <c r="M14" s="32"/>
      <c r="N14" s="32"/>
      <c r="O14" s="32"/>
      <c r="P14" s="32"/>
      <c r="Q14" s="32"/>
    </row>
    <row r="15" spans="1:17">
      <c r="E15" s="13"/>
      <c r="I15" s="13"/>
      <c r="J15" s="32"/>
      <c r="K15" s="32"/>
      <c r="L15" s="32"/>
      <c r="M15" s="32"/>
      <c r="N15" s="32"/>
      <c r="O15" s="32"/>
      <c r="P15" s="32"/>
      <c r="Q15" s="32"/>
    </row>
    <row r="16" spans="1:17">
      <c r="E16" s="13"/>
      <c r="J16" s="32"/>
      <c r="K16" s="32"/>
      <c r="L16" s="32"/>
      <c r="M16" s="32"/>
      <c r="N16" s="32"/>
      <c r="O16" s="32"/>
      <c r="P16" s="32"/>
      <c r="Q16" s="32"/>
    </row>
    <row r="17" spans="5:17">
      <c r="E17" s="14"/>
      <c r="G17" s="13"/>
      <c r="I17" s="5"/>
      <c r="J17" s="32"/>
      <c r="K17" s="32"/>
      <c r="L17" s="32"/>
      <c r="M17" s="32"/>
      <c r="N17" s="32"/>
      <c r="O17" s="32"/>
      <c r="P17" s="32"/>
      <c r="Q17" s="32"/>
    </row>
    <row r="18" spans="5:17" ht="27.75" customHeight="1">
      <c r="E18" s="13"/>
      <c r="G18" s="13"/>
      <c r="I18" s="13"/>
      <c r="M18" s="15"/>
    </row>
    <row r="19" spans="5:17">
      <c r="E19" s="14"/>
      <c r="G19" s="13"/>
      <c r="I19" s="33"/>
      <c r="M19" s="15"/>
    </row>
    <row r="20" spans="5:17">
      <c r="G20" s="14"/>
      <c r="M20" s="15"/>
    </row>
    <row r="21" spans="5:17">
      <c r="M21" s="15"/>
    </row>
    <row r="22" spans="5:17">
      <c r="M22" s="15"/>
    </row>
    <row r="23" spans="5:17">
      <c r="M23" s="15"/>
    </row>
    <row r="24" spans="5:17">
      <c r="M24" s="15"/>
    </row>
    <row r="25" spans="5:17">
      <c r="M25" s="15"/>
    </row>
    <row r="26" spans="5:17">
      <c r="M26" s="15"/>
    </row>
    <row r="27" spans="5:17" ht="28.5" customHeight="1">
      <c r="M27" s="15"/>
    </row>
    <row r="28" spans="5:17">
      <c r="M28" s="15"/>
    </row>
    <row r="29" spans="5:17">
      <c r="M29" s="15"/>
    </row>
    <row r="30" spans="5:17">
      <c r="M30" s="15"/>
    </row>
    <row r="31" spans="5:17">
      <c r="M31" s="15"/>
    </row>
    <row r="32" spans="5:17">
      <c r="M32" s="15"/>
    </row>
    <row r="33" spans="13:13">
      <c r="M33" s="15"/>
    </row>
    <row r="34" spans="13:13">
      <c r="M34" s="15"/>
    </row>
    <row r="35" spans="13:13">
      <c r="M35" s="15"/>
    </row>
    <row r="36" spans="13:13">
      <c r="M36" s="15"/>
    </row>
    <row r="37" spans="13:13">
      <c r="M37" s="15"/>
    </row>
    <row r="38" spans="13:13">
      <c r="M38" s="15"/>
    </row>
    <row r="39" spans="13:13">
      <c r="M39" s="15"/>
    </row>
    <row r="40" spans="13:13">
      <c r="M40" s="15"/>
    </row>
    <row r="41" spans="13:13">
      <c r="M41" s="15"/>
    </row>
    <row r="42" spans="13:13">
      <c r="M42" s="15"/>
    </row>
    <row r="43" spans="13:13">
      <c r="M43" s="15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0"/>
  <sheetViews>
    <sheetView rightToLeft="1" view="pageBreakPreview" zoomScale="70" zoomScaleNormal="100" zoomScaleSheetLayoutView="70" workbookViewId="0">
      <selection activeCell="A14" sqref="A14:XFD15"/>
    </sheetView>
  </sheetViews>
  <sheetFormatPr defaultColWidth="9.140625" defaultRowHeight="27.75"/>
  <cols>
    <col min="1" max="1" width="42" style="43" bestFit="1" customWidth="1"/>
    <col min="2" max="2" width="1" style="43" customWidth="1"/>
    <col min="3" max="3" width="23.140625" style="111" bestFit="1" customWidth="1"/>
    <col min="4" max="4" width="1" style="43" customWidth="1"/>
    <col min="5" max="5" width="19.42578125" style="43" hidden="1" customWidth="1"/>
    <col min="6" max="6" width="1" style="43" hidden="1" customWidth="1"/>
    <col min="7" max="7" width="12.28515625" style="43" bestFit="1" customWidth="1"/>
    <col min="8" max="8" width="1" style="43" customWidth="1"/>
    <col min="9" max="9" width="28.140625" style="43" customWidth="1"/>
    <col min="10" max="10" width="1" style="43" customWidth="1"/>
    <col min="11" max="11" width="15.85546875" style="43" bestFit="1" customWidth="1"/>
    <col min="12" max="12" width="1" style="43" customWidth="1"/>
    <col min="13" max="13" width="24.7109375" style="43" bestFit="1" customWidth="1"/>
    <col min="14" max="14" width="1" style="43" customWidth="1"/>
    <col min="15" max="15" width="27" style="43" bestFit="1" customWidth="1"/>
    <col min="16" max="16" width="1" style="43" customWidth="1"/>
    <col min="17" max="17" width="15.85546875" style="43" bestFit="1" customWidth="1"/>
    <col min="18" max="18" width="1" style="43" customWidth="1"/>
    <col min="19" max="19" width="25.42578125" style="43" bestFit="1" customWidth="1"/>
    <col min="20" max="20" width="1" style="43" customWidth="1"/>
    <col min="21" max="21" width="13.85546875" style="43" bestFit="1" customWidth="1"/>
    <col min="22" max="22" width="11.140625" style="43" bestFit="1" customWidth="1"/>
    <col min="23" max="23" width="11.5703125" style="43" bestFit="1" customWidth="1"/>
    <col min="24" max="24" width="9.140625" style="43"/>
    <col min="25" max="25" width="11.140625" style="43" bestFit="1" customWidth="1"/>
    <col min="26" max="16384" width="9.140625" style="43"/>
  </cols>
  <sheetData>
    <row r="2" spans="1:26" ht="30">
      <c r="A2" s="106" t="s">
        <v>67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26" ht="30">
      <c r="A3" s="106" t="s">
        <v>29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26" ht="30">
      <c r="A4" s="106" t="str">
        <f>'جمع درآمدها'!A4:I4</f>
        <v>برای ماه منتهی به 1402/04/31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26" ht="36">
      <c r="A5" s="107" t="s">
        <v>76</v>
      </c>
      <c r="B5" s="107"/>
      <c r="C5" s="107"/>
      <c r="D5" s="107"/>
      <c r="E5" s="107"/>
      <c r="F5" s="107"/>
      <c r="G5" s="107"/>
      <c r="H5" s="107"/>
      <c r="I5" s="107"/>
    </row>
    <row r="6" spans="1:26" ht="30.75" thickBot="1">
      <c r="A6" s="106" t="s">
        <v>30</v>
      </c>
      <c r="B6" s="106"/>
      <c r="C6" s="106"/>
      <c r="D6" s="106"/>
      <c r="E6" s="106"/>
      <c r="F6" s="106"/>
      <c r="G6" s="106"/>
      <c r="I6" s="106" t="s">
        <v>142</v>
      </c>
      <c r="J6" s="106"/>
      <c r="K6" s="106"/>
      <c r="L6" s="106"/>
      <c r="M6" s="106"/>
      <c r="O6" s="108" t="s">
        <v>143</v>
      </c>
      <c r="P6" s="108" t="s">
        <v>32</v>
      </c>
      <c r="Q6" s="108" t="s">
        <v>32</v>
      </c>
      <c r="R6" s="108" t="s">
        <v>32</v>
      </c>
      <c r="S6" s="108" t="s">
        <v>32</v>
      </c>
    </row>
    <row r="7" spans="1:26" ht="30">
      <c r="A7" s="109" t="s">
        <v>33</v>
      </c>
      <c r="C7" s="109" t="s">
        <v>34</v>
      </c>
      <c r="E7" s="109" t="s">
        <v>14</v>
      </c>
      <c r="G7" s="109" t="s">
        <v>15</v>
      </c>
      <c r="I7" s="109" t="s">
        <v>35</v>
      </c>
      <c r="K7" s="109" t="s">
        <v>36</v>
      </c>
      <c r="M7" s="109" t="s">
        <v>37</v>
      </c>
      <c r="O7" s="109" t="s">
        <v>35</v>
      </c>
      <c r="Q7" s="109" t="s">
        <v>36</v>
      </c>
      <c r="S7" s="109" t="s">
        <v>37</v>
      </c>
    </row>
    <row r="8" spans="1:26" ht="30">
      <c r="A8" s="42" t="s">
        <v>26</v>
      </c>
      <c r="C8" s="110">
        <v>30</v>
      </c>
      <c r="E8" s="111" t="s">
        <v>38</v>
      </c>
      <c r="G8" s="112">
        <v>0</v>
      </c>
      <c r="I8" s="113">
        <v>4481</v>
      </c>
      <c r="K8" s="44">
        <v>0</v>
      </c>
      <c r="L8" s="44"/>
      <c r="M8" s="44">
        <f>I8+K8</f>
        <v>4481</v>
      </c>
      <c r="N8" s="44"/>
      <c r="O8" s="44">
        <v>10918</v>
      </c>
      <c r="P8" s="44"/>
      <c r="Q8" s="44">
        <v>0</v>
      </c>
      <c r="R8" s="44"/>
      <c r="S8" s="44">
        <f>O8+Q8</f>
        <v>10918</v>
      </c>
      <c r="U8" s="48"/>
      <c r="V8" s="48"/>
      <c r="W8" s="113"/>
      <c r="Y8" s="48"/>
      <c r="Z8" s="113"/>
    </row>
    <row r="9" spans="1:26" ht="30">
      <c r="A9" s="42" t="s">
        <v>63</v>
      </c>
      <c r="C9" s="110">
        <v>17</v>
      </c>
      <c r="E9" s="111" t="s">
        <v>38</v>
      </c>
      <c r="G9" s="112">
        <v>0</v>
      </c>
      <c r="I9" s="113">
        <v>54775972</v>
      </c>
      <c r="K9" s="44">
        <v>0</v>
      </c>
      <c r="L9" s="44"/>
      <c r="M9" s="44">
        <f>I9+K9</f>
        <v>54775972</v>
      </c>
      <c r="N9" s="44"/>
      <c r="O9" s="44">
        <v>1598638662</v>
      </c>
      <c r="P9" s="44"/>
      <c r="Q9" s="44">
        <v>0</v>
      </c>
      <c r="R9" s="44"/>
      <c r="S9" s="44">
        <f t="shared" ref="S9:S12" si="0">O9+Q9</f>
        <v>1598638662</v>
      </c>
      <c r="U9" s="48"/>
      <c r="V9" s="48"/>
      <c r="W9" s="113"/>
      <c r="Y9" s="48"/>
      <c r="Z9" s="113"/>
    </row>
    <row r="10" spans="1:26" ht="30">
      <c r="A10" s="42" t="s">
        <v>102</v>
      </c>
      <c r="C10" s="110">
        <v>1</v>
      </c>
      <c r="E10" s="111" t="s">
        <v>38</v>
      </c>
      <c r="G10" s="112">
        <v>0</v>
      </c>
      <c r="I10" s="113">
        <v>1486671</v>
      </c>
      <c r="K10" s="44">
        <v>0</v>
      </c>
      <c r="L10" s="44"/>
      <c r="M10" s="44">
        <f t="shared" ref="M10:M12" si="1">I10+K10</f>
        <v>1486671</v>
      </c>
      <c r="N10" s="44"/>
      <c r="O10" s="44">
        <v>2506748</v>
      </c>
      <c r="P10" s="44"/>
      <c r="Q10" s="44">
        <v>0</v>
      </c>
      <c r="R10" s="44"/>
      <c r="S10" s="44">
        <f t="shared" si="0"/>
        <v>2506748</v>
      </c>
      <c r="U10" s="48"/>
      <c r="V10" s="48"/>
      <c r="W10" s="113"/>
      <c r="Y10" s="48"/>
      <c r="Z10" s="113"/>
    </row>
    <row r="11" spans="1:26" ht="30">
      <c r="A11" s="42" t="s">
        <v>113</v>
      </c>
      <c r="C11" s="110">
        <v>20</v>
      </c>
      <c r="E11" s="111"/>
      <c r="G11" s="112"/>
      <c r="I11" s="113">
        <v>6028</v>
      </c>
      <c r="K11" s="44">
        <v>0</v>
      </c>
      <c r="L11" s="44"/>
      <c r="M11" s="44">
        <f t="shared" si="1"/>
        <v>6028</v>
      </c>
      <c r="N11" s="44"/>
      <c r="O11" s="44">
        <v>14164</v>
      </c>
      <c r="P11" s="44"/>
      <c r="Q11" s="44">
        <v>0</v>
      </c>
      <c r="R11" s="44"/>
      <c r="S11" s="44">
        <f t="shared" si="0"/>
        <v>14164</v>
      </c>
      <c r="U11" s="48"/>
      <c r="V11" s="48"/>
      <c r="W11" s="113"/>
      <c r="Y11" s="48"/>
      <c r="Z11" s="113"/>
    </row>
    <row r="12" spans="1:26" ht="30">
      <c r="A12" s="42" t="s">
        <v>116</v>
      </c>
      <c r="C12" s="110">
        <v>22</v>
      </c>
      <c r="E12" s="111"/>
      <c r="G12" s="112"/>
      <c r="I12" s="113">
        <v>4541</v>
      </c>
      <c r="K12" s="44">
        <v>0</v>
      </c>
      <c r="L12" s="44"/>
      <c r="M12" s="44">
        <f t="shared" si="1"/>
        <v>4541</v>
      </c>
      <c r="N12" s="44"/>
      <c r="O12" s="44">
        <v>19424</v>
      </c>
      <c r="P12" s="44"/>
      <c r="Q12" s="44">
        <v>0</v>
      </c>
      <c r="R12" s="44"/>
      <c r="S12" s="44">
        <f t="shared" si="0"/>
        <v>19424</v>
      </c>
      <c r="U12" s="48"/>
      <c r="V12" s="48"/>
      <c r="W12" s="113"/>
      <c r="Y12" s="48"/>
      <c r="Z12" s="113"/>
    </row>
    <row r="13" spans="1:26" ht="30.75" thickBot="1">
      <c r="A13" s="114"/>
      <c r="C13" s="114"/>
      <c r="E13" s="114" t="s">
        <v>38</v>
      </c>
      <c r="G13" s="114"/>
      <c r="I13" s="27">
        <f>SUM(I8:I12)</f>
        <v>56277693</v>
      </c>
      <c r="J13" s="115"/>
      <c r="K13" s="28">
        <f>SUM(K8:K12)</f>
        <v>0</v>
      </c>
      <c r="L13" s="27"/>
      <c r="M13" s="27">
        <f>SUM(M8:M12)</f>
        <v>56277693</v>
      </c>
      <c r="N13" s="27"/>
      <c r="O13" s="27">
        <f>SUM(O8:O12)</f>
        <v>1601189916</v>
      </c>
      <c r="P13" s="27"/>
      <c r="Q13" s="28">
        <f>SUM(Q8:Q12)</f>
        <v>0</v>
      </c>
      <c r="R13" s="27"/>
      <c r="S13" s="27">
        <f>SUM(S8:S12)</f>
        <v>1601189916</v>
      </c>
    </row>
    <row r="14" spans="1:26" ht="28.5" thickTop="1">
      <c r="I14" s="48"/>
      <c r="M14" s="116"/>
      <c r="O14" s="48"/>
      <c r="S14" s="113"/>
    </row>
    <row r="15" spans="1:26">
      <c r="I15" s="117"/>
      <c r="M15" s="116"/>
      <c r="O15" s="117"/>
      <c r="S15" s="117"/>
    </row>
    <row r="16" spans="1:26">
      <c r="M16" s="116"/>
      <c r="S16" s="117"/>
    </row>
    <row r="17" spans="13:13">
      <c r="M17" s="116"/>
    </row>
    <row r="18" spans="13:13">
      <c r="M18" s="116"/>
    </row>
    <row r="19" spans="13:13">
      <c r="M19" s="116"/>
    </row>
    <row r="20" spans="13:13">
      <c r="M20" s="116"/>
    </row>
    <row r="21" spans="13:13">
      <c r="M21" s="116"/>
    </row>
    <row r="22" spans="13:13">
      <c r="M22" s="116"/>
    </row>
    <row r="23" spans="13:13">
      <c r="M23" s="116"/>
    </row>
    <row r="24" spans="13:13">
      <c r="M24" s="116"/>
    </row>
    <row r="25" spans="13:13">
      <c r="M25" s="116"/>
    </row>
    <row r="26" spans="13:13">
      <c r="M26" s="116"/>
    </row>
    <row r="27" spans="13:13">
      <c r="M27" s="116"/>
    </row>
    <row r="28" spans="13:13">
      <c r="M28" s="116"/>
    </row>
    <row r="29" spans="13:13">
      <c r="M29" s="116"/>
    </row>
    <row r="30" spans="13:13">
      <c r="M30" s="116"/>
    </row>
    <row r="31" spans="13:13">
      <c r="M31" s="116"/>
    </row>
    <row r="32" spans="13:13">
      <c r="M32" s="116"/>
    </row>
    <row r="33" spans="13:13">
      <c r="M33" s="116"/>
    </row>
    <row r="34" spans="13:13">
      <c r="M34" s="116"/>
    </row>
    <row r="35" spans="13:13">
      <c r="M35" s="116"/>
    </row>
    <row r="36" spans="13:13">
      <c r="M36" s="116"/>
    </row>
    <row r="37" spans="13:13">
      <c r="M37" s="116"/>
    </row>
    <row r="38" spans="13:13">
      <c r="M38" s="116"/>
    </row>
    <row r="39" spans="13:13">
      <c r="M39" s="116"/>
    </row>
    <row r="40" spans="13:13">
      <c r="M40" s="116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43"/>
  <sheetViews>
    <sheetView rightToLeft="1" view="pageBreakPreview" topLeftCell="A13" zoomScale="55" zoomScaleNormal="100" zoomScaleSheetLayoutView="55" workbookViewId="0">
      <selection activeCell="A26" sqref="A26:XFD28"/>
    </sheetView>
  </sheetViews>
  <sheetFormatPr defaultColWidth="9.140625" defaultRowHeight="27.75"/>
  <cols>
    <col min="1" max="1" width="40.42578125" style="43" bestFit="1" customWidth="1"/>
    <col min="2" max="2" width="1" style="43" customWidth="1"/>
    <col min="3" max="3" width="16.5703125" style="111" bestFit="1" customWidth="1"/>
    <col min="4" max="4" width="1" style="111" customWidth="1"/>
    <col min="5" max="5" width="19.7109375" style="111" bestFit="1" customWidth="1"/>
    <col min="6" max="6" width="1" style="43" customWidth="1"/>
    <col min="7" max="7" width="15.42578125" style="43" customWidth="1"/>
    <col min="8" max="8" width="1" style="43" customWidth="1"/>
    <col min="9" max="9" width="28.42578125" style="43" bestFit="1" customWidth="1"/>
    <col min="10" max="10" width="1" style="43" customWidth="1"/>
    <col min="11" max="11" width="25.140625" style="43" customWidth="1"/>
    <col min="12" max="12" width="1" style="43" customWidth="1"/>
    <col min="13" max="13" width="29.42578125" style="43" customWidth="1"/>
    <col min="14" max="14" width="1" style="43" customWidth="1"/>
    <col min="15" max="15" width="27" style="43" bestFit="1" customWidth="1"/>
    <col min="16" max="16" width="1" style="43" customWidth="1"/>
    <col min="17" max="17" width="23.7109375" style="43" bestFit="1" customWidth="1"/>
    <col min="18" max="18" width="1" style="43" customWidth="1"/>
    <col min="19" max="19" width="26.140625" style="43" bestFit="1" customWidth="1"/>
    <col min="20" max="20" width="24.140625" style="89" bestFit="1" customWidth="1"/>
    <col min="21" max="21" width="22.5703125" style="43" bestFit="1" customWidth="1"/>
    <col min="22" max="22" width="8.5703125" style="43" customWidth="1"/>
    <col min="23" max="23" width="22.5703125" style="43" bestFit="1" customWidth="1"/>
    <col min="24" max="24" width="12.85546875" style="43" customWidth="1"/>
    <col min="25" max="16384" width="9.140625" style="43"/>
  </cols>
  <sheetData>
    <row r="2" spans="1:21" ht="30">
      <c r="A2" s="106" t="s">
        <v>67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</row>
    <row r="3" spans="1:21" ht="30">
      <c r="A3" s="106" t="s">
        <v>29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21" ht="30">
      <c r="A4" s="106" t="str">
        <f>'جمع درآمدها'!A4:I4</f>
        <v>برای ماه منتهی به 1402/04/31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</row>
    <row r="5" spans="1:21" ht="30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</row>
    <row r="6" spans="1:21" ht="36">
      <c r="A6" s="118" t="s">
        <v>77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</row>
    <row r="7" spans="1:21" ht="30.75" thickBot="1">
      <c r="A7" s="106" t="s">
        <v>3</v>
      </c>
      <c r="C7" s="108" t="s">
        <v>39</v>
      </c>
      <c r="D7" s="108" t="s">
        <v>39</v>
      </c>
      <c r="E7" s="108" t="s">
        <v>39</v>
      </c>
      <c r="F7" s="108" t="s">
        <v>39</v>
      </c>
      <c r="G7" s="108" t="s">
        <v>39</v>
      </c>
      <c r="I7" s="108" t="str">
        <f>'سود اوراق بهادار و سپرده بانکی '!I6:M6</f>
        <v>طی تیر ماه</v>
      </c>
      <c r="J7" s="108" t="s">
        <v>31</v>
      </c>
      <c r="K7" s="108" t="s">
        <v>31</v>
      </c>
      <c r="L7" s="108" t="s">
        <v>31</v>
      </c>
      <c r="M7" s="108" t="s">
        <v>31</v>
      </c>
      <c r="O7" s="108" t="str">
        <f>'سود اوراق بهادار و سپرده بانکی '!O6:S6</f>
        <v>از ابتدای سال مالی تا پایان تیر ماه</v>
      </c>
      <c r="P7" s="108" t="s">
        <v>32</v>
      </c>
      <c r="Q7" s="108" t="s">
        <v>32</v>
      </c>
      <c r="R7" s="108" t="s">
        <v>32</v>
      </c>
      <c r="S7" s="108" t="s">
        <v>32</v>
      </c>
    </row>
    <row r="8" spans="1:21" s="119" customFormat="1" ht="90">
      <c r="A8" s="106" t="s">
        <v>3</v>
      </c>
      <c r="C8" s="120" t="s">
        <v>40</v>
      </c>
      <c r="D8" s="121"/>
      <c r="E8" s="120" t="s">
        <v>41</v>
      </c>
      <c r="G8" s="120" t="s">
        <v>42</v>
      </c>
      <c r="I8" s="120" t="s">
        <v>43</v>
      </c>
      <c r="K8" s="120" t="s">
        <v>36</v>
      </c>
      <c r="M8" s="120" t="s">
        <v>44</v>
      </c>
      <c r="O8" s="120" t="s">
        <v>43</v>
      </c>
      <c r="Q8" s="120" t="s">
        <v>36</v>
      </c>
      <c r="S8" s="120" t="s">
        <v>44</v>
      </c>
      <c r="T8" s="122"/>
    </row>
    <row r="9" spans="1:21" s="119" customFormat="1" ht="30">
      <c r="A9" s="42" t="s">
        <v>120</v>
      </c>
      <c r="B9" s="43"/>
      <c r="C9" s="111" t="s">
        <v>140</v>
      </c>
      <c r="D9" s="111"/>
      <c r="E9" s="123">
        <v>4000000</v>
      </c>
      <c r="F9" s="123"/>
      <c r="G9" s="123">
        <v>2350</v>
      </c>
      <c r="H9" s="123"/>
      <c r="I9" s="123">
        <v>9400000000</v>
      </c>
      <c r="J9" s="123"/>
      <c r="K9" s="123">
        <v>1346009390</v>
      </c>
      <c r="L9" s="123"/>
      <c r="M9" s="123">
        <f>I9-K9</f>
        <v>8053990610</v>
      </c>
      <c r="N9" s="123"/>
      <c r="O9" s="123">
        <v>9400000000</v>
      </c>
      <c r="P9" s="123"/>
      <c r="Q9" s="123">
        <v>1346009390</v>
      </c>
      <c r="R9" s="123"/>
      <c r="S9" s="123">
        <f>O9-Q9</f>
        <v>8053990610</v>
      </c>
      <c r="T9" s="124"/>
      <c r="U9" s="125"/>
    </row>
    <row r="10" spans="1:21" s="119" customFormat="1" ht="30">
      <c r="A10" s="42" t="s">
        <v>87</v>
      </c>
      <c r="B10" s="43"/>
      <c r="C10" s="111" t="s">
        <v>121</v>
      </c>
      <c r="D10" s="111"/>
      <c r="E10" s="123">
        <v>14000000</v>
      </c>
      <c r="F10" s="123"/>
      <c r="G10" s="123">
        <v>2350</v>
      </c>
      <c r="H10" s="123"/>
      <c r="I10" s="123">
        <v>0</v>
      </c>
      <c r="J10" s="123"/>
      <c r="K10" s="123">
        <v>0</v>
      </c>
      <c r="L10" s="123"/>
      <c r="M10" s="123">
        <f t="shared" ref="M10:M23" si="0">I10-K10</f>
        <v>0</v>
      </c>
      <c r="N10" s="123"/>
      <c r="O10" s="123">
        <v>32900000000</v>
      </c>
      <c r="P10" s="123"/>
      <c r="Q10" s="123">
        <v>0</v>
      </c>
      <c r="R10" s="123"/>
      <c r="S10" s="123">
        <f t="shared" ref="S10:S23" si="1">O10-Q10</f>
        <v>32900000000</v>
      </c>
      <c r="T10" s="122"/>
      <c r="U10" s="125"/>
    </row>
    <row r="11" spans="1:21" s="119" customFormat="1" ht="30">
      <c r="A11" s="42" t="s">
        <v>122</v>
      </c>
      <c r="B11" s="43"/>
      <c r="C11" s="111" t="s">
        <v>128</v>
      </c>
      <c r="D11" s="111"/>
      <c r="E11" s="123">
        <v>959607</v>
      </c>
      <c r="F11" s="123"/>
      <c r="G11" s="123">
        <v>3400</v>
      </c>
      <c r="H11" s="123"/>
      <c r="I11" s="123">
        <v>0</v>
      </c>
      <c r="J11" s="123"/>
      <c r="K11" s="123">
        <v>0</v>
      </c>
      <c r="L11" s="123"/>
      <c r="M11" s="123">
        <f t="shared" si="0"/>
        <v>0</v>
      </c>
      <c r="N11" s="123"/>
      <c r="O11" s="123">
        <v>3262663800</v>
      </c>
      <c r="P11" s="123"/>
      <c r="Q11" s="123">
        <v>354550767</v>
      </c>
      <c r="R11" s="123"/>
      <c r="S11" s="123">
        <f t="shared" si="1"/>
        <v>2908113033</v>
      </c>
      <c r="T11" s="122"/>
      <c r="U11" s="125"/>
    </row>
    <row r="12" spans="1:21" s="119" customFormat="1" ht="30">
      <c r="A12" s="42" t="s">
        <v>123</v>
      </c>
      <c r="B12" s="43"/>
      <c r="C12" s="111" t="s">
        <v>135</v>
      </c>
      <c r="D12" s="111"/>
      <c r="E12" s="123">
        <v>7000000</v>
      </c>
      <c r="F12" s="123"/>
      <c r="G12" s="123">
        <v>3460</v>
      </c>
      <c r="H12" s="123"/>
      <c r="I12" s="123">
        <v>0</v>
      </c>
      <c r="J12" s="123"/>
      <c r="K12" s="123">
        <v>0</v>
      </c>
      <c r="L12" s="123"/>
      <c r="M12" s="123">
        <f t="shared" si="0"/>
        <v>0</v>
      </c>
      <c r="N12" s="123"/>
      <c r="O12" s="123">
        <v>24220000000</v>
      </c>
      <c r="P12" s="123"/>
      <c r="Q12" s="123">
        <v>2827864489</v>
      </c>
      <c r="R12" s="123"/>
      <c r="S12" s="123">
        <f t="shared" si="1"/>
        <v>21392135511</v>
      </c>
      <c r="T12" s="122"/>
      <c r="U12" s="125"/>
    </row>
    <row r="13" spans="1:21" s="119" customFormat="1" ht="30">
      <c r="A13" s="42" t="s">
        <v>109</v>
      </c>
      <c r="B13" s="43"/>
      <c r="C13" s="111" t="s">
        <v>129</v>
      </c>
      <c r="D13" s="111"/>
      <c r="E13" s="123">
        <v>6500000</v>
      </c>
      <c r="F13" s="123"/>
      <c r="G13" s="123">
        <v>4830</v>
      </c>
      <c r="H13" s="123"/>
      <c r="I13" s="123">
        <v>0</v>
      </c>
      <c r="J13" s="123"/>
      <c r="K13" s="123">
        <v>0</v>
      </c>
      <c r="L13" s="123"/>
      <c r="M13" s="123">
        <f t="shared" si="0"/>
        <v>0</v>
      </c>
      <c r="N13" s="123"/>
      <c r="O13" s="123">
        <v>31395000000</v>
      </c>
      <c r="P13" s="123"/>
      <c r="Q13" s="123">
        <v>877889481</v>
      </c>
      <c r="R13" s="123"/>
      <c r="S13" s="123">
        <f t="shared" si="1"/>
        <v>30517110519</v>
      </c>
      <c r="T13" s="122"/>
      <c r="U13" s="125"/>
    </row>
    <row r="14" spans="1:21" s="119" customFormat="1" ht="30">
      <c r="A14" s="42" t="s">
        <v>96</v>
      </c>
      <c r="B14" s="43"/>
      <c r="C14" s="111" t="s">
        <v>146</v>
      </c>
      <c r="D14" s="111"/>
      <c r="E14" s="123">
        <v>2500000</v>
      </c>
      <c r="F14" s="123"/>
      <c r="G14" s="123">
        <v>4200</v>
      </c>
      <c r="H14" s="123"/>
      <c r="I14" s="123">
        <v>10500000000</v>
      </c>
      <c r="J14" s="123"/>
      <c r="K14" s="123">
        <v>1402077151</v>
      </c>
      <c r="L14" s="123"/>
      <c r="M14" s="123">
        <f t="shared" si="0"/>
        <v>9097922849</v>
      </c>
      <c r="N14" s="123"/>
      <c r="O14" s="123">
        <v>10500000000</v>
      </c>
      <c r="P14" s="123"/>
      <c r="Q14" s="123">
        <v>1402077151</v>
      </c>
      <c r="R14" s="123"/>
      <c r="S14" s="123">
        <f t="shared" si="1"/>
        <v>9097922849</v>
      </c>
      <c r="T14" s="124"/>
      <c r="U14" s="125"/>
    </row>
    <row r="15" spans="1:21" s="119" customFormat="1" ht="30">
      <c r="A15" s="42" t="s">
        <v>112</v>
      </c>
      <c r="B15" s="43"/>
      <c r="C15" s="111" t="s">
        <v>147</v>
      </c>
      <c r="D15" s="111"/>
      <c r="E15" s="123">
        <v>50500001</v>
      </c>
      <c r="F15" s="123"/>
      <c r="G15" s="123">
        <v>900</v>
      </c>
      <c r="H15" s="123"/>
      <c r="I15" s="123">
        <v>45450000900</v>
      </c>
      <c r="J15" s="123"/>
      <c r="K15" s="123">
        <v>6485232072</v>
      </c>
      <c r="L15" s="123"/>
      <c r="M15" s="123">
        <f t="shared" si="0"/>
        <v>38964768828</v>
      </c>
      <c r="N15" s="123"/>
      <c r="O15" s="123">
        <v>45450000900</v>
      </c>
      <c r="P15" s="123"/>
      <c r="Q15" s="123">
        <v>6485232072</v>
      </c>
      <c r="R15" s="123"/>
      <c r="S15" s="123">
        <f t="shared" si="1"/>
        <v>38964768828</v>
      </c>
      <c r="T15" s="124"/>
      <c r="U15" s="125"/>
    </row>
    <row r="16" spans="1:21" s="119" customFormat="1" ht="30">
      <c r="A16" s="42" t="s">
        <v>119</v>
      </c>
      <c r="B16" s="43"/>
      <c r="C16" s="111" t="s">
        <v>148</v>
      </c>
      <c r="D16" s="111"/>
      <c r="E16" s="123">
        <v>15000000</v>
      </c>
      <c r="F16" s="123"/>
      <c r="G16" s="123">
        <v>500</v>
      </c>
      <c r="H16" s="123"/>
      <c r="I16" s="123">
        <v>7500000000</v>
      </c>
      <c r="J16" s="123"/>
      <c r="K16" s="123">
        <v>1066392479</v>
      </c>
      <c r="L16" s="123"/>
      <c r="M16" s="123">
        <f t="shared" si="0"/>
        <v>6433607521</v>
      </c>
      <c r="N16" s="123"/>
      <c r="O16" s="123">
        <v>7500000000</v>
      </c>
      <c r="P16" s="123"/>
      <c r="Q16" s="123">
        <v>1066392479</v>
      </c>
      <c r="R16" s="123"/>
      <c r="S16" s="123">
        <f t="shared" si="1"/>
        <v>6433607521</v>
      </c>
      <c r="T16" s="124"/>
      <c r="U16" s="125"/>
    </row>
    <row r="17" spans="1:21" s="119" customFormat="1" ht="30">
      <c r="A17" s="42" t="s">
        <v>125</v>
      </c>
      <c r="B17" s="43"/>
      <c r="C17" s="111" t="s">
        <v>130</v>
      </c>
      <c r="D17" s="111"/>
      <c r="E17" s="123">
        <v>1300000</v>
      </c>
      <c r="F17" s="123"/>
      <c r="G17" s="123">
        <v>3370</v>
      </c>
      <c r="H17" s="123"/>
      <c r="I17" s="123">
        <v>0</v>
      </c>
      <c r="J17" s="123"/>
      <c r="K17" s="123">
        <v>0</v>
      </c>
      <c r="L17" s="123"/>
      <c r="M17" s="123">
        <f t="shared" si="0"/>
        <v>0</v>
      </c>
      <c r="N17" s="123"/>
      <c r="O17" s="123">
        <v>4381000000</v>
      </c>
      <c r="P17" s="123"/>
      <c r="Q17" s="123">
        <v>0</v>
      </c>
      <c r="R17" s="123"/>
      <c r="S17" s="123">
        <f t="shared" si="1"/>
        <v>4381000000</v>
      </c>
      <c r="T17" s="122"/>
      <c r="U17" s="125"/>
    </row>
    <row r="18" spans="1:21" s="119" customFormat="1" ht="30">
      <c r="A18" s="42" t="s">
        <v>90</v>
      </c>
      <c r="B18" s="43"/>
      <c r="C18" s="111" t="s">
        <v>133</v>
      </c>
      <c r="D18" s="111"/>
      <c r="E18" s="123">
        <v>30000000</v>
      </c>
      <c r="F18" s="123"/>
      <c r="G18" s="123">
        <v>130</v>
      </c>
      <c r="H18" s="123"/>
      <c r="I18" s="123">
        <v>3900000000</v>
      </c>
      <c r="J18" s="123"/>
      <c r="K18" s="123">
        <v>0</v>
      </c>
      <c r="L18" s="123"/>
      <c r="M18" s="123">
        <f t="shared" si="0"/>
        <v>3900000000</v>
      </c>
      <c r="N18" s="123"/>
      <c r="O18" s="123">
        <v>3900000000</v>
      </c>
      <c r="P18" s="123"/>
      <c r="Q18" s="123">
        <v>0</v>
      </c>
      <c r="R18" s="123"/>
      <c r="S18" s="123">
        <f t="shared" si="1"/>
        <v>3900000000</v>
      </c>
      <c r="T18" s="122"/>
      <c r="U18" s="125"/>
    </row>
    <row r="19" spans="1:21" s="119" customFormat="1" ht="30">
      <c r="A19" s="42" t="s">
        <v>108</v>
      </c>
      <c r="B19" s="43"/>
      <c r="C19" s="111" t="s">
        <v>149</v>
      </c>
      <c r="D19" s="111"/>
      <c r="E19" s="123">
        <v>7000000</v>
      </c>
      <c r="F19" s="123"/>
      <c r="G19" s="123">
        <v>2000</v>
      </c>
      <c r="H19" s="123"/>
      <c r="I19" s="123">
        <v>14000000000</v>
      </c>
      <c r="J19" s="123"/>
      <c r="K19" s="123">
        <v>1983539095</v>
      </c>
      <c r="L19" s="123"/>
      <c r="M19" s="123">
        <f t="shared" si="0"/>
        <v>12016460905</v>
      </c>
      <c r="N19" s="123"/>
      <c r="O19" s="123">
        <v>14000000000</v>
      </c>
      <c r="P19" s="123"/>
      <c r="Q19" s="123">
        <v>1983539095</v>
      </c>
      <c r="R19" s="123"/>
      <c r="S19" s="123">
        <f t="shared" si="1"/>
        <v>12016460905</v>
      </c>
      <c r="T19" s="124"/>
      <c r="U19" s="125"/>
    </row>
    <row r="20" spans="1:21" s="119" customFormat="1" ht="30">
      <c r="A20" s="42" t="s">
        <v>88</v>
      </c>
      <c r="B20" s="43"/>
      <c r="C20" s="111" t="s">
        <v>136</v>
      </c>
      <c r="D20" s="111"/>
      <c r="E20" s="123">
        <v>6400000</v>
      </c>
      <c r="F20" s="123"/>
      <c r="G20" s="123">
        <v>6830</v>
      </c>
      <c r="H20" s="123"/>
      <c r="I20" s="123">
        <v>0</v>
      </c>
      <c r="J20" s="123"/>
      <c r="K20" s="123">
        <v>0</v>
      </c>
      <c r="L20" s="123"/>
      <c r="M20" s="123">
        <f t="shared" si="0"/>
        <v>0</v>
      </c>
      <c r="N20" s="123"/>
      <c r="O20" s="123">
        <v>43712000000</v>
      </c>
      <c r="P20" s="123"/>
      <c r="Q20" s="123">
        <v>29919233</v>
      </c>
      <c r="R20" s="123"/>
      <c r="S20" s="123">
        <f t="shared" si="1"/>
        <v>43682080767</v>
      </c>
      <c r="T20" s="122"/>
      <c r="U20" s="125"/>
    </row>
    <row r="21" spans="1:21" s="119" customFormat="1" ht="30">
      <c r="A21" s="42" t="s">
        <v>99</v>
      </c>
      <c r="B21" s="43"/>
      <c r="C21" s="111" t="s">
        <v>140</v>
      </c>
      <c r="D21" s="111"/>
      <c r="E21" s="123">
        <v>57000000</v>
      </c>
      <c r="F21" s="123"/>
      <c r="G21" s="123">
        <v>200</v>
      </c>
      <c r="H21" s="123"/>
      <c r="I21" s="123">
        <v>11400000000</v>
      </c>
      <c r="J21" s="123"/>
      <c r="K21" s="123">
        <v>1632394366</v>
      </c>
      <c r="L21" s="123"/>
      <c r="M21" s="123">
        <f t="shared" si="0"/>
        <v>9767605634</v>
      </c>
      <c r="N21" s="123"/>
      <c r="O21" s="123">
        <v>11400000000</v>
      </c>
      <c r="P21" s="123"/>
      <c r="Q21" s="123">
        <v>1632394366</v>
      </c>
      <c r="R21" s="123"/>
      <c r="S21" s="123">
        <f t="shared" si="1"/>
        <v>9767605634</v>
      </c>
      <c r="T21" s="124"/>
      <c r="U21" s="125"/>
    </row>
    <row r="22" spans="1:21" s="119" customFormat="1" ht="30">
      <c r="A22" s="42" t="s">
        <v>107</v>
      </c>
      <c r="B22" s="43"/>
      <c r="C22" s="111" t="s">
        <v>137</v>
      </c>
      <c r="D22" s="111"/>
      <c r="E22" s="123">
        <v>12300000</v>
      </c>
      <c r="F22" s="123"/>
      <c r="G22" s="123">
        <v>4290</v>
      </c>
      <c r="H22" s="123"/>
      <c r="I22" s="123">
        <v>0</v>
      </c>
      <c r="J22" s="123"/>
      <c r="K22" s="123">
        <v>0</v>
      </c>
      <c r="L22" s="123"/>
      <c r="M22" s="123">
        <f t="shared" si="0"/>
        <v>0</v>
      </c>
      <c r="N22" s="123"/>
      <c r="O22" s="123">
        <v>52767000000</v>
      </c>
      <c r="P22" s="123"/>
      <c r="Q22" s="123">
        <v>4100025900</v>
      </c>
      <c r="R22" s="123"/>
      <c r="S22" s="123">
        <f t="shared" si="1"/>
        <v>48666974100</v>
      </c>
      <c r="T22" s="122"/>
      <c r="U22" s="125"/>
    </row>
    <row r="23" spans="1:21" s="119" customFormat="1" ht="30">
      <c r="A23" s="42" t="s">
        <v>124</v>
      </c>
      <c r="B23" s="43"/>
      <c r="C23" s="111" t="s">
        <v>131</v>
      </c>
      <c r="D23" s="111"/>
      <c r="E23" s="123">
        <v>2000000</v>
      </c>
      <c r="F23" s="123"/>
      <c r="G23" s="123">
        <v>4100</v>
      </c>
      <c r="H23" s="123"/>
      <c r="I23" s="123">
        <v>0</v>
      </c>
      <c r="J23" s="123"/>
      <c r="K23" s="123">
        <v>0</v>
      </c>
      <c r="L23" s="123"/>
      <c r="M23" s="123">
        <f t="shared" si="0"/>
        <v>0</v>
      </c>
      <c r="N23" s="123"/>
      <c r="O23" s="123">
        <v>8200000000</v>
      </c>
      <c r="P23" s="123"/>
      <c r="Q23" s="123">
        <v>777805332</v>
      </c>
      <c r="R23" s="123"/>
      <c r="S23" s="123">
        <f t="shared" si="1"/>
        <v>7422194668</v>
      </c>
      <c r="T23" s="122"/>
      <c r="U23" s="125"/>
    </row>
    <row r="24" spans="1:21" s="119" customFormat="1" ht="28.5" thickBot="1">
      <c r="A24" s="43"/>
      <c r="B24" s="43"/>
      <c r="C24" s="111"/>
      <c r="D24" s="111"/>
      <c r="E24" s="110"/>
      <c r="F24" s="43"/>
      <c r="G24" s="113"/>
      <c r="H24" s="43"/>
      <c r="I24" s="115">
        <f>SUM(I9:I23)</f>
        <v>102150000900</v>
      </c>
      <c r="J24" s="113" t="e">
        <f>SUM(#REF!)</f>
        <v>#REF!</v>
      </c>
      <c r="K24" s="115">
        <f>SUM(K9:K23)</f>
        <v>13915644553</v>
      </c>
      <c r="L24" s="113" t="e">
        <f>SUM(#REF!)</f>
        <v>#REF!</v>
      </c>
      <c r="M24" s="115">
        <f>SUM(M9:M23)</f>
        <v>88234356347</v>
      </c>
      <c r="N24" s="113" t="e">
        <f>SUM(#REF!)</f>
        <v>#REF!</v>
      </c>
      <c r="O24" s="115">
        <f>SUM(O9:O23)</f>
        <v>302987664700</v>
      </c>
      <c r="P24" s="113" t="e">
        <f>SUM(#REF!)</f>
        <v>#REF!</v>
      </c>
      <c r="Q24" s="115">
        <f>SUM(Q9:Q23)</f>
        <v>22883699755</v>
      </c>
      <c r="R24" s="113" t="e">
        <f>SUM(#REF!)</f>
        <v>#REF!</v>
      </c>
      <c r="S24" s="115">
        <f>SUM(S9:S23)</f>
        <v>280103964945</v>
      </c>
      <c r="T24" s="126"/>
    </row>
    <row r="25" spans="1:21" s="119" customFormat="1" ht="30.75" thickTop="1">
      <c r="A25" s="42"/>
      <c r="B25" s="43"/>
      <c r="C25" s="111"/>
      <c r="D25" s="111"/>
      <c r="E25" s="110"/>
      <c r="F25" s="43"/>
      <c r="G25" s="113"/>
      <c r="H25" s="43"/>
      <c r="I25" s="113"/>
      <c r="J25" s="43"/>
      <c r="K25" s="113"/>
      <c r="L25" s="43"/>
      <c r="M25" s="116"/>
      <c r="N25" s="43"/>
      <c r="O25" s="127"/>
      <c r="P25" s="43"/>
      <c r="Q25" s="113"/>
      <c r="R25" s="43"/>
      <c r="S25" s="113"/>
      <c r="T25" s="122"/>
    </row>
    <row r="26" spans="1:21" s="119" customFormat="1" ht="30">
      <c r="A26" s="42"/>
      <c r="B26" s="43"/>
      <c r="C26" s="111"/>
      <c r="D26" s="111"/>
      <c r="E26" s="110"/>
      <c r="F26" s="43"/>
      <c r="G26" s="113"/>
      <c r="H26" s="43"/>
      <c r="I26" s="113"/>
      <c r="J26" s="43"/>
      <c r="K26" s="113"/>
      <c r="L26" s="43"/>
      <c r="M26" s="116"/>
      <c r="N26" s="43"/>
      <c r="O26" s="113"/>
      <c r="P26" s="43"/>
      <c r="Q26" s="123"/>
      <c r="R26" s="43"/>
      <c r="S26" s="113"/>
      <c r="T26" s="122"/>
    </row>
    <row r="27" spans="1:21" s="119" customFormat="1" ht="30">
      <c r="A27" s="42"/>
      <c r="B27" s="43"/>
      <c r="C27" s="111"/>
      <c r="D27" s="111"/>
      <c r="E27" s="110"/>
      <c r="F27" s="43"/>
      <c r="G27" s="113"/>
      <c r="H27" s="43"/>
      <c r="I27" s="113"/>
      <c r="J27" s="43"/>
      <c r="K27" s="123"/>
      <c r="L27" s="43"/>
      <c r="M27" s="116"/>
      <c r="N27" s="43"/>
      <c r="O27" s="113"/>
      <c r="P27" s="43"/>
      <c r="Q27" s="113"/>
      <c r="R27" s="43"/>
      <c r="S27" s="113"/>
      <c r="T27" s="122"/>
    </row>
    <row r="28" spans="1:21" s="119" customFormat="1" ht="30">
      <c r="A28" s="42"/>
      <c r="B28" s="43"/>
      <c r="C28" s="111"/>
      <c r="D28" s="111"/>
      <c r="E28" s="110"/>
      <c r="F28" s="43"/>
      <c r="G28" s="113"/>
      <c r="H28" s="43"/>
      <c r="I28" s="113"/>
      <c r="J28" s="43"/>
      <c r="K28" s="113"/>
      <c r="L28" s="43"/>
      <c r="M28" s="116"/>
      <c r="N28" s="43"/>
      <c r="O28" s="113"/>
      <c r="P28" s="43"/>
      <c r="Q28" s="113"/>
      <c r="R28" s="43"/>
      <c r="S28" s="113"/>
      <c r="T28" s="122"/>
    </row>
    <row r="29" spans="1:21" s="119" customFormat="1" ht="30">
      <c r="A29" s="42"/>
      <c r="B29" s="43"/>
      <c r="C29" s="111"/>
      <c r="D29" s="111"/>
      <c r="E29" s="110"/>
      <c r="F29" s="43"/>
      <c r="G29" s="113"/>
      <c r="H29" s="43"/>
      <c r="I29" s="113"/>
      <c r="J29" s="43"/>
      <c r="K29" s="113"/>
      <c r="L29" s="43"/>
      <c r="M29" s="116"/>
      <c r="N29" s="43"/>
      <c r="O29" s="113"/>
      <c r="P29" s="43"/>
      <c r="Q29" s="113"/>
      <c r="R29" s="43"/>
      <c r="S29" s="113"/>
      <c r="T29" s="122"/>
    </row>
    <row r="30" spans="1:21" s="119" customFormat="1">
      <c r="A30" s="43"/>
      <c r="B30" s="43"/>
      <c r="C30" s="111"/>
      <c r="D30" s="111"/>
      <c r="E30" s="110"/>
      <c r="F30" s="43"/>
      <c r="G30" s="43"/>
      <c r="H30" s="43"/>
      <c r="I30" s="43"/>
      <c r="J30" s="43"/>
      <c r="K30" s="113"/>
      <c r="L30" s="43"/>
      <c r="M30" s="116"/>
      <c r="N30" s="43"/>
      <c r="O30" s="113"/>
      <c r="P30" s="43"/>
      <c r="Q30" s="113"/>
      <c r="R30" s="43"/>
      <c r="S30" s="113"/>
      <c r="T30" s="122"/>
    </row>
    <row r="31" spans="1:21" s="119" customFormat="1">
      <c r="A31" s="43"/>
      <c r="B31" s="43"/>
      <c r="C31" s="111"/>
      <c r="D31" s="111"/>
      <c r="E31" s="111"/>
      <c r="F31" s="43"/>
      <c r="G31" s="43"/>
      <c r="H31" s="43"/>
      <c r="I31" s="43"/>
      <c r="J31" s="43"/>
      <c r="K31" s="113"/>
      <c r="L31" s="43"/>
      <c r="M31" s="116"/>
      <c r="N31" s="43"/>
      <c r="O31" s="43"/>
      <c r="P31" s="43"/>
      <c r="Q31" s="43"/>
      <c r="R31" s="43"/>
      <c r="S31" s="43"/>
      <c r="T31" s="122"/>
    </row>
    <row r="32" spans="1:21" s="119" customFormat="1">
      <c r="A32" s="43"/>
      <c r="B32" s="43"/>
      <c r="C32" s="111"/>
      <c r="D32" s="111"/>
      <c r="E32" s="111"/>
      <c r="F32" s="43"/>
      <c r="G32" s="43"/>
      <c r="H32" s="43"/>
      <c r="I32" s="43"/>
      <c r="J32" s="43"/>
      <c r="K32" s="113"/>
      <c r="L32" s="43"/>
      <c r="M32" s="116"/>
      <c r="N32" s="43"/>
      <c r="O32" s="43"/>
      <c r="P32" s="43"/>
      <c r="Q32" s="43"/>
      <c r="R32" s="43"/>
      <c r="S32" s="43"/>
      <c r="T32" s="122"/>
    </row>
    <row r="33" spans="1:20" s="119" customFormat="1">
      <c r="A33" s="43"/>
      <c r="B33" s="43"/>
      <c r="C33" s="111"/>
      <c r="D33" s="111"/>
      <c r="E33" s="111"/>
      <c r="F33" s="43"/>
      <c r="G33" s="43"/>
      <c r="H33" s="43"/>
      <c r="I33" s="43"/>
      <c r="J33" s="43"/>
      <c r="K33" s="113"/>
      <c r="L33" s="43"/>
      <c r="M33" s="116"/>
      <c r="N33" s="43"/>
      <c r="O33" s="43"/>
      <c r="P33" s="43"/>
      <c r="Q33" s="43"/>
      <c r="R33" s="43"/>
      <c r="S33" s="43"/>
      <c r="T33" s="122"/>
    </row>
    <row r="34" spans="1:20" s="119" customFormat="1">
      <c r="A34" s="43"/>
      <c r="B34" s="43"/>
      <c r="C34" s="111"/>
      <c r="D34" s="111"/>
      <c r="E34" s="111"/>
      <c r="F34" s="43"/>
      <c r="G34" s="43"/>
      <c r="H34" s="43"/>
      <c r="I34" s="43"/>
      <c r="J34" s="43"/>
      <c r="K34" s="43"/>
      <c r="L34" s="43"/>
      <c r="M34" s="116"/>
      <c r="N34" s="43"/>
      <c r="O34" s="43"/>
      <c r="P34" s="43"/>
      <c r="Q34" s="43"/>
      <c r="R34" s="43"/>
      <c r="S34" s="43"/>
      <c r="T34" s="122"/>
    </row>
    <row r="35" spans="1:20" s="119" customFormat="1">
      <c r="A35" s="43"/>
      <c r="B35" s="43"/>
      <c r="C35" s="111"/>
      <c r="D35" s="111"/>
      <c r="E35" s="111"/>
      <c r="F35" s="43"/>
      <c r="G35" s="43"/>
      <c r="H35" s="43"/>
      <c r="I35" s="43"/>
      <c r="J35" s="43"/>
      <c r="K35" s="43"/>
      <c r="L35" s="43"/>
      <c r="M35" s="116"/>
      <c r="N35" s="43"/>
      <c r="O35" s="43"/>
      <c r="P35" s="43"/>
      <c r="Q35" s="43"/>
      <c r="R35" s="43"/>
      <c r="S35" s="43"/>
      <c r="T35" s="122"/>
    </row>
    <row r="36" spans="1:20" s="119" customFormat="1">
      <c r="A36" s="43"/>
      <c r="B36" s="43"/>
      <c r="C36" s="111"/>
      <c r="D36" s="111"/>
      <c r="E36" s="111"/>
      <c r="F36" s="43"/>
      <c r="G36" s="43"/>
      <c r="H36" s="43"/>
      <c r="I36" s="43"/>
      <c r="J36" s="43"/>
      <c r="K36" s="43"/>
      <c r="L36" s="43"/>
      <c r="M36" s="116"/>
      <c r="N36" s="43"/>
      <c r="O36" s="43"/>
      <c r="P36" s="43"/>
      <c r="Q36" s="43"/>
      <c r="R36" s="43"/>
      <c r="S36" s="43"/>
      <c r="T36" s="122"/>
    </row>
    <row r="37" spans="1:20">
      <c r="M37" s="116"/>
    </row>
    <row r="38" spans="1:20">
      <c r="M38" s="116"/>
    </row>
    <row r="39" spans="1:20">
      <c r="M39" s="116"/>
    </row>
    <row r="40" spans="1:20">
      <c r="M40" s="116"/>
    </row>
    <row r="41" spans="1:20">
      <c r="M41" s="116"/>
    </row>
    <row r="42" spans="1:20">
      <c r="M42" s="116"/>
    </row>
    <row r="43" spans="1:20">
      <c r="M43" s="116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2"/>
  <sheetViews>
    <sheetView rightToLeft="1" view="pageBreakPreview" topLeftCell="A28" zoomScale="55" zoomScaleNormal="100" zoomScaleSheetLayoutView="55" workbookViewId="0">
      <selection sqref="A1:XFD1048576"/>
    </sheetView>
  </sheetViews>
  <sheetFormatPr defaultColWidth="8.7109375" defaultRowHeight="27.75"/>
  <cols>
    <col min="1" max="1" width="47.28515625" style="43" customWidth="1"/>
    <col min="2" max="2" width="0.5703125" style="43" customWidth="1"/>
    <col min="3" max="3" width="20.140625" style="111" bestFit="1" customWidth="1"/>
    <col min="4" max="4" width="0.5703125" style="43" customWidth="1"/>
    <col min="5" max="5" width="28.7109375" style="43" customWidth="1"/>
    <col min="6" max="6" width="0.7109375" style="43" customWidth="1"/>
    <col min="7" max="7" width="28.28515625" style="43" customWidth="1"/>
    <col min="8" max="8" width="1" style="43" customWidth="1"/>
    <col min="9" max="9" width="26.5703125" style="43" customWidth="1"/>
    <col min="10" max="10" width="1.140625" style="43" customWidth="1"/>
    <col min="11" max="11" width="19.7109375" style="111" bestFit="1" customWidth="1"/>
    <col min="12" max="12" width="1" style="43" customWidth="1"/>
    <col min="13" max="13" width="28" style="43" bestFit="1" customWidth="1"/>
    <col min="14" max="14" width="0.7109375" style="43" customWidth="1"/>
    <col min="15" max="15" width="28.7109375" style="43" bestFit="1" customWidth="1"/>
    <col min="16" max="16" width="0.85546875" style="43" customWidth="1"/>
    <col min="17" max="17" width="25.7109375" style="43" customWidth="1"/>
    <col min="18" max="20" width="8.7109375" style="43"/>
    <col min="21" max="21" width="23.28515625" style="43" bestFit="1" customWidth="1"/>
    <col min="22" max="22" width="17.5703125" style="43" bestFit="1" customWidth="1"/>
    <col min="23" max="23" width="8.7109375" style="43"/>
    <col min="24" max="24" width="17.5703125" style="43" bestFit="1" customWidth="1"/>
    <col min="25" max="25" width="8.7109375" style="43"/>
    <col min="26" max="26" width="23.28515625" style="43" bestFit="1" customWidth="1"/>
    <col min="27" max="16384" width="8.7109375" style="43"/>
  </cols>
  <sheetData>
    <row r="1" spans="1:26" ht="31.5" customHeight="1"/>
    <row r="2" spans="1:26" s="129" customFormat="1" ht="36">
      <c r="A2" s="128" t="s">
        <v>67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26" s="129" customFormat="1" ht="36">
      <c r="A3" s="128" t="s">
        <v>29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26" s="129" customFormat="1" ht="36">
      <c r="A4" s="128" t="str">
        <f>'درآمد ناشی از تغییر قیمت اوراق '!A4:Q4</f>
        <v>برای ماه منتهی به 1402/04/31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26" s="129" customFormat="1" ht="36">
      <c r="A5" s="130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</row>
    <row r="6" spans="1:26" ht="40.5">
      <c r="A6" s="131" t="s">
        <v>78</v>
      </c>
      <c r="B6" s="131"/>
      <c r="C6" s="131"/>
      <c r="D6" s="131"/>
      <c r="E6" s="131"/>
      <c r="F6" s="131"/>
      <c r="G6" s="131"/>
      <c r="H6" s="131"/>
    </row>
    <row r="7" spans="1:26" ht="45" customHeight="1" thickBot="1">
      <c r="A7" s="106" t="s">
        <v>3</v>
      </c>
      <c r="C7" s="108" t="s">
        <v>142</v>
      </c>
      <c r="D7" s="108" t="s">
        <v>31</v>
      </c>
      <c r="E7" s="108" t="s">
        <v>31</v>
      </c>
      <c r="F7" s="108" t="s">
        <v>31</v>
      </c>
      <c r="G7" s="108" t="s">
        <v>31</v>
      </c>
      <c r="H7" s="108" t="s">
        <v>31</v>
      </c>
      <c r="I7" s="108" t="s">
        <v>31</v>
      </c>
      <c r="K7" s="108" t="s">
        <v>143</v>
      </c>
      <c r="L7" s="108" t="s">
        <v>32</v>
      </c>
      <c r="M7" s="108" t="s">
        <v>32</v>
      </c>
      <c r="N7" s="108" t="s">
        <v>32</v>
      </c>
      <c r="O7" s="108" t="s">
        <v>32</v>
      </c>
      <c r="P7" s="108" t="s">
        <v>32</v>
      </c>
      <c r="Q7" s="108" t="s">
        <v>32</v>
      </c>
    </row>
    <row r="8" spans="1:26" s="119" customFormat="1" ht="54.75" customHeight="1" thickBot="1">
      <c r="A8" s="108" t="s">
        <v>3</v>
      </c>
      <c r="C8" s="132" t="s">
        <v>6</v>
      </c>
      <c r="E8" s="132" t="s">
        <v>45</v>
      </c>
      <c r="G8" s="132" t="s">
        <v>46</v>
      </c>
      <c r="I8" s="132" t="s">
        <v>48</v>
      </c>
      <c r="K8" s="132" t="s">
        <v>6</v>
      </c>
      <c r="M8" s="132" t="s">
        <v>45</v>
      </c>
      <c r="O8" s="132" t="s">
        <v>46</v>
      </c>
      <c r="Q8" s="132" t="s">
        <v>48</v>
      </c>
    </row>
    <row r="9" spans="1:26" ht="34.5" customHeight="1">
      <c r="A9" s="42" t="s">
        <v>87</v>
      </c>
      <c r="C9" s="45">
        <v>6800000</v>
      </c>
      <c r="D9" s="45"/>
      <c r="E9" s="45">
        <v>138300773845</v>
      </c>
      <c r="F9" s="45"/>
      <c r="G9" s="45">
        <v>171437391945</v>
      </c>
      <c r="H9" s="45"/>
      <c r="I9" s="45">
        <f>E9-G9</f>
        <v>-33136618100</v>
      </c>
      <c r="J9" s="45"/>
      <c r="K9" s="45">
        <v>7865510</v>
      </c>
      <c r="L9" s="45"/>
      <c r="M9" s="45">
        <v>166967206689</v>
      </c>
      <c r="N9" s="45"/>
      <c r="O9" s="45">
        <v>198306674325</v>
      </c>
      <c r="P9" s="45"/>
      <c r="Q9" s="45">
        <f t="shared" ref="Q9:Q34" si="0">M9-O9</f>
        <v>-31339467636</v>
      </c>
      <c r="U9" s="113"/>
      <c r="V9" s="113"/>
      <c r="X9" s="113"/>
      <c r="Z9" s="113"/>
    </row>
    <row r="10" spans="1:26" ht="34.5" customHeight="1">
      <c r="A10" s="42" t="s">
        <v>85</v>
      </c>
      <c r="C10" s="45">
        <v>8600000</v>
      </c>
      <c r="D10" s="45"/>
      <c r="E10" s="45">
        <v>236362873263</v>
      </c>
      <c r="F10" s="45"/>
      <c r="G10" s="45">
        <v>279600995268</v>
      </c>
      <c r="H10" s="45"/>
      <c r="I10" s="45">
        <f t="shared" ref="I10:I34" si="1">E10-G10</f>
        <v>-43238122005</v>
      </c>
      <c r="J10" s="45"/>
      <c r="K10" s="45">
        <v>9700000</v>
      </c>
      <c r="L10" s="45"/>
      <c r="M10" s="45">
        <v>278825814140</v>
      </c>
      <c r="N10" s="45"/>
      <c r="O10" s="45">
        <v>315258761715</v>
      </c>
      <c r="P10" s="45"/>
      <c r="Q10" s="45">
        <f t="shared" si="0"/>
        <v>-36432947575</v>
      </c>
    </row>
    <row r="11" spans="1:26" ht="34.5" customHeight="1">
      <c r="A11" s="42" t="s">
        <v>122</v>
      </c>
      <c r="C11" s="45">
        <v>189989</v>
      </c>
      <c r="D11" s="45"/>
      <c r="E11" s="45">
        <v>9332173292</v>
      </c>
      <c r="F11" s="45"/>
      <c r="G11" s="45">
        <v>10723756514</v>
      </c>
      <c r="H11" s="45"/>
      <c r="I11" s="45">
        <f t="shared" si="1"/>
        <v>-1391583222</v>
      </c>
      <c r="J11" s="45"/>
      <c r="K11" s="45">
        <v>240382</v>
      </c>
      <c r="L11" s="45"/>
      <c r="M11" s="45">
        <v>12316395562</v>
      </c>
      <c r="N11" s="45"/>
      <c r="O11" s="45">
        <v>13594453492</v>
      </c>
      <c r="P11" s="45"/>
      <c r="Q11" s="45">
        <f t="shared" si="0"/>
        <v>-1278057930</v>
      </c>
    </row>
    <row r="12" spans="1:26" ht="34.5" customHeight="1">
      <c r="A12" s="42" t="s">
        <v>109</v>
      </c>
      <c r="C12" s="45">
        <v>200000</v>
      </c>
      <c r="D12" s="45"/>
      <c r="E12" s="45">
        <v>8747640010</v>
      </c>
      <c r="F12" s="45"/>
      <c r="G12" s="45">
        <v>7085447135</v>
      </c>
      <c r="H12" s="45"/>
      <c r="I12" s="45">
        <f t="shared" si="1"/>
        <v>1662192875</v>
      </c>
      <c r="J12" s="45"/>
      <c r="K12" s="45">
        <v>2079357</v>
      </c>
      <c r="L12" s="45"/>
      <c r="M12" s="45">
        <v>89212957578</v>
      </c>
      <c r="N12" s="45"/>
      <c r="O12" s="45">
        <v>73570903182</v>
      </c>
      <c r="P12" s="45"/>
      <c r="Q12" s="45">
        <f t="shared" si="0"/>
        <v>15642054396</v>
      </c>
    </row>
    <row r="13" spans="1:26" ht="34.5" customHeight="1">
      <c r="A13" s="42" t="s">
        <v>96</v>
      </c>
      <c r="C13" s="45">
        <v>100000</v>
      </c>
      <c r="D13" s="45"/>
      <c r="E13" s="45">
        <v>3693362765</v>
      </c>
      <c r="F13" s="45"/>
      <c r="G13" s="45">
        <v>3221716057</v>
      </c>
      <c r="H13" s="45"/>
      <c r="I13" s="45">
        <f t="shared" si="1"/>
        <v>471646708</v>
      </c>
      <c r="J13" s="45"/>
      <c r="K13" s="45">
        <v>900000</v>
      </c>
      <c r="L13" s="45"/>
      <c r="M13" s="45">
        <v>30299599233</v>
      </c>
      <c r="N13" s="45"/>
      <c r="O13" s="45">
        <v>28995444255</v>
      </c>
      <c r="P13" s="45"/>
      <c r="Q13" s="45">
        <f t="shared" si="0"/>
        <v>1304154978</v>
      </c>
    </row>
    <row r="14" spans="1:26" ht="34.5" customHeight="1">
      <c r="A14" s="42" t="s">
        <v>90</v>
      </c>
      <c r="C14" s="45">
        <v>10000000</v>
      </c>
      <c r="D14" s="45"/>
      <c r="E14" s="45">
        <v>48892860404</v>
      </c>
      <c r="F14" s="45"/>
      <c r="G14" s="45">
        <v>34542778781</v>
      </c>
      <c r="H14" s="45"/>
      <c r="I14" s="45">
        <f t="shared" si="1"/>
        <v>14350081623</v>
      </c>
      <c r="J14" s="45"/>
      <c r="K14" s="45">
        <v>30000000</v>
      </c>
      <c r="L14" s="45"/>
      <c r="M14" s="45">
        <v>137980518391</v>
      </c>
      <c r="N14" s="45"/>
      <c r="O14" s="45">
        <v>103628336315</v>
      </c>
      <c r="P14" s="45"/>
      <c r="Q14" s="45">
        <f t="shared" si="0"/>
        <v>34352182076</v>
      </c>
    </row>
    <row r="15" spans="1:26" ht="34.5" customHeight="1">
      <c r="A15" s="42" t="s">
        <v>84</v>
      </c>
      <c r="C15" s="45">
        <v>850000</v>
      </c>
      <c r="D15" s="45"/>
      <c r="E15" s="45">
        <v>123900527733</v>
      </c>
      <c r="F15" s="45"/>
      <c r="G15" s="45">
        <v>147314206557</v>
      </c>
      <c r="H15" s="45"/>
      <c r="I15" s="45">
        <f t="shared" si="1"/>
        <v>-23413678824</v>
      </c>
      <c r="J15" s="45"/>
      <c r="K15" s="45">
        <v>886250</v>
      </c>
      <c r="L15" s="45"/>
      <c r="M15" s="45">
        <v>130504299279</v>
      </c>
      <c r="N15" s="45"/>
      <c r="O15" s="45">
        <v>153598036857</v>
      </c>
      <c r="P15" s="45"/>
      <c r="Q15" s="45">
        <f t="shared" si="0"/>
        <v>-23093737578</v>
      </c>
    </row>
    <row r="16" spans="1:26" ht="34.5" customHeight="1">
      <c r="A16" s="42" t="s">
        <v>126</v>
      </c>
      <c r="C16" s="45">
        <v>2600000</v>
      </c>
      <c r="D16" s="45"/>
      <c r="E16" s="45">
        <v>29236205668</v>
      </c>
      <c r="F16" s="45"/>
      <c r="G16" s="45">
        <v>29236205668</v>
      </c>
      <c r="H16" s="45"/>
      <c r="I16" s="45">
        <f t="shared" si="1"/>
        <v>0</v>
      </c>
      <c r="J16" s="45"/>
      <c r="K16" s="45">
        <v>2600000</v>
      </c>
      <c r="L16" s="45"/>
      <c r="M16" s="45">
        <v>29236205668</v>
      </c>
      <c r="N16" s="45"/>
      <c r="O16" s="45">
        <v>29236205668</v>
      </c>
      <c r="P16" s="45"/>
      <c r="Q16" s="45">
        <f t="shared" si="0"/>
        <v>0</v>
      </c>
    </row>
    <row r="17" spans="1:17" ht="34.5" customHeight="1">
      <c r="A17" s="42" t="s">
        <v>89</v>
      </c>
      <c r="C17" s="45">
        <v>200000</v>
      </c>
      <c r="D17" s="45"/>
      <c r="E17" s="45">
        <v>4423522505</v>
      </c>
      <c r="F17" s="45"/>
      <c r="G17" s="45">
        <v>3773265556</v>
      </c>
      <c r="H17" s="45"/>
      <c r="I17" s="45">
        <f t="shared" si="1"/>
        <v>650256949</v>
      </c>
      <c r="J17" s="45"/>
      <c r="K17" s="45">
        <v>200000</v>
      </c>
      <c r="L17" s="45"/>
      <c r="M17" s="45">
        <v>4423522505</v>
      </c>
      <c r="N17" s="45"/>
      <c r="O17" s="45">
        <v>3773265556</v>
      </c>
      <c r="P17" s="45"/>
      <c r="Q17" s="45">
        <f t="shared" si="0"/>
        <v>650256949</v>
      </c>
    </row>
    <row r="18" spans="1:17" ht="34.5" customHeight="1">
      <c r="A18" s="42" t="s">
        <v>107</v>
      </c>
      <c r="C18" s="45">
        <v>80000</v>
      </c>
      <c r="D18" s="45"/>
      <c r="E18" s="45">
        <v>2934435615</v>
      </c>
      <c r="F18" s="45"/>
      <c r="G18" s="45">
        <v>2736170256</v>
      </c>
      <c r="H18" s="45"/>
      <c r="I18" s="45">
        <f t="shared" si="1"/>
        <v>198265359</v>
      </c>
      <c r="J18" s="45"/>
      <c r="K18" s="45">
        <v>221245</v>
      </c>
      <c r="L18" s="45"/>
      <c r="M18" s="45">
        <v>9015154789</v>
      </c>
      <c r="N18" s="45"/>
      <c r="O18" s="45">
        <v>7413677378</v>
      </c>
      <c r="P18" s="45"/>
      <c r="Q18" s="45">
        <f t="shared" si="0"/>
        <v>1601477411</v>
      </c>
    </row>
    <row r="19" spans="1:17" ht="34.5" customHeight="1">
      <c r="A19" s="42" t="s">
        <v>120</v>
      </c>
      <c r="C19" s="45">
        <v>0</v>
      </c>
      <c r="D19" s="45"/>
      <c r="E19" s="45">
        <v>0</v>
      </c>
      <c r="F19" s="45"/>
      <c r="G19" s="45">
        <v>0</v>
      </c>
      <c r="H19" s="45"/>
      <c r="I19" s="45">
        <f t="shared" si="1"/>
        <v>0</v>
      </c>
      <c r="J19" s="45"/>
      <c r="K19" s="45">
        <v>1200000</v>
      </c>
      <c r="L19" s="45"/>
      <c r="M19" s="45">
        <v>26976743458</v>
      </c>
      <c r="N19" s="45"/>
      <c r="O19" s="45">
        <v>22034291695</v>
      </c>
      <c r="P19" s="45"/>
      <c r="Q19" s="45">
        <f t="shared" si="0"/>
        <v>4942451763</v>
      </c>
    </row>
    <row r="20" spans="1:17" ht="34.5" customHeight="1">
      <c r="A20" s="42" t="s">
        <v>105</v>
      </c>
      <c r="C20" s="45">
        <v>0</v>
      </c>
      <c r="D20" s="45"/>
      <c r="E20" s="45">
        <v>0</v>
      </c>
      <c r="F20" s="45"/>
      <c r="G20" s="45">
        <v>0</v>
      </c>
      <c r="H20" s="45"/>
      <c r="I20" s="45">
        <f t="shared" si="1"/>
        <v>0</v>
      </c>
      <c r="J20" s="45"/>
      <c r="K20" s="45">
        <v>24000001</v>
      </c>
      <c r="L20" s="45"/>
      <c r="M20" s="45">
        <v>153906185109</v>
      </c>
      <c r="N20" s="45"/>
      <c r="O20" s="45">
        <v>149173279583</v>
      </c>
      <c r="P20" s="45"/>
      <c r="Q20" s="45">
        <f t="shared" si="0"/>
        <v>4732905526</v>
      </c>
    </row>
    <row r="21" spans="1:17" ht="34.5" customHeight="1">
      <c r="A21" s="42" t="s">
        <v>123</v>
      </c>
      <c r="C21" s="45">
        <v>0</v>
      </c>
      <c r="D21" s="45"/>
      <c r="E21" s="45">
        <v>0</v>
      </c>
      <c r="F21" s="45"/>
      <c r="G21" s="45">
        <v>0</v>
      </c>
      <c r="H21" s="45"/>
      <c r="I21" s="45">
        <f t="shared" si="1"/>
        <v>0</v>
      </c>
      <c r="J21" s="45"/>
      <c r="K21" s="45">
        <v>4606</v>
      </c>
      <c r="L21" s="45"/>
      <c r="M21" s="45">
        <v>130032081</v>
      </c>
      <c r="N21" s="45"/>
      <c r="O21" s="45">
        <v>146792283</v>
      </c>
      <c r="P21" s="45"/>
      <c r="Q21" s="45">
        <f t="shared" si="0"/>
        <v>-16760202</v>
      </c>
    </row>
    <row r="22" spans="1:17" ht="34.5" customHeight="1">
      <c r="A22" s="42" t="s">
        <v>110</v>
      </c>
      <c r="C22" s="45">
        <v>0</v>
      </c>
      <c r="D22" s="45"/>
      <c r="E22" s="45">
        <v>0</v>
      </c>
      <c r="F22" s="45"/>
      <c r="G22" s="45">
        <v>0</v>
      </c>
      <c r="H22" s="45"/>
      <c r="I22" s="45">
        <f t="shared" si="1"/>
        <v>0</v>
      </c>
      <c r="J22" s="45"/>
      <c r="K22" s="45">
        <v>200000</v>
      </c>
      <c r="L22" s="45"/>
      <c r="M22" s="45">
        <v>4771440019</v>
      </c>
      <c r="N22" s="45"/>
      <c r="O22" s="45">
        <v>4212653415</v>
      </c>
      <c r="P22" s="45"/>
      <c r="Q22" s="45">
        <f t="shared" si="0"/>
        <v>558786604</v>
      </c>
    </row>
    <row r="23" spans="1:17" ht="34.5" customHeight="1">
      <c r="A23" s="42" t="s">
        <v>112</v>
      </c>
      <c r="C23" s="45">
        <v>0</v>
      </c>
      <c r="D23" s="45"/>
      <c r="E23" s="45">
        <v>0</v>
      </c>
      <c r="F23" s="45"/>
      <c r="G23" s="45">
        <v>0</v>
      </c>
      <c r="H23" s="45"/>
      <c r="I23" s="45">
        <f t="shared" si="1"/>
        <v>0</v>
      </c>
      <c r="J23" s="45"/>
      <c r="K23" s="45">
        <v>1400000</v>
      </c>
      <c r="L23" s="45"/>
      <c r="M23" s="45">
        <v>12807208746</v>
      </c>
      <c r="N23" s="45"/>
      <c r="O23" s="45">
        <v>12494564526</v>
      </c>
      <c r="P23" s="45"/>
      <c r="Q23" s="45">
        <f t="shared" si="0"/>
        <v>312644220</v>
      </c>
    </row>
    <row r="24" spans="1:17" ht="34.5" customHeight="1">
      <c r="A24" s="42" t="s">
        <v>119</v>
      </c>
      <c r="C24" s="45">
        <v>0</v>
      </c>
      <c r="D24" s="45"/>
      <c r="E24" s="45">
        <v>0</v>
      </c>
      <c r="F24" s="45"/>
      <c r="G24" s="45">
        <v>0</v>
      </c>
      <c r="H24" s="45"/>
      <c r="I24" s="45">
        <f t="shared" si="1"/>
        <v>0</v>
      </c>
      <c r="J24" s="45"/>
      <c r="K24" s="45">
        <v>16188679</v>
      </c>
      <c r="L24" s="45"/>
      <c r="M24" s="45">
        <v>103060290330</v>
      </c>
      <c r="N24" s="45"/>
      <c r="O24" s="45">
        <v>94783978964</v>
      </c>
      <c r="P24" s="45"/>
      <c r="Q24" s="45">
        <f t="shared" si="0"/>
        <v>8276311366</v>
      </c>
    </row>
    <row r="25" spans="1:17" ht="34.5" customHeight="1">
      <c r="A25" s="42" t="s">
        <v>125</v>
      </c>
      <c r="C25" s="45">
        <v>0</v>
      </c>
      <c r="D25" s="45"/>
      <c r="E25" s="45">
        <v>0</v>
      </c>
      <c r="F25" s="45"/>
      <c r="G25" s="45">
        <v>0</v>
      </c>
      <c r="H25" s="45"/>
      <c r="I25" s="45">
        <f t="shared" si="1"/>
        <v>0</v>
      </c>
      <c r="J25" s="45"/>
      <c r="K25" s="45">
        <v>5539</v>
      </c>
      <c r="L25" s="45"/>
      <c r="M25" s="45">
        <v>178340735</v>
      </c>
      <c r="N25" s="45"/>
      <c r="O25" s="45">
        <v>187924839</v>
      </c>
      <c r="P25" s="45"/>
      <c r="Q25" s="45">
        <f t="shared" si="0"/>
        <v>-9584104</v>
      </c>
    </row>
    <row r="26" spans="1:17" ht="34.5" customHeight="1">
      <c r="A26" s="42" t="s">
        <v>108</v>
      </c>
      <c r="C26" s="45">
        <v>0</v>
      </c>
      <c r="D26" s="45"/>
      <c r="E26" s="45">
        <v>0</v>
      </c>
      <c r="F26" s="45"/>
      <c r="G26" s="45">
        <v>0</v>
      </c>
      <c r="H26" s="45"/>
      <c r="I26" s="45">
        <f t="shared" si="1"/>
        <v>0</v>
      </c>
      <c r="J26" s="45"/>
      <c r="K26" s="45">
        <v>1000000</v>
      </c>
      <c r="L26" s="45"/>
      <c r="M26" s="45">
        <v>13519593208</v>
      </c>
      <c r="N26" s="45"/>
      <c r="O26" s="45">
        <v>10994193001</v>
      </c>
      <c r="P26" s="45"/>
      <c r="Q26" s="45">
        <f t="shared" si="0"/>
        <v>2525400207</v>
      </c>
    </row>
    <row r="27" spans="1:17" ht="34.5" customHeight="1">
      <c r="A27" s="42" t="s">
        <v>91</v>
      </c>
      <c r="C27" s="45">
        <v>0</v>
      </c>
      <c r="D27" s="45"/>
      <c r="E27" s="45">
        <v>0</v>
      </c>
      <c r="F27" s="45"/>
      <c r="G27" s="45">
        <v>0</v>
      </c>
      <c r="H27" s="45"/>
      <c r="I27" s="45">
        <f t="shared" si="1"/>
        <v>0</v>
      </c>
      <c r="J27" s="45"/>
      <c r="K27" s="45">
        <v>3700000</v>
      </c>
      <c r="L27" s="45"/>
      <c r="M27" s="45">
        <v>100384139847</v>
      </c>
      <c r="N27" s="45"/>
      <c r="O27" s="45">
        <v>102531791639</v>
      </c>
      <c r="P27" s="45"/>
      <c r="Q27" s="45">
        <f t="shared" si="0"/>
        <v>-2147651792</v>
      </c>
    </row>
    <row r="28" spans="1:17" ht="34.5" customHeight="1">
      <c r="A28" s="42" t="s">
        <v>86</v>
      </c>
      <c r="C28" s="45">
        <v>0</v>
      </c>
      <c r="D28" s="45"/>
      <c r="E28" s="45">
        <v>0</v>
      </c>
      <c r="F28" s="45"/>
      <c r="G28" s="45">
        <v>0</v>
      </c>
      <c r="H28" s="45"/>
      <c r="I28" s="45">
        <f t="shared" si="1"/>
        <v>0</v>
      </c>
      <c r="J28" s="45"/>
      <c r="K28" s="45">
        <v>201180</v>
      </c>
      <c r="L28" s="45"/>
      <c r="M28" s="45">
        <v>6292238776</v>
      </c>
      <c r="N28" s="45"/>
      <c r="O28" s="45">
        <v>5503652294</v>
      </c>
      <c r="P28" s="45"/>
      <c r="Q28" s="45">
        <f t="shared" si="0"/>
        <v>788586482</v>
      </c>
    </row>
    <row r="29" spans="1:17" ht="34.5" customHeight="1">
      <c r="A29" s="42" t="s">
        <v>88</v>
      </c>
      <c r="C29" s="45">
        <v>0</v>
      </c>
      <c r="D29" s="45"/>
      <c r="E29" s="45">
        <v>0</v>
      </c>
      <c r="F29" s="45"/>
      <c r="G29" s="45">
        <v>0</v>
      </c>
      <c r="H29" s="45"/>
      <c r="I29" s="45">
        <f t="shared" si="1"/>
        <v>0</v>
      </c>
      <c r="J29" s="45"/>
      <c r="K29" s="45">
        <v>3104092</v>
      </c>
      <c r="L29" s="45"/>
      <c r="M29" s="45">
        <v>166803722788</v>
      </c>
      <c r="N29" s="45"/>
      <c r="O29" s="45">
        <v>154251466775</v>
      </c>
      <c r="P29" s="45"/>
      <c r="Q29" s="45">
        <f t="shared" si="0"/>
        <v>12552256013</v>
      </c>
    </row>
    <row r="30" spans="1:17" ht="34.5" customHeight="1">
      <c r="A30" s="42" t="s">
        <v>99</v>
      </c>
      <c r="C30" s="45">
        <v>0</v>
      </c>
      <c r="D30" s="45"/>
      <c r="E30" s="45">
        <v>0</v>
      </c>
      <c r="F30" s="45"/>
      <c r="G30" s="45">
        <v>0</v>
      </c>
      <c r="H30" s="45"/>
      <c r="I30" s="45">
        <f t="shared" si="1"/>
        <v>0</v>
      </c>
      <c r="J30" s="45"/>
      <c r="K30" s="45">
        <v>2264962</v>
      </c>
      <c r="L30" s="45"/>
      <c r="M30" s="45">
        <v>11901251842</v>
      </c>
      <c r="N30" s="45"/>
      <c r="O30" s="45">
        <v>11085433487</v>
      </c>
      <c r="P30" s="45"/>
      <c r="Q30" s="45">
        <f t="shared" si="0"/>
        <v>815818355</v>
      </c>
    </row>
    <row r="31" spans="1:17" ht="34.5" customHeight="1">
      <c r="A31" s="42" t="s">
        <v>118</v>
      </c>
      <c r="C31" s="45">
        <v>0</v>
      </c>
      <c r="D31" s="45"/>
      <c r="E31" s="45">
        <v>0</v>
      </c>
      <c r="F31" s="45"/>
      <c r="G31" s="45">
        <v>0</v>
      </c>
      <c r="H31" s="45"/>
      <c r="I31" s="45">
        <f t="shared" si="1"/>
        <v>0</v>
      </c>
      <c r="J31" s="45"/>
      <c r="K31" s="45">
        <v>500000</v>
      </c>
      <c r="L31" s="45"/>
      <c r="M31" s="45">
        <v>34902346186</v>
      </c>
      <c r="N31" s="45"/>
      <c r="O31" s="45">
        <v>27982507500</v>
      </c>
      <c r="P31" s="45"/>
      <c r="Q31" s="45">
        <f t="shared" si="0"/>
        <v>6919838686</v>
      </c>
    </row>
    <row r="32" spans="1:17" ht="34.5" customHeight="1">
      <c r="A32" s="42" t="s">
        <v>127</v>
      </c>
      <c r="C32" s="45">
        <v>0</v>
      </c>
      <c r="D32" s="45"/>
      <c r="E32" s="45">
        <v>0</v>
      </c>
      <c r="F32" s="45"/>
      <c r="G32" s="45">
        <v>0</v>
      </c>
      <c r="H32" s="45"/>
      <c r="I32" s="45">
        <f t="shared" si="1"/>
        <v>0</v>
      </c>
      <c r="J32" s="45"/>
      <c r="K32" s="45">
        <v>1200000</v>
      </c>
      <c r="L32" s="45"/>
      <c r="M32" s="45">
        <v>5718681947</v>
      </c>
      <c r="N32" s="45"/>
      <c r="O32" s="45">
        <v>5704420343</v>
      </c>
      <c r="P32" s="45"/>
      <c r="Q32" s="45">
        <f t="shared" si="0"/>
        <v>14261604</v>
      </c>
    </row>
    <row r="33" spans="1:17" ht="34.5" customHeight="1">
      <c r="A33" s="42" t="s">
        <v>111</v>
      </c>
      <c r="C33" s="45">
        <v>0</v>
      </c>
      <c r="D33" s="45"/>
      <c r="E33" s="45">
        <v>0</v>
      </c>
      <c r="F33" s="45"/>
      <c r="G33" s="45">
        <v>0</v>
      </c>
      <c r="H33" s="45"/>
      <c r="I33" s="45">
        <f t="shared" si="1"/>
        <v>0</v>
      </c>
      <c r="J33" s="45"/>
      <c r="K33" s="45">
        <v>3000000</v>
      </c>
      <c r="L33" s="45"/>
      <c r="M33" s="45">
        <v>4196712078</v>
      </c>
      <c r="N33" s="45"/>
      <c r="O33" s="45">
        <v>3858902097</v>
      </c>
      <c r="P33" s="45"/>
      <c r="Q33" s="45">
        <f t="shared" si="0"/>
        <v>337809981</v>
      </c>
    </row>
    <row r="34" spans="1:17" ht="34.5" customHeight="1">
      <c r="A34" s="42" t="s">
        <v>124</v>
      </c>
      <c r="C34" s="45">
        <v>0</v>
      </c>
      <c r="D34" s="45"/>
      <c r="E34" s="45">
        <v>0</v>
      </c>
      <c r="F34" s="45"/>
      <c r="G34" s="45">
        <v>0</v>
      </c>
      <c r="H34" s="45"/>
      <c r="I34" s="45">
        <f t="shared" si="1"/>
        <v>0</v>
      </c>
      <c r="J34" s="45"/>
      <c r="K34" s="45">
        <v>1450000</v>
      </c>
      <c r="L34" s="45"/>
      <c r="M34" s="45">
        <v>71582356529</v>
      </c>
      <c r="N34" s="45"/>
      <c r="O34" s="45">
        <v>69287834431</v>
      </c>
      <c r="P34" s="45"/>
      <c r="Q34" s="45">
        <f t="shared" si="0"/>
        <v>2294522098</v>
      </c>
    </row>
    <row r="35" spans="1:17" s="133" customFormat="1" ht="38.25" customHeight="1" thickBot="1">
      <c r="C35" s="45">
        <f>SUM(C9:C34)</f>
        <v>29619989</v>
      </c>
      <c r="E35" s="134">
        <f>SUM(E9:E34)</f>
        <v>605824375100</v>
      </c>
      <c r="F35" s="45"/>
      <c r="G35" s="134">
        <f>SUM(G9:G34)</f>
        <v>689671933737</v>
      </c>
      <c r="H35" s="45">
        <f ca="1">SUM(H9:H37)</f>
        <v>0</v>
      </c>
      <c r="I35" s="135">
        <f>SUM(I9:I34)</f>
        <v>-83847558637</v>
      </c>
      <c r="J35" s="133">
        <f ca="1">SUM(J9:J37)</f>
        <v>0</v>
      </c>
      <c r="K35" s="45">
        <f>SUM(K9:K34)</f>
        <v>114111803</v>
      </c>
      <c r="L35" s="133">
        <f ca="1">SUM(L9:L37)</f>
        <v>0</v>
      </c>
      <c r="M35" s="135">
        <f>SUM(M9:M34)</f>
        <v>1605912957513</v>
      </c>
      <c r="N35" s="135">
        <f ca="1">SUM(N9:N37)</f>
        <v>0</v>
      </c>
      <c r="O35" s="135">
        <f>SUM(O9:O34)</f>
        <v>1601609445615</v>
      </c>
      <c r="P35" s="135">
        <f ca="1">SUM(P9:P37)</f>
        <v>0</v>
      </c>
      <c r="Q35" s="135">
        <f>SUM(Q9:Q34)</f>
        <v>4303511898</v>
      </c>
    </row>
    <row r="36" spans="1:17" ht="38.25" customHeight="1" thickTop="1">
      <c r="M36" s="116"/>
    </row>
    <row r="37" spans="1:17" s="45" customFormat="1" ht="38.25" customHeight="1"/>
    <row r="38" spans="1:17" s="45" customFormat="1" ht="38.25" customHeight="1"/>
    <row r="39" spans="1:17" s="45" customFormat="1" ht="38.25" customHeight="1"/>
    <row r="40" spans="1:17" s="45" customFormat="1" ht="38.25" customHeight="1">
      <c r="I40" s="136"/>
      <c r="M40" s="113"/>
      <c r="N40" s="113"/>
      <c r="O40" s="113"/>
    </row>
    <row r="41" spans="1:17" s="45" customFormat="1" ht="38.25" customHeight="1"/>
    <row r="42" spans="1:17" s="45" customFormat="1" ht="38.25" customHeight="1"/>
    <row r="43" spans="1:17" s="45" customFormat="1" ht="38.25" customHeight="1"/>
    <row r="44" spans="1:17" s="45" customFormat="1" ht="38.25" customHeight="1"/>
    <row r="45" spans="1:17" s="45" customFormat="1" ht="38.25" customHeight="1"/>
    <row r="46" spans="1:17" ht="38.25" customHeight="1">
      <c r="I46" s="123"/>
    </row>
    <row r="47" spans="1:17" ht="38.25" customHeight="1">
      <c r="I47" s="123"/>
    </row>
    <row r="48" spans="1:17" ht="38.25" customHeight="1"/>
    <row r="49" ht="38.25" customHeight="1"/>
    <row r="50" ht="38.25" customHeight="1"/>
    <row r="51" ht="38.25" customHeight="1"/>
    <row r="52" ht="38.25" customHeight="1"/>
  </sheetData>
  <autoFilter ref="A8:Q8" xr:uid="{00000000-0001-0000-0700-000000000000}">
    <sortState xmlns:xlrd2="http://schemas.microsoft.com/office/spreadsheetml/2017/richdata2" ref="A10:Q33">
      <sortCondition ref="A8"/>
    </sortState>
  </autoFilter>
  <sortState xmlns:xlrd2="http://schemas.microsoft.com/office/spreadsheetml/2017/richdata2" ref="A9:Q45">
    <sortCondition descending="1" ref="Q9:Q50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3"/>
  <sheetViews>
    <sheetView rightToLeft="1" view="pageBreakPreview" topLeftCell="C16" zoomScale="60" zoomScaleNormal="100" workbookViewId="0">
      <selection activeCell="C1" sqref="A1:XFD1048576"/>
    </sheetView>
  </sheetViews>
  <sheetFormatPr defaultColWidth="9.140625" defaultRowHeight="42.75"/>
  <cols>
    <col min="1" max="1" width="68.42578125" style="143" bestFit="1" customWidth="1"/>
    <col min="2" max="2" width="1" style="143" customWidth="1"/>
    <col min="3" max="3" width="22.7109375" style="144" bestFit="1" customWidth="1"/>
    <col min="4" max="4" width="1" style="143" customWidth="1"/>
    <col min="5" max="5" width="29.85546875" style="143" bestFit="1" customWidth="1"/>
    <col min="6" max="6" width="1" style="143" customWidth="1"/>
    <col min="7" max="7" width="33.42578125" style="143" customWidth="1"/>
    <col min="8" max="8" width="1" style="143" customWidth="1"/>
    <col min="9" max="9" width="28.85546875" style="143" customWidth="1"/>
    <col min="10" max="10" width="1" style="143" customWidth="1"/>
    <col min="11" max="11" width="21.7109375" style="144" customWidth="1"/>
    <col min="12" max="12" width="1" style="143" customWidth="1"/>
    <col min="13" max="13" width="30.85546875" style="143" customWidth="1"/>
    <col min="14" max="14" width="1" style="143" customWidth="1"/>
    <col min="15" max="15" width="32.5703125" style="143" bestFit="1" customWidth="1"/>
    <col min="16" max="16" width="1" style="143" customWidth="1"/>
    <col min="17" max="17" width="30.5703125" style="30" customWidth="1"/>
    <col min="18" max="18" width="1.85546875" style="143" customWidth="1"/>
    <col min="19" max="19" width="12.28515625" style="143" customWidth="1"/>
    <col min="20" max="20" width="11" style="143" customWidth="1"/>
    <col min="21" max="21" width="6.140625" style="143" customWidth="1"/>
    <col min="22" max="22" width="6.85546875" style="143" customWidth="1"/>
    <col min="23" max="24" width="29.7109375" style="143" bestFit="1" customWidth="1"/>
    <col min="25" max="25" width="12.85546875" style="139" customWidth="1"/>
    <col min="26" max="26" width="15.140625" style="143" bestFit="1" customWidth="1"/>
    <col min="27" max="27" width="25.5703125" style="143" bestFit="1" customWidth="1"/>
    <col min="28" max="16384" width="9.140625" style="143"/>
  </cols>
  <sheetData>
    <row r="1" spans="1:27" s="137" customFormat="1" ht="18.75" customHeight="1">
      <c r="C1" s="138"/>
      <c r="K1" s="138"/>
      <c r="Q1" s="29"/>
      <c r="Y1" s="139"/>
    </row>
    <row r="2" spans="1:27" s="141" customFormat="1">
      <c r="A2" s="140" t="s">
        <v>67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Y2" s="139"/>
    </row>
    <row r="3" spans="1:27" s="141" customFormat="1">
      <c r="A3" s="140" t="s">
        <v>29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Y3" s="139"/>
    </row>
    <row r="4" spans="1:27" s="141" customFormat="1">
      <c r="A4" s="140" t="str">
        <f>'درآمد سود سهام '!A4:S4</f>
        <v>برای ماه منتهی به 1402/04/31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Y4" s="139"/>
    </row>
    <row r="5" spans="1:27" s="137" customFormat="1" ht="19.5" customHeight="1">
      <c r="A5" s="130"/>
      <c r="B5" s="130"/>
      <c r="C5" s="130"/>
      <c r="D5" s="130"/>
      <c r="E5" s="130"/>
      <c r="F5" s="130"/>
      <c r="G5" s="142"/>
      <c r="H5" s="130"/>
      <c r="I5" s="130"/>
      <c r="J5" s="130"/>
      <c r="K5" s="130"/>
      <c r="L5" s="130"/>
      <c r="M5" s="130"/>
      <c r="N5" s="130"/>
      <c r="O5" s="130"/>
      <c r="P5" s="130"/>
      <c r="Q5" s="16"/>
      <c r="Y5" s="139"/>
    </row>
    <row r="6" spans="1:27">
      <c r="A6" s="131" t="s">
        <v>79</v>
      </c>
      <c r="B6" s="131"/>
      <c r="C6" s="131"/>
      <c r="D6" s="131"/>
      <c r="E6" s="131"/>
      <c r="F6" s="131"/>
      <c r="G6" s="131"/>
      <c r="H6" s="131"/>
      <c r="I6" s="131"/>
    </row>
    <row r="7" spans="1:27" s="46" customFormat="1" ht="43.5" thickBot="1">
      <c r="A7" s="61" t="s">
        <v>3</v>
      </c>
      <c r="C7" s="145" t="s">
        <v>142</v>
      </c>
      <c r="D7" s="145" t="s">
        <v>31</v>
      </c>
      <c r="E7" s="145" t="s">
        <v>31</v>
      </c>
      <c r="F7" s="145" t="s">
        <v>31</v>
      </c>
      <c r="G7" s="145" t="s">
        <v>31</v>
      </c>
      <c r="H7" s="145" t="s">
        <v>31</v>
      </c>
      <c r="I7" s="145" t="s">
        <v>31</v>
      </c>
      <c r="J7" s="43"/>
      <c r="K7" s="145" t="s">
        <v>143</v>
      </c>
      <c r="L7" s="145" t="s">
        <v>32</v>
      </c>
      <c r="M7" s="145" t="s">
        <v>32</v>
      </c>
      <c r="N7" s="145" t="s">
        <v>32</v>
      </c>
      <c r="O7" s="145" t="s">
        <v>32</v>
      </c>
      <c r="P7" s="145" t="s">
        <v>32</v>
      </c>
      <c r="Q7" s="145" t="s">
        <v>32</v>
      </c>
      <c r="Y7" s="139"/>
    </row>
    <row r="8" spans="1:27" s="146" customFormat="1" ht="66" customHeight="1" thickBot="1">
      <c r="A8" s="145" t="s">
        <v>3</v>
      </c>
      <c r="C8" s="147" t="s">
        <v>6</v>
      </c>
      <c r="E8" s="147" t="s">
        <v>45</v>
      </c>
      <c r="G8" s="147" t="s">
        <v>46</v>
      </c>
      <c r="I8" s="147" t="s">
        <v>47</v>
      </c>
      <c r="K8" s="147" t="s">
        <v>6</v>
      </c>
      <c r="M8" s="147" t="s">
        <v>45</v>
      </c>
      <c r="O8" s="147" t="s">
        <v>46</v>
      </c>
      <c r="Q8" s="148" t="s">
        <v>47</v>
      </c>
      <c r="Y8" s="149"/>
    </row>
    <row r="9" spans="1:27" s="46" customFormat="1" ht="40.5" customHeight="1">
      <c r="A9" s="42" t="s">
        <v>127</v>
      </c>
      <c r="B9" s="43"/>
      <c r="C9" s="44">
        <v>23800000</v>
      </c>
      <c r="D9" s="44"/>
      <c r="E9" s="44">
        <v>76369282920</v>
      </c>
      <c r="F9" s="44"/>
      <c r="G9" s="44">
        <v>85996358340</v>
      </c>
      <c r="H9" s="44"/>
      <c r="I9" s="45">
        <f>E9-G9</f>
        <v>-9627075420</v>
      </c>
      <c r="J9" s="44"/>
      <c r="K9" s="44">
        <v>23800000</v>
      </c>
      <c r="L9" s="44"/>
      <c r="M9" s="44">
        <v>76369282920</v>
      </c>
      <c r="N9" s="44"/>
      <c r="O9" s="44">
        <v>90752321589</v>
      </c>
      <c r="P9" s="44"/>
      <c r="Q9" s="45">
        <f>M9-O9</f>
        <v>-14383038669</v>
      </c>
      <c r="S9" s="47">
        <f>K9-C9</f>
        <v>0</v>
      </c>
      <c r="T9" s="47">
        <f>M9-E9</f>
        <v>0</v>
      </c>
      <c r="U9" s="47"/>
      <c r="V9" s="47"/>
      <c r="W9" s="47"/>
      <c r="X9" s="47"/>
      <c r="Y9" s="47"/>
    </row>
    <row r="10" spans="1:27" s="46" customFormat="1" ht="40.5" customHeight="1">
      <c r="A10" s="42" t="s">
        <v>120</v>
      </c>
      <c r="B10" s="43"/>
      <c r="C10" s="44">
        <v>4000000</v>
      </c>
      <c r="D10" s="44"/>
      <c r="E10" s="44">
        <v>61710624000</v>
      </c>
      <c r="F10" s="44"/>
      <c r="G10" s="44">
        <v>75945420000</v>
      </c>
      <c r="H10" s="44"/>
      <c r="I10" s="45">
        <f>E10-G10</f>
        <v>-14234796000</v>
      </c>
      <c r="J10" s="44"/>
      <c r="K10" s="44">
        <v>4000000</v>
      </c>
      <c r="L10" s="44"/>
      <c r="M10" s="44">
        <v>61710624000</v>
      </c>
      <c r="N10" s="44"/>
      <c r="O10" s="44">
        <v>73447638976</v>
      </c>
      <c r="P10" s="44"/>
      <c r="Q10" s="45">
        <f t="shared" ref="Q10:Q33" si="0">M10-O10</f>
        <v>-11737014976</v>
      </c>
      <c r="S10" s="47">
        <f t="shared" ref="S10:S34" si="1">K10-C10</f>
        <v>0</v>
      </c>
      <c r="T10" s="47">
        <f t="shared" ref="T10:T34" si="2">M10-E10</f>
        <v>0</v>
      </c>
      <c r="U10" s="47"/>
      <c r="V10" s="47"/>
      <c r="W10" s="47"/>
      <c r="X10" s="47"/>
      <c r="Y10" s="47"/>
    </row>
    <row r="11" spans="1:27" s="46" customFormat="1" ht="40.5" customHeight="1">
      <c r="A11" s="42" t="s">
        <v>96</v>
      </c>
      <c r="B11" s="43"/>
      <c r="C11" s="44">
        <v>2400000</v>
      </c>
      <c r="D11" s="44"/>
      <c r="E11" s="44">
        <v>79110475200</v>
      </c>
      <c r="F11" s="44"/>
      <c r="G11" s="44">
        <v>98817516443</v>
      </c>
      <c r="H11" s="44"/>
      <c r="I11" s="45">
        <f t="shared" ref="I11:I33" si="3">E11-G11</f>
        <v>-19707041243</v>
      </c>
      <c r="J11" s="44"/>
      <c r="K11" s="44">
        <v>2400000</v>
      </c>
      <c r="L11" s="44"/>
      <c r="M11" s="44">
        <v>79110475200</v>
      </c>
      <c r="N11" s="44"/>
      <c r="O11" s="44">
        <v>77321185395</v>
      </c>
      <c r="P11" s="44"/>
      <c r="Q11" s="45">
        <f t="shared" si="0"/>
        <v>1789289805</v>
      </c>
      <c r="S11" s="47">
        <f t="shared" si="1"/>
        <v>0</v>
      </c>
      <c r="T11" s="47">
        <f t="shared" si="2"/>
        <v>0</v>
      </c>
      <c r="U11" s="47"/>
      <c r="V11" s="47"/>
      <c r="W11" s="47"/>
      <c r="X11" s="47"/>
      <c r="Y11" s="47"/>
    </row>
    <row r="12" spans="1:27" s="46" customFormat="1" ht="40.5" customHeight="1">
      <c r="A12" s="42" t="s">
        <v>122</v>
      </c>
      <c r="B12" s="43"/>
      <c r="C12" s="44">
        <v>810011</v>
      </c>
      <c r="D12" s="44"/>
      <c r="E12" s="44">
        <v>41491514623</v>
      </c>
      <c r="F12" s="44"/>
      <c r="G12" s="44">
        <v>34505208571</v>
      </c>
      <c r="H12" s="44"/>
      <c r="I12" s="45">
        <f t="shared" si="3"/>
        <v>6986306052</v>
      </c>
      <c r="J12" s="44"/>
      <c r="K12" s="44">
        <v>810011</v>
      </c>
      <c r="L12" s="44"/>
      <c r="M12" s="44">
        <v>41491514623</v>
      </c>
      <c r="N12" s="44"/>
      <c r="O12" s="44">
        <v>45720335059</v>
      </c>
      <c r="P12" s="44"/>
      <c r="Q12" s="45">
        <f t="shared" si="0"/>
        <v>-4228820436</v>
      </c>
      <c r="S12" s="47">
        <f t="shared" si="1"/>
        <v>0</v>
      </c>
      <c r="T12" s="47">
        <f>M12-E12</f>
        <v>0</v>
      </c>
      <c r="U12" s="47"/>
      <c r="V12" s="47"/>
      <c r="W12" s="47"/>
      <c r="X12" s="47"/>
      <c r="Y12" s="47"/>
    </row>
    <row r="13" spans="1:27" s="46" customFormat="1" ht="40.5" customHeight="1">
      <c r="A13" s="42" t="s">
        <v>112</v>
      </c>
      <c r="B13" s="43"/>
      <c r="C13" s="44">
        <v>50500001</v>
      </c>
      <c r="D13" s="44"/>
      <c r="E13" s="44">
        <v>333826847860</v>
      </c>
      <c r="F13" s="44"/>
      <c r="G13" s="44">
        <v>442843525035</v>
      </c>
      <c r="H13" s="44"/>
      <c r="I13" s="45">
        <f t="shared" si="3"/>
        <v>-109016677175</v>
      </c>
      <c r="J13" s="44"/>
      <c r="K13" s="44">
        <v>50500001</v>
      </c>
      <c r="L13" s="44"/>
      <c r="M13" s="44">
        <v>333826847860</v>
      </c>
      <c r="N13" s="44"/>
      <c r="O13" s="44">
        <v>450339751065</v>
      </c>
      <c r="P13" s="44"/>
      <c r="Q13" s="45">
        <f t="shared" si="0"/>
        <v>-116512903205</v>
      </c>
      <c r="S13" s="47">
        <f t="shared" si="1"/>
        <v>0</v>
      </c>
      <c r="T13" s="47">
        <f t="shared" si="2"/>
        <v>0</v>
      </c>
      <c r="U13" s="47"/>
      <c r="V13" s="47"/>
      <c r="W13" s="47"/>
      <c r="X13" s="47"/>
      <c r="Y13" s="47"/>
    </row>
    <row r="14" spans="1:27" s="46" customFormat="1" ht="40.5" customHeight="1">
      <c r="A14" s="42" t="s">
        <v>126</v>
      </c>
      <c r="B14" s="43"/>
      <c r="C14" s="44">
        <v>200000</v>
      </c>
      <c r="D14" s="44"/>
      <c r="E14" s="44">
        <v>3777390000</v>
      </c>
      <c r="F14" s="44"/>
      <c r="G14" s="44">
        <v>18522634142</v>
      </c>
      <c r="H14" s="44"/>
      <c r="I14" s="45">
        <f t="shared" si="3"/>
        <v>-14745244142</v>
      </c>
      <c r="J14" s="44"/>
      <c r="K14" s="44">
        <v>200000</v>
      </c>
      <c r="L14" s="44"/>
      <c r="M14" s="44">
        <v>3777390000</v>
      </c>
      <c r="N14" s="44"/>
      <c r="O14" s="44">
        <v>2248938898</v>
      </c>
      <c r="P14" s="44"/>
      <c r="Q14" s="45">
        <f t="shared" si="0"/>
        <v>1528451102</v>
      </c>
      <c r="S14" s="47">
        <f t="shared" si="1"/>
        <v>0</v>
      </c>
      <c r="T14" s="47">
        <f t="shared" si="2"/>
        <v>0</v>
      </c>
      <c r="U14" s="47"/>
      <c r="V14" s="47"/>
      <c r="W14" s="47"/>
      <c r="X14" s="47"/>
      <c r="Y14" s="47"/>
    </row>
    <row r="15" spans="1:27" s="46" customFormat="1" ht="40.5" customHeight="1">
      <c r="A15" s="42" t="s">
        <v>107</v>
      </c>
      <c r="B15" s="43"/>
      <c r="C15" s="44">
        <v>12450000</v>
      </c>
      <c r="D15" s="44"/>
      <c r="E15" s="44">
        <v>444914413875</v>
      </c>
      <c r="F15" s="44"/>
      <c r="G15" s="44">
        <v>435790191517</v>
      </c>
      <c r="H15" s="44"/>
      <c r="I15" s="45">
        <f t="shared" si="3"/>
        <v>9124222358</v>
      </c>
      <c r="J15" s="44"/>
      <c r="K15" s="44">
        <v>12450000</v>
      </c>
      <c r="L15" s="44"/>
      <c r="M15" s="44">
        <v>444914413875</v>
      </c>
      <c r="N15" s="44"/>
      <c r="O15" s="44">
        <v>425950562650</v>
      </c>
      <c r="P15" s="44"/>
      <c r="Q15" s="45">
        <f t="shared" si="0"/>
        <v>18963851225</v>
      </c>
      <c r="S15" s="47">
        <f t="shared" si="1"/>
        <v>0</v>
      </c>
      <c r="T15" s="47">
        <f t="shared" si="2"/>
        <v>0</v>
      </c>
      <c r="U15" s="47"/>
      <c r="V15" s="47"/>
      <c r="W15" s="47"/>
      <c r="X15" s="47"/>
      <c r="Y15" s="47"/>
      <c r="Z15" s="48"/>
      <c r="AA15" s="49"/>
    </row>
    <row r="16" spans="1:27" s="46" customFormat="1" ht="40.5" customHeight="1">
      <c r="A16" s="42" t="s">
        <v>125</v>
      </c>
      <c r="B16" s="43"/>
      <c r="C16" s="44">
        <v>2300000</v>
      </c>
      <c r="D16" s="44"/>
      <c r="E16" s="44">
        <v>66188819250</v>
      </c>
      <c r="F16" s="44"/>
      <c r="G16" s="44">
        <v>70241735468</v>
      </c>
      <c r="H16" s="44"/>
      <c r="I16" s="45">
        <f t="shared" si="3"/>
        <v>-4052916218</v>
      </c>
      <c r="J16" s="44"/>
      <c r="K16" s="44">
        <v>2300000</v>
      </c>
      <c r="L16" s="44"/>
      <c r="M16" s="44">
        <v>66188819250</v>
      </c>
      <c r="N16" s="44"/>
      <c r="O16" s="44">
        <v>75938098882</v>
      </c>
      <c r="P16" s="44"/>
      <c r="Q16" s="45">
        <f t="shared" si="0"/>
        <v>-9749279632</v>
      </c>
      <c r="S16" s="47">
        <f t="shared" si="1"/>
        <v>0</v>
      </c>
      <c r="T16" s="47">
        <f t="shared" si="2"/>
        <v>0</v>
      </c>
      <c r="U16" s="47"/>
      <c r="V16" s="47"/>
      <c r="W16" s="47"/>
      <c r="X16" s="47"/>
      <c r="Y16" s="47"/>
    </row>
    <row r="17" spans="1:25" s="46" customFormat="1" ht="40.5" customHeight="1">
      <c r="A17" s="42" t="s">
        <v>90</v>
      </c>
      <c r="B17" s="43"/>
      <c r="C17" s="44">
        <v>20000000</v>
      </c>
      <c r="D17" s="44"/>
      <c r="E17" s="44">
        <v>86343183000</v>
      </c>
      <c r="F17" s="44"/>
      <c r="G17" s="44">
        <v>122318311219</v>
      </c>
      <c r="H17" s="44"/>
      <c r="I17" s="45">
        <f t="shared" si="3"/>
        <v>-35975128219</v>
      </c>
      <c r="J17" s="44"/>
      <c r="K17" s="44">
        <v>20000000</v>
      </c>
      <c r="L17" s="44"/>
      <c r="M17" s="44">
        <v>86343183000</v>
      </c>
      <c r="N17" s="44"/>
      <c r="O17" s="44">
        <v>69085557633</v>
      </c>
      <c r="P17" s="44"/>
      <c r="Q17" s="45">
        <f t="shared" si="0"/>
        <v>17257625367</v>
      </c>
      <c r="S17" s="47">
        <f t="shared" si="1"/>
        <v>0</v>
      </c>
      <c r="T17" s="47">
        <f t="shared" si="2"/>
        <v>0</v>
      </c>
      <c r="U17" s="47"/>
      <c r="V17" s="47"/>
      <c r="W17" s="47"/>
      <c r="X17" s="47"/>
      <c r="Y17" s="47"/>
    </row>
    <row r="18" spans="1:25" s="46" customFormat="1" ht="40.5" customHeight="1">
      <c r="A18" s="42" t="s">
        <v>119</v>
      </c>
      <c r="B18" s="43"/>
      <c r="C18" s="44">
        <v>15000000</v>
      </c>
      <c r="D18" s="44"/>
      <c r="E18" s="44">
        <v>73957320000</v>
      </c>
      <c r="F18" s="44"/>
      <c r="G18" s="44">
        <v>84373718726</v>
      </c>
      <c r="H18" s="44"/>
      <c r="I18" s="45">
        <f t="shared" si="3"/>
        <v>-10416398726</v>
      </c>
      <c r="J18" s="44"/>
      <c r="K18" s="44">
        <v>15000000</v>
      </c>
      <c r="L18" s="44"/>
      <c r="M18" s="44">
        <v>73957320000</v>
      </c>
      <c r="N18" s="44"/>
      <c r="O18" s="44">
        <v>87574559722</v>
      </c>
      <c r="P18" s="44"/>
      <c r="Q18" s="45">
        <f t="shared" si="0"/>
        <v>-13617239722</v>
      </c>
      <c r="S18" s="47">
        <f t="shared" si="1"/>
        <v>0</v>
      </c>
      <c r="T18" s="47">
        <f t="shared" si="2"/>
        <v>0</v>
      </c>
      <c r="U18" s="47"/>
      <c r="V18" s="47"/>
      <c r="W18" s="47"/>
      <c r="X18" s="47"/>
      <c r="Y18" s="47"/>
    </row>
    <row r="19" spans="1:25" s="46" customFormat="1" ht="40.5" customHeight="1">
      <c r="A19" s="42" t="s">
        <v>99</v>
      </c>
      <c r="B19" s="43"/>
      <c r="C19" s="44">
        <v>81428571</v>
      </c>
      <c r="D19" s="44"/>
      <c r="E19" s="44">
        <v>287837116485</v>
      </c>
      <c r="F19" s="44"/>
      <c r="G19" s="44">
        <v>285174058050</v>
      </c>
      <c r="H19" s="44"/>
      <c r="I19" s="45">
        <f t="shared" si="3"/>
        <v>2663058435</v>
      </c>
      <c r="J19" s="44"/>
      <c r="K19" s="44">
        <v>81428571</v>
      </c>
      <c r="L19" s="44"/>
      <c r="M19" s="44">
        <v>287837116485</v>
      </c>
      <c r="N19" s="44"/>
      <c r="O19" s="44">
        <v>279349220311</v>
      </c>
      <c r="P19" s="44"/>
      <c r="Q19" s="45">
        <f t="shared" si="0"/>
        <v>8487896174</v>
      </c>
      <c r="S19" s="47">
        <f t="shared" si="1"/>
        <v>0</v>
      </c>
      <c r="T19" s="47">
        <f t="shared" si="2"/>
        <v>0</v>
      </c>
      <c r="U19" s="47"/>
      <c r="V19" s="47"/>
      <c r="W19" s="47"/>
      <c r="X19" s="47"/>
      <c r="Y19" s="47"/>
    </row>
    <row r="20" spans="1:25" s="46" customFormat="1" ht="40.5" customHeight="1">
      <c r="A20" s="42" t="s">
        <v>109</v>
      </c>
      <c r="B20" s="43"/>
      <c r="C20" s="44">
        <v>6200000</v>
      </c>
      <c r="D20" s="44"/>
      <c r="E20" s="44">
        <v>268341809400</v>
      </c>
      <c r="F20" s="44"/>
      <c r="G20" s="44">
        <v>258715570465</v>
      </c>
      <c r="H20" s="44"/>
      <c r="I20" s="45">
        <f t="shared" si="3"/>
        <v>9626238935</v>
      </c>
      <c r="J20" s="44"/>
      <c r="K20" s="44">
        <v>6200000</v>
      </c>
      <c r="L20" s="44"/>
      <c r="M20" s="44">
        <v>268341809400</v>
      </c>
      <c r="N20" s="44"/>
      <c r="O20" s="44">
        <v>219648861179</v>
      </c>
      <c r="P20" s="44"/>
      <c r="Q20" s="45">
        <f t="shared" si="0"/>
        <v>48692948221</v>
      </c>
      <c r="S20" s="47">
        <f t="shared" si="1"/>
        <v>0</v>
      </c>
      <c r="T20" s="47">
        <f t="shared" si="2"/>
        <v>0</v>
      </c>
      <c r="U20" s="47"/>
      <c r="V20" s="47"/>
      <c r="W20" s="47"/>
      <c r="X20" s="47"/>
      <c r="Y20" s="47"/>
    </row>
    <row r="21" spans="1:25" s="46" customFormat="1" ht="40.5" customHeight="1">
      <c r="A21" s="42" t="s">
        <v>108</v>
      </c>
      <c r="B21" s="43"/>
      <c r="C21" s="44">
        <v>7000000</v>
      </c>
      <c r="D21" s="44"/>
      <c r="E21" s="44">
        <v>71740588500</v>
      </c>
      <c r="F21" s="44"/>
      <c r="G21" s="44">
        <v>94842310500</v>
      </c>
      <c r="H21" s="44"/>
      <c r="I21" s="45">
        <f t="shared" si="3"/>
        <v>-23101722000</v>
      </c>
      <c r="J21" s="44"/>
      <c r="K21" s="44">
        <v>7000000</v>
      </c>
      <c r="L21" s="44"/>
      <c r="M21" s="44">
        <v>71740588500</v>
      </c>
      <c r="N21" s="44"/>
      <c r="O21" s="44">
        <v>76959350999</v>
      </c>
      <c r="P21" s="44"/>
      <c r="Q21" s="45">
        <f t="shared" si="0"/>
        <v>-5218762499</v>
      </c>
      <c r="S21" s="47">
        <f t="shared" si="1"/>
        <v>0</v>
      </c>
      <c r="T21" s="47">
        <f t="shared" si="2"/>
        <v>0</v>
      </c>
      <c r="U21" s="47"/>
      <c r="V21" s="47"/>
      <c r="W21" s="47"/>
      <c r="X21" s="47"/>
      <c r="Y21" s="47"/>
    </row>
    <row r="22" spans="1:25" s="46" customFormat="1" ht="40.5" customHeight="1">
      <c r="A22" s="42" t="s">
        <v>89</v>
      </c>
      <c r="B22" s="43"/>
      <c r="C22" s="44">
        <v>21400000</v>
      </c>
      <c r="D22" s="44"/>
      <c r="E22" s="44">
        <v>401628009600</v>
      </c>
      <c r="F22" s="44"/>
      <c r="G22" s="44">
        <v>460677726915</v>
      </c>
      <c r="H22" s="44"/>
      <c r="I22" s="45">
        <f t="shared" si="3"/>
        <v>-59049717315</v>
      </c>
      <c r="J22" s="44"/>
      <c r="K22" s="44">
        <v>21400000</v>
      </c>
      <c r="L22" s="44"/>
      <c r="M22" s="44">
        <v>401628009600</v>
      </c>
      <c r="N22" s="44"/>
      <c r="O22" s="44">
        <v>404394806899</v>
      </c>
      <c r="P22" s="44"/>
      <c r="Q22" s="45">
        <f t="shared" si="0"/>
        <v>-2766797299</v>
      </c>
      <c r="S22" s="47">
        <f t="shared" si="1"/>
        <v>0</v>
      </c>
      <c r="T22" s="47">
        <f t="shared" si="2"/>
        <v>0</v>
      </c>
      <c r="U22" s="47"/>
      <c r="V22" s="47"/>
      <c r="W22" s="47"/>
      <c r="X22" s="47"/>
      <c r="Y22" s="47"/>
    </row>
    <row r="23" spans="1:25" s="46" customFormat="1" ht="40.5" customHeight="1">
      <c r="A23" s="42" t="s">
        <v>91</v>
      </c>
      <c r="B23" s="43"/>
      <c r="C23" s="44">
        <v>2600000</v>
      </c>
      <c r="D23" s="44"/>
      <c r="E23" s="44">
        <v>51690600000</v>
      </c>
      <c r="F23" s="44"/>
      <c r="G23" s="44">
        <v>31836205668</v>
      </c>
      <c r="H23" s="44"/>
      <c r="I23" s="45">
        <f t="shared" si="3"/>
        <v>19854394332</v>
      </c>
      <c r="J23" s="44"/>
      <c r="K23" s="44">
        <v>2600000</v>
      </c>
      <c r="L23" s="44"/>
      <c r="M23" s="44">
        <v>51690600000</v>
      </c>
      <c r="N23" s="44"/>
      <c r="O23" s="44">
        <v>31836205668</v>
      </c>
      <c r="P23" s="44"/>
      <c r="Q23" s="45">
        <f t="shared" si="0"/>
        <v>19854394332</v>
      </c>
      <c r="S23" s="47">
        <f t="shared" si="1"/>
        <v>0</v>
      </c>
      <c r="T23" s="47">
        <f t="shared" si="2"/>
        <v>0</v>
      </c>
      <c r="U23" s="47"/>
      <c r="V23" s="47"/>
      <c r="W23" s="47"/>
      <c r="X23" s="47"/>
      <c r="Y23" s="47"/>
    </row>
    <row r="24" spans="1:25" s="46" customFormat="1" ht="40.5" customHeight="1">
      <c r="A24" s="42" t="s">
        <v>88</v>
      </c>
      <c r="B24" s="43"/>
      <c r="C24" s="44">
        <v>6400000</v>
      </c>
      <c r="D24" s="44"/>
      <c r="E24" s="44">
        <v>333237369600</v>
      </c>
      <c r="F24" s="44"/>
      <c r="G24" s="44">
        <v>365365065600</v>
      </c>
      <c r="H24" s="44"/>
      <c r="I24" s="45">
        <f t="shared" si="3"/>
        <v>-32127696000</v>
      </c>
      <c r="J24" s="44"/>
      <c r="K24" s="44">
        <v>6400000</v>
      </c>
      <c r="L24" s="44"/>
      <c r="M24" s="44">
        <v>333237369600</v>
      </c>
      <c r="N24" s="44"/>
      <c r="O24" s="44">
        <v>318037143719</v>
      </c>
      <c r="P24" s="44"/>
      <c r="Q24" s="45">
        <f t="shared" si="0"/>
        <v>15200225881</v>
      </c>
      <c r="S24" s="47">
        <f t="shared" si="1"/>
        <v>0</v>
      </c>
      <c r="T24" s="47">
        <f t="shared" si="2"/>
        <v>0</v>
      </c>
      <c r="U24" s="47"/>
      <c r="V24" s="47"/>
      <c r="W24" s="47"/>
      <c r="X24" s="47"/>
      <c r="Y24" s="47"/>
    </row>
    <row r="25" spans="1:25" s="46" customFormat="1" ht="40.5" customHeight="1">
      <c r="A25" s="42" t="s">
        <v>123</v>
      </c>
      <c r="B25" s="43"/>
      <c r="C25" s="44">
        <v>7631484</v>
      </c>
      <c r="D25" s="44"/>
      <c r="E25" s="44">
        <v>225913363238</v>
      </c>
      <c r="F25" s="44"/>
      <c r="G25" s="44">
        <v>212789873675</v>
      </c>
      <c r="H25" s="44"/>
      <c r="I25" s="45">
        <f t="shared" si="3"/>
        <v>13123489563</v>
      </c>
      <c r="J25" s="44"/>
      <c r="K25" s="44">
        <v>7631484</v>
      </c>
      <c r="L25" s="44"/>
      <c r="M25" s="44">
        <v>225913363238</v>
      </c>
      <c r="N25" s="44"/>
      <c r="O25" s="44">
        <v>238190040277</v>
      </c>
      <c r="P25" s="44"/>
      <c r="Q25" s="45">
        <f t="shared" si="0"/>
        <v>-12276677039</v>
      </c>
      <c r="S25" s="47">
        <f t="shared" si="1"/>
        <v>0</v>
      </c>
      <c r="T25" s="47">
        <f t="shared" si="2"/>
        <v>0</v>
      </c>
      <c r="U25" s="47"/>
      <c r="V25" s="47"/>
      <c r="W25" s="47"/>
      <c r="X25" s="47"/>
      <c r="Y25" s="47"/>
    </row>
    <row r="26" spans="1:25" s="46" customFormat="1" ht="40.5" customHeight="1">
      <c r="A26" s="42" t="s">
        <v>87</v>
      </c>
      <c r="B26" s="43"/>
      <c r="C26" s="44">
        <v>6700000</v>
      </c>
      <c r="D26" s="44"/>
      <c r="E26" s="44">
        <v>114021511200</v>
      </c>
      <c r="F26" s="44"/>
      <c r="G26" s="44">
        <v>118964375055</v>
      </c>
      <c r="H26" s="44"/>
      <c r="I26" s="45">
        <f t="shared" si="3"/>
        <v>-4942863855</v>
      </c>
      <c r="J26" s="44"/>
      <c r="K26" s="44">
        <v>6700000</v>
      </c>
      <c r="L26" s="44"/>
      <c r="M26" s="44">
        <v>114021511200</v>
      </c>
      <c r="N26" s="44"/>
      <c r="O26" s="44">
        <v>168916255293</v>
      </c>
      <c r="P26" s="44"/>
      <c r="Q26" s="45">
        <f t="shared" si="0"/>
        <v>-54894744093</v>
      </c>
      <c r="S26" s="47">
        <f t="shared" si="1"/>
        <v>0</v>
      </c>
      <c r="T26" s="47">
        <f t="shared" si="2"/>
        <v>0</v>
      </c>
      <c r="U26" s="47"/>
      <c r="V26" s="47"/>
      <c r="W26" s="47"/>
      <c r="X26" s="47"/>
      <c r="Y26" s="47"/>
    </row>
    <row r="27" spans="1:25" s="46" customFormat="1" ht="40.5" customHeight="1">
      <c r="A27" s="42" t="s">
        <v>86</v>
      </c>
      <c r="B27" s="43"/>
      <c r="C27" s="44">
        <v>2800000</v>
      </c>
      <c r="D27" s="44"/>
      <c r="E27" s="44">
        <v>97110732600</v>
      </c>
      <c r="F27" s="44"/>
      <c r="G27" s="44">
        <v>96108730200</v>
      </c>
      <c r="H27" s="44"/>
      <c r="I27" s="45">
        <f t="shared" si="3"/>
        <v>1002002400</v>
      </c>
      <c r="J27" s="44"/>
      <c r="K27" s="44">
        <v>2800000</v>
      </c>
      <c r="L27" s="44"/>
      <c r="M27" s="44">
        <v>97110732600</v>
      </c>
      <c r="N27" s="44"/>
      <c r="O27" s="44">
        <v>76601741460</v>
      </c>
      <c r="P27" s="44"/>
      <c r="Q27" s="45">
        <f t="shared" si="0"/>
        <v>20508991140</v>
      </c>
      <c r="S27" s="47">
        <f t="shared" si="1"/>
        <v>0</v>
      </c>
      <c r="T27" s="47">
        <f t="shared" si="2"/>
        <v>0</v>
      </c>
      <c r="U27" s="47"/>
      <c r="V27" s="47"/>
      <c r="W27" s="47"/>
      <c r="X27" s="47"/>
      <c r="Y27" s="47"/>
    </row>
    <row r="28" spans="1:25" s="46" customFormat="1" ht="40.5" customHeight="1">
      <c r="A28" s="42" t="s">
        <v>111</v>
      </c>
      <c r="B28" s="43"/>
      <c r="C28" s="44">
        <v>70000000</v>
      </c>
      <c r="D28" s="44"/>
      <c r="E28" s="44">
        <v>82386864000</v>
      </c>
      <c r="F28" s="44"/>
      <c r="G28" s="44">
        <v>91677120267</v>
      </c>
      <c r="H28" s="44"/>
      <c r="I28" s="45">
        <f t="shared" si="3"/>
        <v>-9290256267</v>
      </c>
      <c r="J28" s="44"/>
      <c r="K28" s="44">
        <v>70000000</v>
      </c>
      <c r="L28" s="44"/>
      <c r="M28" s="44">
        <v>82386864000</v>
      </c>
      <c r="N28" s="44"/>
      <c r="O28" s="44">
        <v>90430581570</v>
      </c>
      <c r="P28" s="44"/>
      <c r="Q28" s="45">
        <f t="shared" si="0"/>
        <v>-8043717570</v>
      </c>
      <c r="S28" s="47">
        <f t="shared" si="1"/>
        <v>0</v>
      </c>
      <c r="T28" s="47">
        <f t="shared" si="2"/>
        <v>0</v>
      </c>
      <c r="U28" s="47"/>
      <c r="V28" s="47"/>
      <c r="W28" s="47"/>
      <c r="X28" s="47"/>
      <c r="Y28" s="47"/>
    </row>
    <row r="29" spans="1:25" s="46" customFormat="1" ht="40.5" customHeight="1">
      <c r="A29" s="42" t="s">
        <v>110</v>
      </c>
      <c r="B29" s="43"/>
      <c r="C29" s="44">
        <v>20750000</v>
      </c>
      <c r="D29" s="44"/>
      <c r="E29" s="44">
        <v>473997831750</v>
      </c>
      <c r="F29" s="44"/>
      <c r="G29" s="44">
        <v>509120069273</v>
      </c>
      <c r="H29" s="44"/>
      <c r="I29" s="45">
        <f t="shared" si="3"/>
        <v>-35122237523</v>
      </c>
      <c r="J29" s="44"/>
      <c r="K29" s="44">
        <v>20750000</v>
      </c>
      <c r="L29" s="44"/>
      <c r="M29" s="44">
        <v>473997831750</v>
      </c>
      <c r="N29" s="44"/>
      <c r="O29" s="44">
        <v>437890458909</v>
      </c>
      <c r="P29" s="44"/>
      <c r="Q29" s="45">
        <f t="shared" si="0"/>
        <v>36107372841</v>
      </c>
      <c r="S29" s="47">
        <f t="shared" si="1"/>
        <v>0</v>
      </c>
      <c r="T29" s="47">
        <f t="shared" si="2"/>
        <v>0</v>
      </c>
      <c r="U29" s="47"/>
      <c r="V29" s="47"/>
      <c r="W29" s="47"/>
      <c r="X29" s="47"/>
      <c r="Y29" s="47"/>
    </row>
    <row r="30" spans="1:25" s="46" customFormat="1" ht="40.5" customHeight="1">
      <c r="A30" s="42" t="s">
        <v>115</v>
      </c>
      <c r="B30" s="43"/>
      <c r="C30" s="44">
        <v>100000</v>
      </c>
      <c r="D30" s="44"/>
      <c r="E30" s="44">
        <v>2887715250</v>
      </c>
      <c r="F30" s="44"/>
      <c r="G30" s="44">
        <v>2887715250</v>
      </c>
      <c r="H30" s="44"/>
      <c r="I30" s="45">
        <f t="shared" si="3"/>
        <v>0</v>
      </c>
      <c r="J30" s="44"/>
      <c r="K30" s="44">
        <v>100000</v>
      </c>
      <c r="L30" s="44"/>
      <c r="M30" s="44">
        <v>2887715250</v>
      </c>
      <c r="N30" s="44"/>
      <c r="O30" s="44">
        <v>2887715250</v>
      </c>
      <c r="P30" s="44"/>
      <c r="Q30" s="45">
        <f t="shared" si="0"/>
        <v>0</v>
      </c>
      <c r="S30" s="47">
        <f t="shared" si="1"/>
        <v>0</v>
      </c>
      <c r="T30" s="47">
        <f t="shared" si="2"/>
        <v>0</v>
      </c>
      <c r="U30" s="47"/>
      <c r="V30" s="47"/>
      <c r="W30" s="47"/>
      <c r="X30" s="47"/>
      <c r="Y30" s="47"/>
    </row>
    <row r="31" spans="1:25" s="46" customFormat="1" ht="40.5" customHeight="1">
      <c r="A31" s="42" t="s">
        <v>124</v>
      </c>
      <c r="B31" s="43"/>
      <c r="C31" s="44">
        <v>550000</v>
      </c>
      <c r="D31" s="44"/>
      <c r="E31" s="44">
        <v>30261367125</v>
      </c>
      <c r="F31" s="44"/>
      <c r="G31" s="44">
        <v>25586847000</v>
      </c>
      <c r="H31" s="44"/>
      <c r="I31" s="45">
        <f t="shared" si="3"/>
        <v>4674520125</v>
      </c>
      <c r="J31" s="44"/>
      <c r="K31" s="44">
        <v>550000</v>
      </c>
      <c r="L31" s="44"/>
      <c r="M31" s="44">
        <v>30261367125</v>
      </c>
      <c r="N31" s="44"/>
      <c r="O31" s="44">
        <v>26281592370</v>
      </c>
      <c r="P31" s="44"/>
      <c r="Q31" s="45">
        <f t="shared" si="0"/>
        <v>3979774755</v>
      </c>
      <c r="S31" s="47">
        <f t="shared" si="1"/>
        <v>0</v>
      </c>
      <c r="T31" s="47">
        <f t="shared" si="2"/>
        <v>0</v>
      </c>
      <c r="U31" s="47"/>
      <c r="V31" s="47"/>
      <c r="W31" s="47"/>
      <c r="X31" s="47"/>
      <c r="Y31" s="47"/>
    </row>
    <row r="32" spans="1:25" s="46" customFormat="1" ht="40.5" customHeight="1">
      <c r="A32" s="42" t="s">
        <v>134</v>
      </c>
      <c r="B32" s="43"/>
      <c r="C32" s="44">
        <v>5000000</v>
      </c>
      <c r="D32" s="44"/>
      <c r="E32" s="44">
        <v>8548830000</v>
      </c>
      <c r="F32" s="44"/>
      <c r="G32" s="44">
        <v>11250225960</v>
      </c>
      <c r="H32" s="44"/>
      <c r="I32" s="45">
        <f t="shared" si="3"/>
        <v>-2701395960</v>
      </c>
      <c r="J32" s="44"/>
      <c r="K32" s="44">
        <v>5000000</v>
      </c>
      <c r="L32" s="44"/>
      <c r="M32" s="44">
        <v>8548830000</v>
      </c>
      <c r="N32" s="44"/>
      <c r="O32" s="44">
        <v>12380808491</v>
      </c>
      <c r="P32" s="44"/>
      <c r="Q32" s="45">
        <f t="shared" si="0"/>
        <v>-3831978491</v>
      </c>
      <c r="S32" s="47">
        <f t="shared" si="1"/>
        <v>0</v>
      </c>
      <c r="T32" s="47">
        <f t="shared" si="2"/>
        <v>0</v>
      </c>
      <c r="U32" s="47"/>
      <c r="V32" s="47"/>
      <c r="W32" s="47"/>
      <c r="X32" s="47"/>
      <c r="Y32" s="47"/>
    </row>
    <row r="33" spans="1:25" s="46" customFormat="1" ht="40.5" customHeight="1">
      <c r="A33" s="42" t="s">
        <v>150</v>
      </c>
      <c r="B33" s="43"/>
      <c r="C33" s="44">
        <v>30000</v>
      </c>
      <c r="D33" s="44"/>
      <c r="E33" s="44">
        <v>19655736751</v>
      </c>
      <c r="F33" s="44"/>
      <c r="G33" s="44">
        <v>19527448701</v>
      </c>
      <c r="H33" s="44"/>
      <c r="I33" s="45">
        <f t="shared" si="3"/>
        <v>128288050</v>
      </c>
      <c r="J33" s="44"/>
      <c r="K33" s="44">
        <v>30000</v>
      </c>
      <c r="L33" s="44"/>
      <c r="M33" s="44">
        <v>19655736751</v>
      </c>
      <c r="N33" s="44"/>
      <c r="O33" s="44">
        <v>19527448701</v>
      </c>
      <c r="P33" s="44"/>
      <c r="Q33" s="45">
        <f t="shared" si="0"/>
        <v>128288050</v>
      </c>
      <c r="S33" s="47">
        <f t="shared" si="1"/>
        <v>0</v>
      </c>
      <c r="T33" s="47">
        <f t="shared" si="2"/>
        <v>0</v>
      </c>
      <c r="U33" s="47"/>
      <c r="V33" s="47"/>
      <c r="W33" s="47"/>
      <c r="X33" s="47"/>
      <c r="Y33" s="47"/>
    </row>
    <row r="34" spans="1:25" s="46" customFormat="1" ht="40.5" customHeight="1">
      <c r="A34" s="42" t="s">
        <v>151</v>
      </c>
      <c r="B34" s="43"/>
      <c r="C34" s="44">
        <v>15500</v>
      </c>
      <c r="D34" s="44"/>
      <c r="E34" s="44">
        <v>9122576233</v>
      </c>
      <c r="F34" s="44"/>
      <c r="G34" s="44">
        <v>9058723591</v>
      </c>
      <c r="H34" s="44"/>
      <c r="I34" s="45">
        <f>E34-G34</f>
        <v>63852642</v>
      </c>
      <c r="J34" s="44"/>
      <c r="K34" s="44">
        <v>15500</v>
      </c>
      <c r="L34" s="44"/>
      <c r="M34" s="44">
        <v>9122576233</v>
      </c>
      <c r="N34" s="44"/>
      <c r="O34" s="44">
        <v>9058723591</v>
      </c>
      <c r="P34" s="44"/>
      <c r="Q34" s="45">
        <f>M34-O34</f>
        <v>63852642</v>
      </c>
      <c r="S34" s="47">
        <f t="shared" si="1"/>
        <v>0</v>
      </c>
      <c r="T34" s="47">
        <f t="shared" si="2"/>
        <v>0</v>
      </c>
      <c r="U34" s="47"/>
      <c r="V34" s="47"/>
      <c r="W34" s="47"/>
      <c r="X34" s="47"/>
      <c r="Y34" s="47"/>
    </row>
    <row r="35" spans="1:25" ht="34.5" customHeight="1" thickBot="1">
      <c r="A35" s="150"/>
      <c r="B35" s="150"/>
      <c r="C35" s="151">
        <f>SUM(C9:C34)</f>
        <v>370065567</v>
      </c>
      <c r="D35" s="150"/>
      <c r="E35" s="134">
        <f>SUM(E9:E34)</f>
        <v>3746071892460</v>
      </c>
      <c r="F35" s="150"/>
      <c r="G35" s="134">
        <f>SUM(G9:G34)</f>
        <v>4062936685631</v>
      </c>
      <c r="H35" s="150"/>
      <c r="I35" s="152">
        <f>SUM(I9:I34)</f>
        <v>-316864793171</v>
      </c>
      <c r="J35" s="150"/>
      <c r="K35" s="151"/>
      <c r="L35" s="150"/>
      <c r="M35" s="134">
        <f>SUM(M9:M34)</f>
        <v>3746071892460</v>
      </c>
      <c r="N35" s="150"/>
      <c r="O35" s="134">
        <f>SUM(O9:O34)</f>
        <v>3810769904556</v>
      </c>
      <c r="P35" s="150"/>
      <c r="Q35" s="134">
        <f>SUM(Q9:Q34)</f>
        <v>-64698012096</v>
      </c>
      <c r="S35" s="47"/>
      <c r="T35" s="47"/>
      <c r="U35" s="47"/>
      <c r="V35" s="47"/>
      <c r="W35" s="47"/>
      <c r="X35" s="47"/>
      <c r="Y35" s="47"/>
    </row>
    <row r="36" spans="1:25" ht="43.5" thickTop="1"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</row>
    <row r="37" spans="1:25" s="30" customFormat="1"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Y37" s="35"/>
    </row>
    <row r="38" spans="1:25" s="30" customFormat="1">
      <c r="C38" s="44"/>
      <c r="D38" s="44"/>
      <c r="E38" s="44"/>
      <c r="F38" s="44"/>
      <c r="G38" s="44"/>
      <c r="H38" s="44"/>
      <c r="I38" s="153"/>
      <c r="J38" s="44"/>
      <c r="K38" s="44"/>
      <c r="L38" s="44"/>
      <c r="M38" s="44"/>
      <c r="N38" s="44"/>
      <c r="O38" s="44"/>
      <c r="P38" s="44"/>
      <c r="Q38" s="44"/>
      <c r="Y38" s="35"/>
    </row>
    <row r="39" spans="1:25" s="30" customFormat="1">
      <c r="C39" s="44"/>
      <c r="D39" s="44"/>
      <c r="E39" s="44"/>
      <c r="F39" s="44"/>
      <c r="G39" s="44"/>
      <c r="H39" s="44"/>
      <c r="I39" s="153"/>
      <c r="J39" s="44"/>
      <c r="K39" s="44"/>
      <c r="L39" s="44"/>
      <c r="M39" s="44"/>
      <c r="N39" s="44"/>
      <c r="O39" s="44"/>
      <c r="P39" s="44"/>
      <c r="Q39" s="44"/>
      <c r="Y39" s="35"/>
    </row>
    <row r="40" spans="1:25" s="30" customFormat="1"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Y40" s="35"/>
    </row>
    <row r="41" spans="1:25" s="30" customFormat="1">
      <c r="Y41" s="35"/>
    </row>
    <row r="42" spans="1:25" s="30" customFormat="1">
      <c r="Y42" s="35"/>
    </row>
    <row r="43" spans="1:25" s="30" customFormat="1">
      <c r="Y43" s="35"/>
    </row>
    <row r="44" spans="1:25" s="30" customFormat="1">
      <c r="Y44" s="35"/>
    </row>
    <row r="45" spans="1:25">
      <c r="E45" s="113"/>
      <c r="F45" s="43"/>
      <c r="G45" s="113"/>
      <c r="I45" s="154"/>
    </row>
    <row r="46" spans="1:25">
      <c r="A46" s="150"/>
      <c r="B46" s="150"/>
      <c r="C46" s="151"/>
      <c r="D46" s="150"/>
      <c r="E46" s="150"/>
      <c r="F46" s="150"/>
      <c r="G46" s="150"/>
      <c r="H46" s="150"/>
      <c r="I46" s="154"/>
      <c r="J46" s="150"/>
      <c r="K46" s="151"/>
      <c r="L46" s="150"/>
      <c r="M46" s="150"/>
      <c r="N46" s="150"/>
      <c r="O46" s="150"/>
      <c r="P46" s="150"/>
    </row>
    <row r="47" spans="1:25">
      <c r="A47" s="150"/>
      <c r="B47" s="150"/>
      <c r="C47" s="151"/>
      <c r="D47" s="150"/>
      <c r="E47" s="113"/>
      <c r="F47" s="43"/>
      <c r="G47" s="113"/>
      <c r="H47" s="43"/>
      <c r="I47" s="154"/>
      <c r="J47" s="150"/>
      <c r="K47" s="151"/>
      <c r="L47" s="150"/>
      <c r="M47" s="150"/>
      <c r="N47" s="150"/>
      <c r="O47" s="150"/>
      <c r="P47" s="150"/>
    </row>
    <row r="48" spans="1:25">
      <c r="E48" s="113"/>
      <c r="F48" s="43"/>
      <c r="G48" s="113"/>
      <c r="H48" s="43"/>
      <c r="I48" s="113"/>
    </row>
    <row r="49" spans="1:17">
      <c r="A49" s="150"/>
      <c r="B49" s="150"/>
      <c r="C49" s="151"/>
      <c r="D49" s="150"/>
      <c r="E49" s="150"/>
      <c r="F49" s="150"/>
      <c r="G49" s="44"/>
      <c r="H49" s="150"/>
      <c r="I49" s="155"/>
      <c r="J49" s="155"/>
      <c r="K49" s="155"/>
      <c r="L49" s="155"/>
      <c r="M49" s="155"/>
      <c r="N49" s="155"/>
      <c r="O49" s="155"/>
      <c r="P49" s="155"/>
      <c r="Q49" s="155"/>
    </row>
    <row r="50" spans="1:17">
      <c r="G50" s="44"/>
      <c r="I50" s="155"/>
      <c r="J50" s="155"/>
      <c r="K50" s="155"/>
      <c r="L50" s="155"/>
      <c r="M50" s="155"/>
      <c r="N50" s="155"/>
      <c r="O50" s="155"/>
      <c r="P50" s="155"/>
      <c r="Q50" s="155"/>
    </row>
    <row r="51" spans="1:17">
      <c r="A51" s="150"/>
      <c r="B51" s="150"/>
      <c r="C51" s="151"/>
      <c r="D51" s="150"/>
      <c r="E51" s="150"/>
      <c r="F51" s="150"/>
      <c r="G51" s="44"/>
      <c r="H51" s="150"/>
      <c r="I51" s="155"/>
      <c r="J51" s="155"/>
      <c r="K51" s="155"/>
      <c r="L51" s="155"/>
      <c r="M51" s="155"/>
      <c r="N51" s="155"/>
      <c r="O51" s="155"/>
      <c r="P51" s="155"/>
      <c r="Q51" s="155"/>
    </row>
    <row r="52" spans="1:17">
      <c r="A52" s="150"/>
      <c r="B52" s="150"/>
      <c r="C52" s="151"/>
      <c r="D52" s="150"/>
      <c r="E52" s="150"/>
      <c r="F52" s="150"/>
      <c r="G52" s="44"/>
      <c r="H52" s="150"/>
      <c r="I52" s="155"/>
      <c r="J52" s="155"/>
      <c r="K52" s="155"/>
      <c r="L52" s="155"/>
      <c r="M52" s="155"/>
      <c r="N52" s="155"/>
      <c r="O52" s="155"/>
      <c r="P52" s="155"/>
      <c r="Q52" s="155"/>
    </row>
    <row r="53" spans="1:17">
      <c r="A53" s="150"/>
      <c r="B53" s="150"/>
      <c r="C53" s="151"/>
      <c r="D53" s="150"/>
      <c r="E53" s="150"/>
      <c r="F53" s="150"/>
      <c r="G53" s="150"/>
      <c r="H53" s="150"/>
      <c r="I53" s="156"/>
      <c r="J53" s="155"/>
      <c r="K53" s="155"/>
      <c r="L53" s="155"/>
      <c r="M53" s="155"/>
      <c r="N53" s="155"/>
      <c r="O53" s="155"/>
      <c r="P53" s="155"/>
      <c r="Q53" s="156"/>
    </row>
    <row r="54" spans="1:17">
      <c r="A54" s="150"/>
      <c r="B54" s="150"/>
      <c r="C54" s="151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</row>
    <row r="55" spans="1:17">
      <c r="A55" s="150"/>
      <c r="B55" s="150"/>
      <c r="C55" s="151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</row>
    <row r="56" spans="1:17">
      <c r="A56" s="150"/>
      <c r="B56" s="150"/>
      <c r="C56" s="151"/>
      <c r="D56" s="150"/>
      <c r="E56" s="150"/>
      <c r="F56" s="150"/>
      <c r="G56" s="150"/>
      <c r="H56" s="150"/>
      <c r="I56" s="150"/>
      <c r="J56" s="150"/>
      <c r="K56" s="151"/>
      <c r="L56" s="150"/>
      <c r="M56" s="150"/>
      <c r="N56" s="150"/>
      <c r="O56" s="150"/>
      <c r="P56" s="150"/>
    </row>
    <row r="57" spans="1:17">
      <c r="C57" s="157"/>
      <c r="E57" s="158"/>
      <c r="G57" s="158"/>
      <c r="I57" s="159"/>
      <c r="K57" s="157"/>
      <c r="M57" s="158"/>
      <c r="O57" s="158"/>
      <c r="Q57" s="31"/>
    </row>
    <row r="58" spans="1:17">
      <c r="A58" s="150"/>
      <c r="B58" s="150"/>
      <c r="C58" s="151"/>
      <c r="D58" s="150"/>
      <c r="E58" s="150"/>
      <c r="F58" s="150"/>
      <c r="G58" s="150"/>
      <c r="H58" s="150"/>
      <c r="I58" s="150"/>
      <c r="J58" s="150"/>
      <c r="K58" s="151"/>
      <c r="L58" s="150"/>
      <c r="M58" s="150"/>
      <c r="N58" s="150"/>
      <c r="O58" s="150"/>
      <c r="P58" s="150"/>
    </row>
    <row r="59" spans="1:17">
      <c r="A59" s="150"/>
      <c r="B59" s="150"/>
      <c r="C59" s="151"/>
      <c r="D59" s="150"/>
      <c r="E59" s="150"/>
      <c r="F59" s="150"/>
      <c r="G59" s="150"/>
      <c r="H59" s="150"/>
      <c r="I59" s="150"/>
      <c r="J59" s="150"/>
      <c r="K59" s="151"/>
      <c r="L59" s="150"/>
      <c r="M59" s="150"/>
      <c r="N59" s="150"/>
      <c r="O59" s="150"/>
      <c r="P59" s="150"/>
    </row>
    <row r="60" spans="1:17">
      <c r="A60" s="150"/>
      <c r="B60" s="150"/>
      <c r="C60" s="151"/>
      <c r="D60" s="150"/>
      <c r="E60" s="150"/>
      <c r="F60" s="150"/>
      <c r="G60" s="150"/>
      <c r="H60" s="150"/>
      <c r="I60" s="150"/>
      <c r="J60" s="150"/>
      <c r="K60" s="151"/>
      <c r="L60" s="150"/>
      <c r="M60" s="150"/>
      <c r="N60" s="150"/>
      <c r="O60" s="150"/>
      <c r="P60" s="150"/>
    </row>
    <row r="61" spans="1:17">
      <c r="A61" s="150"/>
      <c r="B61" s="150"/>
      <c r="C61" s="151"/>
      <c r="D61" s="150"/>
      <c r="E61" s="150"/>
      <c r="F61" s="150"/>
      <c r="G61" s="150"/>
      <c r="H61" s="150"/>
      <c r="I61" s="150"/>
      <c r="J61" s="150"/>
      <c r="K61" s="151"/>
      <c r="L61" s="150"/>
      <c r="M61" s="150"/>
      <c r="N61" s="150"/>
      <c r="O61" s="150"/>
      <c r="P61" s="150"/>
    </row>
    <row r="62" spans="1:17">
      <c r="A62" s="150"/>
      <c r="B62" s="150"/>
      <c r="C62" s="151"/>
      <c r="D62" s="150"/>
      <c r="E62" s="150"/>
      <c r="F62" s="150"/>
      <c r="G62" s="150"/>
      <c r="H62" s="150"/>
      <c r="I62" s="150"/>
      <c r="J62" s="150"/>
      <c r="K62" s="151"/>
      <c r="L62" s="150"/>
      <c r="M62" s="150"/>
      <c r="N62" s="150"/>
      <c r="O62" s="150"/>
      <c r="P62" s="150"/>
    </row>
    <row r="63" spans="1:17">
      <c r="A63" s="150"/>
      <c r="B63" s="150"/>
      <c r="C63" s="151"/>
      <c r="D63" s="150"/>
      <c r="E63" s="150"/>
      <c r="F63" s="150"/>
      <c r="G63" s="150"/>
      <c r="H63" s="150"/>
      <c r="I63" s="150"/>
      <c r="J63" s="150"/>
      <c r="K63" s="151"/>
      <c r="L63" s="150"/>
      <c r="M63" s="150"/>
      <c r="N63" s="150"/>
      <c r="O63" s="150"/>
      <c r="P63" s="150"/>
    </row>
  </sheetData>
  <autoFilter ref="A8:X8" xr:uid="{00000000-0001-0000-0600-000000000000}"/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روکش</vt:lpstr>
      <vt:lpstr>سهام</vt:lpstr>
      <vt:lpstr>اوراق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Mehri Ghasabi</cp:lastModifiedBy>
  <cp:lastPrinted>2023-04-24T13:57:09Z</cp:lastPrinted>
  <dcterms:created xsi:type="dcterms:W3CDTF">2019-07-05T09:08:54Z</dcterms:created>
  <dcterms:modified xsi:type="dcterms:W3CDTF">2023-08-01T05:26:00Z</dcterms:modified>
</cp:coreProperties>
</file>