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صندوق آهنگ سهام کیان\گزارش ماهانه\سال1402\14020631\"/>
    </mc:Choice>
  </mc:AlternateContent>
  <xr:revisionPtr revIDLastSave="0" documentId="13_ncr:1_{2C9BC578-5F97-4526-A006-789D14EF985B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اوراق!$A$1:$AK$14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'!$A$1:$S$27</definedName>
    <definedName name="_xlnm.Print_Area" localSheetId="8">'درآمد ناشی از تغییر قیمت اوراق '!$A$1:$Q$36</definedName>
    <definedName name="_xlnm.Print_Area" localSheetId="7">'درآمد ناشی از فروش '!$A$1:$Q$38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'!$A$1:$Q$14</definedName>
    <definedName name="_xlnm.Print_Area" localSheetId="9">'سرمایه‌گذاری در سهام '!$A$1:$U$43</definedName>
    <definedName name="_xlnm.Print_Area" localSheetId="1">سهام!$A$1:$Z$43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1" l="1"/>
  <c r="K13" i="11"/>
  <c r="K15" i="11"/>
  <c r="K16" i="11"/>
  <c r="K17" i="11"/>
  <c r="K19" i="11"/>
  <c r="K25" i="11"/>
  <c r="K26" i="11"/>
  <c r="K27" i="11"/>
  <c r="K28" i="11"/>
  <c r="K29" i="11"/>
  <c r="K30" i="11"/>
  <c r="K31" i="11"/>
  <c r="K33" i="11"/>
  <c r="K34" i="11"/>
  <c r="K36" i="11"/>
  <c r="K37" i="11"/>
  <c r="K38" i="11"/>
  <c r="K39" i="11"/>
  <c r="K41" i="11"/>
  <c r="K42" i="11"/>
  <c r="K10" i="11"/>
  <c r="Q12" i="18"/>
  <c r="Q11" i="18"/>
  <c r="I10" i="18"/>
  <c r="Q10" i="18"/>
  <c r="I11" i="18"/>
  <c r="G12" i="18"/>
  <c r="O12" i="18"/>
  <c r="I36" i="10"/>
  <c r="I9" i="10"/>
  <c r="E36" i="10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I37" i="9"/>
  <c r="G17" i="9"/>
  <c r="G16" i="9"/>
  <c r="G15" i="9"/>
  <c r="G14" i="9"/>
  <c r="G13" i="9"/>
  <c r="G12" i="9"/>
  <c r="G11" i="9"/>
  <c r="G10" i="9"/>
  <c r="G9" i="9"/>
  <c r="G35" i="9"/>
  <c r="G36" i="9"/>
  <c r="Q37" i="9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9" i="8"/>
  <c r="K26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9" i="8"/>
  <c r="M13" i="7"/>
  <c r="I13" i="7"/>
  <c r="I11" i="15"/>
  <c r="I12" i="15"/>
  <c r="W13" i="21"/>
  <c r="AA13" i="21"/>
  <c r="S13" i="21"/>
  <c r="U34" i="1" l="1"/>
  <c r="I34" i="1"/>
  <c r="Q39" i="1"/>
  <c r="Q13" i="1"/>
  <c r="Q12" i="1"/>
  <c r="Q14" i="1"/>
  <c r="Q15" i="1"/>
  <c r="Q18" i="1"/>
  <c r="Q20" i="1"/>
  <c r="Q34" i="1"/>
  <c r="Q16" i="1"/>
  <c r="Q22" i="1"/>
  <c r="Q23" i="1"/>
  <c r="Q32" i="1"/>
  <c r="Q24" i="1"/>
  <c r="Q17" i="1"/>
  <c r="Q26" i="1"/>
  <c r="Q25" i="1"/>
  <c r="Q27" i="1"/>
  <c r="Q29" i="1"/>
  <c r="Q30" i="1"/>
  <c r="Q33" i="1"/>
  <c r="Q36" i="1"/>
  <c r="Q37" i="1"/>
  <c r="Q21" i="1"/>
  <c r="Q31" i="1"/>
  <c r="Q38" i="1"/>
  <c r="Q28" i="1"/>
  <c r="Q40" i="1"/>
  <c r="Q19" i="1"/>
  <c r="Q13" i="21"/>
  <c r="AK13" i="21"/>
  <c r="AM10" i="21"/>
  <c r="AI13" i="21"/>
  <c r="AG13" i="21"/>
  <c r="E43" i="11" l="1"/>
  <c r="U41" i="1"/>
  <c r="W41" i="1"/>
  <c r="S25" i="11" l="1"/>
  <c r="S26" i="11"/>
  <c r="S27" i="11"/>
  <c r="S28" i="11"/>
  <c r="S29" i="11"/>
  <c r="S30" i="11"/>
  <c r="S31" i="11"/>
  <c r="S32" i="11"/>
  <c r="S33" i="11"/>
  <c r="I27" i="11"/>
  <c r="I28" i="11"/>
  <c r="I29" i="11"/>
  <c r="I30" i="11"/>
  <c r="I31" i="11"/>
  <c r="I32" i="11"/>
  <c r="K32" i="11" s="1"/>
  <c r="C43" i="11"/>
  <c r="G43" i="11"/>
  <c r="G41" i="1"/>
  <c r="E41" i="1"/>
  <c r="I10" i="11" l="1"/>
  <c r="G36" i="10"/>
  <c r="S26" i="8"/>
  <c r="E37" i="9"/>
  <c r="AA11" i="1"/>
  <c r="D12" i="18"/>
  <c r="E12" i="18"/>
  <c r="F12" i="18"/>
  <c r="H12" i="18"/>
  <c r="I12" i="18"/>
  <c r="J12" i="18"/>
  <c r="K12" i="18"/>
  <c r="L12" i="18"/>
  <c r="M12" i="18"/>
  <c r="N12" i="18"/>
  <c r="P12" i="18"/>
  <c r="C12" i="18"/>
  <c r="Q26" i="8"/>
  <c r="O26" i="8"/>
  <c r="M26" i="8"/>
  <c r="I26" i="8"/>
  <c r="Q13" i="6"/>
  <c r="O13" i="6"/>
  <c r="M13" i="6"/>
  <c r="K13" i="6"/>
  <c r="O41" i="1"/>
  <c r="K41" i="1"/>
  <c r="S11" i="11"/>
  <c r="I16" i="11"/>
  <c r="O37" i="9"/>
  <c r="M37" i="9"/>
  <c r="G37" i="9"/>
  <c r="I11" i="11"/>
  <c r="I12" i="11"/>
  <c r="K12" i="11" s="1"/>
  <c r="I13" i="11"/>
  <c r="S39" i="11"/>
  <c r="S41" i="11"/>
  <c r="I17" i="11"/>
  <c r="I18" i="11"/>
  <c r="K18" i="11" s="1"/>
  <c r="I19" i="11"/>
  <c r="I20" i="11"/>
  <c r="K20" i="11" s="1"/>
  <c r="I21" i="11"/>
  <c r="K21" i="11" s="1"/>
  <c r="I22" i="11"/>
  <c r="K22" i="11" s="1"/>
  <c r="I23" i="11"/>
  <c r="K23" i="11" s="1"/>
  <c r="I24" i="11"/>
  <c r="K24" i="11" s="1"/>
  <c r="I25" i="11"/>
  <c r="I26" i="11"/>
  <c r="I33" i="11"/>
  <c r="I34" i="11"/>
  <c r="I35" i="11"/>
  <c r="K35" i="11" s="1"/>
  <c r="I36" i="11"/>
  <c r="I15" i="11"/>
  <c r="I37" i="11"/>
  <c r="I39" i="11"/>
  <c r="I41" i="11"/>
  <c r="Y35" i="1" l="1"/>
  <c r="Y24" i="1"/>
  <c r="Y13" i="1"/>
  <c r="Y23" i="1"/>
  <c r="Y12" i="1"/>
  <c r="Y16" i="1"/>
  <c r="Y20" i="1"/>
  <c r="Y21" i="1"/>
  <c r="Y22" i="1"/>
  <c r="Y38" i="1"/>
  <c r="Y29" i="1"/>
  <c r="Y28" i="1"/>
  <c r="Y39" i="1"/>
  <c r="S21" i="11"/>
  <c r="S20" i="11"/>
  <c r="S24" i="11"/>
  <c r="S37" i="11"/>
  <c r="S22" i="11"/>
  <c r="S12" i="11"/>
  <c r="S23" i="11"/>
  <c r="S34" i="11"/>
  <c r="S17" i="11"/>
  <c r="S10" i="11"/>
  <c r="S19" i="11"/>
  <c r="S13" i="7"/>
  <c r="O13" i="7"/>
  <c r="S15" i="11" l="1"/>
  <c r="S18" i="11"/>
  <c r="S36" i="11"/>
  <c r="S35" i="11"/>
  <c r="S16" i="11"/>
  <c r="S13" i="11"/>
  <c r="Q36" i="10" l="1"/>
  <c r="S8" i="6" l="1"/>
  <c r="Q13" i="7" l="1"/>
  <c r="K13" i="7"/>
  <c r="Q43" i="11"/>
  <c r="O43" i="11"/>
  <c r="M43" i="11"/>
  <c r="I40" i="11"/>
  <c r="K40" i="11" s="1"/>
  <c r="E15" i="13"/>
  <c r="I15" i="13"/>
  <c r="C12" i="14"/>
  <c r="E12" i="14"/>
  <c r="E8" i="14"/>
  <c r="C8" i="14"/>
  <c r="I8" i="13"/>
  <c r="E8" i="13"/>
  <c r="K8" i="18"/>
  <c r="C8" i="18"/>
  <c r="Y33" i="1"/>
  <c r="Y18" i="1"/>
  <c r="Y30" i="1"/>
  <c r="Y15" i="1"/>
  <c r="Y34" i="1"/>
  <c r="Y17" i="1"/>
  <c r="Y27" i="1"/>
  <c r="Y25" i="1"/>
  <c r="Y40" i="1"/>
  <c r="Y31" i="1"/>
  <c r="S40" i="11" l="1"/>
  <c r="K10" i="13"/>
  <c r="E12" i="15"/>
  <c r="G10" i="13"/>
  <c r="G11" i="13"/>
  <c r="S14" i="11"/>
  <c r="I42" i="11"/>
  <c r="I14" i="11"/>
  <c r="K14" i="11" s="1"/>
  <c r="K13" i="13"/>
  <c r="K11" i="13"/>
  <c r="E11" i="15"/>
  <c r="G13" i="13"/>
  <c r="L15" i="13"/>
  <c r="J15" i="13"/>
  <c r="H15" i="13"/>
  <c r="F15" i="13"/>
  <c r="R12" i="18"/>
  <c r="E10" i="15"/>
  <c r="I10" i="15" s="1"/>
  <c r="C4" i="18"/>
  <c r="A3" i="18"/>
  <c r="A3" i="13" s="1"/>
  <c r="AA43" i="11"/>
  <c r="R26" i="8"/>
  <c r="P26" i="8"/>
  <c r="N26" i="8"/>
  <c r="L26" i="8"/>
  <c r="J26" i="8"/>
  <c r="O7" i="8"/>
  <c r="I7" i="8"/>
  <c r="A4" i="15"/>
  <c r="A4" i="7" s="1"/>
  <c r="S12" i="6"/>
  <c r="S11" i="6"/>
  <c r="S10" i="6"/>
  <c r="S9" i="6"/>
  <c r="Q6" i="6"/>
  <c r="K6" i="6"/>
  <c r="E4" i="6"/>
  <c r="Y36" i="1"/>
  <c r="Y37" i="1"/>
  <c r="Y32" i="1"/>
  <c r="Y19" i="1"/>
  <c r="Y26" i="1"/>
  <c r="Y14" i="1"/>
  <c r="S42" i="11" l="1"/>
  <c r="S43" i="11" s="1"/>
  <c r="I43" i="11"/>
  <c r="Y41" i="1"/>
  <c r="S13" i="6"/>
  <c r="G14" i="13"/>
  <c r="G12" i="13"/>
  <c r="K14" i="13"/>
  <c r="K12" i="13"/>
  <c r="A4" i="8"/>
  <c r="A4" i="10" s="1"/>
  <c r="A4" i="9" s="1"/>
  <c r="A4" i="11" s="1"/>
  <c r="A4" i="18" s="1"/>
  <c r="A4" i="13" s="1"/>
  <c r="A4" i="14" s="1"/>
  <c r="E9" i="15" l="1"/>
  <c r="K15" i="13"/>
  <c r="G15" i="13"/>
  <c r="E13" i="15" l="1"/>
  <c r="U11" i="11" s="1"/>
  <c r="I9" i="15"/>
  <c r="I13" i="15" s="1"/>
  <c r="U42" i="11"/>
  <c r="U26" i="11"/>
  <c r="U37" i="11"/>
  <c r="U35" i="11"/>
  <c r="U17" i="11"/>
  <c r="U12" i="11"/>
  <c r="U14" i="11" l="1"/>
  <c r="U13" i="11"/>
  <c r="U18" i="11"/>
  <c r="U24" i="11"/>
  <c r="U25" i="11"/>
  <c r="U23" i="11"/>
  <c r="U33" i="11"/>
  <c r="U19" i="11"/>
  <c r="G12" i="15"/>
  <c r="U28" i="11"/>
  <c r="U34" i="11"/>
  <c r="U29" i="11"/>
  <c r="U20" i="11"/>
  <c r="K43" i="11"/>
  <c r="G10" i="15"/>
  <c r="U31" i="11"/>
  <c r="U30" i="11"/>
  <c r="U41" i="11"/>
  <c r="G11" i="15"/>
  <c r="U15" i="11"/>
  <c r="U22" i="11"/>
  <c r="U21" i="11"/>
  <c r="U36" i="11"/>
  <c r="U27" i="11"/>
  <c r="U40" i="11"/>
  <c r="U39" i="11"/>
  <c r="U16" i="11"/>
  <c r="U32" i="11"/>
  <c r="G9" i="15"/>
  <c r="U10" i="11"/>
  <c r="O36" i="10"/>
  <c r="M36" i="10"/>
  <c r="G13" i="15" l="1"/>
  <c r="U43" i="11"/>
  <c r="N37" i="9"/>
  <c r="P37" i="9"/>
  <c r="L37" i="9"/>
  <c r="H37" i="9"/>
  <c r="J37" i="9"/>
</calcChain>
</file>

<file path=xl/sharedStrings.xml><?xml version="1.0" encoding="utf-8"?>
<sst xmlns="http://schemas.openxmlformats.org/spreadsheetml/2006/main" count="557" uniqueCount="172">
  <si>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</si>
  <si>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</si>
  <si>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</si>
  <si>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</si>
  <si>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</si>
  <si>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</si>
  <si>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</si>
  <si>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</si>
  <si>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</si>
  <si>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</si>
  <si>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</si>
  <si>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</si>
  <si>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</si>
  <si>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</si>
  <si>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</si>
  <si>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</si>
  <si>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</si>
  <si>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</si>
  <si>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</si>
  <si>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</si>
  <si>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</si>
  <si>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</si>
  <si>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</si>
  <si>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</si>
  <si>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</si>
  <si>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</si>
  <si>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</si>
  <si>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</si>
  <si>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</si>
  <si>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</si>
  <si>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</si>
  <si>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</si>
  <si>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</si>
  <si>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</si>
  <si>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</si>
  <si>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</si>
  <si>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</si>
  <si>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</si>
  <si>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</si>
  <si>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</si>
  <si>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</si>
  <si>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</si>
  <si>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</si>
  <si>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</si>
  <si>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</si>
  <si>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</si>
  <si>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</si>
  <si>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</si>
  <si>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</si>
  <si>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</si>
  <si>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</si>
  <si>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</si>
  <si>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</si>
  <si>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</si>
  <si>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</si>
  <si>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</si>
  <si>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</si>
  <si>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</si>
  <si>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</si>
  <si>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</si>
  <si>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</si>
  <si>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</si>
  <si>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</si>
  <si>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</si>
  <si>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</si>
  <si>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</si>
  <si>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</si>
  <si>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</si>
  <si>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</si>
  <si>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</si>
  <si>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</si>
  <si>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</si>
  <si>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</si>
  <si>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</si>
  <si>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</si>
  <si>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</si>
  <si>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</si>
  <si>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</si>
  <si>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</si>
  <si>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</si>
  <si>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</si>
  <si>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</si>
  <si>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</si>
  <si>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</si>
  <si>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</si>
  <si>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</si>
  <si>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</si>
  <si>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</si>
  <si>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</si>
  <si>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</si>
  <si>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</si>
  <si>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</si>
  <si>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</si>
  <si>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</si>
  <si>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</si>
  <si>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</si>
  <si>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</si>
  <si>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</si>
  <si>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</si>
  <si>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</si>
  <si>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</si>
  <si>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</si>
  <si>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</si>
  <si>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</si>
  <si>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</si>
  <si>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</si>
  <si>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</si>
  <si>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</si>
  <si>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</si>
  <si>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</si>
  <si>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</si>
  <si>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</si>
  <si>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</si>
  <si>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</si>
  <si>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</si>
  <si>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</si>
  <si>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</si>
  <si>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</si>
  <si>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</si>
  <si>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</si>
  <si>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</si>
  <si>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</si>
  <si>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</si>
  <si>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</si>
  <si>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</si>
  <si>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</si>
  <si>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</si>
  <si>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</si>
  <si>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</si>
  <si>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</si>
  <si>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</si>
  <si>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</si>
  <si>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</si>
  <si>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>1402/03/31</t>
  </si>
  <si>
    <t>ح . سرمایه گذاری صبا تامین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</si>
  <si>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</si>
  <si>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</si>
  <si>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</si>
  <si>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</si>
  <si>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</si>
  <si>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</si>
  <si>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</si>
  <si>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</si>
  <si>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</si>
  <si>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</si>
  <si>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</si>
  <si>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</si>
  <si>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1402/05/31</t>
  </si>
  <si>
    <t xml:space="preserve"> منتهی به 1402/06/31</t>
  </si>
  <si>
    <t>برای ماه منتهی به 1402/06/31</t>
  </si>
  <si>
    <t>1402/06/31</t>
  </si>
  <si>
    <t xml:space="preserve">از ابتدای سال مالی تا پایان شهریور ماه </t>
  </si>
  <si>
    <t>طی شهریور ماه</t>
  </si>
  <si>
    <t>از ابتدای سال مالی تا پایان شهریور ماه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</si>
  <si>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</si>
  <si>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</si>
  <si>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</si>
  <si>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</si>
  <si>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</si>
  <si>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</si>
  <si>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</si>
  <si>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</si>
  <si>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</si>
  <si>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</si>
  <si>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</si>
  <si>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</si>
  <si>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</si>
  <si>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بله</t>
  </si>
  <si>
    <t>1401/02/26</t>
  </si>
  <si>
    <t>1404/03/26</t>
  </si>
  <si>
    <t>1401/12/08</t>
  </si>
  <si>
    <t>1404/09/16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</si>
</sst>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39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43" fontId="11" fillId="0" borderId="0" xfId="0" applyNumberFormat="1" applyFont="1" applyAlignment="1">
      <alignment horizontal="center"/>
    </xf>
    <xf numFmtId="4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3" fillId="0" borderId="2" xfId="0" applyNumberFormat="1" applyFont="1" applyBorder="1"/>
    <xf numFmtId="168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1" fontId="8" fillId="0" borderId="0" xfId="0" applyNumberFormat="1" applyFont="1"/>
    <xf numFmtId="165" fontId="8" fillId="0" borderId="2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6" fontId="8" fillId="0" borderId="2" xfId="0" applyNumberFormat="1" applyFont="1" applyBorder="1" applyAlignment="1">
      <alignment vertical="center"/>
    </xf>
    <xf numFmtId="3" fontId="38" fillId="0" borderId="0" xfId="0" applyNumberFormat="1" applyFont="1"/>
    <xf numFmtId="165" fontId="9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4" fillId="0" borderId="0" xfId="0" applyNumberFormat="1" applyFont="1"/>
    <xf numFmtId="41" fontId="4" fillId="0" borderId="0" xfId="0" applyNumberFormat="1" applyFont="1"/>
    <xf numFmtId="165" fontId="13" fillId="0" borderId="2" xfId="0" applyNumberFormat="1" applyFont="1" applyBorder="1" applyAlignment="1">
      <alignment vertical="center"/>
    </xf>
    <xf numFmtId="168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8" fillId="0" borderId="7" xfId="0" applyNumberFormat="1" applyFont="1" applyBorder="1"/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167" fontId="43" fillId="0" borderId="0" xfId="2" applyNumberFormat="1" applyFont="1" applyFill="1" applyAlignment="1">
      <alignment vertical="center"/>
    </xf>
    <xf numFmtId="41" fontId="35" fillId="0" borderId="0" xfId="0" applyNumberFormat="1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167" fontId="44" fillId="0" borderId="8" xfId="2" applyNumberFormat="1" applyFont="1" applyFill="1" applyBorder="1" applyAlignment="1">
      <alignment vertical="center"/>
    </xf>
    <xf numFmtId="0" fontId="44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3" fontId="36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165" fontId="32" fillId="0" borderId="0" xfId="0" applyNumberFormat="1" applyFont="1"/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0" fontId="29" fillId="0" borderId="0" xfId="0" applyFont="1"/>
    <xf numFmtId="165" fontId="29" fillId="0" borderId="0" xfId="0" applyNumberFormat="1" applyFont="1" applyAlignment="1">
      <alignment horizontal="right" vertical="center"/>
    </xf>
    <xf numFmtId="10" fontId="29" fillId="0" borderId="0" xfId="0" applyNumberFormat="1" applyFont="1" applyAlignment="1">
      <alignment horizontal="center"/>
    </xf>
    <xf numFmtId="3" fontId="29" fillId="0" borderId="0" xfId="0" applyNumberFormat="1" applyFont="1"/>
    <xf numFmtId="165" fontId="38" fillId="0" borderId="0" xfId="0" applyNumberFormat="1" applyFont="1" applyAlignment="1">
      <alignment horizontal="right" vertical="center"/>
    </xf>
    <xf numFmtId="167" fontId="24" fillId="0" borderId="0" xfId="2" applyNumberFormat="1" applyFont="1" applyFill="1" applyAlignment="1">
      <alignment vertical="center"/>
    </xf>
    <xf numFmtId="167" fontId="46" fillId="0" borderId="8" xfId="2" applyNumberFormat="1" applyFont="1" applyFill="1" applyBorder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8" fillId="0" borderId="0" xfId="0" applyFont="1" applyAlignment="1"/>
    <xf numFmtId="0" fontId="8" fillId="0" borderId="2" xfId="0" applyFont="1" applyBorder="1"/>
    <xf numFmtId="41" fontId="8" fillId="0" borderId="2" xfId="0" applyNumberFormat="1" applyFont="1" applyBorder="1"/>
    <xf numFmtId="0" fontId="2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3" fontId="42" fillId="0" borderId="0" xfId="0" applyNumberFormat="1" applyFont="1" applyFill="1"/>
    <xf numFmtId="3" fontId="37" fillId="0" borderId="0" xfId="0" applyNumberFormat="1" applyFont="1" applyFill="1"/>
    <xf numFmtId="3" fontId="41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8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167" fontId="24" fillId="0" borderId="0" xfId="0" applyNumberFormat="1" applyFont="1" applyFill="1" applyAlignment="1">
      <alignment vertical="center"/>
    </xf>
    <xf numFmtId="41" fontId="8" fillId="0" borderId="0" xfId="0" applyNumberFormat="1" applyFont="1" applyBorder="1"/>
    <xf numFmtId="0" fontId="8" fillId="0" borderId="0" xfId="0" applyFont="1" applyBorder="1"/>
    <xf numFmtId="3" fontId="48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590550</xdr:colOff>
      <xdr:row>49</xdr:row>
      <xdr:rowOff>107576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1AE6D8-FFB5-4B87-B504-8C2C30CE3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0250" y="0"/>
          <a:ext cx="7296150" cy="9442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H7" sqref="H7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81" t="s">
        <v>94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ht="1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ht="15" customHeight="1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</row>
    <row r="28" spans="1:13">
      <c r="A28" s="182" t="s">
        <v>148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</row>
    <row r="29" spans="1:13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3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2" spans="1:13">
      <c r="C32" s="2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65"/>
  <sheetViews>
    <sheetView rightToLeft="1" view="pageBreakPreview" zoomScale="40" zoomScaleNormal="100" zoomScaleSheetLayoutView="40" workbookViewId="0">
      <selection activeCell="G12" sqref="G12"/>
    </sheetView>
  </sheetViews>
  <sheetFormatPr defaultColWidth="9.140625" defaultRowHeight="27.75"/>
  <cols>
    <col min="1" max="1" width="74.140625" style="22" bestFit="1" customWidth="1"/>
    <col min="2" max="2" width="1" style="22" customWidth="1"/>
    <col min="3" max="3" width="39.140625" style="22" bestFit="1" customWidth="1"/>
    <col min="4" max="4" width="1" style="22" customWidth="1"/>
    <col min="5" max="5" width="45.5703125" style="22" bestFit="1" customWidth="1"/>
    <col min="6" max="6" width="1" style="22" customWidth="1"/>
    <col min="7" max="7" width="44.140625" style="22" bestFit="1" customWidth="1"/>
    <col min="8" max="8" width="1" style="22" customWidth="1"/>
    <col min="9" max="9" width="43.7109375" style="22" bestFit="1" customWidth="1"/>
    <col min="10" max="10" width="1" style="22" customWidth="1"/>
    <col min="11" max="11" width="22.28515625" style="129" customWidth="1"/>
    <col min="12" max="12" width="1" style="22" customWidth="1"/>
    <col min="13" max="13" width="44.140625" style="22" bestFit="1" customWidth="1"/>
    <col min="14" max="14" width="1" style="22" customWidth="1"/>
    <col min="15" max="15" width="44.42578125" style="22" bestFit="1" customWidth="1"/>
    <col min="16" max="16" width="1.5703125" style="22" customWidth="1"/>
    <col min="17" max="17" width="44" style="22" customWidth="1"/>
    <col min="18" max="18" width="1" style="22" customWidth="1"/>
    <col min="19" max="19" width="43.42578125" style="22" customWidth="1"/>
    <col min="20" max="20" width="1" style="22" customWidth="1"/>
    <col min="21" max="21" width="23.42578125" style="129" customWidth="1"/>
    <col min="22" max="22" width="1" style="22" customWidth="1"/>
    <col min="23" max="23" width="32.28515625" style="22" bestFit="1" customWidth="1"/>
    <col min="24" max="24" width="34.85546875" style="22" bestFit="1" customWidth="1"/>
    <col min="25" max="25" width="37.7109375" style="22" bestFit="1" customWidth="1"/>
    <col min="26" max="26" width="23" style="22" bestFit="1" customWidth="1"/>
    <col min="27" max="27" width="31.5703125" style="22" bestFit="1" customWidth="1"/>
    <col min="28" max="16384" width="9.140625" style="22"/>
  </cols>
  <sheetData>
    <row r="2" spans="1:25" s="123" customFormat="1" ht="78">
      <c r="A2" s="206" t="s">
        <v>67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5" s="123" customFormat="1" ht="78">
      <c r="A3" s="206" t="s">
        <v>29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5" s="123" customFormat="1" ht="78">
      <c r="A4" s="206" t="str">
        <f>'درآمد ناشی از فروش '!A4:Q4</f>
        <v>برای ماه منتهی به 1402/06/31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25" s="125" customFormat="1" ht="36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5" s="126" customFormat="1" ht="53.25">
      <c r="A6" s="209" t="s">
        <v>80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U6" s="127"/>
    </row>
    <row r="7" spans="1:25" ht="40.5">
      <c r="A7" s="113"/>
      <c r="B7" s="113"/>
      <c r="C7" s="113"/>
      <c r="D7" s="113"/>
      <c r="E7" s="113"/>
      <c r="F7" s="113"/>
      <c r="G7" s="113"/>
      <c r="H7" s="113"/>
      <c r="I7" s="128"/>
      <c r="J7" s="113"/>
      <c r="K7" s="114"/>
      <c r="L7" s="113"/>
      <c r="M7" s="113"/>
      <c r="N7" s="113"/>
      <c r="O7" s="113"/>
      <c r="P7" s="113"/>
      <c r="Q7" s="113"/>
      <c r="R7" s="113"/>
      <c r="S7" s="128"/>
    </row>
    <row r="8" spans="1:25" s="126" customFormat="1" ht="46.5" customHeight="1" thickBot="1">
      <c r="A8" s="207" t="s">
        <v>3</v>
      </c>
      <c r="C8" s="208" t="s">
        <v>152</v>
      </c>
      <c r="D8" s="208" t="s">
        <v>31</v>
      </c>
      <c r="E8" s="208" t="s">
        <v>31</v>
      </c>
      <c r="F8" s="208" t="s">
        <v>31</v>
      </c>
      <c r="G8" s="208" t="s">
        <v>31</v>
      </c>
      <c r="H8" s="208" t="s">
        <v>31</v>
      </c>
      <c r="I8" s="208" t="s">
        <v>31</v>
      </c>
      <c r="J8" s="208" t="s">
        <v>31</v>
      </c>
      <c r="K8" s="208" t="s">
        <v>31</v>
      </c>
      <c r="M8" s="208" t="s">
        <v>153</v>
      </c>
      <c r="N8" s="208" t="s">
        <v>32</v>
      </c>
      <c r="O8" s="208" t="s">
        <v>32</v>
      </c>
      <c r="P8" s="208" t="s">
        <v>32</v>
      </c>
      <c r="Q8" s="208" t="s">
        <v>32</v>
      </c>
      <c r="R8" s="208" t="s">
        <v>32</v>
      </c>
      <c r="S8" s="208" t="s">
        <v>32</v>
      </c>
      <c r="T8" s="208" t="s">
        <v>32</v>
      </c>
      <c r="U8" s="208" t="s">
        <v>32</v>
      </c>
    </row>
    <row r="9" spans="1:25" s="130" customFormat="1" ht="76.5" customHeight="1" thickBot="1">
      <c r="A9" s="208" t="s">
        <v>3</v>
      </c>
      <c r="C9" s="131" t="s">
        <v>49</v>
      </c>
      <c r="E9" s="131" t="s">
        <v>50</v>
      </c>
      <c r="G9" s="131" t="s">
        <v>51</v>
      </c>
      <c r="I9" s="131" t="s">
        <v>22</v>
      </c>
      <c r="K9" s="131" t="s">
        <v>52</v>
      </c>
      <c r="M9" s="131" t="s">
        <v>49</v>
      </c>
      <c r="O9" s="131" t="s">
        <v>50</v>
      </c>
      <c r="Q9" s="131" t="s">
        <v>51</v>
      </c>
      <c r="S9" s="131" t="s">
        <v>22</v>
      </c>
      <c r="U9" s="131" t="s">
        <v>52</v>
      </c>
    </row>
    <row r="10" spans="1:25" s="133" customFormat="1" ht="51" customHeight="1">
      <c r="A10" s="132" t="s">
        <v>108</v>
      </c>
      <c r="C10" s="134">
        <v>0</v>
      </c>
      <c r="D10" s="134"/>
      <c r="E10" s="134">
        <v>19102800756</v>
      </c>
      <c r="F10" s="134"/>
      <c r="G10" s="134">
        <v>0</v>
      </c>
      <c r="H10" s="134"/>
      <c r="I10" s="134">
        <f>C10+E10+G10</f>
        <v>19102800756</v>
      </c>
      <c r="K10" s="135">
        <f>I10/412549063781</f>
        <v>4.6304312463888282E-2</v>
      </c>
      <c r="M10" s="134">
        <v>11400000000</v>
      </c>
      <c r="N10" s="134"/>
      <c r="O10" s="134">
        <v>35118495533</v>
      </c>
      <c r="P10" s="134"/>
      <c r="Q10" s="134">
        <v>887054393</v>
      </c>
      <c r="R10" s="134"/>
      <c r="S10" s="134">
        <f>M10+O10+Q10</f>
        <v>47405549926</v>
      </c>
      <c r="U10" s="135">
        <f>S10/'جمع درآمدها'!$E$13</f>
        <v>0.19084017090916641</v>
      </c>
      <c r="W10" s="136"/>
      <c r="X10" s="136"/>
      <c r="Y10" s="126"/>
    </row>
    <row r="11" spans="1:25" s="133" customFormat="1" ht="51" customHeight="1">
      <c r="A11" s="132" t="s">
        <v>123</v>
      </c>
      <c r="C11" s="134">
        <v>0</v>
      </c>
      <c r="D11" s="134"/>
      <c r="E11" s="134">
        <v>2942388000</v>
      </c>
      <c r="F11" s="134"/>
      <c r="G11" s="134">
        <v>0</v>
      </c>
      <c r="H11" s="134"/>
      <c r="I11" s="134">
        <f>C11+E11+G14</f>
        <v>2942388000</v>
      </c>
      <c r="K11" s="135">
        <f t="shared" ref="K11:K42" si="0">I11/412549063781</f>
        <v>7.1322134948825257E-3</v>
      </c>
      <c r="M11" s="134">
        <v>3900000000</v>
      </c>
      <c r="N11" s="134"/>
      <c r="O11" s="134">
        <v>21154301367</v>
      </c>
      <c r="P11" s="134"/>
      <c r="Q11" s="134">
        <v>35178078672</v>
      </c>
      <c r="R11" s="134"/>
      <c r="S11" s="134">
        <f>M11+O11+Q14</f>
        <v>2741709760</v>
      </c>
      <c r="U11" s="135">
        <f>S11/'جمع درآمدها'!$E$13</f>
        <v>1.1037280655925063E-2</v>
      </c>
      <c r="W11" s="136"/>
      <c r="X11" s="136"/>
      <c r="Y11" s="126"/>
    </row>
    <row r="12" spans="1:25" s="133" customFormat="1" ht="51" customHeight="1">
      <c r="A12" s="132" t="s">
        <v>107</v>
      </c>
      <c r="C12" s="134">
        <v>0</v>
      </c>
      <c r="D12" s="134"/>
      <c r="E12" s="134">
        <v>100301993505</v>
      </c>
      <c r="F12" s="134"/>
      <c r="G12" s="134">
        <v>6523832479</v>
      </c>
      <c r="H12" s="134"/>
      <c r="I12" s="134">
        <f>C12+E12+G15</f>
        <v>100301993505</v>
      </c>
      <c r="K12" s="135">
        <f t="shared" si="0"/>
        <v>0.24312742970674855</v>
      </c>
      <c r="M12" s="134">
        <v>45450000900</v>
      </c>
      <c r="N12" s="134"/>
      <c r="O12" s="134">
        <v>919569130</v>
      </c>
      <c r="P12" s="134"/>
      <c r="Q12" s="134">
        <v>-4165666802</v>
      </c>
      <c r="R12" s="134"/>
      <c r="S12" s="134">
        <f>M12+O12+Q15</f>
        <v>46369570030</v>
      </c>
      <c r="U12" s="135">
        <f>S12/'جمع درآمدها'!$E$13</f>
        <v>0.1866696343217896</v>
      </c>
      <c r="W12" s="136"/>
      <c r="X12" s="136"/>
      <c r="Y12" s="126"/>
    </row>
    <row r="13" spans="1:25" s="133" customFormat="1" ht="51" customHeight="1">
      <c r="A13" s="132" t="s">
        <v>89</v>
      </c>
      <c r="C13" s="134">
        <v>0</v>
      </c>
      <c r="D13" s="134"/>
      <c r="E13" s="134">
        <v>18776780901</v>
      </c>
      <c r="F13" s="134"/>
      <c r="G13" s="134">
        <v>-4554969806</v>
      </c>
      <c r="H13" s="134"/>
      <c r="I13" s="134">
        <f>C13+E13+G16</f>
        <v>18848759705</v>
      </c>
      <c r="K13" s="135">
        <f t="shared" si="0"/>
        <v>4.5688528613425206E-2</v>
      </c>
      <c r="M13" s="134">
        <v>14000000000</v>
      </c>
      <c r="N13" s="134"/>
      <c r="O13" s="134">
        <v>7984173425</v>
      </c>
      <c r="P13" s="134"/>
      <c r="Q13" s="134">
        <v>9123771369</v>
      </c>
      <c r="R13" s="134"/>
      <c r="S13" s="134">
        <f>M13+O13+Q16</f>
        <v>-12707855646</v>
      </c>
      <c r="U13" s="135">
        <f>S13/'جمع درآمدها'!$E$13</f>
        <v>-5.1157920267929417E-2</v>
      </c>
      <c r="W13" s="136"/>
      <c r="X13" s="136"/>
      <c r="Y13" s="126"/>
    </row>
    <row r="14" spans="1:25" s="133" customFormat="1" ht="51" customHeight="1">
      <c r="A14" s="132" t="s">
        <v>112</v>
      </c>
      <c r="C14" s="134">
        <v>0</v>
      </c>
      <c r="D14" s="134"/>
      <c r="E14" s="134">
        <v>0</v>
      </c>
      <c r="F14" s="134"/>
      <c r="G14" s="134">
        <v>0</v>
      </c>
      <c r="H14" s="134"/>
      <c r="I14" s="134">
        <f>C14+E14+G17</f>
        <v>0</v>
      </c>
      <c r="K14" s="135">
        <f t="shared" si="0"/>
        <v>0</v>
      </c>
      <c r="M14" s="134">
        <v>0</v>
      </c>
      <c r="N14" s="134"/>
      <c r="O14" s="134">
        <v>0</v>
      </c>
      <c r="P14" s="134"/>
      <c r="Q14" s="134">
        <v>-22312591607</v>
      </c>
      <c r="R14" s="134"/>
      <c r="S14" s="134">
        <f>M14+O14+Q17</f>
        <v>-1546791639</v>
      </c>
      <c r="U14" s="135">
        <f>S14/'جمع درآمدها'!$E$13</f>
        <v>-6.2269076344103336E-3</v>
      </c>
      <c r="W14" s="136"/>
      <c r="X14" s="136"/>
      <c r="Y14" s="126"/>
    </row>
    <row r="15" spans="1:25" s="133" customFormat="1" ht="51" customHeight="1">
      <c r="A15" s="132" t="s">
        <v>134</v>
      </c>
      <c r="C15" s="134">
        <v>0</v>
      </c>
      <c r="D15" s="134"/>
      <c r="E15" s="134">
        <v>-73091394</v>
      </c>
      <c r="F15" s="134"/>
      <c r="G15" s="134">
        <v>0</v>
      </c>
      <c r="H15" s="134"/>
      <c r="I15" s="134">
        <f>C15+E15+G18</f>
        <v>50982339</v>
      </c>
      <c r="K15" s="135">
        <f t="shared" si="0"/>
        <v>1.2357885031358056E-4</v>
      </c>
      <c r="M15" s="134">
        <v>0</v>
      </c>
      <c r="N15" s="134"/>
      <c r="O15" s="134">
        <v>-73091394</v>
      </c>
      <c r="P15" s="134"/>
      <c r="Q15" s="134">
        <v>0</v>
      </c>
      <c r="R15" s="134"/>
      <c r="S15" s="134">
        <f>M15+O15+Q18</f>
        <v>50982339</v>
      </c>
      <c r="U15" s="135">
        <f>S15/'جمع درآمدها'!$E$13</f>
        <v>2.0523922416883176E-4</v>
      </c>
      <c r="W15" s="136"/>
      <c r="X15" s="136"/>
      <c r="Y15" s="126"/>
    </row>
    <row r="16" spans="1:25" s="133" customFormat="1" ht="51" customHeight="1">
      <c r="A16" s="132" t="s">
        <v>124</v>
      </c>
      <c r="C16" s="134">
        <v>0</v>
      </c>
      <c r="D16" s="134"/>
      <c r="E16" s="134">
        <v>-1196112377</v>
      </c>
      <c r="F16" s="134"/>
      <c r="G16" s="134">
        <v>71978804</v>
      </c>
      <c r="H16" s="134"/>
      <c r="I16" s="134">
        <f t="shared" ref="I16:I22" si="1">C16+E16+G16</f>
        <v>-1124133573</v>
      </c>
      <c r="K16" s="135">
        <f t="shared" si="0"/>
        <v>-2.7248481979266878E-3</v>
      </c>
      <c r="M16" s="134">
        <v>0</v>
      </c>
      <c r="N16" s="134"/>
      <c r="O16" s="134">
        <v>-1196112377</v>
      </c>
      <c r="P16" s="134"/>
      <c r="Q16" s="134">
        <v>-34692029071</v>
      </c>
      <c r="R16" s="134"/>
      <c r="S16" s="134">
        <f t="shared" ref="S16:S22" si="2">M16+O16+Q16</f>
        <v>-35888141448</v>
      </c>
      <c r="U16" s="135">
        <f>S16/'جمع درآمدها'!$E$13</f>
        <v>-0.14447462498040378</v>
      </c>
      <c r="W16" s="136"/>
      <c r="X16" s="136"/>
      <c r="Y16" s="126"/>
    </row>
    <row r="17" spans="1:25" s="133" customFormat="1" ht="51" customHeight="1">
      <c r="A17" s="132" t="s">
        <v>109</v>
      </c>
      <c r="C17" s="134">
        <v>0</v>
      </c>
      <c r="D17" s="134"/>
      <c r="E17" s="134">
        <v>-1240574400</v>
      </c>
      <c r="F17" s="134"/>
      <c r="G17" s="134">
        <v>0</v>
      </c>
      <c r="H17" s="134"/>
      <c r="I17" s="134">
        <f t="shared" si="1"/>
        <v>-1240574400</v>
      </c>
      <c r="K17" s="135">
        <f t="shared" si="0"/>
        <v>-3.0070954194639839E-3</v>
      </c>
      <c r="M17" s="134">
        <v>0</v>
      </c>
      <c r="N17" s="134"/>
      <c r="O17" s="134">
        <v>16675422432</v>
      </c>
      <c r="P17" s="134"/>
      <c r="Q17" s="134">
        <v>-1546791639</v>
      </c>
      <c r="R17" s="134"/>
      <c r="S17" s="134">
        <f t="shared" si="2"/>
        <v>15128630793</v>
      </c>
      <c r="U17" s="135">
        <f>S17/'جمع درآمدها'!$E$13</f>
        <v>6.0903216831460362E-2</v>
      </c>
      <c r="W17" s="136"/>
      <c r="X17" s="136"/>
      <c r="Y17" s="126"/>
    </row>
    <row r="18" spans="1:25" s="133" customFormat="1" ht="51" customHeight="1">
      <c r="A18" s="132" t="s">
        <v>157</v>
      </c>
      <c r="C18" s="134">
        <v>0</v>
      </c>
      <c r="D18" s="134"/>
      <c r="E18" s="134">
        <v>0</v>
      </c>
      <c r="F18" s="134"/>
      <c r="G18" s="134">
        <v>124073733</v>
      </c>
      <c r="H18" s="134"/>
      <c r="I18" s="134">
        <f t="shared" si="1"/>
        <v>124073733</v>
      </c>
      <c r="K18" s="135">
        <f t="shared" si="0"/>
        <v>3.0074903543076282E-4</v>
      </c>
      <c r="M18" s="134">
        <v>0</v>
      </c>
      <c r="N18" s="134"/>
      <c r="O18" s="134">
        <v>0</v>
      </c>
      <c r="P18" s="134"/>
      <c r="Q18" s="134">
        <v>124073733</v>
      </c>
      <c r="R18" s="134"/>
      <c r="S18" s="134">
        <f t="shared" si="2"/>
        <v>124073733</v>
      </c>
      <c r="U18" s="135">
        <f>S18/'جمع درآمدها'!$E$13</f>
        <v>4.9948270715179978E-4</v>
      </c>
      <c r="W18" s="136"/>
      <c r="X18" s="136"/>
      <c r="Y18" s="126"/>
    </row>
    <row r="19" spans="1:25" s="133" customFormat="1" ht="51" customHeight="1">
      <c r="A19" s="132" t="s">
        <v>96</v>
      </c>
      <c r="C19" s="134">
        <v>0</v>
      </c>
      <c r="D19" s="134"/>
      <c r="E19" s="134">
        <v>17757248347</v>
      </c>
      <c r="F19" s="134"/>
      <c r="G19" s="134">
        <v>-2162484547</v>
      </c>
      <c r="H19" s="134"/>
      <c r="I19" s="134">
        <f t="shared" si="1"/>
        <v>15594763800</v>
      </c>
      <c r="K19" s="135">
        <f t="shared" si="0"/>
        <v>3.7800991855549131E-2</v>
      </c>
      <c r="M19" s="134">
        <v>50650769231</v>
      </c>
      <c r="N19" s="134"/>
      <c r="O19" s="134">
        <v>-78973446249</v>
      </c>
      <c r="P19" s="134"/>
      <c r="Q19" s="134">
        <v>-28737417979</v>
      </c>
      <c r="R19" s="134"/>
      <c r="S19" s="134">
        <f t="shared" si="2"/>
        <v>-57060094997</v>
      </c>
      <c r="U19" s="135">
        <f>S19/'جمع درآمدها'!$E$13</f>
        <v>-0.22970640143019169</v>
      </c>
      <c r="W19" s="136"/>
      <c r="X19" s="136"/>
      <c r="Y19" s="126"/>
    </row>
    <row r="20" spans="1:25" s="133" customFormat="1" ht="51" customHeight="1">
      <c r="A20" s="132" t="s">
        <v>85</v>
      </c>
      <c r="C20" s="134">
        <v>0</v>
      </c>
      <c r="D20" s="134"/>
      <c r="E20" s="134">
        <v>0</v>
      </c>
      <c r="F20" s="134"/>
      <c r="G20" s="134">
        <v>0</v>
      </c>
      <c r="H20" s="134"/>
      <c r="I20" s="134">
        <f t="shared" si="1"/>
        <v>0</v>
      </c>
      <c r="K20" s="135">
        <f t="shared" si="0"/>
        <v>0</v>
      </c>
      <c r="M20" s="134">
        <v>0</v>
      </c>
      <c r="N20" s="134"/>
      <c r="O20" s="134">
        <v>0</v>
      </c>
      <c r="P20" s="134"/>
      <c r="Q20" s="134">
        <v>7128749950</v>
      </c>
      <c r="R20" s="134"/>
      <c r="S20" s="134">
        <f t="shared" si="2"/>
        <v>7128749950</v>
      </c>
      <c r="U20" s="135">
        <f>S20/'جمع درآمدها'!$E$13</f>
        <v>2.8698155826699087E-2</v>
      </c>
      <c r="W20" s="136"/>
      <c r="X20" s="136"/>
      <c r="Y20" s="126"/>
    </row>
    <row r="21" spans="1:25" s="133" customFormat="1" ht="51" customHeight="1">
      <c r="A21" s="132" t="s">
        <v>88</v>
      </c>
      <c r="C21" s="134">
        <v>0</v>
      </c>
      <c r="D21" s="134"/>
      <c r="E21" s="134">
        <v>0</v>
      </c>
      <c r="F21" s="134"/>
      <c r="G21" s="134">
        <v>0</v>
      </c>
      <c r="H21" s="134"/>
      <c r="I21" s="134">
        <f t="shared" si="1"/>
        <v>0</v>
      </c>
      <c r="K21" s="135">
        <f t="shared" si="0"/>
        <v>0</v>
      </c>
      <c r="M21" s="134">
        <v>0</v>
      </c>
      <c r="N21" s="134"/>
      <c r="O21" s="134">
        <v>0</v>
      </c>
      <c r="P21" s="134"/>
      <c r="Q21" s="134">
        <v>5654126798</v>
      </c>
      <c r="R21" s="134"/>
      <c r="S21" s="134">
        <f t="shared" si="2"/>
        <v>5654126798</v>
      </c>
      <c r="U21" s="135">
        <f>S21/'جمع درآمدها'!$E$13</f>
        <v>2.2761776335403539E-2</v>
      </c>
      <c r="W21" s="136"/>
      <c r="X21" s="136"/>
      <c r="Y21" s="126"/>
    </row>
    <row r="22" spans="1:25" s="133" customFormat="1" ht="51" customHeight="1">
      <c r="A22" s="132" t="s">
        <v>126</v>
      </c>
      <c r="C22" s="134">
        <v>0</v>
      </c>
      <c r="D22" s="134"/>
      <c r="E22" s="134">
        <v>0</v>
      </c>
      <c r="F22" s="134"/>
      <c r="G22" s="134">
        <v>0</v>
      </c>
      <c r="H22" s="134"/>
      <c r="I22" s="134">
        <f t="shared" si="1"/>
        <v>0</v>
      </c>
      <c r="K22" s="135">
        <f t="shared" si="0"/>
        <v>0</v>
      </c>
      <c r="M22" s="134">
        <v>0</v>
      </c>
      <c r="N22" s="134"/>
      <c r="O22" s="134">
        <v>0</v>
      </c>
      <c r="P22" s="134"/>
      <c r="Q22" s="134">
        <v>0</v>
      </c>
      <c r="R22" s="134"/>
      <c r="S22" s="134">
        <f t="shared" si="2"/>
        <v>0</v>
      </c>
      <c r="U22" s="135">
        <f>S22/'جمع درآمدها'!$E$13</f>
        <v>0</v>
      </c>
      <c r="W22" s="136"/>
      <c r="X22" s="136"/>
      <c r="Y22" s="126"/>
    </row>
    <row r="23" spans="1:25" s="133" customFormat="1" ht="51" customHeight="1">
      <c r="A23" s="132" t="s">
        <v>118</v>
      </c>
      <c r="C23" s="134">
        <v>0</v>
      </c>
      <c r="D23" s="134"/>
      <c r="E23" s="134">
        <v>0</v>
      </c>
      <c r="F23" s="134"/>
      <c r="G23" s="134">
        <v>0</v>
      </c>
      <c r="H23" s="134"/>
      <c r="I23" s="134">
        <f t="shared" ref="I23:I42" si="3">C23+E23+G26</f>
        <v>0</v>
      </c>
      <c r="K23" s="135">
        <f t="shared" si="0"/>
        <v>0</v>
      </c>
      <c r="M23" s="134">
        <v>0</v>
      </c>
      <c r="N23" s="134"/>
      <c r="O23" s="134">
        <v>0</v>
      </c>
      <c r="P23" s="134"/>
      <c r="Q23" s="134">
        <v>0</v>
      </c>
      <c r="R23" s="134"/>
      <c r="S23" s="134">
        <f t="shared" ref="S23:S42" si="4">M23+O23+Q26</f>
        <v>-2109947880</v>
      </c>
      <c r="U23" s="135">
        <f>S23/'جمع درآمدها'!$E$13</f>
        <v>-8.4940015390010115E-3</v>
      </c>
      <c r="W23" s="136"/>
      <c r="X23" s="136"/>
      <c r="Y23" s="126"/>
    </row>
    <row r="24" spans="1:25" s="133" customFormat="1" ht="51" customHeight="1">
      <c r="A24" s="132" t="s">
        <v>119</v>
      </c>
      <c r="C24" s="134">
        <v>0</v>
      </c>
      <c r="D24" s="134"/>
      <c r="E24" s="134">
        <v>0</v>
      </c>
      <c r="F24" s="134"/>
      <c r="G24" s="134">
        <v>0</v>
      </c>
      <c r="H24" s="134"/>
      <c r="I24" s="134">
        <f>C24+E24+G31</f>
        <v>0</v>
      </c>
      <c r="K24" s="135">
        <f t="shared" si="0"/>
        <v>0</v>
      </c>
      <c r="M24" s="134">
        <v>0</v>
      </c>
      <c r="N24" s="134"/>
      <c r="O24" s="134">
        <v>0</v>
      </c>
      <c r="P24" s="134"/>
      <c r="Q24" s="134">
        <v>0</v>
      </c>
      <c r="R24" s="134"/>
      <c r="S24" s="134">
        <f>M24+O24+Q31</f>
        <v>48491329</v>
      </c>
      <c r="U24" s="135">
        <f>S24/'جمع درآمدها'!$E$13</f>
        <v>1.9521118367824537E-4</v>
      </c>
      <c r="W24" s="136"/>
      <c r="X24" s="136"/>
      <c r="Y24" s="126"/>
    </row>
    <row r="25" spans="1:25" s="133" customFormat="1" ht="51" customHeight="1">
      <c r="A25" s="132" t="s">
        <v>120</v>
      </c>
      <c r="C25" s="134">
        <v>0</v>
      </c>
      <c r="D25" s="134"/>
      <c r="E25" s="134">
        <v>-95428800</v>
      </c>
      <c r="F25" s="134"/>
      <c r="G25" s="134">
        <v>0</v>
      </c>
      <c r="H25" s="134"/>
      <c r="I25" s="134">
        <f>C25+E25+G32</f>
        <v>-95428800</v>
      </c>
      <c r="K25" s="135">
        <f t="shared" si="0"/>
        <v>-2.3131503226646029E-4</v>
      </c>
      <c r="M25" s="134">
        <v>0</v>
      </c>
      <c r="N25" s="134"/>
      <c r="O25" s="134">
        <v>1283914802</v>
      </c>
      <c r="P25" s="134"/>
      <c r="Q25" s="134">
        <v>0</v>
      </c>
      <c r="R25" s="134"/>
      <c r="S25" s="134">
        <f t="shared" ref="S25:S33" si="5">M25+O25+Q32</f>
        <v>6387838507</v>
      </c>
      <c r="U25" s="135">
        <f>S25/'جمع درآمدها'!$E$13</f>
        <v>2.5715474123156033E-2</v>
      </c>
      <c r="W25" s="136"/>
      <c r="X25" s="136"/>
      <c r="Y25" s="126"/>
    </row>
    <row r="26" spans="1:25" s="133" customFormat="1" ht="51" customHeight="1">
      <c r="A26" s="132" t="s">
        <v>110</v>
      </c>
      <c r="C26" s="134">
        <v>0</v>
      </c>
      <c r="D26" s="134"/>
      <c r="E26" s="134">
        <v>1392481751</v>
      </c>
      <c r="F26" s="134"/>
      <c r="G26" s="134">
        <v>0</v>
      </c>
      <c r="H26" s="134"/>
      <c r="I26" s="134">
        <f>C26+E26+G33</f>
        <v>1392481751</v>
      </c>
      <c r="K26" s="135">
        <f t="shared" si="0"/>
        <v>3.3753118677277943E-3</v>
      </c>
      <c r="M26" s="134">
        <v>3022518495</v>
      </c>
      <c r="N26" s="134"/>
      <c r="O26" s="134">
        <v>-6903173887</v>
      </c>
      <c r="P26" s="134"/>
      <c r="Q26" s="134">
        <v>-2109947880</v>
      </c>
      <c r="R26" s="134"/>
      <c r="S26" s="134">
        <f t="shared" si="5"/>
        <v>-34220723817</v>
      </c>
      <c r="U26" s="135">
        <f>S26/'جمع درآمدها'!$E$13</f>
        <v>-0.13776211418422649</v>
      </c>
      <c r="W26" s="136"/>
      <c r="X26" s="136"/>
      <c r="Y26" s="126"/>
    </row>
    <row r="27" spans="1:25" s="133" customFormat="1" ht="51" customHeight="1">
      <c r="A27" s="132" t="s">
        <v>105</v>
      </c>
      <c r="C27" s="134">
        <v>0</v>
      </c>
      <c r="D27" s="134"/>
      <c r="E27" s="134">
        <v>17507251817</v>
      </c>
      <c r="F27" s="134"/>
      <c r="G27" s="134">
        <v>-14550210</v>
      </c>
      <c r="H27" s="134"/>
      <c r="I27" s="134">
        <f t="shared" ref="I27:I32" si="6">C27+E27+G34</f>
        <v>17507251817</v>
      </c>
      <c r="K27" s="135">
        <f t="shared" si="0"/>
        <v>4.2436775050575935E-2</v>
      </c>
      <c r="M27" s="134">
        <v>23248652202</v>
      </c>
      <c r="N27" s="134"/>
      <c r="O27" s="134">
        <v>-17198266691</v>
      </c>
      <c r="P27" s="134"/>
      <c r="Q27" s="134">
        <v>-30532093</v>
      </c>
      <c r="R27" s="134"/>
      <c r="S27" s="134">
        <f t="shared" si="5"/>
        <v>19601063156</v>
      </c>
      <c r="U27" s="135">
        <f>S27/'جمع درآمدها'!$E$13</f>
        <v>7.8907854640049235E-2</v>
      </c>
      <c r="W27" s="136"/>
      <c r="X27" s="136"/>
      <c r="Y27" s="126"/>
    </row>
    <row r="28" spans="1:25" s="133" customFormat="1" ht="51" customHeight="1">
      <c r="A28" s="132" t="s">
        <v>111</v>
      </c>
      <c r="C28" s="134">
        <v>0</v>
      </c>
      <c r="D28" s="134"/>
      <c r="E28" s="134">
        <v>268597998</v>
      </c>
      <c r="F28" s="134"/>
      <c r="G28" s="134">
        <v>1845833795</v>
      </c>
      <c r="H28" s="134"/>
      <c r="I28" s="134">
        <f t="shared" si="6"/>
        <v>268597998</v>
      </c>
      <c r="K28" s="135">
        <f t="shared" si="0"/>
        <v>6.5106922201763659E-4</v>
      </c>
      <c r="M28" s="134">
        <v>7718891038</v>
      </c>
      <c r="N28" s="134"/>
      <c r="O28" s="134">
        <v>339271128</v>
      </c>
      <c r="P28" s="134"/>
      <c r="Q28" s="134">
        <v>4568820014</v>
      </c>
      <c r="R28" s="134"/>
      <c r="S28" s="134">
        <f t="shared" si="5"/>
        <v>8049645537</v>
      </c>
      <c r="U28" s="135">
        <f>S28/'جمع درآمدها'!$E$13</f>
        <v>3.2405398364480281E-2</v>
      </c>
      <c r="W28" s="136"/>
      <c r="X28" s="136"/>
      <c r="Y28" s="126"/>
    </row>
    <row r="29" spans="1:25" s="133" customFormat="1" ht="51" customHeight="1">
      <c r="A29" s="132" t="s">
        <v>86</v>
      </c>
      <c r="C29" s="134">
        <v>9331567120</v>
      </c>
      <c r="D29" s="134"/>
      <c r="E29" s="134">
        <v>9224395249</v>
      </c>
      <c r="F29" s="134"/>
      <c r="G29" s="134">
        <v>0</v>
      </c>
      <c r="H29" s="134"/>
      <c r="I29" s="134">
        <f t="shared" si="6"/>
        <v>18447246312</v>
      </c>
      <c r="K29" s="135">
        <f t="shared" si="0"/>
        <v>4.4715278573005432E-2</v>
      </c>
      <c r="M29" s="134">
        <v>9331567120</v>
      </c>
      <c r="N29" s="134"/>
      <c r="O29" s="134">
        <v>-628493320</v>
      </c>
      <c r="P29" s="134"/>
      <c r="Q29" s="134">
        <v>362929657</v>
      </c>
      <c r="R29" s="134"/>
      <c r="S29" s="134">
        <f t="shared" si="5"/>
        <v>10079873778</v>
      </c>
      <c r="U29" s="135">
        <f>S29/'جمع درآمدها'!$E$13</f>
        <v>4.0578473143738483E-2</v>
      </c>
      <c r="W29" s="136"/>
      <c r="X29" s="136"/>
      <c r="Y29" s="126"/>
    </row>
    <row r="30" spans="1:25" s="133" customFormat="1" ht="51" customHeight="1">
      <c r="A30" s="132" t="s">
        <v>122</v>
      </c>
      <c r="C30" s="134">
        <v>0</v>
      </c>
      <c r="D30" s="134"/>
      <c r="E30" s="134">
        <v>-12441529800</v>
      </c>
      <c r="F30" s="134"/>
      <c r="G30" s="134">
        <v>0</v>
      </c>
      <c r="H30" s="134"/>
      <c r="I30" s="134">
        <f t="shared" si="6"/>
        <v>-10984253370</v>
      </c>
      <c r="K30" s="135">
        <f t="shared" si="0"/>
        <v>-2.6625326135344102E-2</v>
      </c>
      <c r="M30" s="134">
        <v>0</v>
      </c>
      <c r="N30" s="134"/>
      <c r="O30" s="134">
        <v>8846796540</v>
      </c>
      <c r="P30" s="134"/>
      <c r="Q30" s="134">
        <v>826249186</v>
      </c>
      <c r="R30" s="134"/>
      <c r="S30" s="134">
        <f t="shared" si="5"/>
        <v>26480121258</v>
      </c>
      <c r="U30" s="135">
        <f>S30/'جمع درآمدها'!$E$13</f>
        <v>0.10660082784527616</v>
      </c>
      <c r="W30" s="136"/>
      <c r="X30" s="136"/>
      <c r="Y30" s="126"/>
    </row>
    <row r="31" spans="1:25" s="133" customFormat="1" ht="51" customHeight="1">
      <c r="A31" s="132" t="s">
        <v>87</v>
      </c>
      <c r="C31" s="134">
        <v>31739130435</v>
      </c>
      <c r="D31" s="134"/>
      <c r="E31" s="134">
        <v>-18181820695</v>
      </c>
      <c r="F31" s="134"/>
      <c r="G31" s="134">
        <v>0</v>
      </c>
      <c r="H31" s="134"/>
      <c r="I31" s="134">
        <f t="shared" si="6"/>
        <v>13557309740</v>
      </c>
      <c r="K31" s="135">
        <f t="shared" si="0"/>
        <v>3.2862296706596919E-2</v>
      </c>
      <c r="M31" s="134">
        <v>31739130435</v>
      </c>
      <c r="N31" s="134"/>
      <c r="O31" s="134">
        <v>-26573056046</v>
      </c>
      <c r="P31" s="134"/>
      <c r="Q31" s="134">
        <v>48491329</v>
      </c>
      <c r="R31" s="134"/>
      <c r="S31" s="134">
        <f t="shared" si="5"/>
        <v>5753420974</v>
      </c>
      <c r="U31" s="135">
        <f>S31/'جمع درآمدها'!$E$13</f>
        <v>2.3161504163636829E-2</v>
      </c>
      <c r="W31" s="136"/>
      <c r="X31" s="136"/>
      <c r="Y31" s="126"/>
    </row>
    <row r="32" spans="1:25" s="133" customFormat="1" ht="51" customHeight="1">
      <c r="A32" s="132" t="s">
        <v>125</v>
      </c>
      <c r="C32" s="134">
        <v>0</v>
      </c>
      <c r="D32" s="134"/>
      <c r="E32" s="134">
        <v>2221170243</v>
      </c>
      <c r="F32" s="134"/>
      <c r="G32" s="134">
        <v>0</v>
      </c>
      <c r="H32" s="134"/>
      <c r="I32" s="134">
        <f t="shared" si="6"/>
        <v>2221170243</v>
      </c>
      <c r="K32" s="135">
        <f t="shared" si="0"/>
        <v>5.3840147463747471E-3</v>
      </c>
      <c r="M32" s="134">
        <v>9400000000</v>
      </c>
      <c r="N32" s="134"/>
      <c r="O32" s="134">
        <v>-10629180733</v>
      </c>
      <c r="P32" s="134"/>
      <c r="Q32" s="134">
        <v>5103923705</v>
      </c>
      <c r="R32" s="134"/>
      <c r="S32" s="134">
        <f t="shared" si="5"/>
        <v>-1229180733</v>
      </c>
      <c r="U32" s="135">
        <f>S32/'جمع درآمدها'!$E$13</f>
        <v>-4.9483037646467325E-3</v>
      </c>
      <c r="W32" s="136"/>
      <c r="X32" s="136"/>
      <c r="Y32" s="126"/>
    </row>
    <row r="33" spans="1:27" s="133" customFormat="1" ht="51" customHeight="1">
      <c r="A33" s="132" t="s">
        <v>91</v>
      </c>
      <c r="C33" s="134">
        <v>0</v>
      </c>
      <c r="D33" s="134"/>
      <c r="E33" s="134">
        <v>24428723902</v>
      </c>
      <c r="F33" s="134"/>
      <c r="G33" s="134">
        <v>0</v>
      </c>
      <c r="H33" s="134"/>
      <c r="I33" s="134">
        <f t="shared" si="3"/>
        <v>24320007845</v>
      </c>
      <c r="K33" s="135">
        <f t="shared" si="0"/>
        <v>5.8950583046069344E-2</v>
      </c>
      <c r="M33" s="134">
        <v>32900000000</v>
      </c>
      <c r="N33" s="134"/>
      <c r="O33" s="134">
        <v>-24863807866</v>
      </c>
      <c r="P33" s="134"/>
      <c r="Q33" s="134">
        <v>-30340068425</v>
      </c>
      <c r="R33" s="134"/>
      <c r="S33" s="134">
        <f t="shared" si="5"/>
        <v>16929381170</v>
      </c>
      <c r="U33" s="135">
        <f>S33/'جمع درآمدها'!$E$13</f>
        <v>6.8152484274784431E-2</v>
      </c>
      <c r="W33" s="136"/>
      <c r="X33" s="136"/>
      <c r="Y33" s="126"/>
    </row>
    <row r="34" spans="1:27" s="133" customFormat="1" ht="51" customHeight="1">
      <c r="A34" s="132" t="s">
        <v>84</v>
      </c>
      <c r="C34" s="134">
        <v>0</v>
      </c>
      <c r="D34" s="134"/>
      <c r="E34" s="134">
        <v>17240803200</v>
      </c>
      <c r="F34" s="134"/>
      <c r="G34" s="134">
        <v>0</v>
      </c>
      <c r="H34" s="134"/>
      <c r="I34" s="134">
        <f t="shared" si="3"/>
        <v>18698079630</v>
      </c>
      <c r="K34" s="135">
        <f t="shared" si="0"/>
        <v>4.5323287025869484E-2</v>
      </c>
      <c r="M34" s="134">
        <v>43712000000</v>
      </c>
      <c r="N34" s="134"/>
      <c r="O34" s="134">
        <v>-21444433319</v>
      </c>
      <c r="P34" s="134"/>
      <c r="Q34" s="134">
        <v>13550677645</v>
      </c>
      <c r="R34" s="134"/>
      <c r="S34" s="134">
        <f t="shared" si="4"/>
        <v>39900891399</v>
      </c>
      <c r="U34" s="135">
        <f>S34/'جمع درآمدها'!$E$13</f>
        <v>0.16062872271073267</v>
      </c>
      <c r="W34" s="136"/>
      <c r="X34" s="136"/>
      <c r="Y34" s="126"/>
    </row>
    <row r="35" spans="1:27" s="133" customFormat="1" ht="51" customHeight="1">
      <c r="A35" s="132" t="s">
        <v>99</v>
      </c>
      <c r="C35" s="134">
        <v>0</v>
      </c>
      <c r="D35" s="134"/>
      <c r="E35" s="134">
        <v>5308628227</v>
      </c>
      <c r="F35" s="134"/>
      <c r="G35" s="134">
        <v>0</v>
      </c>
      <c r="H35" s="134"/>
      <c r="I35" s="134">
        <f>C35+E35+G39</f>
        <v>5308628227</v>
      </c>
      <c r="K35" s="135">
        <f t="shared" si="0"/>
        <v>1.2867871225658783E-2</v>
      </c>
      <c r="M35" s="134">
        <v>4381000000</v>
      </c>
      <c r="N35" s="134"/>
      <c r="O35" s="134">
        <v>-9416687126</v>
      </c>
      <c r="P35" s="134"/>
      <c r="Q35" s="134">
        <v>-8516629</v>
      </c>
      <c r="R35" s="134"/>
      <c r="S35" s="134">
        <f>M35+O35+Q39</f>
        <v>-5035687126</v>
      </c>
      <c r="U35" s="135">
        <f>S35/'جمع درآمدها'!$E$13</f>
        <v>-2.0272128332464584E-2</v>
      </c>
      <c r="W35" s="136"/>
      <c r="X35" s="136"/>
      <c r="Y35" s="126"/>
    </row>
    <row r="36" spans="1:27" s="133" customFormat="1" ht="51" customHeight="1">
      <c r="A36" s="132" t="s">
        <v>127</v>
      </c>
      <c r="C36" s="134">
        <v>0</v>
      </c>
      <c r="D36" s="134"/>
      <c r="E36" s="134">
        <v>13440550057</v>
      </c>
      <c r="F36" s="134"/>
      <c r="G36" s="134">
        <v>-108716057</v>
      </c>
      <c r="H36" s="134"/>
      <c r="I36" s="134">
        <f>C36+E36+G40</f>
        <v>13440550057</v>
      </c>
      <c r="K36" s="135">
        <f t="shared" si="0"/>
        <v>3.2579276592746946E-2</v>
      </c>
      <c r="M36" s="134">
        <v>10365111562</v>
      </c>
      <c r="N36" s="134"/>
      <c r="O36" s="134">
        <v>4732671862</v>
      </c>
      <c r="P36" s="134"/>
      <c r="Q36" s="134">
        <v>1376799978</v>
      </c>
      <c r="R36" s="134"/>
      <c r="S36" s="134">
        <f>M36+O36+Q40</f>
        <v>23990972460</v>
      </c>
      <c r="U36" s="135">
        <f>S36/'جمع درآمدها'!$E$13</f>
        <v>9.6580279981783673E-2</v>
      </c>
      <c r="W36" s="136"/>
      <c r="X36" s="136"/>
      <c r="Y36" s="126"/>
    </row>
    <row r="37" spans="1:27" s="133" customFormat="1" ht="51" customHeight="1">
      <c r="A37" s="132" t="s">
        <v>90</v>
      </c>
      <c r="C37" s="134">
        <v>0</v>
      </c>
      <c r="D37" s="134"/>
      <c r="E37" s="134">
        <v>44293803320</v>
      </c>
      <c r="F37" s="134"/>
      <c r="G37" s="134">
        <v>1457276430</v>
      </c>
      <c r="H37" s="134"/>
      <c r="I37" s="134">
        <f>C37+E37+G41</f>
        <v>44181829623</v>
      </c>
      <c r="K37" s="135">
        <f t="shared" si="0"/>
        <v>0.10709472763815008</v>
      </c>
      <c r="M37" s="134">
        <v>31395000000</v>
      </c>
      <c r="N37" s="134"/>
      <c r="O37" s="134">
        <v>83865348741</v>
      </c>
      <c r="P37" s="134"/>
      <c r="Q37" s="134">
        <v>17633324718</v>
      </c>
      <c r="R37" s="134"/>
      <c r="S37" s="134">
        <f>M37+O37+Q41</f>
        <v>115825109488</v>
      </c>
      <c r="U37" s="135">
        <f>S37/'جمع درآمدها'!$E$13</f>
        <v>0.46627628462843013</v>
      </c>
      <c r="W37" s="136"/>
      <c r="X37" s="136"/>
      <c r="Y37" s="126"/>
    </row>
    <row r="38" spans="1:27" s="133" customFormat="1" ht="51" customHeight="1">
      <c r="A38" s="132" t="s">
        <v>156</v>
      </c>
      <c r="C38" s="134">
        <v>0</v>
      </c>
      <c r="D38" s="134"/>
      <c r="E38" s="134">
        <v>57687568923</v>
      </c>
      <c r="F38" s="134"/>
      <c r="G38" s="134">
        <v>0</v>
      </c>
      <c r="H38" s="134"/>
      <c r="I38" s="134">
        <v>0</v>
      </c>
      <c r="K38" s="135">
        <f t="shared" si="0"/>
        <v>0</v>
      </c>
      <c r="M38" s="134">
        <v>0</v>
      </c>
      <c r="N38" s="134"/>
      <c r="O38" s="134">
        <v>68011769889</v>
      </c>
      <c r="P38" s="134"/>
      <c r="Q38" s="134">
        <v>587346585</v>
      </c>
      <c r="R38" s="134"/>
      <c r="S38" s="134">
        <v>0</v>
      </c>
      <c r="U38" s="135"/>
      <c r="W38" s="136"/>
      <c r="X38" s="136"/>
      <c r="Y38" s="126"/>
    </row>
    <row r="39" spans="1:27" s="133" customFormat="1" ht="51" customHeight="1">
      <c r="A39" s="132" t="s">
        <v>155</v>
      </c>
      <c r="C39" s="134">
        <v>0</v>
      </c>
      <c r="D39" s="134"/>
      <c r="E39" s="134">
        <v>-33400777</v>
      </c>
      <c r="F39" s="134"/>
      <c r="G39" s="134">
        <v>0</v>
      </c>
      <c r="H39" s="134"/>
      <c r="I39" s="134">
        <f t="shared" si="3"/>
        <v>-33400777</v>
      </c>
      <c r="K39" s="135">
        <f t="shared" si="0"/>
        <v>-8.0961950789277916E-5</v>
      </c>
      <c r="M39" s="134">
        <v>0</v>
      </c>
      <c r="N39" s="134"/>
      <c r="O39" s="134">
        <v>-33400777</v>
      </c>
      <c r="P39" s="134"/>
      <c r="Q39" s="134">
        <v>0</v>
      </c>
      <c r="R39" s="134"/>
      <c r="S39" s="134">
        <f t="shared" si="4"/>
        <v>-33400777</v>
      </c>
      <c r="U39" s="135">
        <f>S39/'جمع درآمدها'!$E$13</f>
        <v>-1.344612603614785E-4</v>
      </c>
      <c r="W39" s="136"/>
      <c r="X39" s="136"/>
      <c r="Y39" s="126"/>
    </row>
    <row r="40" spans="1:27" s="133" customFormat="1" ht="51" customHeight="1">
      <c r="A40" s="132" t="s">
        <v>154</v>
      </c>
      <c r="C40" s="134">
        <v>0</v>
      </c>
      <c r="D40" s="134"/>
      <c r="E40" s="134">
        <v>11729790000</v>
      </c>
      <c r="F40" s="134"/>
      <c r="G40" s="134">
        <v>0</v>
      </c>
      <c r="H40" s="134"/>
      <c r="I40" s="134">
        <f t="shared" si="3"/>
        <v>14800090924</v>
      </c>
      <c r="K40" s="135">
        <f t="shared" si="0"/>
        <v>3.5874741269214389E-2</v>
      </c>
      <c r="M40" s="134">
        <v>7500000000</v>
      </c>
      <c r="N40" s="134"/>
      <c r="O40" s="134">
        <v>-1169030753</v>
      </c>
      <c r="P40" s="134"/>
      <c r="Q40" s="134">
        <v>8893189036</v>
      </c>
      <c r="R40" s="134"/>
      <c r="S40" s="134">
        <f t="shared" si="4"/>
        <v>-6000225363</v>
      </c>
      <c r="U40" s="135">
        <f>S40/'جمع درآمدها'!$E$13</f>
        <v>-2.415506276281806E-2</v>
      </c>
      <c r="W40" s="136"/>
      <c r="X40" s="136"/>
      <c r="Y40" s="126"/>
    </row>
    <row r="41" spans="1:27" s="133" customFormat="1" ht="51" customHeight="1">
      <c r="A41" s="132" t="s">
        <v>115</v>
      </c>
      <c r="C41" s="134">
        <v>0</v>
      </c>
      <c r="D41" s="134"/>
      <c r="E41" s="134">
        <v>37590620491</v>
      </c>
      <c r="F41" s="134"/>
      <c r="G41" s="134">
        <v>-111973697</v>
      </c>
      <c r="H41" s="134"/>
      <c r="I41" s="134">
        <f t="shared" si="3"/>
        <v>37590620491</v>
      </c>
      <c r="K41" s="135">
        <f t="shared" si="0"/>
        <v>9.1117939152456376E-2</v>
      </c>
      <c r="M41" s="134">
        <v>0</v>
      </c>
      <c r="N41" s="134"/>
      <c r="O41" s="134">
        <v>3630480135</v>
      </c>
      <c r="P41" s="134"/>
      <c r="Q41" s="134">
        <v>564760747</v>
      </c>
      <c r="R41" s="134"/>
      <c r="S41" s="134">
        <f t="shared" si="4"/>
        <v>3630480135</v>
      </c>
      <c r="U41" s="135">
        <f>S41/'جمع درآمدها'!$E$13</f>
        <v>1.4615196965909226E-2</v>
      </c>
      <c r="W41" s="136"/>
      <c r="X41" s="136"/>
      <c r="Y41" s="126"/>
    </row>
    <row r="42" spans="1:27" s="133" customFormat="1" ht="51" customHeight="1">
      <c r="A42" s="132" t="s">
        <v>134</v>
      </c>
      <c r="C42" s="134">
        <v>0</v>
      </c>
      <c r="D42" s="134"/>
      <c r="E42" s="134">
        <v>-2725497580</v>
      </c>
      <c r="F42" s="134"/>
      <c r="G42" s="134"/>
      <c r="H42" s="134"/>
      <c r="I42" s="134">
        <f t="shared" si="3"/>
        <v>-2725497580</v>
      </c>
      <c r="K42" s="135">
        <f t="shared" si="0"/>
        <v>-6.6064810692354871E-3</v>
      </c>
      <c r="M42" s="134">
        <v>0</v>
      </c>
      <c r="N42" s="134"/>
      <c r="O42" s="134">
        <v>-2725497580</v>
      </c>
      <c r="P42" s="134"/>
      <c r="Q42" s="134">
        <v>0</v>
      </c>
      <c r="R42" s="134"/>
      <c r="S42" s="134">
        <f t="shared" si="4"/>
        <v>-2725497580</v>
      </c>
      <c r="U42" s="135">
        <f>S42/'جمع درآمدها'!$E$13</f>
        <v>-1.0972015403083575E-2</v>
      </c>
      <c r="W42" s="136"/>
      <c r="X42" s="136"/>
      <c r="Y42" s="126"/>
    </row>
    <row r="43" spans="1:27" s="126" customFormat="1" ht="51" customHeight="1" thickBot="1">
      <c r="C43" s="15">
        <f>SUM(C10:C42)</f>
        <v>41070697555</v>
      </c>
      <c r="E43" s="15">
        <f>SUM(E10:E42)</f>
        <v>365228140864</v>
      </c>
      <c r="G43" s="15">
        <f>SUM(G10:G42)</f>
        <v>3070300924</v>
      </c>
      <c r="I43" s="15">
        <f>SUM(I10:I42)</f>
        <v>352496337996</v>
      </c>
      <c r="J43" s="133"/>
      <c r="K43" s="31">
        <f>SUM(K10:K42)</f>
        <v>0.85443494833167588</v>
      </c>
      <c r="L43" s="133"/>
      <c r="M43" s="15">
        <f>SUM(M10:M42)</f>
        <v>340114640983</v>
      </c>
      <c r="O43" s="15">
        <f>SUM(O10:O42)</f>
        <v>50734536866</v>
      </c>
      <c r="Q43" s="15">
        <f>SUM(Q10:Q42)</f>
        <v>-12331194610</v>
      </c>
      <c r="S43" s="15">
        <f>SUM(S10:S42)</f>
        <v>242723135514</v>
      </c>
      <c r="T43" s="133"/>
      <c r="U43" s="31">
        <f>SUM(U10:U42)</f>
        <v>0.97712872727788291</v>
      </c>
      <c r="V43" s="133"/>
      <c r="AA43" s="74">
        <f>SUM(W43:Z43)</f>
        <v>0</v>
      </c>
    </row>
    <row r="44" spans="1:27" s="137" customFormat="1" ht="51" customHeight="1" thickTop="1"/>
    <row r="45" spans="1:27" s="137" customFormat="1" ht="36.75"/>
    <row r="46" spans="1:27" s="137" customFormat="1" ht="36.75"/>
    <row r="47" spans="1:27" s="137" customFormat="1" ht="36.75"/>
    <row r="48" spans="1:27" s="137" customFormat="1" ht="36.75"/>
    <row r="49" s="137" customFormat="1" ht="36.75"/>
    <row r="50" s="137" customFormat="1" ht="36.75"/>
    <row r="51" s="137" customFormat="1" ht="36.75"/>
    <row r="52" s="137" customFormat="1" ht="36.75"/>
    <row r="53" s="137" customFormat="1" ht="36.75"/>
    <row r="54" s="137" customFormat="1" ht="36.75"/>
    <row r="55" s="137" customFormat="1" ht="36.75"/>
    <row r="56" s="137" customFormat="1" ht="36.75"/>
    <row r="57" s="137" customFormat="1" ht="36.75"/>
    <row r="58" s="137" customFormat="1" ht="36.75"/>
    <row r="59" s="137" customFormat="1" ht="36.75"/>
    <row r="60" s="137" customFormat="1" ht="36.75"/>
    <row r="61" s="137" customFormat="1" ht="36.75"/>
    <row r="62" s="137" customFormat="1" ht="36.75"/>
    <row r="63" s="137" customFormat="1" ht="36.75"/>
    <row r="64" s="137" customFormat="1" ht="36.75"/>
    <row r="65" spans="1:1" ht="36.75">
      <c r="A65" s="137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Q13" sqref="Q13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20.140625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210" t="s">
        <v>67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8" ht="30">
      <c r="A3" s="210" t="str">
        <f>'سرمایه‌گذاری در سهام '!A3:U3</f>
        <v>صورت وضعیت درآمدها</v>
      </c>
      <c r="B3" s="210"/>
      <c r="C3" s="210" t="s">
        <v>29</v>
      </c>
      <c r="D3" s="210" t="s">
        <v>29</v>
      </c>
      <c r="E3" s="210" t="s">
        <v>29</v>
      </c>
      <c r="F3" s="210" t="s">
        <v>29</v>
      </c>
      <c r="G3" s="210" t="s">
        <v>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8" ht="30">
      <c r="A4" s="210" t="str">
        <f>'سرمایه‌گذاری در سهام '!A4:U4</f>
        <v>برای ماه منتهی به 1402/06/31</v>
      </c>
      <c r="B4" s="210"/>
      <c r="C4" s="210">
        <f>'سرمایه‌گذاری در سهام '!A4:U4</f>
        <v>0</v>
      </c>
      <c r="D4" s="210" t="s">
        <v>60</v>
      </c>
      <c r="E4" s="210" t="s">
        <v>60</v>
      </c>
      <c r="F4" s="210" t="s">
        <v>60</v>
      </c>
      <c r="G4" s="210" t="s">
        <v>60</v>
      </c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211" t="s">
        <v>82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210" t="s">
        <v>33</v>
      </c>
      <c r="C8" s="210" t="str">
        <f>'درآمد ناشی از فروش '!C7</f>
        <v>طی شهریور ماه</v>
      </c>
      <c r="D8" s="210" t="s">
        <v>31</v>
      </c>
      <c r="E8" s="210" t="s">
        <v>31</v>
      </c>
      <c r="F8" s="210" t="s">
        <v>31</v>
      </c>
      <c r="G8" s="210" t="s">
        <v>31</v>
      </c>
      <c r="H8" s="210" t="s">
        <v>31</v>
      </c>
      <c r="I8" s="210" t="s">
        <v>31</v>
      </c>
      <c r="K8" s="210" t="str">
        <f>'درآمد ناشی از فروش '!K7</f>
        <v>از ابتدای سال مالی تا پایان شهریور ماه</v>
      </c>
      <c r="L8" s="210" t="s">
        <v>32</v>
      </c>
      <c r="M8" s="210" t="s">
        <v>32</v>
      </c>
      <c r="N8" s="210" t="s">
        <v>32</v>
      </c>
      <c r="O8" s="210" t="s">
        <v>32</v>
      </c>
      <c r="P8" s="210" t="s">
        <v>32</v>
      </c>
      <c r="Q8" s="210" t="s">
        <v>32</v>
      </c>
    </row>
    <row r="9" spans="1:18" ht="90.75" thickBot="1">
      <c r="A9" s="210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0">
      <c r="A10" s="3" t="s">
        <v>145</v>
      </c>
      <c r="B10" s="1"/>
      <c r="C10" s="27">
        <v>0</v>
      </c>
      <c r="D10" s="27"/>
      <c r="E10" s="22"/>
      <c r="F10" s="22"/>
      <c r="G10" s="22">
        <v>8776409</v>
      </c>
      <c r="H10" s="22"/>
      <c r="I10" s="22">
        <f>C10+E10+G10</f>
        <v>8776409</v>
      </c>
      <c r="J10" s="22"/>
      <c r="K10" s="22">
        <v>0</v>
      </c>
      <c r="L10" s="22"/>
      <c r="M10" s="22">
        <v>0</v>
      </c>
      <c r="N10" s="22"/>
      <c r="O10" s="22">
        <v>8776409</v>
      </c>
      <c r="P10" s="22"/>
      <c r="Q10" s="22">
        <f>K10+M10+O10</f>
        <v>8776409</v>
      </c>
    </row>
    <row r="11" spans="1:18" ht="36" customHeight="1">
      <c r="A11" s="3" t="s">
        <v>146</v>
      </c>
      <c r="B11" s="1"/>
      <c r="C11" s="27">
        <v>0</v>
      </c>
      <c r="D11" s="27"/>
      <c r="E11" s="22"/>
      <c r="F11" s="22"/>
      <c r="G11" s="22">
        <v>124270299</v>
      </c>
      <c r="H11" s="22"/>
      <c r="I11" s="22">
        <f>C11+E11+G11</f>
        <v>124270299</v>
      </c>
      <c r="J11" s="22"/>
      <c r="K11" s="22">
        <v>0</v>
      </c>
      <c r="L11" s="22"/>
      <c r="M11" s="22">
        <v>0</v>
      </c>
      <c r="N11" s="22"/>
      <c r="O11" s="22">
        <v>124270299</v>
      </c>
      <c r="P11" s="22"/>
      <c r="Q11" s="22">
        <f>K11+M11+O11</f>
        <v>124270299</v>
      </c>
    </row>
    <row r="12" spans="1:18" ht="43.5" thickBot="1">
      <c r="C12" s="63">
        <f>SUM(C10:C11)</f>
        <v>0</v>
      </c>
      <c r="D12" s="15">
        <f t="shared" ref="D12:P12" si="0">SUM(D10:D11)</f>
        <v>0</v>
      </c>
      <c r="E12" s="63">
        <f t="shared" si="0"/>
        <v>0</v>
      </c>
      <c r="F12" s="63">
        <f t="shared" si="0"/>
        <v>0</v>
      </c>
      <c r="G12" s="63">
        <f>SUM(G10:G11)</f>
        <v>133046708</v>
      </c>
      <c r="H12" s="63">
        <f t="shared" si="0"/>
        <v>0</v>
      </c>
      <c r="I12" s="63">
        <f t="shared" si="0"/>
        <v>133046708</v>
      </c>
      <c r="J12" s="63">
        <f t="shared" si="0"/>
        <v>0</v>
      </c>
      <c r="K12" s="63">
        <f t="shared" si="0"/>
        <v>0</v>
      </c>
      <c r="L12" s="63">
        <f t="shared" si="0"/>
        <v>0</v>
      </c>
      <c r="M12" s="63">
        <f t="shared" si="0"/>
        <v>0</v>
      </c>
      <c r="N12" s="63">
        <f t="shared" si="0"/>
        <v>0</v>
      </c>
      <c r="O12" s="63">
        <f>SUM(O10:O11)</f>
        <v>133046708</v>
      </c>
      <c r="P12" s="63">
        <f t="shared" si="0"/>
        <v>0</v>
      </c>
      <c r="Q12" s="63">
        <f>SUM(Q10:Q11)</f>
        <v>133046708</v>
      </c>
      <c r="R12" s="9">
        <f t="shared" ref="R12" si="1">SUM(R11:R11)</f>
        <v>0</v>
      </c>
    </row>
    <row r="13" spans="1:18" ht="28.5" thickTop="1"/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  <row r="43" spans="13:13">
      <c r="M43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zoomScaleNormal="100" zoomScaleSheetLayoutView="100" workbookViewId="0">
      <selection activeCell="E10" sqref="E10"/>
    </sheetView>
  </sheetViews>
  <sheetFormatPr defaultColWidth="9.140625" defaultRowHeight="22.5"/>
  <cols>
    <col min="1" max="1" width="26.140625" style="81" bestFit="1" customWidth="1"/>
    <col min="2" max="2" width="1" style="81" customWidth="1"/>
    <col min="3" max="3" width="31" style="81" bestFit="1" customWidth="1"/>
    <col min="4" max="4" width="1" style="81" customWidth="1"/>
    <col min="5" max="5" width="32.5703125" style="81" bestFit="1" customWidth="1"/>
    <col min="6" max="6" width="1" style="81" customWidth="1"/>
    <col min="7" max="7" width="10" style="82" customWidth="1"/>
    <col min="8" max="8" width="1" style="81" customWidth="1"/>
    <col min="9" max="9" width="32.5703125" style="81" bestFit="1" customWidth="1"/>
    <col min="10" max="10" width="1" style="81" customWidth="1"/>
    <col min="11" max="11" width="10.28515625" style="82" customWidth="1"/>
    <col min="12" max="12" width="1" style="81" customWidth="1"/>
    <col min="13" max="13" width="9.140625" style="81" customWidth="1"/>
    <col min="14" max="16384" width="9.140625" style="81"/>
  </cols>
  <sheetData>
    <row r="2" spans="1:16" ht="24">
      <c r="A2" s="212" t="s">
        <v>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6" ht="24">
      <c r="A3" s="212" t="str">
        <f>'سرمایه‌گذاری در اوراق بهادار '!A3:Q3</f>
        <v>صورت وضعیت درآمدها</v>
      </c>
      <c r="B3" s="212" t="s">
        <v>29</v>
      </c>
      <c r="C3" s="212" t="s">
        <v>29</v>
      </c>
      <c r="D3" s="212" t="s">
        <v>29</v>
      </c>
      <c r="E3" s="212" t="s">
        <v>29</v>
      </c>
      <c r="F3" s="212" t="s">
        <v>29</v>
      </c>
      <c r="G3" s="212"/>
      <c r="H3" s="212"/>
      <c r="I3" s="212"/>
      <c r="J3" s="212"/>
      <c r="K3" s="212"/>
      <c r="L3" s="212"/>
      <c r="M3" s="212"/>
    </row>
    <row r="4" spans="1:16" ht="26.25">
      <c r="A4" s="192" t="str">
        <f>'سرمایه‌گذاری در اوراق بهادار '!A4:Q4</f>
        <v>برای ماه منتهی به 1402/06/31</v>
      </c>
      <c r="B4" s="192" t="s">
        <v>95</v>
      </c>
      <c r="C4" s="192" t="s">
        <v>2</v>
      </c>
      <c r="D4" s="192" t="s">
        <v>2</v>
      </c>
      <c r="E4" s="192" t="s">
        <v>2</v>
      </c>
      <c r="F4" s="192" t="s">
        <v>2</v>
      </c>
      <c r="G4" s="192"/>
      <c r="H4" s="192"/>
      <c r="I4" s="192"/>
      <c r="J4" s="192"/>
      <c r="K4" s="192"/>
      <c r="L4" s="192"/>
      <c r="M4" s="192"/>
      <c r="N4" s="47"/>
    </row>
    <row r="5" spans="1:16" ht="24">
      <c r="B5" s="98"/>
      <c r="C5" s="98"/>
      <c r="D5" s="98"/>
      <c r="E5" s="98"/>
      <c r="F5" s="98"/>
      <c r="G5" s="98"/>
      <c r="H5" s="98"/>
      <c r="I5" s="98"/>
    </row>
    <row r="6" spans="1:16" ht="28.5">
      <c r="A6" s="196" t="s">
        <v>81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6" ht="28.5">
      <c r="A7" s="14"/>
      <c r="B7" s="14"/>
      <c r="C7" s="14"/>
      <c r="D7" s="14"/>
      <c r="E7" s="14"/>
      <c r="F7" s="14"/>
      <c r="G7" s="83"/>
      <c r="H7" s="14"/>
      <c r="I7" s="14"/>
      <c r="J7" s="14"/>
      <c r="K7" s="83"/>
      <c r="L7" s="14"/>
    </row>
    <row r="8" spans="1:16" ht="24.75" thickBot="1">
      <c r="A8" s="213" t="s">
        <v>53</v>
      </c>
      <c r="B8" s="213" t="s">
        <v>53</v>
      </c>
      <c r="C8" s="213" t="s">
        <v>53</v>
      </c>
      <c r="E8" s="213" t="str">
        <f>'درآمد ناشی از فروش '!C7</f>
        <v>طی شهریور ماه</v>
      </c>
      <c r="F8" s="213" t="s">
        <v>31</v>
      </c>
      <c r="G8" s="213" t="s">
        <v>31</v>
      </c>
      <c r="I8" s="213" t="str">
        <f>'درآمد ناشی از فروش '!K7</f>
        <v>از ابتدای سال مالی تا پایان شهریور ماه</v>
      </c>
      <c r="J8" s="213" t="s">
        <v>32</v>
      </c>
      <c r="K8" s="213" t="s">
        <v>32</v>
      </c>
    </row>
    <row r="9" spans="1:16" ht="48" thickBot="1">
      <c r="A9" s="84" t="s">
        <v>54</v>
      </c>
      <c r="C9" s="84" t="s">
        <v>19</v>
      </c>
      <c r="E9" s="84" t="s">
        <v>55</v>
      </c>
      <c r="G9" s="85" t="s">
        <v>56</v>
      </c>
      <c r="I9" s="84" t="s">
        <v>55</v>
      </c>
      <c r="K9" s="85" t="s">
        <v>56</v>
      </c>
    </row>
    <row r="10" spans="1:16" ht="24.75">
      <c r="A10" s="57" t="s">
        <v>26</v>
      </c>
      <c r="B10" s="57"/>
      <c r="C10" s="57" t="s">
        <v>27</v>
      </c>
      <c r="D10" s="57"/>
      <c r="E10" s="57">
        <v>2264</v>
      </c>
      <c r="F10" s="86"/>
      <c r="G10" s="32">
        <f>E10/$E$15</f>
        <v>6.2367348863721448E-5</v>
      </c>
      <c r="H10" s="86"/>
      <c r="I10" s="57">
        <v>15437</v>
      </c>
      <c r="J10" s="86"/>
      <c r="K10" s="32">
        <f>I10/$I$15</f>
        <v>8.0751176327865849E-6</v>
      </c>
      <c r="M10" s="87"/>
      <c r="N10" s="88"/>
      <c r="O10" s="87"/>
      <c r="P10" s="88"/>
    </row>
    <row r="11" spans="1:16" ht="24.75">
      <c r="A11" s="57" t="s">
        <v>63</v>
      </c>
      <c r="B11" s="57"/>
      <c r="C11" s="57" t="s">
        <v>64</v>
      </c>
      <c r="D11" s="57"/>
      <c r="E11" s="57">
        <v>31944432</v>
      </c>
      <c r="F11" s="86"/>
      <c r="G11" s="32">
        <f>E11/$E$15</f>
        <v>0.87998654363843953</v>
      </c>
      <c r="H11" s="86"/>
      <c r="I11" s="57">
        <v>1902340705</v>
      </c>
      <c r="J11" s="86"/>
      <c r="K11" s="32">
        <f>I11/$I$15</f>
        <v>0.99511724885101782</v>
      </c>
      <c r="M11" s="87"/>
      <c r="N11" s="88"/>
      <c r="O11" s="87"/>
      <c r="P11" s="88"/>
    </row>
    <row r="12" spans="1:16" ht="24.75">
      <c r="A12" s="57" t="s">
        <v>102</v>
      </c>
      <c r="B12" s="57"/>
      <c r="C12" s="57" t="s">
        <v>103</v>
      </c>
      <c r="D12" s="57"/>
      <c r="E12" s="57">
        <v>4343690</v>
      </c>
      <c r="F12" s="86"/>
      <c r="G12" s="32">
        <f>E12/$E$15</f>
        <v>0.11965743356265822</v>
      </c>
      <c r="H12" s="86"/>
      <c r="I12" s="57">
        <v>9263933</v>
      </c>
      <c r="J12" s="86"/>
      <c r="K12" s="32">
        <f>I12/$I$15</f>
        <v>4.8459771145464483E-3</v>
      </c>
      <c r="M12" s="87"/>
      <c r="N12" s="88"/>
      <c r="O12" s="87"/>
      <c r="P12" s="88"/>
    </row>
    <row r="13" spans="1:16" ht="24.75">
      <c r="A13" s="57" t="s">
        <v>113</v>
      </c>
      <c r="B13" s="57"/>
      <c r="C13" s="57" t="s">
        <v>114</v>
      </c>
      <c r="D13" s="57"/>
      <c r="E13" s="57">
        <v>6080</v>
      </c>
      <c r="F13" s="86"/>
      <c r="G13" s="32">
        <f>E13/$E$15</f>
        <v>1.6748828670116008E-4</v>
      </c>
      <c r="H13" s="86"/>
      <c r="I13" s="57">
        <v>26298</v>
      </c>
      <c r="J13" s="86"/>
      <c r="K13" s="32">
        <f>I13/$I$15</f>
        <v>1.3756522867592251E-5</v>
      </c>
      <c r="M13" s="87"/>
      <c r="N13" s="88"/>
      <c r="O13" s="87"/>
      <c r="P13" s="88"/>
    </row>
    <row r="14" spans="1:16" ht="24.75">
      <c r="A14" s="57" t="s">
        <v>116</v>
      </c>
      <c r="B14" s="57"/>
      <c r="C14" s="57" t="s">
        <v>117</v>
      </c>
      <c r="D14" s="57"/>
      <c r="E14" s="57">
        <v>4580</v>
      </c>
      <c r="F14" s="86"/>
      <c r="G14" s="32">
        <f>E14/$E$15</f>
        <v>1.2616716333738702E-4</v>
      </c>
      <c r="H14" s="86"/>
      <c r="I14" s="57">
        <v>28565</v>
      </c>
      <c r="J14" s="86"/>
      <c r="K14" s="32">
        <f>I14/$I$15</f>
        <v>1.4942393935385682E-5</v>
      </c>
      <c r="M14" s="87"/>
      <c r="N14" s="88"/>
      <c r="O14" s="87"/>
      <c r="P14" s="88"/>
    </row>
    <row r="15" spans="1:16" s="47" customFormat="1" ht="36.75" customHeight="1" thickBot="1">
      <c r="E15" s="89">
        <f>SUM(E10:E14)</f>
        <v>36301046</v>
      </c>
      <c r="F15" s="86">
        <f t="shared" ref="F15:L15" si="0">SUM(F10:F12)</f>
        <v>0</v>
      </c>
      <c r="G15" s="33">
        <f>SUM(G10:G14)</f>
        <v>1</v>
      </c>
      <c r="H15" s="86">
        <f t="shared" si="0"/>
        <v>0</v>
      </c>
      <c r="I15" s="89">
        <f>SUM(I10:I14)</f>
        <v>1911674938</v>
      </c>
      <c r="J15" s="86">
        <f t="shared" si="0"/>
        <v>0</v>
      </c>
      <c r="K15" s="33">
        <f>SUM(K10:K14)</f>
        <v>1</v>
      </c>
      <c r="L15" s="47">
        <f t="shared" si="0"/>
        <v>0</v>
      </c>
      <c r="M15" s="56"/>
    </row>
    <row r="16" spans="1:16" ht="23.25" thickTop="1">
      <c r="E16" s="91"/>
      <c r="I16" s="91"/>
      <c r="M16" s="90"/>
    </row>
    <row r="17" spans="5:13">
      <c r="E17" s="91"/>
      <c r="I17" s="91"/>
      <c r="M17" s="90"/>
    </row>
    <row r="18" spans="5:13">
      <c r="E18" s="91"/>
      <c r="I18" s="91"/>
      <c r="M18" s="90"/>
    </row>
    <row r="19" spans="5:13">
      <c r="M19" s="90"/>
    </row>
    <row r="20" spans="5:13">
      <c r="M20" s="90"/>
    </row>
    <row r="21" spans="5:13">
      <c r="M21" s="90"/>
    </row>
    <row r="22" spans="5:13">
      <c r="M22" s="90"/>
    </row>
    <row r="23" spans="5:13">
      <c r="M23" s="90"/>
    </row>
    <row r="24" spans="5:13">
      <c r="M24" s="90"/>
    </row>
    <row r="25" spans="5:13">
      <c r="M25" s="90"/>
    </row>
    <row r="26" spans="5:13">
      <c r="M26" s="90"/>
    </row>
    <row r="27" spans="5:13">
      <c r="M27" s="90"/>
    </row>
    <row r="28" spans="5:13">
      <c r="M28" s="90"/>
    </row>
    <row r="29" spans="5:13">
      <c r="M29" s="90"/>
    </row>
    <row r="30" spans="5:13">
      <c r="M30" s="90"/>
    </row>
    <row r="31" spans="5:13">
      <c r="M31" s="90"/>
    </row>
    <row r="32" spans="5:13">
      <c r="M32" s="90"/>
    </row>
    <row r="33" spans="13:13">
      <c r="M33" s="90"/>
    </row>
    <row r="34" spans="13:13">
      <c r="M34" s="90"/>
    </row>
    <row r="35" spans="13:13">
      <c r="M35" s="90"/>
    </row>
    <row r="36" spans="13:13">
      <c r="M36" s="90"/>
    </row>
    <row r="37" spans="13:13">
      <c r="M37" s="90"/>
    </row>
    <row r="38" spans="13:13">
      <c r="M38" s="90"/>
    </row>
    <row r="39" spans="13:13">
      <c r="M39" s="90"/>
    </row>
    <row r="40" spans="13:13">
      <c r="M40" s="90"/>
    </row>
    <row r="41" spans="13:13">
      <c r="M41" s="90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topLeftCell="A6" zoomScaleNormal="100" zoomScaleSheetLayoutView="100" workbookViewId="0">
      <selection activeCell="E14" sqref="A14:E19"/>
    </sheetView>
  </sheetViews>
  <sheetFormatPr defaultColWidth="12.140625" defaultRowHeight="22.5"/>
  <cols>
    <col min="1" max="1" width="42.42578125" style="81" bestFit="1" customWidth="1"/>
    <col min="2" max="2" width="2.5703125" style="81" customWidth="1"/>
    <col min="3" max="3" width="19" style="81" bestFit="1" customWidth="1"/>
    <col min="4" max="4" width="0.7109375" style="81" customWidth="1"/>
    <col min="5" max="5" width="43.7109375" style="81" customWidth="1"/>
    <col min="6" max="6" width="12.140625" style="81"/>
    <col min="7" max="7" width="14" style="81" bestFit="1" customWidth="1"/>
    <col min="8" max="16384" width="12.140625" style="81"/>
  </cols>
  <sheetData>
    <row r="2" spans="1:13" ht="24">
      <c r="A2" s="212" t="s">
        <v>67</v>
      </c>
      <c r="B2" s="212"/>
      <c r="C2" s="212"/>
      <c r="D2" s="212"/>
      <c r="E2" s="212"/>
    </row>
    <row r="3" spans="1:13" ht="24">
      <c r="A3" s="212" t="s">
        <v>29</v>
      </c>
      <c r="B3" s="212" t="s">
        <v>29</v>
      </c>
      <c r="C3" s="212" t="s">
        <v>29</v>
      </c>
      <c r="D3" s="212" t="s">
        <v>29</v>
      </c>
      <c r="E3" s="212"/>
    </row>
    <row r="4" spans="1:13" ht="24">
      <c r="A4" s="212" t="str">
        <f>'درآمد سپرده بانکی '!A4:M4</f>
        <v>برای ماه منتهی به 1402/06/31</v>
      </c>
      <c r="B4" s="212" t="s">
        <v>2</v>
      </c>
      <c r="C4" s="212" t="s">
        <v>2</v>
      </c>
      <c r="D4" s="212" t="s">
        <v>2</v>
      </c>
      <c r="E4" s="212"/>
    </row>
    <row r="5" spans="1:13" ht="24">
      <c r="A5" s="98"/>
      <c r="B5" s="98"/>
      <c r="C5" s="98"/>
      <c r="D5" s="98"/>
      <c r="E5" s="98"/>
    </row>
    <row r="6" spans="1:13" ht="28.5">
      <c r="A6" s="196" t="s">
        <v>83</v>
      </c>
      <c r="B6" s="196"/>
      <c r="C6" s="196"/>
      <c r="D6" s="196"/>
      <c r="E6" s="196"/>
    </row>
    <row r="7" spans="1:13" ht="28.5">
      <c r="A7" s="14"/>
      <c r="B7" s="14"/>
      <c r="C7" s="14"/>
      <c r="D7" s="14"/>
      <c r="E7" s="14"/>
    </row>
    <row r="8" spans="1:13" ht="24.75" thickBot="1">
      <c r="A8" s="212" t="s">
        <v>57</v>
      </c>
      <c r="C8" s="99" t="str">
        <f>'درآمد ناشی از فروش '!C7</f>
        <v>طی شهریور ماه</v>
      </c>
      <c r="E8" s="102" t="str">
        <f>'درآمد ناشی از فروش '!K7</f>
        <v>از ابتدای سال مالی تا پایان شهریور ماه</v>
      </c>
      <c r="G8" s="44"/>
    </row>
    <row r="9" spans="1:13" ht="24.75" thickBot="1">
      <c r="A9" s="213" t="s">
        <v>57</v>
      </c>
      <c r="C9" s="99" t="s">
        <v>22</v>
      </c>
      <c r="E9" s="99" t="s">
        <v>22</v>
      </c>
      <c r="G9" s="44"/>
    </row>
    <row r="10" spans="1:13" ht="24">
      <c r="A10" s="92" t="s">
        <v>66</v>
      </c>
      <c r="C10" s="87">
        <v>173679926</v>
      </c>
      <c r="E10" s="87">
        <v>2780711615</v>
      </c>
      <c r="F10" s="44"/>
      <c r="G10" s="87"/>
      <c r="H10" s="44"/>
      <c r="K10" s="87"/>
    </row>
    <row r="11" spans="1:13" ht="24">
      <c r="A11" s="92" t="s">
        <v>101</v>
      </c>
      <c r="C11" s="87">
        <v>161988526</v>
      </c>
      <c r="E11" s="87">
        <v>855892928</v>
      </c>
      <c r="F11" s="44"/>
      <c r="G11" s="87"/>
      <c r="H11" s="87"/>
      <c r="I11" s="87"/>
      <c r="J11" s="87"/>
      <c r="K11" s="87"/>
    </row>
    <row r="12" spans="1:13" ht="27" thickBot="1">
      <c r="A12" s="92" t="s">
        <v>38</v>
      </c>
      <c r="C12" s="93">
        <f>SUM(C10:C11)</f>
        <v>335668452</v>
      </c>
      <c r="D12" s="47"/>
      <c r="E12" s="94">
        <f>SUM(E10:E11)</f>
        <v>3636604543</v>
      </c>
    </row>
    <row r="13" spans="1:13" ht="23.25" thickTop="1">
      <c r="M13" s="90"/>
    </row>
    <row r="14" spans="1:13">
      <c r="C14" s="87"/>
      <c r="E14" s="87"/>
      <c r="M14" s="90"/>
    </row>
    <row r="15" spans="1:13">
      <c r="C15" s="44"/>
      <c r="E15" s="91"/>
      <c r="M15" s="90"/>
    </row>
    <row r="16" spans="1:13">
      <c r="C16" s="44"/>
      <c r="E16" s="87"/>
      <c r="M16" s="90"/>
    </row>
    <row r="17" spans="3:13">
      <c r="C17" s="87"/>
      <c r="E17" s="87"/>
      <c r="M17" s="90"/>
    </row>
    <row r="18" spans="3:13">
      <c r="E18" s="87"/>
      <c r="M18" s="90"/>
    </row>
    <row r="19" spans="3:13">
      <c r="M19" s="90"/>
    </row>
    <row r="20" spans="3:13">
      <c r="M20" s="90"/>
    </row>
    <row r="21" spans="3:13">
      <c r="M21" s="90"/>
    </row>
    <row r="22" spans="3:13">
      <c r="M22" s="90"/>
    </row>
    <row r="23" spans="3:13">
      <c r="M23" s="90"/>
    </row>
    <row r="24" spans="3:13">
      <c r="M24" s="90"/>
    </row>
    <row r="25" spans="3:13">
      <c r="M25" s="90"/>
    </row>
    <row r="26" spans="3:13">
      <c r="M26" s="90"/>
    </row>
    <row r="27" spans="3:13">
      <c r="M27" s="90"/>
    </row>
    <row r="28" spans="3:13">
      <c r="M28" s="90"/>
    </row>
    <row r="29" spans="3:13">
      <c r="M29" s="90"/>
    </row>
    <row r="30" spans="3:13">
      <c r="M30" s="90"/>
    </row>
    <row r="31" spans="3:13">
      <c r="M31" s="90"/>
    </row>
    <row r="32" spans="3:13">
      <c r="M32" s="90"/>
    </row>
    <row r="33" spans="13:13">
      <c r="M33" s="90"/>
    </row>
    <row r="34" spans="13:13">
      <c r="M34" s="90"/>
    </row>
    <row r="35" spans="13:13">
      <c r="M35" s="90"/>
    </row>
    <row r="36" spans="13:13">
      <c r="M36" s="90"/>
    </row>
    <row r="37" spans="13:13">
      <c r="M37" s="90"/>
    </row>
    <row r="38" spans="13:13">
      <c r="M38" s="90"/>
    </row>
    <row r="39" spans="13:13">
      <c r="M39" s="90"/>
    </row>
    <row r="40" spans="13:13">
      <c r="M40" s="90"/>
    </row>
    <row r="41" spans="13:13">
      <c r="M41" s="90"/>
    </row>
    <row r="42" spans="13:13">
      <c r="M42" s="9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52"/>
  <sheetViews>
    <sheetView rightToLeft="1" view="pageBreakPreview" zoomScale="60" zoomScaleNormal="60" workbookViewId="0">
      <selection activeCell="AA12" sqref="AA12:AA40"/>
    </sheetView>
  </sheetViews>
  <sheetFormatPr defaultColWidth="9.140625" defaultRowHeight="36.75"/>
  <cols>
    <col min="1" max="1" width="51.7109375" style="145" customWidth="1"/>
    <col min="2" max="2" width="1" style="145" customWidth="1"/>
    <col min="3" max="3" width="23.7109375" style="169" bestFit="1" customWidth="1"/>
    <col min="4" max="4" width="1" style="145" customWidth="1"/>
    <col min="5" max="5" width="33" style="145" bestFit="1" customWidth="1"/>
    <col min="6" max="6" width="0.7109375" style="145" customWidth="1"/>
    <col min="7" max="7" width="34.7109375" style="145" bestFit="1" customWidth="1"/>
    <col min="8" max="8" width="1.140625" style="145" customWidth="1"/>
    <col min="9" max="9" width="22.7109375" style="169" bestFit="1" customWidth="1"/>
    <col min="10" max="10" width="1.42578125" style="145" customWidth="1"/>
    <col min="11" max="11" width="33.42578125" style="145" customWidth="1"/>
    <col min="12" max="12" width="0.7109375" style="145" customWidth="1"/>
    <col min="13" max="13" width="22" style="169" bestFit="1" customWidth="1"/>
    <col min="14" max="14" width="0.85546875" style="145" customWidth="1"/>
    <col min="15" max="15" width="29.140625" style="145" bestFit="1" customWidth="1"/>
    <col min="16" max="16" width="1" style="145" customWidth="1"/>
    <col min="17" max="17" width="22.5703125" style="169" bestFit="1" customWidth="1"/>
    <col min="18" max="18" width="1" style="145" customWidth="1"/>
    <col min="19" max="19" width="18.140625" style="145" bestFit="1" customWidth="1"/>
    <col min="20" max="20" width="1" style="145" customWidth="1"/>
    <col min="21" max="21" width="28.7109375" style="145" customWidth="1"/>
    <col min="22" max="22" width="0.85546875" style="145" customWidth="1"/>
    <col min="23" max="23" width="29.85546875" style="145" customWidth="1"/>
    <col min="24" max="24" width="1" style="145" customWidth="1"/>
    <col min="25" max="25" width="19.5703125" style="169" customWidth="1"/>
    <col min="26" max="26" width="1.85546875" style="145" customWidth="1"/>
    <col min="27" max="27" width="46.140625" style="146" bestFit="1" customWidth="1"/>
    <col min="28" max="28" width="29.5703125" style="145" bestFit="1" customWidth="1"/>
    <col min="29" max="29" width="23.42578125" style="145" bestFit="1" customWidth="1"/>
    <col min="30" max="30" width="9.140625" style="145" customWidth="1"/>
    <col min="31" max="31" width="19.42578125" style="145" bestFit="1" customWidth="1"/>
    <col min="32" max="32" width="9.140625" style="145"/>
    <col min="33" max="33" width="27.28515625" style="145" bestFit="1" customWidth="1"/>
    <col min="34" max="16384" width="9.140625" style="145"/>
  </cols>
  <sheetData>
    <row r="2" spans="1:33" ht="47.25" customHeight="1">
      <c r="A2" s="186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33" ht="47.25" customHeight="1">
      <c r="A3" s="186" t="s">
        <v>92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33" ht="47.25" customHeight="1">
      <c r="A4" s="186" t="s">
        <v>149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33" ht="47.25" customHeight="1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33" s="150" customFormat="1" ht="47.25" customHeight="1">
      <c r="A6" s="148" t="s">
        <v>68</v>
      </c>
      <c r="B6" s="148"/>
      <c r="C6" s="149"/>
      <c r="D6" s="148"/>
      <c r="E6" s="148"/>
      <c r="F6" s="148"/>
      <c r="G6" s="148"/>
      <c r="H6" s="148"/>
      <c r="I6" s="149"/>
      <c r="J6" s="148"/>
      <c r="K6" s="148"/>
      <c r="L6" s="148"/>
      <c r="M6" s="149"/>
      <c r="N6" s="148"/>
      <c r="O6" s="148"/>
      <c r="P6" s="148"/>
      <c r="Q6" s="149"/>
      <c r="R6" s="148"/>
      <c r="S6" s="148"/>
      <c r="T6" s="148"/>
      <c r="U6" s="148"/>
      <c r="V6" s="148"/>
      <c r="W6" s="148"/>
      <c r="Y6" s="151"/>
      <c r="AA6" s="152"/>
    </row>
    <row r="7" spans="1:33" s="150" customFormat="1" ht="47.25" customHeight="1">
      <c r="A7" s="148" t="s">
        <v>69</v>
      </c>
      <c r="B7" s="148"/>
      <c r="C7" s="149"/>
      <c r="D7" s="148"/>
      <c r="E7" s="148"/>
      <c r="F7" s="148"/>
      <c r="G7" s="148"/>
      <c r="H7" s="148"/>
      <c r="I7" s="149"/>
      <c r="J7" s="148"/>
      <c r="K7" s="148"/>
      <c r="L7" s="148"/>
      <c r="M7" s="149"/>
      <c r="N7" s="148"/>
      <c r="O7" s="148"/>
      <c r="P7" s="148"/>
      <c r="Q7" s="149"/>
      <c r="R7" s="148"/>
      <c r="S7" s="148"/>
      <c r="T7" s="148"/>
      <c r="U7" s="148"/>
      <c r="V7" s="148"/>
      <c r="W7" s="148"/>
      <c r="Y7" s="151"/>
      <c r="AA7" s="152"/>
    </row>
    <row r="9" spans="1:33" ht="40.5" customHeight="1">
      <c r="A9" s="185" t="s">
        <v>3</v>
      </c>
      <c r="C9" s="184" t="s">
        <v>147</v>
      </c>
      <c r="D9" s="184" t="s">
        <v>97</v>
      </c>
      <c r="E9" s="184" t="s">
        <v>97</v>
      </c>
      <c r="F9" s="184" t="s">
        <v>97</v>
      </c>
      <c r="G9" s="184" t="s">
        <v>97</v>
      </c>
      <c r="I9" s="184" t="s">
        <v>4</v>
      </c>
      <c r="J9" s="184" t="s">
        <v>4</v>
      </c>
      <c r="K9" s="184" t="s">
        <v>4</v>
      </c>
      <c r="L9" s="184" t="s">
        <v>4</v>
      </c>
      <c r="M9" s="184" t="s">
        <v>4</v>
      </c>
      <c r="N9" s="184" t="s">
        <v>4</v>
      </c>
      <c r="O9" s="184" t="s">
        <v>4</v>
      </c>
      <c r="Q9" s="184" t="s">
        <v>150</v>
      </c>
      <c r="R9" s="184" t="s">
        <v>98</v>
      </c>
      <c r="S9" s="184" t="s">
        <v>98</v>
      </c>
      <c r="T9" s="184" t="s">
        <v>98</v>
      </c>
      <c r="U9" s="184" t="s">
        <v>98</v>
      </c>
      <c r="V9" s="184" t="s">
        <v>98</v>
      </c>
      <c r="W9" s="184" t="s">
        <v>98</v>
      </c>
      <c r="X9" s="184" t="s">
        <v>98</v>
      </c>
      <c r="Y9" s="184" t="s">
        <v>98</v>
      </c>
    </row>
    <row r="10" spans="1:33" ht="33.75" customHeight="1">
      <c r="A10" s="185" t="s">
        <v>3</v>
      </c>
      <c r="C10" s="183" t="s">
        <v>6</v>
      </c>
      <c r="E10" s="183" t="s">
        <v>7</v>
      </c>
      <c r="G10" s="183" t="s">
        <v>8</v>
      </c>
      <c r="I10" s="185" t="s">
        <v>9</v>
      </c>
      <c r="J10" s="185" t="s">
        <v>9</v>
      </c>
      <c r="K10" s="185" t="s">
        <v>9</v>
      </c>
      <c r="M10" s="185" t="s">
        <v>10</v>
      </c>
      <c r="N10" s="185" t="s">
        <v>10</v>
      </c>
      <c r="O10" s="185" t="s">
        <v>10</v>
      </c>
      <c r="Q10" s="183" t="s">
        <v>6</v>
      </c>
      <c r="S10" s="183" t="s">
        <v>11</v>
      </c>
      <c r="U10" s="183" t="s">
        <v>7</v>
      </c>
      <c r="V10" s="183"/>
      <c r="W10" s="183" t="s">
        <v>8</v>
      </c>
      <c r="Y10" s="187" t="s">
        <v>12</v>
      </c>
    </row>
    <row r="11" spans="1:33" ht="60.75" customHeight="1">
      <c r="A11" s="185" t="s">
        <v>3</v>
      </c>
      <c r="C11" s="184" t="s">
        <v>6</v>
      </c>
      <c r="E11" s="184" t="s">
        <v>7</v>
      </c>
      <c r="G11" s="184" t="s">
        <v>8</v>
      </c>
      <c r="I11" s="175" t="s">
        <v>6</v>
      </c>
      <c r="K11" s="175" t="s">
        <v>7</v>
      </c>
      <c r="M11" s="175" t="s">
        <v>6</v>
      </c>
      <c r="O11" s="175" t="s">
        <v>13</v>
      </c>
      <c r="Q11" s="184" t="s">
        <v>6</v>
      </c>
      <c r="S11" s="184" t="s">
        <v>11</v>
      </c>
      <c r="U11" s="184" t="s">
        <v>7</v>
      </c>
      <c r="V11" s="184"/>
      <c r="W11" s="184"/>
      <c r="Y11" s="188" t="s">
        <v>12</v>
      </c>
      <c r="AA11" s="139">
        <f>'جمع درآمدها'!J6</f>
        <v>4321103091869</v>
      </c>
      <c r="AB11" s="153" t="s">
        <v>106</v>
      </c>
    </row>
    <row r="12" spans="1:33" ht="41.25" customHeight="1">
      <c r="A12" s="154" t="s">
        <v>110</v>
      </c>
      <c r="B12" s="155"/>
      <c r="C12" s="156">
        <v>20750000</v>
      </c>
      <c r="D12" s="156"/>
      <c r="E12" s="156">
        <v>394786505217</v>
      </c>
      <c r="F12" s="156"/>
      <c r="G12" s="156">
        <v>448214659875</v>
      </c>
      <c r="H12" s="156"/>
      <c r="I12" s="156">
        <v>700000</v>
      </c>
      <c r="J12" s="156"/>
      <c r="K12" s="156">
        <v>16922344902</v>
      </c>
      <c r="L12" s="156"/>
      <c r="M12" s="156">
        <v>0</v>
      </c>
      <c r="N12" s="156"/>
      <c r="O12" s="156">
        <v>0</v>
      </c>
      <c r="P12" s="156"/>
      <c r="Q12" s="156">
        <f t="shared" ref="Q12:Q33" si="0">C12+I12+M12</f>
        <v>21450000</v>
      </c>
      <c r="R12" s="156"/>
      <c r="S12" s="156">
        <v>24520</v>
      </c>
      <c r="T12" s="156"/>
      <c r="U12" s="156">
        <v>411708850119</v>
      </c>
      <c r="V12" s="156"/>
      <c r="W12" s="156">
        <v>522824573700</v>
      </c>
      <c r="Y12" s="157">
        <f t="shared" ref="Y12:Y40" si="1">W12/$AA$11</f>
        <v>0.12099331179665596</v>
      </c>
      <c r="AA12" s="158"/>
      <c r="AB12" s="158"/>
      <c r="AC12" s="160"/>
      <c r="AD12" s="174"/>
      <c r="AE12" s="162"/>
      <c r="AF12" s="163"/>
      <c r="AG12" s="163"/>
    </row>
    <row r="13" spans="1:33" ht="41.25" customHeight="1">
      <c r="A13" s="154" t="s">
        <v>89</v>
      </c>
      <c r="B13" s="155"/>
      <c r="C13" s="156">
        <v>22000000</v>
      </c>
      <c r="D13" s="156"/>
      <c r="E13" s="156">
        <v>404324262064</v>
      </c>
      <c r="F13" s="156"/>
      <c r="G13" s="156">
        <v>381178413000</v>
      </c>
      <c r="H13" s="156"/>
      <c r="I13" s="156">
        <v>200000</v>
      </c>
      <c r="J13" s="156"/>
      <c r="K13" s="156">
        <v>3548290806</v>
      </c>
      <c r="L13" s="156"/>
      <c r="M13" s="156">
        <v>-400000</v>
      </c>
      <c r="N13" s="156"/>
      <c r="O13" s="156">
        <v>7391755810</v>
      </c>
      <c r="P13" s="156"/>
      <c r="Q13" s="156">
        <f t="shared" si="0"/>
        <v>21800000</v>
      </c>
      <c r="R13" s="156"/>
      <c r="S13" s="156">
        <v>19140</v>
      </c>
      <c r="T13" s="156"/>
      <c r="U13" s="160">
        <v>400521202651</v>
      </c>
      <c r="V13" s="156"/>
      <c r="W13" s="156">
        <v>414769350600</v>
      </c>
      <c r="Y13" s="157">
        <f t="shared" si="1"/>
        <v>9.5986913938820292E-2</v>
      </c>
      <c r="AA13" s="158"/>
      <c r="AB13" s="158"/>
      <c r="AC13" s="160"/>
      <c r="AD13" s="174"/>
      <c r="AE13" s="162"/>
      <c r="AF13" s="163"/>
      <c r="AG13" s="163"/>
    </row>
    <row r="14" spans="1:33" ht="41.25" customHeight="1">
      <c r="A14" s="154" t="s">
        <v>99</v>
      </c>
      <c r="B14" s="155"/>
      <c r="C14" s="156">
        <v>81428571</v>
      </c>
      <c r="D14" s="156"/>
      <c r="E14" s="156">
        <v>269200527018</v>
      </c>
      <c r="F14" s="156"/>
      <c r="G14" s="156">
        <v>295364915088.30499</v>
      </c>
      <c r="H14" s="156"/>
      <c r="I14" s="156">
        <v>0</v>
      </c>
      <c r="J14" s="156"/>
      <c r="K14" s="156">
        <v>0</v>
      </c>
      <c r="L14" s="156"/>
      <c r="M14" s="156">
        <v>0</v>
      </c>
      <c r="N14" s="156"/>
      <c r="O14" s="156">
        <v>0</v>
      </c>
      <c r="P14" s="156"/>
      <c r="Q14" s="156">
        <f t="shared" si="0"/>
        <v>81428571</v>
      </c>
      <c r="R14" s="156"/>
      <c r="S14" s="156">
        <v>3885</v>
      </c>
      <c r="T14" s="156"/>
      <c r="U14" s="156">
        <v>269200527018</v>
      </c>
      <c r="V14" s="156"/>
      <c r="W14" s="156">
        <v>314467715844.90698</v>
      </c>
      <c r="Y14" s="157">
        <f t="shared" si="1"/>
        <v>7.2774870017945054E-2</v>
      </c>
      <c r="AA14" s="158"/>
      <c r="AB14" s="158"/>
      <c r="AC14" s="160"/>
      <c r="AD14" s="174"/>
      <c r="AE14" s="162"/>
      <c r="AF14" s="163"/>
      <c r="AG14" s="163"/>
    </row>
    <row r="15" spans="1:33" ht="41.25" customHeight="1">
      <c r="A15" s="154" t="s">
        <v>123</v>
      </c>
      <c r="B15" s="155"/>
      <c r="C15" s="156">
        <v>8400000</v>
      </c>
      <c r="D15" s="156"/>
      <c r="E15" s="156">
        <v>260156058508</v>
      </c>
      <c r="F15" s="156"/>
      <c r="G15" s="156">
        <v>225450540000</v>
      </c>
      <c r="H15" s="156"/>
      <c r="I15" s="156">
        <v>104451</v>
      </c>
      <c r="J15" s="156"/>
      <c r="K15" s="156">
        <v>2973824343</v>
      </c>
      <c r="L15" s="156"/>
      <c r="M15" s="156">
        <v>-4451</v>
      </c>
      <c r="N15" s="156"/>
      <c r="O15" s="156">
        <v>122559111</v>
      </c>
      <c r="P15" s="156"/>
      <c r="Q15" s="156">
        <f t="shared" si="0"/>
        <v>8500000</v>
      </c>
      <c r="R15" s="156"/>
      <c r="S15" s="156">
        <v>29090</v>
      </c>
      <c r="T15" s="156"/>
      <c r="U15" s="160">
        <v>262992039941</v>
      </c>
      <c r="V15" s="156"/>
      <c r="W15" s="156">
        <v>245793773250</v>
      </c>
      <c r="Y15" s="157">
        <f t="shared" si="1"/>
        <v>5.6882182170684387E-2</v>
      </c>
      <c r="AA15" s="158"/>
      <c r="AB15" s="158"/>
      <c r="AC15" s="160"/>
      <c r="AD15" s="174"/>
      <c r="AE15" s="162"/>
      <c r="AF15" s="163"/>
      <c r="AG15" s="163"/>
    </row>
    <row r="16" spans="1:33" ht="41.25" customHeight="1">
      <c r="A16" s="154" t="s">
        <v>87</v>
      </c>
      <c r="B16" s="155"/>
      <c r="C16" s="156">
        <v>8500000</v>
      </c>
      <c r="D16" s="156"/>
      <c r="E16" s="156">
        <v>141335144209</v>
      </c>
      <c r="F16" s="156"/>
      <c r="G16" s="156">
        <v>151667178750</v>
      </c>
      <c r="H16" s="156"/>
      <c r="I16" s="156">
        <v>2500000</v>
      </c>
      <c r="J16" s="156"/>
      <c r="K16" s="156">
        <v>51998810348</v>
      </c>
      <c r="L16" s="156"/>
      <c r="M16" s="156">
        <v>0</v>
      </c>
      <c r="N16" s="156"/>
      <c r="O16" s="156">
        <v>0</v>
      </c>
      <c r="P16" s="156"/>
      <c r="Q16" s="156">
        <f t="shared" si="0"/>
        <v>11000000</v>
      </c>
      <c r="R16" s="156"/>
      <c r="S16" s="156">
        <v>20860</v>
      </c>
      <c r="T16" s="156"/>
      <c r="U16" s="156">
        <v>193333954557</v>
      </c>
      <c r="V16" s="156"/>
      <c r="W16" s="156">
        <v>228094713000</v>
      </c>
      <c r="Y16" s="157">
        <f t="shared" si="1"/>
        <v>5.2786223367177879E-2</v>
      </c>
      <c r="AA16" s="158"/>
      <c r="AB16" s="158"/>
      <c r="AC16" s="160"/>
      <c r="AD16" s="174"/>
      <c r="AE16" s="162"/>
      <c r="AF16" s="163"/>
      <c r="AG16" s="163"/>
    </row>
    <row r="17" spans="1:33" ht="41.25" customHeight="1">
      <c r="A17" s="154" t="s">
        <v>111</v>
      </c>
      <c r="B17" s="155"/>
      <c r="C17" s="156">
        <v>70000000</v>
      </c>
      <c r="D17" s="156"/>
      <c r="E17" s="156">
        <v>73636926021</v>
      </c>
      <c r="F17" s="156"/>
      <c r="G17" s="156">
        <v>80577693000</v>
      </c>
      <c r="H17" s="156"/>
      <c r="I17" s="156">
        <v>79904762</v>
      </c>
      <c r="J17" s="156"/>
      <c r="K17" s="156">
        <v>106447807104</v>
      </c>
      <c r="L17" s="156"/>
      <c r="M17" s="156">
        <v>0</v>
      </c>
      <c r="N17" s="156"/>
      <c r="O17" s="156">
        <v>0</v>
      </c>
      <c r="P17" s="156"/>
      <c r="Q17" s="156">
        <f t="shared" si="0"/>
        <v>149904762</v>
      </c>
      <c r="R17" s="156"/>
      <c r="S17" s="156">
        <v>1317</v>
      </c>
      <c r="T17" s="156"/>
      <c r="U17" s="160">
        <v>191029034339</v>
      </c>
      <c r="V17" s="156"/>
      <c r="W17" s="156">
        <v>196249895353.254</v>
      </c>
      <c r="Y17" s="157">
        <f t="shared" si="1"/>
        <v>4.5416619594782763E-2</v>
      </c>
      <c r="AA17" s="158"/>
      <c r="AB17" s="158"/>
      <c r="AC17" s="160"/>
      <c r="AD17" s="174"/>
      <c r="AE17" s="162"/>
      <c r="AF17" s="163"/>
      <c r="AG17" s="163"/>
    </row>
    <row r="18" spans="1:33" ht="41.25" customHeight="1">
      <c r="A18" s="154" t="s">
        <v>107</v>
      </c>
      <c r="B18" s="155"/>
      <c r="C18" s="156">
        <v>7900000</v>
      </c>
      <c r="D18" s="156"/>
      <c r="E18" s="156">
        <v>195990827439</v>
      </c>
      <c r="F18" s="156"/>
      <c r="G18" s="156">
        <v>173551189500</v>
      </c>
      <c r="H18" s="156"/>
      <c r="I18" s="156">
        <v>0</v>
      </c>
      <c r="J18" s="156"/>
      <c r="K18" s="156">
        <v>0</v>
      </c>
      <c r="L18" s="156"/>
      <c r="M18" s="156">
        <v>-200000</v>
      </c>
      <c r="N18" s="156"/>
      <c r="O18" s="156">
        <v>4652248263</v>
      </c>
      <c r="P18" s="156"/>
      <c r="Q18" s="156">
        <f t="shared" si="0"/>
        <v>7700000</v>
      </c>
      <c r="R18" s="156"/>
      <c r="S18" s="156">
        <v>24100</v>
      </c>
      <c r="T18" s="156"/>
      <c r="U18" s="160">
        <v>180084733125</v>
      </c>
      <c r="V18" s="156"/>
      <c r="W18" s="156">
        <v>184465858500</v>
      </c>
      <c r="Y18" s="157">
        <f t="shared" si="1"/>
        <v>4.2689529635872046E-2</v>
      </c>
      <c r="AA18" s="158"/>
      <c r="AB18" s="158"/>
      <c r="AC18" s="160"/>
      <c r="AD18" s="174"/>
      <c r="AE18" s="162"/>
      <c r="AF18" s="163"/>
      <c r="AG18" s="163"/>
    </row>
    <row r="19" spans="1:33" ht="41.25" customHeight="1">
      <c r="A19" s="154" t="s">
        <v>112</v>
      </c>
      <c r="B19" s="155"/>
      <c r="C19" s="156">
        <v>58000001</v>
      </c>
      <c r="D19" s="156"/>
      <c r="E19" s="156">
        <v>481450069956</v>
      </c>
      <c r="F19" s="156"/>
      <c r="G19" s="156">
        <v>396089169829.12299</v>
      </c>
      <c r="H19" s="156"/>
      <c r="I19" s="156">
        <v>0</v>
      </c>
      <c r="J19" s="156"/>
      <c r="K19" s="156">
        <v>0</v>
      </c>
      <c r="L19" s="156"/>
      <c r="M19" s="156">
        <v>-38000000</v>
      </c>
      <c r="N19" s="156"/>
      <c r="O19" s="156">
        <v>318159964276</v>
      </c>
      <c r="P19" s="156"/>
      <c r="Q19" s="156">
        <f t="shared" si="0"/>
        <v>20000001</v>
      </c>
      <c r="R19" s="156"/>
      <c r="S19" s="156">
        <v>8640</v>
      </c>
      <c r="T19" s="156"/>
      <c r="U19" s="160">
        <v>166017270949</v>
      </c>
      <c r="V19" s="156"/>
      <c r="W19" s="156">
        <v>171771848588.59201</v>
      </c>
      <c r="Y19" s="157">
        <f t="shared" si="1"/>
        <v>3.9751851538051546E-2</v>
      </c>
      <c r="AA19" s="158"/>
      <c r="AB19" s="158"/>
      <c r="AC19" s="160"/>
      <c r="AD19" s="174"/>
      <c r="AE19" s="162"/>
      <c r="AF19" s="163"/>
      <c r="AG19" s="163"/>
    </row>
    <row r="20" spans="1:33" ht="41.25" customHeight="1">
      <c r="A20" s="154" t="s">
        <v>109</v>
      </c>
      <c r="B20" s="155"/>
      <c r="C20" s="156">
        <v>6200000</v>
      </c>
      <c r="D20" s="156"/>
      <c r="E20" s="156">
        <v>151030657148</v>
      </c>
      <c r="F20" s="156"/>
      <c r="G20" s="156">
        <v>259220406600</v>
      </c>
      <c r="H20" s="156"/>
      <c r="I20" s="156">
        <v>0</v>
      </c>
      <c r="J20" s="156"/>
      <c r="K20" s="156">
        <v>0</v>
      </c>
      <c r="L20" s="156"/>
      <c r="M20" s="156">
        <v>-100000</v>
      </c>
      <c r="N20" s="156"/>
      <c r="O20" s="156">
        <v>4970250005</v>
      </c>
      <c r="P20" s="156"/>
      <c r="Q20" s="156">
        <f t="shared" si="0"/>
        <v>6100000</v>
      </c>
      <c r="R20" s="156"/>
      <c r="S20" s="156">
        <v>49470</v>
      </c>
      <c r="T20" s="156"/>
      <c r="U20" s="160">
        <v>148594678806</v>
      </c>
      <c r="V20" s="156"/>
      <c r="W20" s="156">
        <v>299971486350</v>
      </c>
      <c r="Y20" s="157">
        <f t="shared" si="1"/>
        <v>6.9420117958873734E-2</v>
      </c>
      <c r="AA20" s="158"/>
      <c r="AB20" s="158"/>
      <c r="AC20" s="160"/>
      <c r="AD20" s="174"/>
      <c r="AE20" s="162"/>
      <c r="AF20" s="163"/>
      <c r="AG20" s="163"/>
    </row>
    <row r="21" spans="1:33" ht="41.25" customHeight="1">
      <c r="A21" s="154" t="s">
        <v>154</v>
      </c>
      <c r="B21" s="155"/>
      <c r="C21" s="156">
        <v>0</v>
      </c>
      <c r="D21" s="156"/>
      <c r="E21" s="156">
        <v>0</v>
      </c>
      <c r="F21" s="156"/>
      <c r="G21" s="156">
        <v>0</v>
      </c>
      <c r="H21" s="156"/>
      <c r="I21" s="156">
        <v>5200000</v>
      </c>
      <c r="J21" s="156"/>
      <c r="K21" s="156">
        <v>138258250780</v>
      </c>
      <c r="L21" s="156"/>
      <c r="M21" s="156">
        <v>0</v>
      </c>
      <c r="N21" s="156"/>
      <c r="O21" s="156">
        <v>0</v>
      </c>
      <c r="P21" s="156"/>
      <c r="Q21" s="156">
        <f t="shared" si="0"/>
        <v>5200000</v>
      </c>
      <c r="R21" s="156"/>
      <c r="S21" s="156">
        <v>26220</v>
      </c>
      <c r="T21" s="156"/>
      <c r="U21" s="156">
        <v>138258250780</v>
      </c>
      <c r="V21" s="156"/>
      <c r="W21" s="156">
        <v>135532753200</v>
      </c>
      <c r="Y21" s="157">
        <f t="shared" si="1"/>
        <v>3.1365313513355274E-2</v>
      </c>
      <c r="AA21" s="158"/>
      <c r="AB21" s="158"/>
      <c r="AC21" s="160"/>
      <c r="AD21" s="174"/>
      <c r="AE21" s="162"/>
      <c r="AF21" s="163"/>
      <c r="AG21" s="163"/>
    </row>
    <row r="22" spans="1:33" ht="41.25" customHeight="1">
      <c r="A22" s="154" t="s">
        <v>88</v>
      </c>
      <c r="B22" s="155"/>
      <c r="C22" s="156">
        <v>6400000</v>
      </c>
      <c r="D22" s="156"/>
      <c r="E22" s="156">
        <v>123366716417</v>
      </c>
      <c r="F22" s="156"/>
      <c r="G22" s="156">
        <v>279351907200</v>
      </c>
      <c r="H22" s="156"/>
      <c r="I22" s="156">
        <v>0</v>
      </c>
      <c r="J22" s="156"/>
      <c r="K22" s="156">
        <v>0</v>
      </c>
      <c r="L22" s="156"/>
      <c r="M22" s="156">
        <v>0</v>
      </c>
      <c r="N22" s="156"/>
      <c r="O22" s="156">
        <v>0</v>
      </c>
      <c r="P22" s="156"/>
      <c r="Q22" s="156">
        <f t="shared" si="0"/>
        <v>6400000</v>
      </c>
      <c r="R22" s="156"/>
      <c r="S22" s="156">
        <v>46620</v>
      </c>
      <c r="T22" s="156"/>
      <c r="U22" s="156">
        <v>123366716417</v>
      </c>
      <c r="V22" s="156"/>
      <c r="W22" s="156">
        <v>296592710400</v>
      </c>
      <c r="Y22" s="157">
        <f t="shared" si="1"/>
        <v>6.8638193557125998E-2</v>
      </c>
      <c r="AA22" s="158"/>
      <c r="AB22" s="158"/>
      <c r="AC22" s="160"/>
      <c r="AD22" s="174"/>
      <c r="AE22" s="162"/>
      <c r="AF22" s="163"/>
      <c r="AG22" s="163"/>
    </row>
    <row r="23" spans="1:33" ht="41.25" customHeight="1">
      <c r="A23" s="154" t="s">
        <v>119</v>
      </c>
      <c r="B23" s="155"/>
      <c r="C23" s="156">
        <v>20000000</v>
      </c>
      <c r="D23" s="156"/>
      <c r="E23" s="156">
        <v>103195328028</v>
      </c>
      <c r="F23" s="156"/>
      <c r="G23" s="156">
        <v>99405000000</v>
      </c>
      <c r="H23" s="156"/>
      <c r="I23" s="156">
        <v>0</v>
      </c>
      <c r="J23" s="156"/>
      <c r="K23" s="156">
        <v>0</v>
      </c>
      <c r="L23" s="156"/>
      <c r="M23" s="156">
        <v>0</v>
      </c>
      <c r="N23" s="156"/>
      <c r="O23" s="156">
        <v>0</v>
      </c>
      <c r="P23" s="156"/>
      <c r="Q23" s="156">
        <f t="shared" si="0"/>
        <v>20000000</v>
      </c>
      <c r="R23" s="156"/>
      <c r="S23" s="156">
        <v>5590</v>
      </c>
      <c r="T23" s="156"/>
      <c r="U23" s="156">
        <v>103195328028</v>
      </c>
      <c r="V23" s="156"/>
      <c r="W23" s="156">
        <v>111134790000</v>
      </c>
      <c r="Y23" s="157">
        <f t="shared" si="1"/>
        <v>2.5719078586465993E-2</v>
      </c>
      <c r="AA23" s="158"/>
      <c r="AB23" s="158"/>
      <c r="AC23" s="160"/>
      <c r="AD23" s="174"/>
      <c r="AE23" s="162"/>
      <c r="AF23" s="163"/>
      <c r="AG23" s="163"/>
    </row>
    <row r="24" spans="1:33" ht="41.25" customHeight="1">
      <c r="A24" s="154" t="s">
        <v>125</v>
      </c>
      <c r="B24" s="155"/>
      <c r="C24" s="156">
        <v>2400000</v>
      </c>
      <c r="D24" s="156"/>
      <c r="E24" s="156">
        <v>78614896953</v>
      </c>
      <c r="F24" s="156"/>
      <c r="G24" s="156">
        <v>63889581600</v>
      </c>
      <c r="H24" s="156"/>
      <c r="I24" s="156">
        <v>450000</v>
      </c>
      <c r="J24" s="156"/>
      <c r="K24" s="156">
        <v>12790040123</v>
      </c>
      <c r="L24" s="156"/>
      <c r="M24" s="156">
        <v>0</v>
      </c>
      <c r="N24" s="156"/>
      <c r="O24" s="156">
        <v>0</v>
      </c>
      <c r="P24" s="156"/>
      <c r="Q24" s="156">
        <f t="shared" si="0"/>
        <v>2850000</v>
      </c>
      <c r="R24" s="156"/>
      <c r="S24" s="156">
        <v>28940</v>
      </c>
      <c r="T24" s="156"/>
      <c r="U24" s="156">
        <v>91404937076</v>
      </c>
      <c r="V24" s="156"/>
      <c r="W24" s="156">
        <v>81988249950</v>
      </c>
      <c r="Y24" s="157">
        <f t="shared" si="1"/>
        <v>1.897391666129811E-2</v>
      </c>
      <c r="AA24" s="158"/>
      <c r="AB24" s="158"/>
      <c r="AC24" s="160"/>
      <c r="AD24" s="174"/>
      <c r="AE24" s="162"/>
      <c r="AF24" s="163"/>
      <c r="AG24" s="163"/>
    </row>
    <row r="25" spans="1:33" ht="41.25" customHeight="1">
      <c r="A25" s="154" t="s">
        <v>120</v>
      </c>
      <c r="B25" s="155"/>
      <c r="C25" s="156">
        <v>4000000</v>
      </c>
      <c r="D25" s="156"/>
      <c r="E25" s="156">
        <v>68080169429</v>
      </c>
      <c r="F25" s="156"/>
      <c r="G25" s="156">
        <v>60597288000</v>
      </c>
      <c r="H25" s="156"/>
      <c r="I25" s="156">
        <v>1000000</v>
      </c>
      <c r="J25" s="156"/>
      <c r="K25" s="156">
        <v>15761194257</v>
      </c>
      <c r="L25" s="156"/>
      <c r="M25" s="156">
        <v>0</v>
      </c>
      <c r="N25" s="156"/>
      <c r="O25" s="156">
        <v>0</v>
      </c>
      <c r="P25" s="156"/>
      <c r="Q25" s="156">
        <f t="shared" si="0"/>
        <v>5000000</v>
      </c>
      <c r="R25" s="156"/>
      <c r="S25" s="156">
        <v>15810</v>
      </c>
      <c r="T25" s="156"/>
      <c r="U25" s="156">
        <v>83841363686</v>
      </c>
      <c r="V25" s="156"/>
      <c r="W25" s="156">
        <v>78579652500</v>
      </c>
      <c r="Y25" s="157">
        <f t="shared" si="1"/>
        <v>1.8185090896781188E-2</v>
      </c>
      <c r="AA25" s="158"/>
      <c r="AB25" s="158"/>
      <c r="AC25" s="160"/>
      <c r="AD25" s="174"/>
      <c r="AE25" s="162"/>
      <c r="AF25" s="163"/>
      <c r="AG25" s="163"/>
    </row>
    <row r="26" spans="1:33" ht="41.25" customHeight="1">
      <c r="A26" s="154" t="s">
        <v>90</v>
      </c>
      <c r="B26" s="155"/>
      <c r="C26" s="156">
        <v>20000000</v>
      </c>
      <c r="D26" s="156"/>
      <c r="E26" s="156">
        <v>68819426911</v>
      </c>
      <c r="F26" s="156"/>
      <c r="G26" s="156">
        <v>87297471000</v>
      </c>
      <c r="H26" s="156"/>
      <c r="I26" s="156">
        <v>0</v>
      </c>
      <c r="J26" s="156"/>
      <c r="K26" s="156">
        <v>0</v>
      </c>
      <c r="L26" s="156"/>
      <c r="M26" s="156">
        <v>0</v>
      </c>
      <c r="N26" s="156"/>
      <c r="O26" s="156">
        <v>0</v>
      </c>
      <c r="P26" s="156"/>
      <c r="Q26" s="156">
        <f t="shared" si="0"/>
        <v>20000000</v>
      </c>
      <c r="R26" s="156"/>
      <c r="S26" s="156">
        <v>4539</v>
      </c>
      <c r="T26" s="156"/>
      <c r="U26" s="156">
        <v>68819426911</v>
      </c>
      <c r="V26" s="156"/>
      <c r="W26" s="156">
        <v>90239859000</v>
      </c>
      <c r="Y26" s="157">
        <f t="shared" si="1"/>
        <v>2.0883523739529366E-2</v>
      </c>
      <c r="AA26" s="158"/>
      <c r="AB26" s="158"/>
      <c r="AC26" s="160"/>
      <c r="AD26" s="174"/>
      <c r="AE26" s="162"/>
      <c r="AF26" s="163"/>
      <c r="AG26" s="163"/>
    </row>
    <row r="27" spans="1:33" ht="41.25" customHeight="1">
      <c r="A27" s="154" t="s">
        <v>86</v>
      </c>
      <c r="B27" s="155"/>
      <c r="C27" s="156">
        <v>2800000</v>
      </c>
      <c r="D27" s="156"/>
      <c r="E27" s="156">
        <v>61533641523</v>
      </c>
      <c r="F27" s="156"/>
      <c r="G27" s="156">
        <v>97890067800</v>
      </c>
      <c r="H27" s="156"/>
      <c r="I27" s="156">
        <v>0</v>
      </c>
      <c r="J27" s="156"/>
      <c r="K27" s="156">
        <v>0</v>
      </c>
      <c r="L27" s="156"/>
      <c r="M27" s="156">
        <v>0</v>
      </c>
      <c r="N27" s="156"/>
      <c r="O27" s="156">
        <v>0</v>
      </c>
      <c r="P27" s="156"/>
      <c r="Q27" s="156">
        <f t="shared" si="0"/>
        <v>2800000</v>
      </c>
      <c r="R27" s="156"/>
      <c r="S27" s="156">
        <v>30700</v>
      </c>
      <c r="T27" s="156"/>
      <c r="U27" s="156">
        <v>61533641523</v>
      </c>
      <c r="V27" s="156"/>
      <c r="W27" s="156">
        <v>85448538000</v>
      </c>
      <c r="Y27" s="157">
        <f t="shared" si="1"/>
        <v>1.9774704787948273E-2</v>
      </c>
      <c r="AA27" s="158"/>
      <c r="AB27" s="158"/>
      <c r="AC27" s="160"/>
      <c r="AD27" s="174"/>
      <c r="AE27" s="162"/>
      <c r="AF27" s="163"/>
      <c r="AG27" s="163"/>
    </row>
    <row r="28" spans="1:33" ht="41.25" customHeight="1">
      <c r="A28" s="154" t="s">
        <v>85</v>
      </c>
      <c r="B28" s="155"/>
      <c r="C28" s="156">
        <v>0</v>
      </c>
      <c r="D28" s="156"/>
      <c r="E28" s="156">
        <v>0</v>
      </c>
      <c r="F28" s="156"/>
      <c r="G28" s="156">
        <v>0</v>
      </c>
      <c r="H28" s="156"/>
      <c r="I28" s="156">
        <v>2000000</v>
      </c>
      <c r="J28" s="156"/>
      <c r="K28" s="156">
        <v>51946039753</v>
      </c>
      <c r="L28" s="156"/>
      <c r="M28" s="156">
        <v>-200000</v>
      </c>
      <c r="N28" s="156"/>
      <c r="O28" s="156">
        <v>5235246641</v>
      </c>
      <c r="P28" s="156"/>
      <c r="Q28" s="156">
        <f t="shared" si="0"/>
        <v>1800000</v>
      </c>
      <c r="R28" s="156"/>
      <c r="S28" s="156">
        <v>25460</v>
      </c>
      <c r="T28" s="156"/>
      <c r="U28" s="160">
        <v>49081712257</v>
      </c>
      <c r="V28" s="156"/>
      <c r="W28" s="156">
        <v>45555323400</v>
      </c>
      <c r="Y28" s="157">
        <f t="shared" si="1"/>
        <v>1.0542521766194666E-2</v>
      </c>
      <c r="AA28" s="158"/>
      <c r="AB28" s="158"/>
      <c r="AC28" s="160"/>
      <c r="AD28" s="174"/>
      <c r="AE28" s="162"/>
      <c r="AF28" s="163"/>
      <c r="AG28" s="163"/>
    </row>
    <row r="29" spans="1:33" ht="41.25" customHeight="1">
      <c r="A29" s="154" t="s">
        <v>96</v>
      </c>
      <c r="B29" s="155"/>
      <c r="C29" s="156">
        <v>2400000</v>
      </c>
      <c r="D29" s="156"/>
      <c r="E29" s="156">
        <v>48502124119</v>
      </c>
      <c r="F29" s="156"/>
      <c r="G29" s="156">
        <v>68613307200</v>
      </c>
      <c r="H29" s="156"/>
      <c r="I29" s="156">
        <v>0</v>
      </c>
      <c r="J29" s="156"/>
      <c r="K29" s="156">
        <v>0</v>
      </c>
      <c r="L29" s="156"/>
      <c r="M29" s="156">
        <v>-100000</v>
      </c>
      <c r="N29" s="156"/>
      <c r="O29" s="156">
        <v>3094477655</v>
      </c>
      <c r="P29" s="156"/>
      <c r="Q29" s="156">
        <f t="shared" si="0"/>
        <v>2300000</v>
      </c>
      <c r="R29" s="156"/>
      <c r="S29" s="156">
        <v>34480</v>
      </c>
      <c r="T29" s="156"/>
      <c r="U29" s="160">
        <v>46751435777</v>
      </c>
      <c r="V29" s="156"/>
      <c r="W29" s="156">
        <v>78832141200</v>
      </c>
      <c r="Y29" s="157">
        <f t="shared" si="1"/>
        <v>1.8243522434893553E-2</v>
      </c>
      <c r="AA29" s="158"/>
      <c r="AB29" s="158"/>
      <c r="AC29" s="160"/>
      <c r="AD29" s="174"/>
      <c r="AE29" s="162"/>
      <c r="AF29" s="163"/>
      <c r="AG29" s="163"/>
    </row>
    <row r="30" spans="1:33" ht="41.25" customHeight="1">
      <c r="A30" s="154" t="s">
        <v>122</v>
      </c>
      <c r="B30" s="155"/>
      <c r="C30" s="156">
        <v>676723</v>
      </c>
      <c r="D30" s="156"/>
      <c r="E30" s="156">
        <v>38197014981</v>
      </c>
      <c r="F30" s="156"/>
      <c r="G30" s="156">
        <v>29901359342.767502</v>
      </c>
      <c r="H30" s="156"/>
      <c r="I30" s="156">
        <v>0</v>
      </c>
      <c r="J30" s="156"/>
      <c r="K30" s="156">
        <v>0</v>
      </c>
      <c r="L30" s="156"/>
      <c r="M30" s="156">
        <v>0</v>
      </c>
      <c r="N30" s="156"/>
      <c r="O30" s="156">
        <v>0</v>
      </c>
      <c r="P30" s="156"/>
      <c r="Q30" s="156">
        <f t="shared" si="0"/>
        <v>676723</v>
      </c>
      <c r="R30" s="156"/>
      <c r="S30" s="156">
        <v>46520</v>
      </c>
      <c r="T30" s="156"/>
      <c r="U30" s="160">
        <v>46481202280</v>
      </c>
      <c r="V30" s="156"/>
      <c r="W30" s="156">
        <v>31293841093.938</v>
      </c>
      <c r="Y30" s="157">
        <f t="shared" si="1"/>
        <v>7.2420954623423541E-3</v>
      </c>
      <c r="AA30" s="158"/>
      <c r="AB30" s="158"/>
      <c r="AC30" s="160"/>
      <c r="AD30" s="174"/>
      <c r="AE30" s="162"/>
      <c r="AF30" s="163"/>
      <c r="AG30" s="163"/>
    </row>
    <row r="31" spans="1:33" ht="41.25" customHeight="1">
      <c r="A31" s="154" t="s">
        <v>155</v>
      </c>
      <c r="B31" s="155"/>
      <c r="C31" s="156">
        <v>0</v>
      </c>
      <c r="D31" s="156"/>
      <c r="E31" s="156">
        <v>0</v>
      </c>
      <c r="F31" s="156"/>
      <c r="G31" s="156">
        <v>0</v>
      </c>
      <c r="H31" s="156"/>
      <c r="I31" s="156">
        <v>800000</v>
      </c>
      <c r="J31" s="156"/>
      <c r="K31" s="156">
        <v>36336035394</v>
      </c>
      <c r="L31" s="156"/>
      <c r="M31" s="156">
        <v>0</v>
      </c>
      <c r="N31" s="156"/>
      <c r="O31" s="156">
        <v>0</v>
      </c>
      <c r="P31" s="156"/>
      <c r="Q31" s="156">
        <f t="shared" si="0"/>
        <v>800000</v>
      </c>
      <c r="R31" s="156"/>
      <c r="S31" s="156">
        <v>45600</v>
      </c>
      <c r="T31" s="156"/>
      <c r="U31" s="160">
        <v>38197014981</v>
      </c>
      <c r="V31" s="156"/>
      <c r="W31" s="156">
        <v>36262944000</v>
      </c>
      <c r="Y31" s="157">
        <f t="shared" si="1"/>
        <v>8.3920571273191375E-3</v>
      </c>
      <c r="AA31" s="158"/>
      <c r="AB31" s="158"/>
      <c r="AC31" s="160"/>
      <c r="AD31" s="174"/>
      <c r="AE31" s="162"/>
      <c r="AF31" s="163"/>
      <c r="AG31" s="163"/>
    </row>
    <row r="32" spans="1:33" ht="41.25" customHeight="1">
      <c r="A32" s="154" t="s">
        <v>108</v>
      </c>
      <c r="B32" s="155"/>
      <c r="C32" s="156">
        <v>10000000</v>
      </c>
      <c r="D32" s="156"/>
      <c r="E32" s="156">
        <v>87645914744</v>
      </c>
      <c r="F32" s="156"/>
      <c r="G32" s="156">
        <v>93043080000</v>
      </c>
      <c r="H32" s="156"/>
      <c r="I32" s="156">
        <v>0</v>
      </c>
      <c r="J32" s="156"/>
      <c r="K32" s="156">
        <v>0</v>
      </c>
      <c r="L32" s="156"/>
      <c r="M32" s="156">
        <v>-4400000</v>
      </c>
      <c r="N32" s="156"/>
      <c r="O32" s="156">
        <v>51900876731</v>
      </c>
      <c r="P32" s="156"/>
      <c r="Q32" s="156">
        <f t="shared" si="0"/>
        <v>5600000</v>
      </c>
      <c r="R32" s="156"/>
      <c r="S32" s="156">
        <v>11880</v>
      </c>
      <c r="T32" s="156"/>
      <c r="U32" s="160">
        <v>36336035394</v>
      </c>
      <c r="V32" s="156"/>
      <c r="W32" s="156">
        <v>66132158400</v>
      </c>
      <c r="Y32" s="157">
        <f t="shared" si="1"/>
        <v>1.5304462076926742E-2</v>
      </c>
      <c r="AA32" s="158"/>
      <c r="AB32" s="158"/>
      <c r="AC32" s="160"/>
      <c r="AD32" s="174"/>
      <c r="AE32" s="162"/>
      <c r="AF32" s="163"/>
      <c r="AG32" s="163"/>
    </row>
    <row r="33" spans="1:33" ht="41.25" customHeight="1">
      <c r="A33" s="154" t="s">
        <v>91</v>
      </c>
      <c r="B33" s="155"/>
      <c r="C33" s="156">
        <v>2600000</v>
      </c>
      <c r="D33" s="156"/>
      <c r="E33" s="156">
        <v>31836205668</v>
      </c>
      <c r="F33" s="156"/>
      <c r="G33" s="156">
        <v>49752202500</v>
      </c>
      <c r="H33" s="156"/>
      <c r="I33" s="156">
        <v>0</v>
      </c>
      <c r="J33" s="156"/>
      <c r="K33" s="156">
        <v>0</v>
      </c>
      <c r="L33" s="156"/>
      <c r="M33" s="156">
        <v>0</v>
      </c>
      <c r="N33" s="156"/>
      <c r="O33" s="156">
        <v>0</v>
      </c>
      <c r="P33" s="156"/>
      <c r="Q33" s="156">
        <f t="shared" si="0"/>
        <v>2600000</v>
      </c>
      <c r="R33" s="156"/>
      <c r="S33" s="156">
        <v>18770</v>
      </c>
      <c r="T33" s="156"/>
      <c r="U33" s="156">
        <v>31836205668</v>
      </c>
      <c r="V33" s="156"/>
      <c r="W33" s="156">
        <v>48511628100</v>
      </c>
      <c r="Y33" s="157">
        <f t="shared" si="1"/>
        <v>1.1226676862045738E-2</v>
      </c>
      <c r="AA33" s="158"/>
      <c r="AB33" s="158"/>
      <c r="AC33" s="160"/>
      <c r="AD33" s="174"/>
      <c r="AE33" s="162"/>
      <c r="AF33" s="163"/>
      <c r="AG33" s="163"/>
    </row>
    <row r="34" spans="1:33" ht="41.25" customHeight="1">
      <c r="A34" s="154" t="s">
        <v>127</v>
      </c>
      <c r="B34" s="155"/>
      <c r="C34" s="156">
        <v>40000000</v>
      </c>
      <c r="D34" s="156"/>
      <c r="E34" s="156">
        <v>146681394249</v>
      </c>
      <c r="F34" s="156"/>
      <c r="G34" s="156">
        <v>141751530000</v>
      </c>
      <c r="H34" s="156"/>
      <c r="I34" s="156">
        <f>22000000+10000000</f>
        <v>32000000</v>
      </c>
      <c r="J34" s="156"/>
      <c r="K34" s="156">
        <v>82606344195</v>
      </c>
      <c r="L34" s="156"/>
      <c r="M34" s="156">
        <v>0</v>
      </c>
      <c r="N34" s="156"/>
      <c r="O34" s="156">
        <v>0</v>
      </c>
      <c r="P34" s="156"/>
      <c r="Q34" s="156">
        <f>C34+I34+M34</f>
        <v>72000000</v>
      </c>
      <c r="R34" s="156"/>
      <c r="S34" s="156">
        <v>3270</v>
      </c>
      <c r="T34" s="156"/>
      <c r="U34" s="160">
        <f>260612188046+3523023565</f>
        <v>264135211611</v>
      </c>
      <c r="V34" s="156"/>
      <c r="W34" s="156">
        <v>234039132000</v>
      </c>
      <c r="Y34" s="157">
        <f>W34/$AA$11</f>
        <v>5.4161895012500481E-2</v>
      </c>
      <c r="AA34" s="158"/>
      <c r="AB34" s="158"/>
      <c r="AC34" s="160"/>
      <c r="AD34" s="174"/>
      <c r="AE34" s="162"/>
      <c r="AF34" s="163"/>
      <c r="AG34" s="163"/>
    </row>
    <row r="35" spans="1:33" ht="41.25" customHeight="1">
      <c r="A35" s="154" t="s">
        <v>134</v>
      </c>
      <c r="B35" s="155"/>
      <c r="C35" s="156">
        <v>10000000</v>
      </c>
      <c r="D35" s="156"/>
      <c r="E35" s="156">
        <v>21324449602</v>
      </c>
      <c r="F35" s="156"/>
      <c r="G35" s="156">
        <v>17863078500</v>
      </c>
      <c r="H35" s="156"/>
      <c r="I35" s="156">
        <v>0</v>
      </c>
      <c r="J35" s="156"/>
      <c r="K35" s="156">
        <v>0</v>
      </c>
      <c r="L35" s="156"/>
      <c r="M35" s="156">
        <v>-10000000</v>
      </c>
      <c r="N35" s="156"/>
      <c r="O35" s="156">
        <v>0</v>
      </c>
      <c r="P35" s="156"/>
      <c r="Q35" s="156"/>
      <c r="R35" s="156"/>
      <c r="S35" s="156">
        <v>0</v>
      </c>
      <c r="T35" s="156"/>
      <c r="U35" s="160"/>
      <c r="V35" s="156"/>
      <c r="W35" s="156">
        <v>0</v>
      </c>
      <c r="Y35" s="157">
        <f t="shared" si="1"/>
        <v>0</v>
      </c>
      <c r="AA35" s="158"/>
      <c r="AB35" s="158"/>
      <c r="AC35" s="160"/>
      <c r="AD35" s="174"/>
      <c r="AE35" s="162"/>
      <c r="AF35" s="163"/>
      <c r="AG35" s="163"/>
    </row>
    <row r="36" spans="1:33" ht="41.25" customHeight="1">
      <c r="A36" s="154" t="s">
        <v>126</v>
      </c>
      <c r="B36" s="155"/>
      <c r="C36" s="156">
        <v>200000</v>
      </c>
      <c r="D36" s="156"/>
      <c r="E36" s="156">
        <v>2248938898</v>
      </c>
      <c r="F36" s="156"/>
      <c r="G36" s="156">
        <v>3628282500</v>
      </c>
      <c r="H36" s="156"/>
      <c r="I36" s="156">
        <v>0</v>
      </c>
      <c r="J36" s="156"/>
      <c r="K36" s="156">
        <v>0</v>
      </c>
      <c r="L36" s="156"/>
      <c r="M36" s="156">
        <v>0</v>
      </c>
      <c r="N36" s="156"/>
      <c r="O36" s="156">
        <v>0</v>
      </c>
      <c r="P36" s="156"/>
      <c r="Q36" s="156">
        <f>C36+I36+M36</f>
        <v>200000</v>
      </c>
      <c r="R36" s="156"/>
      <c r="S36" s="156">
        <v>17770</v>
      </c>
      <c r="T36" s="156"/>
      <c r="U36" s="156">
        <v>2248938898</v>
      </c>
      <c r="V36" s="156"/>
      <c r="W36" s="156">
        <v>3532853700</v>
      </c>
      <c r="Y36" s="157">
        <f t="shared" si="1"/>
        <v>8.1758144272182595E-4</v>
      </c>
      <c r="AA36" s="158"/>
      <c r="AB36" s="158"/>
      <c r="AC36" s="160"/>
      <c r="AD36" s="174"/>
      <c r="AE36" s="162"/>
      <c r="AF36" s="163"/>
      <c r="AG36" s="163"/>
    </row>
    <row r="37" spans="1:33" ht="41.25" customHeight="1">
      <c r="A37" s="154" t="s">
        <v>115</v>
      </c>
      <c r="B37" s="155"/>
      <c r="C37" s="156">
        <v>100000</v>
      </c>
      <c r="D37" s="156"/>
      <c r="E37" s="156">
        <v>2081733412</v>
      </c>
      <c r="F37" s="156"/>
      <c r="G37" s="156">
        <v>2887715250</v>
      </c>
      <c r="H37" s="156"/>
      <c r="I37" s="156">
        <v>0</v>
      </c>
      <c r="J37" s="156"/>
      <c r="K37" s="156">
        <v>0</v>
      </c>
      <c r="L37" s="156"/>
      <c r="M37" s="156">
        <v>0</v>
      </c>
      <c r="N37" s="156"/>
      <c r="O37" s="156">
        <v>0</v>
      </c>
      <c r="P37" s="156"/>
      <c r="Q37" s="156">
        <f>C37+I37+M37</f>
        <v>100000</v>
      </c>
      <c r="R37" s="156"/>
      <c r="S37" s="156">
        <v>29050</v>
      </c>
      <c r="T37" s="156"/>
      <c r="U37" s="156">
        <v>2081733412</v>
      </c>
      <c r="V37" s="156"/>
      <c r="W37" s="156">
        <v>2887715250</v>
      </c>
      <c r="Y37" s="157">
        <f t="shared" si="1"/>
        <v>6.6828196148196529E-4</v>
      </c>
      <c r="AA37" s="158"/>
      <c r="AB37" s="158"/>
      <c r="AC37" s="160"/>
      <c r="AD37" s="174"/>
      <c r="AE37" s="162"/>
      <c r="AF37" s="163"/>
      <c r="AG37" s="163"/>
    </row>
    <row r="38" spans="1:33" ht="41.25" customHeight="1">
      <c r="A38" s="154" t="s">
        <v>156</v>
      </c>
      <c r="B38" s="155"/>
      <c r="C38" s="156">
        <v>0</v>
      </c>
      <c r="D38" s="156"/>
      <c r="E38" s="156">
        <v>0</v>
      </c>
      <c r="F38" s="156"/>
      <c r="G38" s="156">
        <v>0</v>
      </c>
      <c r="H38" s="156"/>
      <c r="I38" s="156">
        <v>100000</v>
      </c>
      <c r="J38" s="156"/>
      <c r="K38" s="156">
        <v>1924083877</v>
      </c>
      <c r="L38" s="156"/>
      <c r="M38" s="156">
        <v>0</v>
      </c>
      <c r="N38" s="156"/>
      <c r="O38" s="156">
        <v>0</v>
      </c>
      <c r="P38" s="156"/>
      <c r="Q38" s="156">
        <f>C38+I38+M38</f>
        <v>100000</v>
      </c>
      <c r="R38" s="156"/>
      <c r="S38" s="156">
        <v>19020</v>
      </c>
      <c r="T38" s="156"/>
      <c r="U38" s="156">
        <v>1924083877</v>
      </c>
      <c r="V38" s="156"/>
      <c r="W38" s="156">
        <v>1890683100</v>
      </c>
      <c r="Y38" s="157">
        <f t="shared" si="1"/>
        <v>4.3754639956581682E-4</v>
      </c>
      <c r="AA38" s="158"/>
      <c r="AB38" s="158"/>
      <c r="AC38" s="160"/>
      <c r="AD38" s="174"/>
      <c r="AE38" s="162"/>
      <c r="AF38" s="163"/>
      <c r="AG38" s="163"/>
    </row>
    <row r="39" spans="1:33" ht="41.25" customHeight="1">
      <c r="A39" s="154" t="s">
        <v>124</v>
      </c>
      <c r="B39" s="155"/>
      <c r="C39" s="156">
        <v>550000</v>
      </c>
      <c r="D39" s="156"/>
      <c r="E39" s="156">
        <v>26281592370</v>
      </c>
      <c r="F39" s="156"/>
      <c r="G39" s="156">
        <v>26352265500</v>
      </c>
      <c r="H39" s="156"/>
      <c r="I39" s="156">
        <v>0</v>
      </c>
      <c r="J39" s="156"/>
      <c r="K39" s="156">
        <v>0</v>
      </c>
      <c r="L39" s="156"/>
      <c r="M39" s="156">
        <v>-476273</v>
      </c>
      <c r="N39" s="156"/>
      <c r="O39" s="156">
        <v>24458006485</v>
      </c>
      <c r="P39" s="156"/>
      <c r="Q39" s="156">
        <f>C39+I39+M39</f>
        <v>73727</v>
      </c>
      <c r="R39" s="156"/>
      <c r="S39" s="156">
        <v>52700</v>
      </c>
      <c r="T39" s="156"/>
      <c r="U39" s="156">
        <v>0</v>
      </c>
      <c r="V39" s="156"/>
      <c r="W39" s="156">
        <v>3862294693.2449999</v>
      </c>
      <c r="Y39" s="157">
        <f t="shared" si="1"/>
        <v>8.9382146436465778E-4</v>
      </c>
      <c r="AA39" s="158"/>
      <c r="AB39" s="158"/>
      <c r="AC39" s="160"/>
      <c r="AD39" s="161"/>
      <c r="AE39" s="162"/>
      <c r="AF39" s="163"/>
      <c r="AG39" s="163"/>
    </row>
    <row r="40" spans="1:33" ht="41.25" customHeight="1">
      <c r="A40" s="154" t="s">
        <v>157</v>
      </c>
      <c r="B40" s="155"/>
      <c r="C40" s="156">
        <v>0</v>
      </c>
      <c r="D40" s="156"/>
      <c r="E40" s="156">
        <v>0</v>
      </c>
      <c r="F40" s="156"/>
      <c r="G40" s="156">
        <v>0</v>
      </c>
      <c r="H40" s="156"/>
      <c r="I40" s="156">
        <v>400000</v>
      </c>
      <c r="J40" s="156"/>
      <c r="K40" s="156">
        <v>3385974857</v>
      </c>
      <c r="L40" s="156"/>
      <c r="M40" s="156">
        <v>-400000</v>
      </c>
      <c r="N40" s="156"/>
      <c r="O40" s="156">
        <v>3489163842</v>
      </c>
      <c r="P40" s="156"/>
      <c r="Q40" s="156">
        <f>C40+I40+M40</f>
        <v>0</v>
      </c>
      <c r="R40" s="156"/>
      <c r="S40" s="156">
        <v>0</v>
      </c>
      <c r="T40" s="156"/>
      <c r="U40" s="156">
        <v>0</v>
      </c>
      <c r="V40" s="156"/>
      <c r="W40" s="156">
        <v>0</v>
      </c>
      <c r="Y40" s="157">
        <f t="shared" si="1"/>
        <v>0</v>
      </c>
      <c r="AA40" s="158"/>
      <c r="AB40" s="158"/>
      <c r="AC40" s="160"/>
      <c r="AD40" s="161"/>
      <c r="AE40" s="162"/>
      <c r="AF40" s="163"/>
      <c r="AG40" s="163"/>
    </row>
    <row r="41" spans="1:33" ht="41.25" customHeight="1" thickBot="1">
      <c r="C41" s="164"/>
      <c r="D41" s="165"/>
      <c r="E41" s="166">
        <f>SUM(E12:E40)</f>
        <v>3280320524884</v>
      </c>
      <c r="F41" s="165"/>
      <c r="G41" s="166">
        <f>SUM(G12:G40)</f>
        <v>3533538302035.1953</v>
      </c>
      <c r="H41" s="165"/>
      <c r="I41" s="167"/>
      <c r="J41" s="165"/>
      <c r="K41" s="166">
        <f>SUM(K12:K40)</f>
        <v>524899040739</v>
      </c>
      <c r="L41" s="165"/>
      <c r="M41" s="167"/>
      <c r="N41" s="165"/>
      <c r="O41" s="166">
        <f>SUM(O12:O40)</f>
        <v>423474548819</v>
      </c>
      <c r="P41" s="165"/>
      <c r="Q41" s="164"/>
      <c r="T41" s="165"/>
      <c r="U41" s="166">
        <f>SUM(U12:U40)</f>
        <v>3412975530081</v>
      </c>
      <c r="V41" s="165"/>
      <c r="W41" s="166">
        <f>SUM(W12:W40)</f>
        <v>4010726483173.936</v>
      </c>
      <c r="Y41" s="30">
        <f>SUM(Y12:Y40)</f>
        <v>0.92817190377172465</v>
      </c>
      <c r="AA41" s="168"/>
      <c r="AB41" s="159"/>
    </row>
    <row r="42" spans="1:33" ht="41.25" customHeight="1" thickTop="1">
      <c r="E42" s="170"/>
      <c r="G42" s="170"/>
      <c r="I42" s="167"/>
      <c r="K42" s="159"/>
      <c r="O42" s="159"/>
      <c r="V42" s="170"/>
    </row>
    <row r="43" spans="1:33" ht="41.25" customHeight="1">
      <c r="E43" s="159"/>
      <c r="I43" s="167"/>
      <c r="K43" s="170"/>
      <c r="O43" s="170"/>
      <c r="V43" s="159"/>
    </row>
    <row r="44" spans="1:33">
      <c r="C44" s="164"/>
      <c r="I44" s="164"/>
      <c r="M44" s="164"/>
      <c r="Q44" s="164"/>
      <c r="W44" s="159"/>
    </row>
    <row r="45" spans="1:33">
      <c r="E45" s="138"/>
      <c r="F45" s="138"/>
      <c r="G45" s="138"/>
      <c r="I45" s="167"/>
      <c r="K45" s="159"/>
      <c r="M45" s="167"/>
      <c r="O45" s="159"/>
      <c r="Q45" s="164"/>
      <c r="U45" s="159"/>
      <c r="W45" s="159"/>
    </row>
    <row r="46" spans="1:33">
      <c r="C46" s="164"/>
      <c r="E46" s="171"/>
      <c r="G46" s="171"/>
      <c r="I46" s="164"/>
      <c r="K46" s="159"/>
      <c r="M46" s="164"/>
      <c r="O46" s="159"/>
      <c r="Q46" s="164"/>
      <c r="U46" s="170"/>
      <c r="W46" s="170"/>
    </row>
    <row r="47" spans="1:33">
      <c r="C47" s="164"/>
      <c r="E47" s="163"/>
      <c r="F47" s="163"/>
      <c r="G47" s="163"/>
      <c r="I47" s="164"/>
      <c r="M47" s="167"/>
      <c r="O47" s="159"/>
      <c r="U47" s="170"/>
      <c r="W47" s="170"/>
    </row>
    <row r="48" spans="1:33">
      <c r="C48" s="164"/>
      <c r="D48" s="164"/>
      <c r="E48" s="164"/>
      <c r="F48" s="164"/>
      <c r="G48" s="164"/>
      <c r="M48" s="167"/>
      <c r="O48" s="159"/>
      <c r="U48" s="159"/>
    </row>
    <row r="49" spans="5:21">
      <c r="E49" s="163"/>
      <c r="M49" s="164"/>
      <c r="U49" s="159"/>
    </row>
    <row r="50" spans="5:21">
      <c r="U50" s="159"/>
    </row>
    <row r="51" spans="5:21">
      <c r="U51" s="159"/>
    </row>
    <row r="52" spans="5:21">
      <c r="U52" s="159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8"/>
  <sheetViews>
    <sheetView rightToLeft="1" view="pageBreakPreview" zoomScale="60" zoomScaleNormal="100" workbookViewId="0">
      <selection activeCell="M13" sqref="M13"/>
    </sheetView>
  </sheetViews>
  <sheetFormatPr defaultColWidth="9" defaultRowHeight="27.75"/>
  <cols>
    <col min="1" max="1" width="33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0.42578125" style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</row>
    <row r="3" spans="1:40">
      <c r="A3" s="189" t="s">
        <v>92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</row>
    <row r="4" spans="1:40">
      <c r="A4" s="189" t="s">
        <v>149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</row>
    <row r="6" spans="1:40" ht="40.5">
      <c r="A6" s="140" t="s">
        <v>68</v>
      </c>
    </row>
    <row r="7" spans="1:40" ht="40.5">
      <c r="A7" s="190" t="s">
        <v>160</v>
      </c>
      <c r="B7" s="190"/>
      <c r="C7" s="190"/>
      <c r="D7" s="190"/>
      <c r="E7" s="190"/>
      <c r="F7" s="190"/>
      <c r="G7" s="190"/>
    </row>
    <row r="9" spans="1:40">
      <c r="A9" s="189" t="s">
        <v>147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U9" s="191" t="s">
        <v>4</v>
      </c>
      <c r="V9" s="191"/>
      <c r="W9" s="191"/>
      <c r="X9" s="191"/>
      <c r="Y9" s="191"/>
      <c r="Z9" s="191"/>
      <c r="AA9" s="191"/>
      <c r="AC9" s="191" t="s">
        <v>150</v>
      </c>
      <c r="AD9" s="191"/>
      <c r="AE9" s="191"/>
      <c r="AF9" s="191"/>
      <c r="AG9" s="191"/>
      <c r="AH9" s="191"/>
      <c r="AI9" s="191"/>
      <c r="AJ9" s="191"/>
      <c r="AK9" s="191"/>
      <c r="AL9" s="142"/>
      <c r="AM9" s="142"/>
      <c r="AN9" s="142"/>
    </row>
    <row r="10" spans="1:40" s="109" customFormat="1" ht="101.25">
      <c r="A10" s="141" t="s">
        <v>3</v>
      </c>
      <c r="B10" s="176"/>
      <c r="C10" s="177" t="s">
        <v>161</v>
      </c>
      <c r="D10" s="176"/>
      <c r="E10" s="177" t="s">
        <v>162</v>
      </c>
      <c r="F10" s="176"/>
      <c r="G10" s="177" t="s">
        <v>163</v>
      </c>
      <c r="H10" s="176"/>
      <c r="I10" s="177" t="s">
        <v>164</v>
      </c>
      <c r="J10" s="178"/>
      <c r="K10" s="177" t="s">
        <v>15</v>
      </c>
      <c r="L10" s="176"/>
      <c r="M10" s="177" t="s">
        <v>165</v>
      </c>
      <c r="N10" s="178"/>
      <c r="O10" s="177" t="s">
        <v>6</v>
      </c>
      <c r="P10" s="176"/>
      <c r="Q10" s="177" t="s">
        <v>7</v>
      </c>
      <c r="R10" s="179"/>
      <c r="S10" s="177" t="s">
        <v>8</v>
      </c>
      <c r="T10" s="176"/>
      <c r="U10" s="177" t="s">
        <v>6</v>
      </c>
      <c r="V10" s="141"/>
      <c r="W10" s="177" t="s">
        <v>7</v>
      </c>
      <c r="X10" s="141"/>
      <c r="Y10" s="177" t="s">
        <v>6</v>
      </c>
      <c r="Z10" s="176"/>
      <c r="AA10" s="177" t="s">
        <v>13</v>
      </c>
      <c r="AB10" s="176"/>
      <c r="AC10" s="177" t="s">
        <v>6</v>
      </c>
      <c r="AD10" s="176"/>
      <c r="AE10" s="177" t="s">
        <v>166</v>
      </c>
      <c r="AF10" s="176"/>
      <c r="AG10" s="177" t="s">
        <v>7</v>
      </c>
      <c r="AH10" s="176"/>
      <c r="AI10" s="177" t="s">
        <v>8</v>
      </c>
      <c r="AJ10" s="176"/>
      <c r="AK10" s="177" t="s">
        <v>12</v>
      </c>
      <c r="AM10" s="180">
        <f>'جمع درآمدها'!J6</f>
        <v>4321103091869</v>
      </c>
      <c r="AN10" s="109" t="s">
        <v>106</v>
      </c>
    </row>
    <row r="11" spans="1:40">
      <c r="A11" s="1" t="s">
        <v>145</v>
      </c>
      <c r="C11" s="1" t="s">
        <v>167</v>
      </c>
      <c r="E11" s="1" t="s">
        <v>167</v>
      </c>
      <c r="G11" s="1" t="s">
        <v>168</v>
      </c>
      <c r="I11" s="1" t="s">
        <v>169</v>
      </c>
      <c r="K11" s="1">
        <v>0</v>
      </c>
      <c r="M11" s="1">
        <v>0</v>
      </c>
      <c r="N11" s="62"/>
      <c r="O11" s="62">
        <v>30000</v>
      </c>
      <c r="P11" s="62"/>
      <c r="Q11" s="62">
        <v>19527448701</v>
      </c>
      <c r="R11" s="62"/>
      <c r="S11" s="62">
        <v>19605645832</v>
      </c>
      <c r="U11" s="1">
        <v>0</v>
      </c>
      <c r="V11" s="62"/>
      <c r="W11" s="62">
        <v>0</v>
      </c>
      <c r="X11" s="62"/>
      <c r="Y11" s="62">
        <v>30000</v>
      </c>
      <c r="Z11" s="62"/>
      <c r="AA11" s="62">
        <v>19648157131</v>
      </c>
      <c r="AB11" s="62"/>
      <c r="AC11" s="62">
        <v>0</v>
      </c>
      <c r="AD11" s="62"/>
      <c r="AE11" s="62">
        <v>0</v>
      </c>
      <c r="AF11" s="62"/>
      <c r="AG11" s="62">
        <v>0</v>
      </c>
      <c r="AH11" s="62"/>
      <c r="AI11" s="62">
        <v>0</v>
      </c>
      <c r="AK11" s="1">
        <v>0</v>
      </c>
      <c r="AM11" s="62"/>
    </row>
    <row r="12" spans="1:40">
      <c r="A12" s="1" t="s">
        <v>146</v>
      </c>
      <c r="C12" s="1" t="s">
        <v>167</v>
      </c>
      <c r="E12" s="1" t="s">
        <v>167</v>
      </c>
      <c r="G12" s="1" t="s">
        <v>170</v>
      </c>
      <c r="I12" s="1" t="s">
        <v>171</v>
      </c>
      <c r="K12" s="1">
        <v>0</v>
      </c>
      <c r="M12" s="1">
        <v>0</v>
      </c>
      <c r="N12" s="62"/>
      <c r="O12" s="62">
        <v>15500</v>
      </c>
      <c r="P12" s="62"/>
      <c r="Q12" s="62">
        <v>9058723591</v>
      </c>
      <c r="R12" s="62"/>
      <c r="S12" s="62">
        <v>9042920673</v>
      </c>
      <c r="U12" s="1">
        <v>0</v>
      </c>
      <c r="V12" s="62"/>
      <c r="W12" s="62">
        <v>0</v>
      </c>
      <c r="X12" s="62"/>
      <c r="Y12" s="62">
        <v>15500</v>
      </c>
      <c r="Z12" s="62"/>
      <c r="AA12" s="62">
        <v>9065856517</v>
      </c>
      <c r="AB12" s="62"/>
      <c r="AC12" s="62">
        <v>0</v>
      </c>
      <c r="AD12" s="62"/>
      <c r="AE12" s="62">
        <v>0</v>
      </c>
      <c r="AF12" s="62"/>
      <c r="AG12" s="62">
        <v>0</v>
      </c>
      <c r="AH12" s="62"/>
      <c r="AI12" s="62">
        <v>0</v>
      </c>
      <c r="AK12" s="1">
        <v>0</v>
      </c>
      <c r="AM12" s="62"/>
    </row>
    <row r="13" spans="1:40" ht="28.5" thickBot="1">
      <c r="P13" s="143"/>
      <c r="Q13" s="144">
        <f>SUM(Q11:Q12)</f>
        <v>28586172292</v>
      </c>
      <c r="R13" s="143"/>
      <c r="S13" s="144">
        <f>SUM(S11:S12)</f>
        <v>28648566505</v>
      </c>
      <c r="T13" s="143"/>
      <c r="U13" s="173"/>
      <c r="V13" s="143"/>
      <c r="W13" s="144">
        <f>SUM(W11:W12)</f>
        <v>0</v>
      </c>
      <c r="X13" s="143"/>
      <c r="Y13" s="172"/>
      <c r="Z13" s="143"/>
      <c r="AA13" s="144">
        <f>SUM(AA11:AA12)</f>
        <v>28714013648</v>
      </c>
      <c r="AB13" s="143"/>
      <c r="AC13" s="143"/>
      <c r="AD13" s="143"/>
      <c r="AE13" s="143"/>
      <c r="AF13" s="143"/>
      <c r="AG13" s="143">
        <f>SUM(AG11:AG12)</f>
        <v>0</v>
      </c>
      <c r="AH13" s="143"/>
      <c r="AI13" s="143">
        <f>SUM(AI11:AI12)</f>
        <v>0</v>
      </c>
      <c r="AK13" s="143">
        <f>SUM(AK11:AK12)</f>
        <v>0</v>
      </c>
    </row>
    <row r="14" spans="1:40" ht="28.5" thickTop="1"/>
    <row r="15" spans="1:40">
      <c r="Q15" s="21"/>
      <c r="S15" s="21"/>
      <c r="Y15" s="62"/>
    </row>
    <row r="16" spans="1:40">
      <c r="Q16" s="21"/>
      <c r="S16" s="21"/>
    </row>
    <row r="17" spans="17:25">
      <c r="Q17" s="21"/>
      <c r="S17" s="21"/>
      <c r="Y17" s="62"/>
    </row>
    <row r="18" spans="17:25">
      <c r="Q18" s="62"/>
      <c r="S18" s="62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K9" sqref="K9"/>
    </sheetView>
  </sheetViews>
  <sheetFormatPr defaultColWidth="9.140625" defaultRowHeight="24.75"/>
  <cols>
    <col min="1" max="1" width="27" style="47" bestFit="1" customWidth="1"/>
    <col min="2" max="2" width="1" style="47" customWidth="1"/>
    <col min="3" max="3" width="31.42578125" style="47" customWidth="1"/>
    <col min="4" max="4" width="2.42578125" style="47" customWidth="1"/>
    <col min="5" max="5" width="20.5703125" style="47" customWidth="1"/>
    <col min="6" max="6" width="1" style="47" customWidth="1"/>
    <col min="7" max="7" width="16.5703125" style="49" customWidth="1"/>
    <col min="8" max="8" width="2.28515625" style="47" customWidth="1"/>
    <col min="9" max="9" width="9" style="47" customWidth="1"/>
    <col min="10" max="10" width="1" style="47" customWidth="1"/>
    <col min="11" max="11" width="23.85546875" style="47" bestFit="1" customWidth="1"/>
    <col min="12" max="12" width="1" style="47" customWidth="1"/>
    <col min="13" max="13" width="23.5703125" style="47" bestFit="1" customWidth="1"/>
    <col min="14" max="14" width="1" style="47" customWidth="1"/>
    <col min="15" max="15" width="24.42578125" style="47" bestFit="1" customWidth="1"/>
    <col min="16" max="16" width="1" style="47" customWidth="1"/>
    <col min="17" max="17" width="23.85546875" style="47" bestFit="1" customWidth="1"/>
    <col min="18" max="18" width="1" style="47" customWidth="1"/>
    <col min="19" max="19" width="15.85546875" style="49" customWidth="1"/>
    <col min="20" max="20" width="1" style="47" customWidth="1"/>
    <col min="21" max="21" width="13.85546875" style="47" bestFit="1" customWidth="1"/>
    <col min="22" max="22" width="9.140625" style="47"/>
    <col min="23" max="23" width="13.85546875" style="47" bestFit="1" customWidth="1"/>
    <col min="24" max="24" width="9.140625" style="47"/>
    <col min="25" max="25" width="13.85546875" style="47" bestFit="1" customWidth="1"/>
    <col min="26" max="26" width="9.140625" style="47"/>
    <col min="27" max="27" width="13.85546875" style="47" bestFit="1" customWidth="1"/>
    <col min="28" max="16384" width="9.140625" style="47"/>
  </cols>
  <sheetData>
    <row r="2" spans="1:28" ht="26.25">
      <c r="D2" s="48"/>
      <c r="E2" s="192" t="s">
        <v>67</v>
      </c>
      <c r="F2" s="192" t="s">
        <v>0</v>
      </c>
      <c r="G2" s="192" t="s">
        <v>0</v>
      </c>
      <c r="H2" s="192" t="s">
        <v>0</v>
      </c>
      <c r="I2" s="192"/>
      <c r="J2" s="192"/>
      <c r="K2" s="192"/>
      <c r="L2" s="192"/>
      <c r="M2" s="192"/>
    </row>
    <row r="3" spans="1:28" ht="26.25">
      <c r="D3" s="48"/>
      <c r="E3" s="192" t="s">
        <v>1</v>
      </c>
      <c r="F3" s="192" t="s">
        <v>1</v>
      </c>
      <c r="G3" s="192" t="s">
        <v>1</v>
      </c>
      <c r="H3" s="192" t="s">
        <v>1</v>
      </c>
      <c r="I3" s="192"/>
      <c r="J3" s="192"/>
      <c r="K3" s="192"/>
      <c r="L3" s="192"/>
      <c r="M3" s="192"/>
    </row>
    <row r="4" spans="1:28" ht="26.25">
      <c r="D4" s="48"/>
      <c r="E4" s="192" t="str">
        <f>سهام!A4</f>
        <v>برای ماه منتهی به 1402/06/31</v>
      </c>
      <c r="F4" s="192" t="s">
        <v>2</v>
      </c>
      <c r="G4" s="192" t="s">
        <v>2</v>
      </c>
      <c r="H4" s="192" t="s">
        <v>2</v>
      </c>
      <c r="I4" s="192"/>
      <c r="J4" s="192"/>
      <c r="K4" s="192"/>
      <c r="L4" s="192"/>
      <c r="M4" s="192"/>
    </row>
    <row r="5" spans="1:28" ht="33.75">
      <c r="A5" s="194" t="s">
        <v>70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28" ht="27" thickBot="1">
      <c r="A6" s="192" t="s">
        <v>17</v>
      </c>
      <c r="C6" s="193" t="s">
        <v>18</v>
      </c>
      <c r="D6" s="193" t="s">
        <v>18</v>
      </c>
      <c r="E6" s="193" t="s">
        <v>18</v>
      </c>
      <c r="F6" s="193" t="s">
        <v>18</v>
      </c>
      <c r="G6" s="193" t="s">
        <v>18</v>
      </c>
      <c r="H6" s="193" t="s">
        <v>18</v>
      </c>
      <c r="I6" s="193" t="s">
        <v>18</v>
      </c>
      <c r="K6" s="96" t="str">
        <f>سهام!C9</f>
        <v>1402/05/31</v>
      </c>
      <c r="M6" s="193" t="s">
        <v>4</v>
      </c>
      <c r="N6" s="193" t="s">
        <v>4</v>
      </c>
      <c r="O6" s="193" t="s">
        <v>4</v>
      </c>
      <c r="Q6" s="193" t="str">
        <f>سهام!Q9</f>
        <v>1402/06/31</v>
      </c>
      <c r="R6" s="193" t="s">
        <v>5</v>
      </c>
      <c r="S6" s="193" t="s">
        <v>5</v>
      </c>
    </row>
    <row r="7" spans="1:28" ht="52.5">
      <c r="A7" s="192" t="s">
        <v>17</v>
      </c>
      <c r="C7" s="95" t="s">
        <v>19</v>
      </c>
      <c r="E7" s="95" t="s">
        <v>20</v>
      </c>
      <c r="G7" s="95" t="s">
        <v>21</v>
      </c>
      <c r="I7" s="95" t="s">
        <v>15</v>
      </c>
      <c r="K7" s="95" t="s">
        <v>22</v>
      </c>
      <c r="M7" s="95" t="s">
        <v>23</v>
      </c>
      <c r="O7" s="95" t="s">
        <v>24</v>
      </c>
      <c r="Q7" s="95" t="s">
        <v>22</v>
      </c>
      <c r="S7" s="50" t="s">
        <v>16</v>
      </c>
    </row>
    <row r="8" spans="1:28" ht="26.25">
      <c r="A8" s="51" t="s">
        <v>26</v>
      </c>
      <c r="C8" s="47" t="s">
        <v>27</v>
      </c>
      <c r="E8" s="47" t="s">
        <v>25</v>
      </c>
      <c r="G8" s="49" t="s">
        <v>28</v>
      </c>
      <c r="I8" s="52">
        <v>0</v>
      </c>
      <c r="K8" s="53">
        <v>535416</v>
      </c>
      <c r="L8" s="53"/>
      <c r="M8" s="53">
        <v>2264</v>
      </c>
      <c r="N8" s="53"/>
      <c r="O8" s="53">
        <v>400000</v>
      </c>
      <c r="P8" s="53"/>
      <c r="Q8" s="53">
        <v>137680</v>
      </c>
      <c r="S8" s="54">
        <f>Q8/سهام!$AA$11</f>
        <v>3.1862234497268029E-8</v>
      </c>
      <c r="U8" s="44"/>
      <c r="V8" s="53"/>
      <c r="W8" s="44"/>
      <c r="X8" s="53"/>
      <c r="Y8" s="44"/>
      <c r="Z8" s="53"/>
      <c r="AA8" s="44"/>
      <c r="AB8" s="53"/>
    </row>
    <row r="9" spans="1:28" ht="26.25">
      <c r="A9" s="51" t="s">
        <v>63</v>
      </c>
      <c r="C9" s="47" t="s">
        <v>64</v>
      </c>
      <c r="E9" s="47" t="s">
        <v>25</v>
      </c>
      <c r="G9" s="49" t="s">
        <v>65</v>
      </c>
      <c r="I9" s="52">
        <v>0</v>
      </c>
      <c r="K9" s="53">
        <v>61636472883</v>
      </c>
      <c r="L9" s="53"/>
      <c r="M9" s="53">
        <v>414242470850</v>
      </c>
      <c r="N9" s="53"/>
      <c r="O9" s="53">
        <v>336820333075</v>
      </c>
      <c r="P9" s="53"/>
      <c r="Q9" s="53">
        <v>139058610658</v>
      </c>
      <c r="S9" s="54">
        <f>Q9/سهام!$AA$11</f>
        <v>3.2181275869040467E-2</v>
      </c>
      <c r="U9" s="44"/>
      <c r="V9" s="53"/>
      <c r="W9" s="44"/>
      <c r="X9" s="53"/>
      <c r="Y9" s="44"/>
      <c r="Z9" s="53"/>
      <c r="AA9" s="44"/>
      <c r="AB9" s="53"/>
    </row>
    <row r="10" spans="1:28" ht="26.25">
      <c r="A10" s="51" t="s">
        <v>102</v>
      </c>
      <c r="C10" s="47" t="s">
        <v>103</v>
      </c>
      <c r="E10" s="47" t="s">
        <v>25</v>
      </c>
      <c r="G10" s="49" t="s">
        <v>104</v>
      </c>
      <c r="I10" s="52">
        <v>0</v>
      </c>
      <c r="K10" s="53">
        <v>1025282334</v>
      </c>
      <c r="L10" s="53"/>
      <c r="M10" s="53">
        <v>4343690</v>
      </c>
      <c r="N10" s="53"/>
      <c r="O10" s="53">
        <v>0</v>
      </c>
      <c r="P10" s="53"/>
      <c r="Q10" s="53">
        <v>1029626024</v>
      </c>
      <c r="S10" s="54">
        <f>Q10/سهام!$AA$11</f>
        <v>2.3827851409919903E-4</v>
      </c>
      <c r="U10" s="44"/>
      <c r="V10" s="53"/>
      <c r="W10" s="44"/>
      <c r="X10" s="53"/>
      <c r="Z10" s="53"/>
      <c r="AA10" s="44"/>
      <c r="AB10" s="53"/>
    </row>
    <row r="11" spans="1:28" ht="26.25">
      <c r="A11" s="51" t="s">
        <v>113</v>
      </c>
      <c r="C11" s="47" t="s">
        <v>114</v>
      </c>
      <c r="E11" s="47" t="s">
        <v>25</v>
      </c>
      <c r="G11" s="49" t="s">
        <v>139</v>
      </c>
      <c r="I11" s="52">
        <v>0</v>
      </c>
      <c r="K11" s="53">
        <v>1437687</v>
      </c>
      <c r="L11" s="53"/>
      <c r="M11" s="53">
        <v>6080</v>
      </c>
      <c r="N11" s="53"/>
      <c r="O11" s="53">
        <v>0</v>
      </c>
      <c r="P11" s="53"/>
      <c r="Q11" s="53">
        <v>1443767</v>
      </c>
      <c r="S11" s="54">
        <f>Q11/سهام!$AA$11</f>
        <v>3.3412000808699283E-7</v>
      </c>
      <c r="U11" s="44"/>
      <c r="V11" s="53"/>
      <c r="W11" s="44"/>
      <c r="X11" s="53"/>
      <c r="Z11" s="53"/>
      <c r="AA11" s="44"/>
      <c r="AB11" s="53"/>
    </row>
    <row r="12" spans="1:28" ht="26.25">
      <c r="A12" s="51" t="s">
        <v>116</v>
      </c>
      <c r="C12" s="47" t="s">
        <v>117</v>
      </c>
      <c r="E12" s="47" t="s">
        <v>25</v>
      </c>
      <c r="G12" s="49" t="s">
        <v>140</v>
      </c>
      <c r="I12" s="52">
        <v>0</v>
      </c>
      <c r="K12" s="53">
        <v>1078501</v>
      </c>
      <c r="L12" s="53"/>
      <c r="M12" s="53">
        <v>4580</v>
      </c>
      <c r="N12" s="53"/>
      <c r="O12" s="53">
        <v>0</v>
      </c>
      <c r="P12" s="53"/>
      <c r="Q12" s="53">
        <v>1083081</v>
      </c>
      <c r="S12" s="54">
        <f>Q12/سهام!$AA$11</f>
        <v>2.5064919234119373E-7</v>
      </c>
      <c r="U12" s="44"/>
      <c r="V12" s="53"/>
      <c r="X12" s="53"/>
      <c r="Y12" s="44"/>
      <c r="Z12" s="53"/>
      <c r="AA12" s="44"/>
      <c r="AB12" s="53"/>
    </row>
    <row r="13" spans="1:28" ht="27" thickBot="1">
      <c r="K13" s="55">
        <f>SUM(K8:K12)</f>
        <v>62664806821</v>
      </c>
      <c r="L13" s="51"/>
      <c r="M13" s="55">
        <f>SUM(M8:M12)</f>
        <v>414246827464</v>
      </c>
      <c r="N13" s="51"/>
      <c r="O13" s="55">
        <f>SUM(O8:O12)</f>
        <v>336820733075</v>
      </c>
      <c r="P13" s="51"/>
      <c r="Q13" s="55">
        <f>SUM(Q8:Q12)</f>
        <v>140090901210</v>
      </c>
      <c r="R13" s="51"/>
      <c r="S13" s="34">
        <f>SUM(S8:S12)</f>
        <v>3.2420171014574589E-2</v>
      </c>
    </row>
    <row r="14" spans="1:28" ht="25.5" thickTop="1">
      <c r="M14" s="56"/>
    </row>
    <row r="15" spans="1:28">
      <c r="K15" s="57"/>
      <c r="M15" s="57"/>
      <c r="N15" s="57"/>
      <c r="O15" s="57"/>
      <c r="P15" s="57"/>
      <c r="Q15" s="57"/>
      <c r="R15" s="57"/>
      <c r="S15" s="58"/>
    </row>
    <row r="16" spans="1:28" ht="30">
      <c r="K16" s="28"/>
      <c r="M16" s="28"/>
      <c r="O16" s="28"/>
      <c r="Q16" s="28"/>
    </row>
    <row r="17" spans="13:17">
      <c r="M17" s="56"/>
      <c r="Q17" s="57"/>
    </row>
    <row r="18" spans="13:17">
      <c r="M18" s="56"/>
    </row>
    <row r="19" spans="13:17">
      <c r="M19" s="56"/>
    </row>
    <row r="20" spans="13:17">
      <c r="M20" s="56"/>
    </row>
    <row r="21" spans="13:17">
      <c r="M21" s="56"/>
    </row>
    <row r="22" spans="13:17">
      <c r="M22" s="56"/>
    </row>
    <row r="23" spans="13:17">
      <c r="M23" s="56"/>
    </row>
    <row r="24" spans="13:17">
      <c r="M24" s="56"/>
    </row>
    <row r="25" spans="13:17">
      <c r="M25" s="56"/>
    </row>
    <row r="26" spans="13:17">
      <c r="M26" s="56"/>
    </row>
    <row r="27" spans="13:17">
      <c r="M27" s="56"/>
    </row>
    <row r="28" spans="13:17">
      <c r="M28" s="56"/>
    </row>
    <row r="29" spans="13:17">
      <c r="M29" s="56"/>
    </row>
    <row r="30" spans="13:17">
      <c r="M30" s="56"/>
    </row>
    <row r="31" spans="13:17">
      <c r="M31" s="56"/>
    </row>
    <row r="32" spans="13:17">
      <c r="M32" s="56"/>
    </row>
    <row r="33" spans="13:13">
      <c r="M33" s="56"/>
    </row>
    <row r="34" spans="13:13">
      <c r="M34" s="56"/>
    </row>
    <row r="35" spans="13:13">
      <c r="M35" s="56"/>
    </row>
    <row r="36" spans="13:13">
      <c r="M36" s="56"/>
    </row>
    <row r="37" spans="13:13">
      <c r="M37" s="56"/>
    </row>
    <row r="38" spans="13:13">
      <c r="M38" s="56"/>
    </row>
    <row r="39" spans="13:13">
      <c r="M39" s="56"/>
    </row>
    <row r="40" spans="13:13">
      <c r="M40" s="56"/>
    </row>
    <row r="41" spans="13:13">
      <c r="M41" s="5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E10" sqref="E10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21"/>
    </row>
    <row r="3" spans="1:17" ht="30">
      <c r="A3" s="195" t="s">
        <v>29</v>
      </c>
      <c r="B3" s="195" t="s">
        <v>29</v>
      </c>
      <c r="C3" s="195"/>
      <c r="D3" s="195"/>
      <c r="E3" s="195" t="s">
        <v>29</v>
      </c>
      <c r="F3" s="195" t="s">
        <v>29</v>
      </c>
      <c r="G3" s="195" t="s">
        <v>29</v>
      </c>
      <c r="H3" s="195"/>
      <c r="I3" s="195"/>
    </row>
    <row r="4" spans="1:17" ht="30">
      <c r="A4" s="195" t="str">
        <f>سهام!A4</f>
        <v>برای ماه منتهی به 1402/06/31</v>
      </c>
      <c r="B4" s="195" t="s">
        <v>2</v>
      </c>
      <c r="C4" s="195"/>
      <c r="D4" s="195"/>
      <c r="E4" s="195" t="s">
        <v>2</v>
      </c>
      <c r="F4" s="195" t="s">
        <v>2</v>
      </c>
      <c r="G4" s="195" t="s">
        <v>2</v>
      </c>
      <c r="H4" s="195"/>
      <c r="I4" s="195"/>
    </row>
    <row r="5" spans="1:17" ht="33.75">
      <c r="A5" s="10"/>
      <c r="B5" s="10"/>
      <c r="C5" s="10"/>
      <c r="D5" s="10"/>
      <c r="E5" s="10"/>
      <c r="F5" s="10"/>
      <c r="G5" s="10"/>
      <c r="H5" s="10"/>
      <c r="I5" s="10"/>
      <c r="J5" s="115">
        <v>390880333143</v>
      </c>
      <c r="K5" s="116" t="s">
        <v>132</v>
      </c>
    </row>
    <row r="6" spans="1:17" ht="33.75">
      <c r="A6" s="196" t="s">
        <v>75</v>
      </c>
      <c r="B6" s="196"/>
      <c r="C6" s="196"/>
      <c r="D6" s="196"/>
      <c r="E6" s="196"/>
      <c r="F6" s="196"/>
      <c r="G6" s="196"/>
      <c r="J6" s="115">
        <v>4321103091869</v>
      </c>
      <c r="K6" s="116" t="s">
        <v>106</v>
      </c>
    </row>
    <row r="7" spans="1:17" ht="28.5">
      <c r="A7" s="14"/>
      <c r="B7" s="14"/>
      <c r="C7" s="197" t="s">
        <v>151</v>
      </c>
      <c r="D7" s="197"/>
      <c r="E7" s="197"/>
      <c r="F7" s="197"/>
      <c r="G7" s="197"/>
      <c r="H7" s="197"/>
      <c r="I7" s="197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7" t="s">
        <v>12</v>
      </c>
      <c r="J8" s="40"/>
      <c r="K8" s="40"/>
      <c r="L8" s="40"/>
      <c r="M8" s="40"/>
      <c r="N8" s="40"/>
      <c r="O8" s="40"/>
      <c r="P8" s="40"/>
      <c r="Q8" s="40"/>
    </row>
    <row r="9" spans="1:17" ht="31.5" customHeight="1">
      <c r="A9" s="3" t="s">
        <v>58</v>
      </c>
      <c r="C9" s="27" t="s">
        <v>72</v>
      </c>
      <c r="E9" s="42">
        <f>'سرمایه‌گذاری در سهام '!S43</f>
        <v>242723135514</v>
      </c>
      <c r="F9" s="16"/>
      <c r="G9" s="29">
        <f>E9/E13</f>
        <v>0.97712872727788291</v>
      </c>
      <c r="H9" s="16"/>
      <c r="I9" s="19">
        <f>E9/$J$6</f>
        <v>5.6171567850517384E-2</v>
      </c>
      <c r="J9" s="40"/>
      <c r="K9" s="40"/>
      <c r="L9" s="40"/>
      <c r="M9" s="40"/>
      <c r="N9" s="40"/>
      <c r="O9" s="40"/>
      <c r="P9" s="40"/>
      <c r="Q9" s="40"/>
    </row>
    <row r="10" spans="1:17" ht="31.5">
      <c r="A10" s="3" t="s">
        <v>100</v>
      </c>
      <c r="C10" s="27" t="s">
        <v>73</v>
      </c>
      <c r="E10" s="42">
        <f>'سرمایه‌گذاری در اوراق بهادار '!Q12</f>
        <v>133046708</v>
      </c>
      <c r="F10" s="16"/>
      <c r="G10" s="29">
        <f>E10/E13</f>
        <v>5.3560514609063154E-4</v>
      </c>
      <c r="H10" s="16"/>
      <c r="I10" s="19">
        <f t="shared" ref="I10:I12" si="0">E10/$J$6</f>
        <v>3.0789986994374976E-5</v>
      </c>
      <c r="J10" s="40"/>
      <c r="K10" s="40"/>
      <c r="L10" s="40"/>
      <c r="M10" s="40"/>
      <c r="N10" s="40"/>
      <c r="O10" s="40"/>
      <c r="P10" s="40"/>
      <c r="Q10" s="40"/>
    </row>
    <row r="11" spans="1:17" ht="31.5">
      <c r="A11" s="3" t="s">
        <v>59</v>
      </c>
      <c r="C11" s="27" t="s">
        <v>74</v>
      </c>
      <c r="E11" s="42">
        <f>'درآمد سپرده بانکی '!I15</f>
        <v>1911674938</v>
      </c>
      <c r="F11" s="16"/>
      <c r="G11" s="29">
        <f>E11/E13</f>
        <v>7.6958156262332249E-3</v>
      </c>
      <c r="H11" s="16"/>
      <c r="I11" s="19">
        <f t="shared" si="0"/>
        <v>4.4240438086219001E-4</v>
      </c>
      <c r="J11" s="40"/>
      <c r="K11" s="40"/>
      <c r="L11" s="40"/>
      <c r="M11" s="40"/>
      <c r="N11" s="40"/>
      <c r="O11" s="40"/>
      <c r="P11" s="40"/>
      <c r="Q11" s="40"/>
    </row>
    <row r="12" spans="1:17" ht="31.5">
      <c r="A12" s="3" t="s">
        <v>66</v>
      </c>
      <c r="C12" s="27" t="s">
        <v>93</v>
      </c>
      <c r="E12" s="42">
        <f>'سایر درآمدها '!E12</f>
        <v>3636604543</v>
      </c>
      <c r="F12" s="16"/>
      <c r="G12" s="29">
        <f>E12/E13</f>
        <v>1.463985194979322E-2</v>
      </c>
      <c r="H12" s="16"/>
      <c r="I12" s="19">
        <f t="shared" si="0"/>
        <v>8.4159171065438878E-4</v>
      </c>
      <c r="J12" s="40"/>
      <c r="K12" s="40"/>
      <c r="L12" s="40"/>
      <c r="M12" s="40"/>
      <c r="N12" s="40"/>
      <c r="O12" s="40"/>
      <c r="P12" s="40"/>
      <c r="Q12" s="40"/>
    </row>
    <row r="13" spans="1:17" ht="32.25" thickBot="1">
      <c r="E13" s="18">
        <f>SUM(E9:E12)</f>
        <v>248404461703</v>
      </c>
      <c r="F13" s="16"/>
      <c r="G13" s="25">
        <f>SUM(G9:G12)</f>
        <v>1</v>
      </c>
      <c r="H13" s="16"/>
      <c r="I13" s="20">
        <f>SUM(I9:I12)</f>
        <v>5.7486353929028344E-2</v>
      </c>
      <c r="J13" s="40"/>
      <c r="K13" s="40"/>
      <c r="L13" s="40"/>
      <c r="M13" s="40"/>
      <c r="N13" s="40"/>
      <c r="O13" s="40"/>
      <c r="P13" s="40"/>
      <c r="Q13" s="40"/>
    </row>
    <row r="14" spans="1:17" ht="32.25" thickTop="1">
      <c r="F14" s="16"/>
      <c r="H14" s="16"/>
      <c r="I14" s="5"/>
      <c r="J14" s="40"/>
      <c r="K14" s="40"/>
      <c r="L14" s="40"/>
      <c r="M14" s="40"/>
      <c r="N14" s="40"/>
      <c r="O14" s="40"/>
      <c r="P14" s="40"/>
      <c r="Q14" s="40"/>
    </row>
    <row r="15" spans="1:17">
      <c r="E15" s="21"/>
      <c r="I15" s="21"/>
      <c r="J15" s="40"/>
      <c r="K15" s="40"/>
      <c r="L15" s="40"/>
      <c r="M15" s="40"/>
      <c r="N15" s="40"/>
      <c r="O15" s="40"/>
      <c r="P15" s="40"/>
      <c r="Q15" s="40"/>
    </row>
    <row r="16" spans="1:17">
      <c r="E16" s="21"/>
      <c r="J16" s="40"/>
      <c r="K16" s="40"/>
      <c r="L16" s="40"/>
      <c r="M16" s="40"/>
      <c r="N16" s="40"/>
      <c r="O16" s="40"/>
      <c r="P16" s="40"/>
      <c r="Q16" s="40"/>
    </row>
    <row r="17" spans="5:17">
      <c r="E17" s="22"/>
      <c r="G17" s="21"/>
      <c r="I17" s="6"/>
      <c r="J17" s="40"/>
      <c r="K17" s="40"/>
      <c r="L17" s="40"/>
      <c r="M17" s="40"/>
      <c r="N17" s="40"/>
      <c r="O17" s="40"/>
      <c r="P17" s="40"/>
      <c r="Q17" s="40"/>
    </row>
    <row r="18" spans="5:17" ht="27.75" customHeight="1">
      <c r="E18" s="21"/>
      <c r="G18" s="21"/>
      <c r="I18" s="21"/>
      <c r="M18" s="23"/>
    </row>
    <row r="19" spans="5:17">
      <c r="E19" s="22"/>
      <c r="G19" s="21"/>
      <c r="I19" s="41"/>
      <c r="M19" s="23"/>
    </row>
    <row r="20" spans="5:17">
      <c r="G20" s="22"/>
      <c r="M20" s="23"/>
    </row>
    <row r="21" spans="5:17">
      <c r="M21" s="23"/>
    </row>
    <row r="22" spans="5:17">
      <c r="M22" s="23"/>
    </row>
    <row r="23" spans="5:17">
      <c r="M23" s="23"/>
    </row>
    <row r="24" spans="5:17">
      <c r="M24" s="23"/>
    </row>
    <row r="25" spans="5:17">
      <c r="M25" s="23"/>
    </row>
    <row r="26" spans="5:17">
      <c r="M26" s="23"/>
    </row>
    <row r="27" spans="5:17" ht="28.5" customHeight="1">
      <c r="M27" s="23"/>
    </row>
    <row r="28" spans="5:17">
      <c r="M28" s="23"/>
    </row>
    <row r="29" spans="5:17">
      <c r="M29" s="23"/>
    </row>
    <row r="30" spans="5:17">
      <c r="M30" s="23"/>
    </row>
    <row r="31" spans="5:17">
      <c r="M31" s="23"/>
    </row>
    <row r="32" spans="5:17">
      <c r="M32" s="23"/>
    </row>
    <row r="33" spans="13:13">
      <c r="M33" s="23"/>
    </row>
    <row r="34" spans="13:13">
      <c r="M34" s="23"/>
    </row>
    <row r="35" spans="13:13">
      <c r="M35" s="23"/>
    </row>
    <row r="36" spans="13:13">
      <c r="M36" s="23"/>
    </row>
    <row r="37" spans="13:13">
      <c r="M37" s="23"/>
    </row>
    <row r="38" spans="13:13">
      <c r="M38" s="23"/>
    </row>
    <row r="39" spans="13:13">
      <c r="M39" s="23"/>
    </row>
    <row r="40" spans="13:13">
      <c r="M40" s="23"/>
    </row>
    <row r="41" spans="13:13">
      <c r="M41" s="23"/>
    </row>
    <row r="42" spans="13:13">
      <c r="M42" s="23"/>
    </row>
    <row r="43" spans="13:13">
      <c r="M43" s="23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K9" sqref="K9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3.140625" style="27" bestFit="1" customWidth="1"/>
    <col min="4" max="4" width="1" style="1" customWidth="1"/>
    <col min="5" max="5" width="19.42578125" style="1" hidden="1" customWidth="1"/>
    <col min="6" max="6" width="1" style="1" hidden="1" customWidth="1"/>
    <col min="7" max="7" width="12.28515625" style="1" bestFit="1" customWidth="1"/>
    <col min="8" max="8" width="1" style="1" customWidth="1"/>
    <col min="9" max="9" width="28.14062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13.85546875" style="1" bestFit="1" customWidth="1"/>
    <col min="22" max="22" width="11.140625" style="1" bestFit="1" customWidth="1"/>
    <col min="23" max="23" width="11.5703125" style="1" bestFit="1" customWidth="1"/>
    <col min="24" max="24" width="9.140625" style="1"/>
    <col min="25" max="25" width="11.140625" style="1" bestFit="1" customWidth="1"/>
    <col min="26" max="16384" width="9.140625" style="1"/>
  </cols>
  <sheetData>
    <row r="2" spans="1:26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26" ht="30">
      <c r="A3" s="195" t="s">
        <v>29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26" ht="30">
      <c r="A4" s="195" t="str">
        <f>'جمع درآمدها'!A4:I4</f>
        <v>برای ماه منتهی به 1402/06/31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26" ht="36">
      <c r="A5" s="198" t="s">
        <v>76</v>
      </c>
      <c r="B5" s="198"/>
      <c r="C5" s="198"/>
      <c r="D5" s="198"/>
      <c r="E5" s="198"/>
      <c r="F5" s="198"/>
      <c r="G5" s="198"/>
      <c r="H5" s="198"/>
      <c r="I5" s="198"/>
    </row>
    <row r="6" spans="1:26" ht="30.75" thickBot="1">
      <c r="A6" s="195" t="s">
        <v>30</v>
      </c>
      <c r="B6" s="195"/>
      <c r="C6" s="195"/>
      <c r="D6" s="195"/>
      <c r="E6" s="195"/>
      <c r="F6" s="195"/>
      <c r="G6" s="195"/>
      <c r="I6" s="195" t="s">
        <v>152</v>
      </c>
      <c r="J6" s="195"/>
      <c r="K6" s="195"/>
      <c r="L6" s="195"/>
      <c r="M6" s="195"/>
      <c r="O6" s="199" t="s">
        <v>153</v>
      </c>
      <c r="P6" s="199" t="s">
        <v>32</v>
      </c>
      <c r="Q6" s="199" t="s">
        <v>32</v>
      </c>
      <c r="R6" s="199" t="s">
        <v>32</v>
      </c>
      <c r="S6" s="199" t="s">
        <v>32</v>
      </c>
    </row>
    <row r="7" spans="1:26" ht="30">
      <c r="A7" s="59" t="s">
        <v>33</v>
      </c>
      <c r="C7" s="59" t="s">
        <v>34</v>
      </c>
      <c r="E7" s="59" t="s">
        <v>14</v>
      </c>
      <c r="G7" s="59" t="s">
        <v>15</v>
      </c>
      <c r="I7" s="59" t="s">
        <v>35</v>
      </c>
      <c r="K7" s="59" t="s">
        <v>36</v>
      </c>
      <c r="M7" s="59" t="s">
        <v>37</v>
      </c>
      <c r="O7" s="59" t="s">
        <v>35</v>
      </c>
      <c r="Q7" s="59" t="s">
        <v>36</v>
      </c>
      <c r="S7" s="59" t="s">
        <v>37</v>
      </c>
    </row>
    <row r="8" spans="1:26" ht="30">
      <c r="A8" s="3" t="s">
        <v>26</v>
      </c>
      <c r="C8" s="60">
        <v>30</v>
      </c>
      <c r="E8" s="27" t="s">
        <v>38</v>
      </c>
      <c r="G8" s="61">
        <v>0</v>
      </c>
      <c r="I8" s="21">
        <v>2264</v>
      </c>
      <c r="K8" s="62">
        <v>0</v>
      </c>
      <c r="L8" s="62"/>
      <c r="M8" s="62">
        <v>2264</v>
      </c>
      <c r="N8" s="62"/>
      <c r="O8" s="62">
        <v>15437</v>
      </c>
      <c r="P8" s="62"/>
      <c r="Q8" s="62">
        <v>0</v>
      </c>
      <c r="R8" s="62"/>
      <c r="S8" s="62">
        <v>15437</v>
      </c>
      <c r="U8" s="44"/>
      <c r="V8" s="44"/>
      <c r="W8" s="21"/>
      <c r="Y8" s="44"/>
      <c r="Z8" s="21"/>
    </row>
    <row r="9" spans="1:26" ht="30">
      <c r="A9" s="3" t="s">
        <v>63</v>
      </c>
      <c r="C9" s="60">
        <v>17</v>
      </c>
      <c r="E9" s="27" t="s">
        <v>38</v>
      </c>
      <c r="G9" s="61">
        <v>0</v>
      </c>
      <c r="I9" s="21">
        <v>31944432</v>
      </c>
      <c r="K9" s="62">
        <v>0</v>
      </c>
      <c r="L9" s="62"/>
      <c r="M9" s="62">
        <v>31944432</v>
      </c>
      <c r="N9" s="62"/>
      <c r="O9" s="62">
        <v>1902340705</v>
      </c>
      <c r="P9" s="62"/>
      <c r="Q9" s="62">
        <v>0</v>
      </c>
      <c r="R9" s="62"/>
      <c r="S9" s="62">
        <v>1902340705</v>
      </c>
      <c r="U9" s="44"/>
      <c r="V9" s="44"/>
      <c r="W9" s="21"/>
      <c r="Y9" s="44"/>
      <c r="Z9" s="21"/>
    </row>
    <row r="10" spans="1:26" ht="30">
      <c r="A10" s="3" t="s">
        <v>102</v>
      </c>
      <c r="C10" s="60">
        <v>1</v>
      </c>
      <c r="E10" s="27" t="s">
        <v>38</v>
      </c>
      <c r="G10" s="61">
        <v>0</v>
      </c>
      <c r="I10" s="21">
        <v>4343690</v>
      </c>
      <c r="K10" s="62">
        <v>0</v>
      </c>
      <c r="L10" s="62"/>
      <c r="M10" s="62">
        <v>4343690</v>
      </c>
      <c r="N10" s="62"/>
      <c r="O10" s="62">
        <v>9263933</v>
      </c>
      <c r="P10" s="62"/>
      <c r="Q10" s="62">
        <v>0</v>
      </c>
      <c r="R10" s="62"/>
      <c r="S10" s="62">
        <v>9263933</v>
      </c>
      <c r="U10" s="44"/>
      <c r="V10" s="44"/>
      <c r="W10" s="21"/>
      <c r="Y10" s="44"/>
      <c r="Z10" s="21"/>
    </row>
    <row r="11" spans="1:26" ht="30">
      <c r="A11" s="3" t="s">
        <v>113</v>
      </c>
      <c r="C11" s="60">
        <v>20</v>
      </c>
      <c r="E11" s="27"/>
      <c r="G11" s="61"/>
      <c r="I11" s="21">
        <v>6080</v>
      </c>
      <c r="K11" s="62">
        <v>0</v>
      </c>
      <c r="L11" s="62"/>
      <c r="M11" s="62">
        <v>6080</v>
      </c>
      <c r="N11" s="62"/>
      <c r="O11" s="62">
        <v>26298</v>
      </c>
      <c r="P11" s="62"/>
      <c r="Q11" s="62">
        <v>0</v>
      </c>
      <c r="R11" s="62"/>
      <c r="S11" s="62">
        <v>26298</v>
      </c>
      <c r="U11" s="44"/>
      <c r="V11" s="44"/>
      <c r="W11" s="21"/>
      <c r="Y11" s="44"/>
      <c r="Z11" s="21"/>
    </row>
    <row r="12" spans="1:26" ht="30">
      <c r="A12" s="3" t="s">
        <v>116</v>
      </c>
      <c r="C12" s="60">
        <v>22</v>
      </c>
      <c r="E12" s="27"/>
      <c r="G12" s="61"/>
      <c r="I12" s="21">
        <v>4580</v>
      </c>
      <c r="K12" s="62">
        <v>0</v>
      </c>
      <c r="L12" s="62"/>
      <c r="M12" s="62">
        <v>4580</v>
      </c>
      <c r="N12" s="62"/>
      <c r="O12" s="62">
        <v>28565</v>
      </c>
      <c r="P12" s="62"/>
      <c r="Q12" s="62">
        <v>0</v>
      </c>
      <c r="R12" s="62"/>
      <c r="S12" s="62">
        <v>28565</v>
      </c>
      <c r="U12" s="44"/>
      <c r="V12" s="44"/>
      <c r="W12" s="21"/>
      <c r="Y12" s="44"/>
      <c r="Z12" s="21"/>
    </row>
    <row r="13" spans="1:26" ht="30.75" thickBot="1">
      <c r="A13" s="10"/>
      <c r="C13" s="10"/>
      <c r="E13" s="10" t="s">
        <v>38</v>
      </c>
      <c r="G13" s="10"/>
      <c r="I13" s="35">
        <f>SUM(I8:I12)</f>
        <v>36301046</v>
      </c>
      <c r="J13" s="63"/>
      <c r="K13" s="36">
        <f>SUM(K8:K12)</f>
        <v>0</v>
      </c>
      <c r="L13" s="35"/>
      <c r="M13" s="35">
        <f>SUM(M8:M12)</f>
        <v>36301046</v>
      </c>
      <c r="N13" s="35"/>
      <c r="O13" s="35">
        <f>SUM(O8:O12)</f>
        <v>1911674938</v>
      </c>
      <c r="P13" s="35"/>
      <c r="Q13" s="36">
        <f>SUM(Q8:Q12)</f>
        <v>0</v>
      </c>
      <c r="R13" s="35"/>
      <c r="S13" s="35">
        <f>SUM(S8:S12)</f>
        <v>1911674938</v>
      </c>
    </row>
    <row r="14" spans="1:26" ht="28.5" thickTop="1">
      <c r="I14" s="22"/>
      <c r="M14" s="23"/>
      <c r="S14" s="21"/>
    </row>
    <row r="15" spans="1:26">
      <c r="M15" s="23"/>
      <c r="S15" s="41"/>
    </row>
    <row r="16" spans="1:26">
      <c r="M16" s="23"/>
      <c r="S16" s="41"/>
    </row>
    <row r="17" spans="13:13">
      <c r="M17" s="23"/>
    </row>
    <row r="18" spans="13:13">
      <c r="M18" s="23"/>
    </row>
    <row r="19" spans="13:13">
      <c r="M19" s="23"/>
    </row>
    <row r="20" spans="13:13">
      <c r="M20" s="23"/>
    </row>
    <row r="21" spans="13:13">
      <c r="M21" s="23"/>
    </row>
    <row r="22" spans="13:13">
      <c r="M22" s="23"/>
    </row>
    <row r="23" spans="13:13">
      <c r="M23" s="23"/>
    </row>
    <row r="24" spans="13:13">
      <c r="M24" s="23"/>
    </row>
    <row r="25" spans="13:13">
      <c r="M25" s="23"/>
    </row>
    <row r="26" spans="13:13">
      <c r="M26" s="23"/>
    </row>
    <row r="27" spans="13:13">
      <c r="M27" s="23"/>
    </row>
    <row r="28" spans="13:13">
      <c r="M28" s="23"/>
    </row>
    <row r="29" spans="13:13">
      <c r="M29" s="23"/>
    </row>
    <row r="30" spans="13:13">
      <c r="M30" s="23"/>
    </row>
    <row r="31" spans="13:13">
      <c r="M31" s="23"/>
    </row>
    <row r="32" spans="13:13">
      <c r="M32" s="23"/>
    </row>
    <row r="33" spans="13:13">
      <c r="M33" s="23"/>
    </row>
    <row r="34" spans="13:13">
      <c r="M34" s="23"/>
    </row>
    <row r="35" spans="13:13">
      <c r="M35" s="23"/>
    </row>
    <row r="36" spans="13:13">
      <c r="M36" s="23"/>
    </row>
    <row r="37" spans="13:13">
      <c r="M37" s="23"/>
    </row>
    <row r="38" spans="13:13">
      <c r="M38" s="23"/>
    </row>
    <row r="39" spans="13:13">
      <c r="M39" s="23"/>
    </row>
    <row r="40" spans="13:13">
      <c r="M40" s="23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5"/>
  <sheetViews>
    <sheetView rightToLeft="1" view="pageBreakPreview" topLeftCell="A4" zoomScale="55" zoomScaleNormal="100" zoomScaleSheetLayoutView="55" workbookViewId="0">
      <selection activeCell="I22" sqref="I22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27" bestFit="1" customWidth="1"/>
    <col min="4" max="4" width="1" style="27" customWidth="1"/>
    <col min="5" max="5" width="19.7109375" style="27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25.140625" style="1" customWidth="1"/>
    <col min="12" max="12" width="1" style="1" customWidth="1"/>
    <col min="13" max="13" width="29.42578125" style="1" customWidth="1"/>
    <col min="14" max="14" width="1" style="1" customWidth="1"/>
    <col min="15" max="15" width="27" style="1" bestFit="1" customWidth="1"/>
    <col min="16" max="16" width="1" style="1" customWidth="1"/>
    <col min="17" max="17" width="23.7109375" style="1" bestFit="1" customWidth="1"/>
    <col min="18" max="18" width="1" style="1" customWidth="1"/>
    <col min="19" max="19" width="26.140625" style="1" bestFit="1" customWidth="1"/>
    <col min="20" max="20" width="24.140625" style="47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2" spans="1:20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20" ht="30">
      <c r="A3" s="195" t="s">
        <v>29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20" ht="30">
      <c r="A4" s="195" t="str">
        <f>'جمع درآمدها'!A4:I4</f>
        <v>برای ماه منتهی به 1402/06/31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20" ht="3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36">
      <c r="A6" s="200" t="s">
        <v>77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</row>
    <row r="7" spans="1:20" ht="30.75" thickBot="1">
      <c r="A7" s="195" t="s">
        <v>3</v>
      </c>
      <c r="C7" s="199" t="s">
        <v>39</v>
      </c>
      <c r="D7" s="199" t="s">
        <v>39</v>
      </c>
      <c r="E7" s="199" t="s">
        <v>39</v>
      </c>
      <c r="F7" s="199" t="s">
        <v>39</v>
      </c>
      <c r="G7" s="199" t="s">
        <v>39</v>
      </c>
      <c r="I7" s="199" t="str">
        <f>'سود اوراق بهادار و سپرده بانکی '!I6:M6</f>
        <v>طی شهریور ماه</v>
      </c>
      <c r="J7" s="199" t="s">
        <v>31</v>
      </c>
      <c r="K7" s="199" t="s">
        <v>31</v>
      </c>
      <c r="L7" s="199" t="s">
        <v>31</v>
      </c>
      <c r="M7" s="199" t="s">
        <v>31</v>
      </c>
      <c r="O7" s="199" t="str">
        <f>'سود اوراق بهادار و سپرده بانکی '!O6:S6</f>
        <v>از ابتدای سال مالی تا پایان شهریور ماه</v>
      </c>
      <c r="P7" s="199" t="s">
        <v>32</v>
      </c>
      <c r="Q7" s="199" t="s">
        <v>32</v>
      </c>
      <c r="R7" s="199" t="s">
        <v>32</v>
      </c>
      <c r="S7" s="199" t="s">
        <v>32</v>
      </c>
    </row>
    <row r="8" spans="1:20" s="109" customFormat="1" ht="90">
      <c r="A8" s="195" t="s">
        <v>3</v>
      </c>
      <c r="C8" s="117" t="s">
        <v>40</v>
      </c>
      <c r="D8" s="118"/>
      <c r="E8" s="117" t="s">
        <v>41</v>
      </c>
      <c r="G8" s="117" t="s">
        <v>42</v>
      </c>
      <c r="I8" s="117" t="s">
        <v>43</v>
      </c>
      <c r="K8" s="117" t="s">
        <v>36</v>
      </c>
      <c r="M8" s="117" t="s">
        <v>44</v>
      </c>
      <c r="O8" s="117" t="s">
        <v>43</v>
      </c>
      <c r="Q8" s="117" t="s">
        <v>36</v>
      </c>
      <c r="S8" s="117" t="s">
        <v>44</v>
      </c>
      <c r="T8" s="22"/>
    </row>
    <row r="9" spans="1:20" s="109" customFormat="1" ht="30">
      <c r="A9" s="3" t="s">
        <v>120</v>
      </c>
      <c r="B9" s="1"/>
      <c r="C9" s="27" t="s">
        <v>138</v>
      </c>
      <c r="D9" s="27"/>
      <c r="E9" s="22">
        <v>4000000</v>
      </c>
      <c r="F9" s="22"/>
      <c r="G9" s="22">
        <v>2350</v>
      </c>
      <c r="H9" s="22"/>
      <c r="I9" s="22">
        <v>0</v>
      </c>
      <c r="J9" s="22"/>
      <c r="K9" s="22">
        <v>0</v>
      </c>
      <c r="L9" s="22"/>
      <c r="M9" s="22">
        <f>I9+K9</f>
        <v>0</v>
      </c>
      <c r="N9" s="22"/>
      <c r="O9" s="22">
        <v>9400000000</v>
      </c>
      <c r="P9" s="22"/>
      <c r="Q9" s="22">
        <v>0</v>
      </c>
      <c r="R9" s="22"/>
      <c r="S9" s="22">
        <f>O9+Q9</f>
        <v>9400000000</v>
      </c>
      <c r="T9" s="119"/>
    </row>
    <row r="10" spans="1:20" s="109" customFormat="1" ht="30">
      <c r="A10" s="3" t="s">
        <v>87</v>
      </c>
      <c r="B10" s="1"/>
      <c r="C10" s="27" t="s">
        <v>121</v>
      </c>
      <c r="D10" s="27"/>
      <c r="E10" s="22">
        <v>14000000</v>
      </c>
      <c r="F10" s="22"/>
      <c r="G10" s="22">
        <v>2350</v>
      </c>
      <c r="H10" s="22"/>
      <c r="I10" s="22">
        <v>0</v>
      </c>
      <c r="J10" s="22"/>
      <c r="K10" s="22">
        <v>0</v>
      </c>
      <c r="L10" s="22"/>
      <c r="M10" s="22">
        <f t="shared" ref="M10:M25" si="0">I10+K10</f>
        <v>0</v>
      </c>
      <c r="N10" s="22"/>
      <c r="O10" s="22">
        <v>32900000000</v>
      </c>
      <c r="P10" s="22"/>
      <c r="Q10" s="22">
        <v>0</v>
      </c>
      <c r="R10" s="22"/>
      <c r="S10" s="22">
        <f t="shared" ref="S10:S25" si="1">O10+Q10</f>
        <v>32900000000</v>
      </c>
      <c r="T10" s="119"/>
    </row>
    <row r="11" spans="1:20" s="109" customFormat="1" ht="30">
      <c r="A11" s="3" t="s">
        <v>122</v>
      </c>
      <c r="B11" s="1"/>
      <c r="C11" s="27" t="s">
        <v>128</v>
      </c>
      <c r="D11" s="27"/>
      <c r="E11" s="22">
        <v>959607</v>
      </c>
      <c r="F11" s="22"/>
      <c r="G11" s="22">
        <v>3400</v>
      </c>
      <c r="H11" s="22"/>
      <c r="I11" s="22">
        <v>0</v>
      </c>
      <c r="J11" s="22"/>
      <c r="K11" s="22">
        <v>0</v>
      </c>
      <c r="L11" s="22"/>
      <c r="M11" s="22">
        <f t="shared" si="0"/>
        <v>0</v>
      </c>
      <c r="N11" s="22"/>
      <c r="O11" s="22">
        <v>3262663800</v>
      </c>
      <c r="P11" s="22"/>
      <c r="Q11" s="22">
        <v>-240145305</v>
      </c>
      <c r="R11" s="22"/>
      <c r="S11" s="22">
        <f t="shared" si="1"/>
        <v>3022518495</v>
      </c>
      <c r="T11" s="119"/>
    </row>
    <row r="12" spans="1:20" s="109" customFormat="1" ht="30">
      <c r="A12" s="3" t="s">
        <v>123</v>
      </c>
      <c r="B12" s="1"/>
      <c r="C12" s="27" t="s">
        <v>135</v>
      </c>
      <c r="D12" s="27"/>
      <c r="E12" s="22">
        <v>7000000</v>
      </c>
      <c r="F12" s="22"/>
      <c r="G12" s="22">
        <v>3460</v>
      </c>
      <c r="H12" s="22"/>
      <c r="I12" s="22">
        <v>0</v>
      </c>
      <c r="J12" s="22"/>
      <c r="K12" s="22">
        <v>0</v>
      </c>
      <c r="L12" s="22"/>
      <c r="M12" s="22">
        <f t="shared" si="0"/>
        <v>0</v>
      </c>
      <c r="N12" s="22"/>
      <c r="O12" s="22">
        <v>24220000000</v>
      </c>
      <c r="P12" s="22"/>
      <c r="Q12" s="22">
        <v>-971347798</v>
      </c>
      <c r="R12" s="22"/>
      <c r="S12" s="22">
        <f t="shared" si="1"/>
        <v>23248652202</v>
      </c>
      <c r="T12" s="119"/>
    </row>
    <row r="13" spans="1:20" s="109" customFormat="1" ht="30">
      <c r="A13" s="3" t="s">
        <v>109</v>
      </c>
      <c r="B13" s="1"/>
      <c r="C13" s="27" t="s">
        <v>129</v>
      </c>
      <c r="D13" s="27"/>
      <c r="E13" s="22">
        <v>6500000</v>
      </c>
      <c r="F13" s="22"/>
      <c r="G13" s="22">
        <v>4830</v>
      </c>
      <c r="H13" s="22"/>
      <c r="I13" s="22">
        <v>0</v>
      </c>
      <c r="J13" s="22"/>
      <c r="K13" s="22">
        <v>0</v>
      </c>
      <c r="L13" s="22"/>
      <c r="M13" s="22">
        <f t="shared" si="0"/>
        <v>0</v>
      </c>
      <c r="N13" s="22"/>
      <c r="O13" s="22">
        <v>31395000000</v>
      </c>
      <c r="P13" s="22"/>
      <c r="Q13" s="22">
        <v>0</v>
      </c>
      <c r="R13" s="22"/>
      <c r="S13" s="22">
        <f t="shared" si="1"/>
        <v>31395000000</v>
      </c>
      <c r="T13" s="119"/>
    </row>
    <row r="14" spans="1:20" s="109" customFormat="1" ht="30">
      <c r="A14" s="3" t="s">
        <v>96</v>
      </c>
      <c r="B14" s="1"/>
      <c r="C14" s="27" t="s">
        <v>141</v>
      </c>
      <c r="D14" s="27"/>
      <c r="E14" s="22">
        <v>2500000</v>
      </c>
      <c r="F14" s="22"/>
      <c r="G14" s="22">
        <v>4200</v>
      </c>
      <c r="H14" s="22"/>
      <c r="I14" s="22">
        <v>0</v>
      </c>
      <c r="J14" s="22"/>
      <c r="K14" s="22">
        <v>0</v>
      </c>
      <c r="L14" s="22"/>
      <c r="M14" s="22">
        <f t="shared" si="0"/>
        <v>0</v>
      </c>
      <c r="N14" s="22"/>
      <c r="O14" s="22">
        <v>10500000000</v>
      </c>
      <c r="P14" s="22"/>
      <c r="Q14" s="22">
        <v>-134888438</v>
      </c>
      <c r="R14" s="22"/>
      <c r="S14" s="22">
        <f t="shared" si="1"/>
        <v>10365111562</v>
      </c>
      <c r="T14" s="119"/>
    </row>
    <row r="15" spans="1:20" s="109" customFormat="1" ht="30">
      <c r="A15" s="3" t="s">
        <v>112</v>
      </c>
      <c r="B15" s="1"/>
      <c r="C15" s="27" t="s">
        <v>142</v>
      </c>
      <c r="D15" s="27"/>
      <c r="E15" s="22">
        <v>50500001</v>
      </c>
      <c r="F15" s="22"/>
      <c r="G15" s="22">
        <v>900</v>
      </c>
      <c r="H15" s="22"/>
      <c r="I15" s="22">
        <v>0</v>
      </c>
      <c r="J15" s="22"/>
      <c r="K15" s="22">
        <v>0</v>
      </c>
      <c r="L15" s="22"/>
      <c r="M15" s="22">
        <f t="shared" si="0"/>
        <v>0</v>
      </c>
      <c r="N15" s="22"/>
      <c r="O15" s="22">
        <v>45450000900</v>
      </c>
      <c r="P15" s="22"/>
      <c r="Q15" s="22">
        <v>0</v>
      </c>
      <c r="R15" s="22"/>
      <c r="S15" s="22">
        <f t="shared" si="1"/>
        <v>45450000900</v>
      </c>
      <c r="T15" s="119"/>
    </row>
    <row r="16" spans="1:20" s="109" customFormat="1" ht="30">
      <c r="A16" s="3" t="s">
        <v>119</v>
      </c>
      <c r="B16" s="1"/>
      <c r="C16" s="27" t="s">
        <v>143</v>
      </c>
      <c r="D16" s="27"/>
      <c r="E16" s="22">
        <v>15000000</v>
      </c>
      <c r="F16" s="22"/>
      <c r="G16" s="22">
        <v>500</v>
      </c>
      <c r="H16" s="22"/>
      <c r="I16" s="22">
        <v>0</v>
      </c>
      <c r="J16" s="22"/>
      <c r="K16" s="22">
        <v>0</v>
      </c>
      <c r="L16" s="22"/>
      <c r="M16" s="22">
        <f t="shared" si="0"/>
        <v>0</v>
      </c>
      <c r="N16" s="22"/>
      <c r="O16" s="22">
        <v>7500000000</v>
      </c>
      <c r="P16" s="22"/>
      <c r="Q16" s="22">
        <v>0</v>
      </c>
      <c r="R16" s="22"/>
      <c r="S16" s="22">
        <f t="shared" si="1"/>
        <v>7500000000</v>
      </c>
      <c r="T16" s="119"/>
    </row>
    <row r="17" spans="1:20" s="109" customFormat="1" ht="30">
      <c r="A17" s="3" t="s">
        <v>125</v>
      </c>
      <c r="B17" s="1"/>
      <c r="C17" s="27" t="s">
        <v>130</v>
      </c>
      <c r="D17" s="27"/>
      <c r="E17" s="22">
        <v>1300000</v>
      </c>
      <c r="F17" s="22"/>
      <c r="G17" s="22">
        <v>3370</v>
      </c>
      <c r="H17" s="22"/>
      <c r="I17" s="22">
        <v>0</v>
      </c>
      <c r="J17" s="22"/>
      <c r="K17" s="22">
        <v>0</v>
      </c>
      <c r="L17" s="22"/>
      <c r="M17" s="22">
        <f t="shared" si="0"/>
        <v>0</v>
      </c>
      <c r="N17" s="22"/>
      <c r="O17" s="22">
        <v>4381000000</v>
      </c>
      <c r="P17" s="22"/>
      <c r="Q17" s="22">
        <v>0</v>
      </c>
      <c r="R17" s="22"/>
      <c r="S17" s="22">
        <f t="shared" si="1"/>
        <v>4381000000</v>
      </c>
      <c r="T17" s="119"/>
    </row>
    <row r="18" spans="1:20" s="109" customFormat="1" ht="30">
      <c r="A18" s="3" t="s">
        <v>90</v>
      </c>
      <c r="B18" s="1"/>
      <c r="C18" s="27" t="s">
        <v>133</v>
      </c>
      <c r="D18" s="27"/>
      <c r="E18" s="22">
        <v>30000000</v>
      </c>
      <c r="F18" s="22"/>
      <c r="G18" s="22">
        <v>130</v>
      </c>
      <c r="H18" s="22"/>
      <c r="I18" s="22">
        <v>0</v>
      </c>
      <c r="J18" s="22"/>
      <c r="K18" s="22">
        <v>0</v>
      </c>
      <c r="L18" s="22"/>
      <c r="M18" s="22">
        <f t="shared" si="0"/>
        <v>0</v>
      </c>
      <c r="N18" s="22"/>
      <c r="O18" s="22">
        <v>3900000000</v>
      </c>
      <c r="P18" s="22"/>
      <c r="Q18" s="22">
        <v>0</v>
      </c>
      <c r="R18" s="22"/>
      <c r="S18" s="22">
        <f t="shared" si="1"/>
        <v>3900000000</v>
      </c>
      <c r="T18" s="119"/>
    </row>
    <row r="19" spans="1:20" s="109" customFormat="1" ht="30">
      <c r="A19" s="3" t="s">
        <v>108</v>
      </c>
      <c r="B19" s="1"/>
      <c r="C19" s="27" t="s">
        <v>144</v>
      </c>
      <c r="D19" s="27"/>
      <c r="E19" s="22">
        <v>7000000</v>
      </c>
      <c r="F19" s="22"/>
      <c r="G19" s="22">
        <v>2000</v>
      </c>
      <c r="H19" s="22"/>
      <c r="I19" s="22">
        <v>0</v>
      </c>
      <c r="J19" s="22"/>
      <c r="K19" s="22">
        <v>0</v>
      </c>
      <c r="L19" s="22"/>
      <c r="M19" s="22">
        <f t="shared" si="0"/>
        <v>0</v>
      </c>
      <c r="N19" s="22"/>
      <c r="O19" s="22">
        <v>14000000000</v>
      </c>
      <c r="P19" s="22"/>
      <c r="Q19" s="22">
        <v>0</v>
      </c>
      <c r="R19" s="22"/>
      <c r="S19" s="22">
        <f t="shared" si="1"/>
        <v>14000000000</v>
      </c>
      <c r="T19" s="119"/>
    </row>
    <row r="20" spans="1:20" s="109" customFormat="1" ht="30">
      <c r="A20" s="3" t="s">
        <v>86</v>
      </c>
      <c r="B20" s="1"/>
      <c r="C20" s="27" t="s">
        <v>158</v>
      </c>
      <c r="D20" s="27"/>
      <c r="E20" s="22">
        <v>2800000</v>
      </c>
      <c r="F20" s="22"/>
      <c r="G20" s="22">
        <v>3860</v>
      </c>
      <c r="H20" s="22"/>
      <c r="I20" s="22">
        <v>10808000000</v>
      </c>
      <c r="J20" s="22"/>
      <c r="K20" s="22">
        <v>-1476432880</v>
      </c>
      <c r="L20" s="22"/>
      <c r="M20" s="22">
        <f t="shared" si="0"/>
        <v>9331567120</v>
      </c>
      <c r="N20" s="22"/>
      <c r="O20" s="22">
        <v>10808000000</v>
      </c>
      <c r="P20" s="22"/>
      <c r="Q20" s="22">
        <v>-1476432880</v>
      </c>
      <c r="R20" s="22"/>
      <c r="S20" s="22">
        <f t="shared" si="1"/>
        <v>9331567120</v>
      </c>
      <c r="T20" s="119"/>
    </row>
    <row r="21" spans="1:20" s="109" customFormat="1" ht="30">
      <c r="A21" s="3" t="s">
        <v>88</v>
      </c>
      <c r="B21" s="1"/>
      <c r="C21" s="27" t="s">
        <v>136</v>
      </c>
      <c r="D21" s="27"/>
      <c r="E21" s="22">
        <v>6400000</v>
      </c>
      <c r="F21" s="22"/>
      <c r="G21" s="22">
        <v>6830</v>
      </c>
      <c r="H21" s="22"/>
      <c r="I21" s="22">
        <v>0</v>
      </c>
      <c r="J21" s="22"/>
      <c r="K21" s="22">
        <v>0</v>
      </c>
      <c r="L21" s="22"/>
      <c r="M21" s="22">
        <f t="shared" si="0"/>
        <v>0</v>
      </c>
      <c r="N21" s="22"/>
      <c r="O21" s="22">
        <v>43712000000</v>
      </c>
      <c r="P21" s="22"/>
      <c r="Q21" s="22">
        <v>0</v>
      </c>
      <c r="R21" s="22"/>
      <c r="S21" s="22">
        <f t="shared" si="1"/>
        <v>43712000000</v>
      </c>
      <c r="T21" s="119"/>
    </row>
    <row r="22" spans="1:20" s="109" customFormat="1" ht="30">
      <c r="A22" s="3" t="s">
        <v>99</v>
      </c>
      <c r="B22" s="1"/>
      <c r="C22" s="27" t="s">
        <v>138</v>
      </c>
      <c r="D22" s="27"/>
      <c r="E22" s="22">
        <v>57000000</v>
      </c>
      <c r="F22" s="22"/>
      <c r="G22" s="22">
        <v>200</v>
      </c>
      <c r="H22" s="22"/>
      <c r="I22" s="22">
        <v>0</v>
      </c>
      <c r="J22" s="22"/>
      <c r="K22" s="22">
        <v>0</v>
      </c>
      <c r="L22" s="22"/>
      <c r="M22" s="22">
        <f t="shared" si="0"/>
        <v>0</v>
      </c>
      <c r="N22" s="22"/>
      <c r="O22" s="22">
        <v>11400000000</v>
      </c>
      <c r="P22" s="22"/>
      <c r="Q22" s="22">
        <v>0</v>
      </c>
      <c r="R22" s="22"/>
      <c r="S22" s="22">
        <f t="shared" si="1"/>
        <v>11400000000</v>
      </c>
      <c r="T22" s="119"/>
    </row>
    <row r="23" spans="1:20" s="109" customFormat="1" ht="30">
      <c r="A23" s="3" t="s">
        <v>107</v>
      </c>
      <c r="B23" s="1"/>
      <c r="C23" s="27" t="s">
        <v>137</v>
      </c>
      <c r="D23" s="27"/>
      <c r="E23" s="22">
        <v>12300000</v>
      </c>
      <c r="F23" s="22"/>
      <c r="G23" s="22">
        <v>4290</v>
      </c>
      <c r="H23" s="22"/>
      <c r="I23" s="22">
        <v>0</v>
      </c>
      <c r="J23" s="22"/>
      <c r="K23" s="22">
        <v>0</v>
      </c>
      <c r="L23" s="22"/>
      <c r="M23" s="22">
        <f t="shared" si="0"/>
        <v>0</v>
      </c>
      <c r="N23" s="22"/>
      <c r="O23" s="22">
        <v>52767000000</v>
      </c>
      <c r="P23" s="22"/>
      <c r="Q23" s="22">
        <v>-2116230769</v>
      </c>
      <c r="R23" s="22"/>
      <c r="S23" s="22">
        <f t="shared" si="1"/>
        <v>50650769231</v>
      </c>
      <c r="T23" s="119"/>
    </row>
    <row r="24" spans="1:20" s="109" customFormat="1" ht="30">
      <c r="A24" s="3" t="s">
        <v>127</v>
      </c>
      <c r="B24" s="1"/>
      <c r="C24" s="27" t="s">
        <v>159</v>
      </c>
      <c r="D24" s="27"/>
      <c r="E24" s="22">
        <v>60000000</v>
      </c>
      <c r="F24" s="22"/>
      <c r="G24" s="22">
        <v>550</v>
      </c>
      <c r="H24" s="22"/>
      <c r="I24" s="22">
        <v>33000000000</v>
      </c>
      <c r="J24" s="22"/>
      <c r="K24" s="22">
        <v>-1260869565</v>
      </c>
      <c r="L24" s="22"/>
      <c r="M24" s="22">
        <f t="shared" si="0"/>
        <v>31739130435</v>
      </c>
      <c r="N24" s="22"/>
      <c r="O24" s="22">
        <v>33000000000</v>
      </c>
      <c r="P24" s="22"/>
      <c r="Q24" s="22">
        <v>-1260869565</v>
      </c>
      <c r="R24" s="22"/>
      <c r="S24" s="22">
        <f t="shared" si="1"/>
        <v>31739130435</v>
      </c>
      <c r="T24" s="119"/>
    </row>
    <row r="25" spans="1:20" s="109" customFormat="1" ht="30">
      <c r="A25" s="3" t="s">
        <v>124</v>
      </c>
      <c r="B25" s="1"/>
      <c r="C25" s="27" t="s">
        <v>131</v>
      </c>
      <c r="D25" s="27"/>
      <c r="E25" s="22">
        <v>2000000</v>
      </c>
      <c r="F25" s="22"/>
      <c r="G25" s="22">
        <v>4100</v>
      </c>
      <c r="H25" s="22"/>
      <c r="I25" s="22">
        <v>0</v>
      </c>
      <c r="J25" s="22"/>
      <c r="K25" s="22">
        <v>0</v>
      </c>
      <c r="L25" s="22"/>
      <c r="M25" s="22">
        <f t="shared" si="0"/>
        <v>0</v>
      </c>
      <c r="N25" s="22"/>
      <c r="O25" s="22">
        <v>8200000000</v>
      </c>
      <c r="P25" s="22"/>
      <c r="Q25" s="22">
        <v>-481108962</v>
      </c>
      <c r="R25" s="22"/>
      <c r="S25" s="22">
        <f t="shared" si="1"/>
        <v>7718891038</v>
      </c>
      <c r="T25" s="119"/>
    </row>
    <row r="26" spans="1:20" s="109" customFormat="1" ht="28.5" thickBot="1">
      <c r="A26" s="1"/>
      <c r="B26" s="1"/>
      <c r="C26" s="27"/>
      <c r="D26" s="27"/>
      <c r="E26" s="60"/>
      <c r="F26" s="1"/>
      <c r="G26" s="21"/>
      <c r="H26" s="1"/>
      <c r="I26" s="63">
        <f>SUM(I9:I25)</f>
        <v>43808000000</v>
      </c>
      <c r="J26" s="21" t="e">
        <f>SUM(#REF!)</f>
        <v>#REF!</v>
      </c>
      <c r="K26" s="63">
        <f>SUM(K9:K25)</f>
        <v>-2737302445</v>
      </c>
      <c r="L26" s="21" t="e">
        <f>SUM(#REF!)</f>
        <v>#REF!</v>
      </c>
      <c r="M26" s="63">
        <f>SUM(M9:M25)</f>
        <v>41070697555</v>
      </c>
      <c r="N26" s="21" t="e">
        <f>SUM(#REF!)</f>
        <v>#REF!</v>
      </c>
      <c r="O26" s="63">
        <f>SUM(O9:O25)</f>
        <v>346795664700</v>
      </c>
      <c r="P26" s="21" t="e">
        <f>SUM(#REF!)</f>
        <v>#REF!</v>
      </c>
      <c r="Q26" s="63">
        <f>SUM(Q9:Q25)</f>
        <v>-6681023717</v>
      </c>
      <c r="R26" s="21" t="e">
        <f>SUM(#REF!)</f>
        <v>#REF!</v>
      </c>
      <c r="S26" s="63">
        <f>SUM(S9:S25)</f>
        <v>340114640983</v>
      </c>
      <c r="T26" s="120"/>
    </row>
    <row r="27" spans="1:20" s="109" customFormat="1" ht="30.75" thickTop="1">
      <c r="A27" s="3"/>
      <c r="B27" s="1"/>
      <c r="C27" s="27"/>
      <c r="D27" s="27"/>
      <c r="E27" s="60"/>
      <c r="F27" s="1"/>
      <c r="G27" s="21"/>
      <c r="H27" s="1"/>
      <c r="I27" s="21"/>
      <c r="J27" s="1"/>
      <c r="K27" s="21"/>
      <c r="L27" s="1"/>
      <c r="M27" s="23"/>
      <c r="N27" s="1"/>
      <c r="O27" s="121"/>
      <c r="P27" s="1"/>
      <c r="Q27" s="21"/>
      <c r="R27" s="1"/>
      <c r="S27" s="21"/>
      <c r="T27" s="119"/>
    </row>
    <row r="28" spans="1:20" s="109" customFormat="1" ht="30">
      <c r="A28" s="3"/>
      <c r="B28" s="1"/>
      <c r="C28" s="27"/>
      <c r="D28" s="27"/>
      <c r="E28" s="60"/>
      <c r="F28" s="1"/>
      <c r="G28" s="21"/>
      <c r="H28" s="1"/>
      <c r="I28" s="21"/>
      <c r="J28" s="1"/>
      <c r="K28" s="21"/>
      <c r="L28" s="1"/>
      <c r="M28" s="23"/>
      <c r="N28" s="1"/>
      <c r="O28" s="21"/>
      <c r="P28" s="1"/>
      <c r="Q28" s="22"/>
      <c r="R28" s="1"/>
      <c r="S28" s="21"/>
      <c r="T28" s="119"/>
    </row>
    <row r="29" spans="1:20" s="109" customFormat="1" ht="30">
      <c r="A29" s="3"/>
      <c r="B29" s="1"/>
      <c r="C29" s="27"/>
      <c r="D29" s="27"/>
      <c r="E29" s="60"/>
      <c r="F29" s="1"/>
      <c r="G29" s="21"/>
      <c r="H29" s="1"/>
      <c r="I29" s="21"/>
      <c r="J29" s="1"/>
      <c r="K29" s="22"/>
      <c r="L29" s="1"/>
      <c r="M29" s="23"/>
      <c r="N29" s="1"/>
      <c r="O29" s="21"/>
      <c r="P29" s="1"/>
      <c r="Q29" s="21"/>
      <c r="R29" s="1"/>
      <c r="S29" s="21"/>
      <c r="T29" s="119"/>
    </row>
    <row r="30" spans="1:20" s="109" customFormat="1" ht="30">
      <c r="A30" s="3"/>
      <c r="B30" s="1"/>
      <c r="C30" s="27"/>
      <c r="D30" s="27"/>
      <c r="E30" s="60"/>
      <c r="F30" s="1"/>
      <c r="G30" s="21"/>
      <c r="H30" s="1"/>
      <c r="I30" s="21"/>
      <c r="J30" s="1"/>
      <c r="K30" s="21"/>
      <c r="L30" s="1"/>
      <c r="M30" s="23"/>
      <c r="N30" s="1"/>
      <c r="O30" s="21"/>
      <c r="P30" s="1"/>
      <c r="Q30" s="21"/>
      <c r="R30" s="1"/>
      <c r="S30" s="21"/>
      <c r="T30" s="119"/>
    </row>
    <row r="31" spans="1:20" s="109" customFormat="1" ht="30">
      <c r="A31" s="3"/>
      <c r="B31" s="1"/>
      <c r="C31" s="27"/>
      <c r="D31" s="27"/>
      <c r="E31" s="60"/>
      <c r="F31" s="1"/>
      <c r="G31" s="21"/>
      <c r="H31" s="1"/>
      <c r="I31" s="21"/>
      <c r="J31" s="1"/>
      <c r="K31" s="21"/>
      <c r="L31" s="1"/>
      <c r="M31" s="23"/>
      <c r="N31" s="1"/>
      <c r="O31" s="21"/>
      <c r="P31" s="1"/>
      <c r="Q31" s="21"/>
      <c r="R31" s="1"/>
      <c r="S31" s="21"/>
      <c r="T31" s="119"/>
    </row>
    <row r="32" spans="1:20" s="109" customFormat="1">
      <c r="A32" s="1"/>
      <c r="B32" s="1"/>
      <c r="C32" s="27"/>
      <c r="D32" s="27"/>
      <c r="E32" s="60"/>
      <c r="F32" s="1"/>
      <c r="G32" s="1"/>
      <c r="H32" s="1"/>
      <c r="I32" s="1"/>
      <c r="J32" s="1"/>
      <c r="K32" s="21"/>
      <c r="L32" s="1"/>
      <c r="M32" s="23"/>
      <c r="N32" s="1"/>
      <c r="O32" s="21"/>
      <c r="P32" s="1"/>
      <c r="Q32" s="21"/>
      <c r="R32" s="1"/>
      <c r="S32" s="21"/>
      <c r="T32" s="119"/>
    </row>
    <row r="33" spans="1:20" s="109" customFormat="1">
      <c r="A33" s="1"/>
      <c r="B33" s="1"/>
      <c r="C33" s="27"/>
      <c r="D33" s="27"/>
      <c r="E33" s="27"/>
      <c r="F33" s="1"/>
      <c r="G33" s="1"/>
      <c r="H33" s="1"/>
      <c r="I33" s="1"/>
      <c r="J33" s="1"/>
      <c r="K33" s="21"/>
      <c r="L33" s="1"/>
      <c r="M33" s="23"/>
      <c r="N33" s="1"/>
      <c r="O33" s="1"/>
      <c r="P33" s="1"/>
      <c r="Q33" s="1"/>
      <c r="R33" s="1"/>
      <c r="S33" s="1"/>
      <c r="T33" s="119"/>
    </row>
    <row r="34" spans="1:20" s="109" customFormat="1">
      <c r="A34" s="1"/>
      <c r="B34" s="1"/>
      <c r="C34" s="27"/>
      <c r="D34" s="27"/>
      <c r="E34" s="27"/>
      <c r="F34" s="1"/>
      <c r="G34" s="1"/>
      <c r="H34" s="1"/>
      <c r="I34" s="1"/>
      <c r="J34" s="1"/>
      <c r="K34" s="21"/>
      <c r="L34" s="1"/>
      <c r="M34" s="23"/>
      <c r="N34" s="1"/>
      <c r="O34" s="1"/>
      <c r="P34" s="1"/>
      <c r="Q34" s="1"/>
      <c r="R34" s="1"/>
      <c r="S34" s="1"/>
      <c r="T34" s="119"/>
    </row>
    <row r="35" spans="1:20" s="109" customFormat="1">
      <c r="A35" s="1"/>
      <c r="B35" s="1"/>
      <c r="C35" s="27"/>
      <c r="D35" s="27"/>
      <c r="E35" s="27"/>
      <c r="F35" s="1"/>
      <c r="G35" s="1"/>
      <c r="H35" s="1"/>
      <c r="I35" s="1"/>
      <c r="J35" s="1"/>
      <c r="K35" s="21"/>
      <c r="L35" s="1"/>
      <c r="M35" s="23"/>
      <c r="N35" s="1"/>
      <c r="O35" s="1"/>
      <c r="P35" s="1"/>
      <c r="Q35" s="1"/>
      <c r="R35" s="1"/>
      <c r="S35" s="1"/>
      <c r="T35" s="119"/>
    </row>
    <row r="36" spans="1:20" s="109" customFormat="1">
      <c r="A36" s="1"/>
      <c r="B36" s="1"/>
      <c r="C36" s="27"/>
      <c r="D36" s="27"/>
      <c r="E36" s="27"/>
      <c r="F36" s="1"/>
      <c r="G36" s="1"/>
      <c r="H36" s="1"/>
      <c r="I36" s="1"/>
      <c r="J36" s="1"/>
      <c r="K36" s="1"/>
      <c r="L36" s="1"/>
      <c r="M36" s="23"/>
      <c r="N36" s="1"/>
      <c r="O36" s="1"/>
      <c r="P36" s="1"/>
      <c r="Q36" s="1"/>
      <c r="R36" s="1"/>
      <c r="S36" s="1"/>
      <c r="T36" s="119"/>
    </row>
    <row r="37" spans="1:20" s="109" customFormat="1">
      <c r="A37" s="1"/>
      <c r="B37" s="1"/>
      <c r="C37" s="27"/>
      <c r="D37" s="27"/>
      <c r="E37" s="27"/>
      <c r="F37" s="1"/>
      <c r="G37" s="1"/>
      <c r="H37" s="1"/>
      <c r="I37" s="1"/>
      <c r="J37" s="1"/>
      <c r="K37" s="1"/>
      <c r="L37" s="1"/>
      <c r="M37" s="23"/>
      <c r="N37" s="1"/>
      <c r="O37" s="1"/>
      <c r="P37" s="1"/>
      <c r="Q37" s="1"/>
      <c r="R37" s="1"/>
      <c r="S37" s="1"/>
      <c r="T37" s="119"/>
    </row>
    <row r="38" spans="1:20" s="109" customFormat="1">
      <c r="A38" s="1"/>
      <c r="B38" s="1"/>
      <c r="C38" s="27"/>
      <c r="D38" s="27"/>
      <c r="E38" s="27"/>
      <c r="F38" s="1"/>
      <c r="G38" s="1"/>
      <c r="H38" s="1"/>
      <c r="I38" s="1"/>
      <c r="J38" s="1"/>
      <c r="K38" s="1"/>
      <c r="L38" s="1"/>
      <c r="M38" s="23"/>
      <c r="N38" s="1"/>
      <c r="O38" s="1"/>
      <c r="P38" s="1"/>
      <c r="Q38" s="1"/>
      <c r="R38" s="1"/>
      <c r="S38" s="1"/>
      <c r="T38" s="119"/>
    </row>
    <row r="39" spans="1:20">
      <c r="M39" s="23"/>
    </row>
    <row r="40" spans="1:20">
      <c r="M40" s="23"/>
    </row>
    <row r="41" spans="1:20">
      <c r="M41" s="23"/>
    </row>
    <row r="42" spans="1:20">
      <c r="M42" s="23"/>
    </row>
    <row r="43" spans="1:20">
      <c r="M43" s="23"/>
    </row>
    <row r="44" spans="1:20">
      <c r="M44" s="23"/>
    </row>
    <row r="45" spans="1:20">
      <c r="M45" s="23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rightToLeft="1" view="pageBreakPreview" zoomScale="55" zoomScaleNormal="100" zoomScaleSheetLayoutView="55" workbookViewId="0">
      <selection activeCell="I26" sqref="I26"/>
    </sheetView>
  </sheetViews>
  <sheetFormatPr defaultColWidth="8.7109375" defaultRowHeight="27.75"/>
  <cols>
    <col min="1" max="1" width="47.28515625" style="1" customWidth="1"/>
    <col min="2" max="2" width="0.5703125" style="1" customWidth="1"/>
    <col min="3" max="3" width="20.140625" style="27" bestFit="1" customWidth="1"/>
    <col min="4" max="4" width="0.5703125" style="1" customWidth="1"/>
    <col min="5" max="5" width="28.7109375" style="1" customWidth="1"/>
    <col min="6" max="6" width="0.7109375" style="1" customWidth="1"/>
    <col min="7" max="7" width="28.28515625" style="1" customWidth="1"/>
    <col min="8" max="8" width="1" style="1" customWidth="1"/>
    <col min="9" max="9" width="26.5703125" style="1" customWidth="1"/>
    <col min="10" max="10" width="1.140625" style="1" customWidth="1"/>
    <col min="11" max="11" width="19.7109375" style="27" bestFit="1" customWidth="1"/>
    <col min="12" max="12" width="1" style="1" customWidth="1"/>
    <col min="13" max="13" width="28" style="1" bestFit="1" customWidth="1"/>
    <col min="14" max="14" width="0.7109375" style="1" customWidth="1"/>
    <col min="15" max="15" width="28.7109375" style="1" bestFit="1" customWidth="1"/>
    <col min="16" max="16" width="0.85546875" style="1" customWidth="1"/>
    <col min="17" max="17" width="25.7109375" style="1" customWidth="1"/>
    <col min="18" max="18" width="8.7109375" style="1"/>
    <col min="19" max="19" width="24.85546875" style="1" bestFit="1" customWidth="1"/>
    <col min="20" max="20" width="8.7109375" style="1"/>
    <col min="21" max="21" width="23.28515625" style="1" bestFit="1" customWidth="1"/>
    <col min="22" max="22" width="17.5703125" style="1" bestFit="1" customWidth="1"/>
    <col min="23" max="23" width="8.7109375" style="1"/>
    <col min="24" max="24" width="17.5703125" style="1" bestFit="1" customWidth="1"/>
    <col min="25" max="25" width="8.7109375" style="1"/>
    <col min="26" max="26" width="23.28515625" style="1" bestFit="1" customWidth="1"/>
    <col min="27" max="16384" width="8.7109375" style="1"/>
  </cols>
  <sheetData>
    <row r="1" spans="1:26" ht="31.5" customHeight="1"/>
    <row r="2" spans="1:26" s="108" customFormat="1" ht="36">
      <c r="A2" s="201" t="s">
        <v>67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6" s="108" customFormat="1" ht="36">
      <c r="A3" s="201" t="s">
        <v>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26" s="108" customFormat="1" ht="36">
      <c r="A4" s="201" t="str">
        <f>'درآمد ناشی از تغییر قیمت اوراق '!A4:Q4</f>
        <v>برای ماه منتهی به 1402/06/31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26" s="108" customFormat="1" ht="36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26" ht="40.5">
      <c r="A6" s="202" t="s">
        <v>78</v>
      </c>
      <c r="B6" s="202"/>
      <c r="C6" s="202"/>
      <c r="D6" s="202"/>
      <c r="E6" s="202"/>
      <c r="F6" s="202"/>
      <c r="G6" s="202"/>
      <c r="H6" s="202"/>
    </row>
    <row r="7" spans="1:26" ht="45" customHeight="1" thickBot="1">
      <c r="A7" s="195" t="s">
        <v>3</v>
      </c>
      <c r="C7" s="199" t="s">
        <v>152</v>
      </c>
      <c r="D7" s="199" t="s">
        <v>31</v>
      </c>
      <c r="E7" s="199" t="s">
        <v>31</v>
      </c>
      <c r="F7" s="199" t="s">
        <v>31</v>
      </c>
      <c r="G7" s="199" t="s">
        <v>31</v>
      </c>
      <c r="H7" s="199" t="s">
        <v>31</v>
      </c>
      <c r="I7" s="199" t="s">
        <v>31</v>
      </c>
      <c r="K7" s="199" t="s">
        <v>153</v>
      </c>
      <c r="L7" s="199" t="s">
        <v>32</v>
      </c>
      <c r="M7" s="199" t="s">
        <v>32</v>
      </c>
      <c r="N7" s="199" t="s">
        <v>32</v>
      </c>
      <c r="O7" s="199" t="s">
        <v>32</v>
      </c>
      <c r="P7" s="199" t="s">
        <v>32</v>
      </c>
      <c r="Q7" s="199" t="s">
        <v>32</v>
      </c>
    </row>
    <row r="8" spans="1:26" s="109" customFormat="1" ht="54.75" customHeight="1" thickBot="1">
      <c r="A8" s="199" t="s">
        <v>3</v>
      </c>
      <c r="C8" s="122" t="s">
        <v>6</v>
      </c>
      <c r="E8" s="122" t="s">
        <v>45</v>
      </c>
      <c r="G8" s="122" t="s">
        <v>46</v>
      </c>
      <c r="I8" s="122" t="s">
        <v>48</v>
      </c>
      <c r="K8" s="122" t="s">
        <v>6</v>
      </c>
      <c r="M8" s="122" t="s">
        <v>45</v>
      </c>
      <c r="O8" s="122" t="s">
        <v>46</v>
      </c>
      <c r="Q8" s="122" t="s">
        <v>48</v>
      </c>
    </row>
    <row r="9" spans="1:26" ht="34.5" customHeight="1">
      <c r="A9" s="3" t="s">
        <v>108</v>
      </c>
      <c r="C9" s="80">
        <v>4400000</v>
      </c>
      <c r="D9" s="80"/>
      <c r="E9" s="80">
        <v>51900876731</v>
      </c>
      <c r="F9" s="80"/>
      <c r="G9" s="80">
        <f t="shared" ref="G9:G34" si="0">E9-I9</f>
        <v>56455846537</v>
      </c>
      <c r="H9" s="80"/>
      <c r="I9" s="80">
        <v>-4554969806</v>
      </c>
      <c r="J9" s="80"/>
      <c r="K9" s="80">
        <v>5407142</v>
      </c>
      <c r="L9" s="80"/>
      <c r="M9" s="80">
        <v>65488767180</v>
      </c>
      <c r="N9" s="80"/>
      <c r="O9" s="80">
        <f t="shared" ref="O9:O34" si="1">M9-Q9</f>
        <v>56364995811</v>
      </c>
      <c r="P9" s="80"/>
      <c r="Q9" s="80">
        <v>9123771369</v>
      </c>
      <c r="U9" s="21"/>
      <c r="V9" s="21"/>
      <c r="X9" s="21"/>
      <c r="Z9" s="21"/>
    </row>
    <row r="10" spans="1:26" ht="34.5" customHeight="1">
      <c r="A10" s="3" t="s">
        <v>123</v>
      </c>
      <c r="C10" s="80">
        <v>4451</v>
      </c>
      <c r="D10" s="80"/>
      <c r="E10" s="80">
        <v>122559111</v>
      </c>
      <c r="F10" s="80"/>
      <c r="G10" s="80">
        <f t="shared" si="0"/>
        <v>137109321</v>
      </c>
      <c r="H10" s="80"/>
      <c r="I10" s="80">
        <v>-14550210</v>
      </c>
      <c r="J10" s="80"/>
      <c r="K10" s="80">
        <v>9057</v>
      </c>
      <c r="L10" s="80"/>
      <c r="M10" s="80">
        <v>252591192</v>
      </c>
      <c r="N10" s="80"/>
      <c r="O10" s="80">
        <f t="shared" si="1"/>
        <v>283123285</v>
      </c>
      <c r="P10" s="80"/>
      <c r="Q10" s="80">
        <v>-30532093</v>
      </c>
    </row>
    <row r="11" spans="1:26" ht="34.5" customHeight="1">
      <c r="A11" s="3" t="s">
        <v>107</v>
      </c>
      <c r="C11" s="80">
        <v>200000</v>
      </c>
      <c r="D11" s="80"/>
      <c r="E11" s="80">
        <v>4652248263</v>
      </c>
      <c r="F11" s="80"/>
      <c r="G11" s="80">
        <f t="shared" si="0"/>
        <v>6814732810</v>
      </c>
      <c r="H11" s="80"/>
      <c r="I11" s="80">
        <v>-2162484547</v>
      </c>
      <c r="J11" s="80"/>
      <c r="K11" s="80">
        <v>4971245</v>
      </c>
      <c r="L11" s="80"/>
      <c r="M11" s="80">
        <v>140347453540</v>
      </c>
      <c r="N11" s="80"/>
      <c r="O11" s="80">
        <f t="shared" si="1"/>
        <v>169084871519</v>
      </c>
      <c r="P11" s="80"/>
      <c r="Q11" s="80">
        <v>-28737417979</v>
      </c>
    </row>
    <row r="12" spans="1:26" ht="34.5" customHeight="1">
      <c r="A12" s="3" t="s">
        <v>89</v>
      </c>
      <c r="C12" s="80">
        <v>400000</v>
      </c>
      <c r="D12" s="80"/>
      <c r="E12" s="80">
        <v>7391755810</v>
      </c>
      <c r="F12" s="80"/>
      <c r="G12" s="80">
        <f t="shared" si="0"/>
        <v>7503729507</v>
      </c>
      <c r="H12" s="80"/>
      <c r="I12" s="80">
        <v>-111973697</v>
      </c>
      <c r="J12" s="80"/>
      <c r="K12" s="80">
        <v>600000</v>
      </c>
      <c r="L12" s="80"/>
      <c r="M12" s="80">
        <v>11815278315</v>
      </c>
      <c r="N12" s="80"/>
      <c r="O12" s="80">
        <f t="shared" si="1"/>
        <v>11250517568</v>
      </c>
      <c r="P12" s="80"/>
      <c r="Q12" s="80">
        <v>564760747</v>
      </c>
    </row>
    <row r="13" spans="1:26" ht="34.5" customHeight="1">
      <c r="A13" s="3" t="s">
        <v>112</v>
      </c>
      <c r="C13" s="80">
        <v>38000000</v>
      </c>
      <c r="D13" s="80"/>
      <c r="E13" s="80">
        <v>318159964276</v>
      </c>
      <c r="F13" s="80"/>
      <c r="G13" s="80">
        <f t="shared" si="0"/>
        <v>311636131797</v>
      </c>
      <c r="H13" s="80"/>
      <c r="I13" s="80">
        <v>6523832479</v>
      </c>
      <c r="J13" s="80"/>
      <c r="K13" s="80">
        <v>39400000</v>
      </c>
      <c r="L13" s="80"/>
      <c r="M13" s="80">
        <v>330967173022</v>
      </c>
      <c r="N13" s="80"/>
      <c r="O13" s="80">
        <f t="shared" si="1"/>
        <v>335132839824</v>
      </c>
      <c r="P13" s="80"/>
      <c r="Q13" s="80">
        <v>-4165666802</v>
      </c>
    </row>
    <row r="14" spans="1:26" ht="34.5" customHeight="1">
      <c r="A14" s="3" t="s">
        <v>124</v>
      </c>
      <c r="C14" s="80">
        <v>476273</v>
      </c>
      <c r="D14" s="80"/>
      <c r="E14" s="80">
        <v>24458006485</v>
      </c>
      <c r="F14" s="80"/>
      <c r="G14" s="80">
        <f t="shared" si="0"/>
        <v>22612172690</v>
      </c>
      <c r="H14" s="80"/>
      <c r="I14" s="80">
        <v>1845833795</v>
      </c>
      <c r="J14" s="80"/>
      <c r="K14" s="80">
        <v>1926273</v>
      </c>
      <c r="L14" s="80"/>
      <c r="M14" s="80">
        <v>96040363014</v>
      </c>
      <c r="N14" s="80"/>
      <c r="O14" s="80">
        <f t="shared" si="1"/>
        <v>91471543000</v>
      </c>
      <c r="P14" s="80"/>
      <c r="Q14" s="80">
        <v>4568820014</v>
      </c>
    </row>
    <row r="15" spans="1:26" ht="34.5" customHeight="1">
      <c r="A15" s="3" t="s">
        <v>109</v>
      </c>
      <c r="C15" s="80">
        <v>100000</v>
      </c>
      <c r="D15" s="80"/>
      <c r="E15" s="80">
        <v>4970250005</v>
      </c>
      <c r="F15" s="80"/>
      <c r="G15" s="80">
        <f t="shared" si="0"/>
        <v>3512973575</v>
      </c>
      <c r="H15" s="80"/>
      <c r="I15" s="80">
        <v>1457276430</v>
      </c>
      <c r="J15" s="80"/>
      <c r="K15" s="80">
        <v>2179357</v>
      </c>
      <c r="L15" s="80"/>
      <c r="M15" s="80">
        <v>94183207583</v>
      </c>
      <c r="N15" s="80"/>
      <c r="O15" s="80">
        <f t="shared" si="1"/>
        <v>76549882865</v>
      </c>
      <c r="P15" s="80"/>
      <c r="Q15" s="80">
        <v>17633324718</v>
      </c>
    </row>
    <row r="16" spans="1:26" ht="34.5" customHeight="1">
      <c r="A16" s="3" t="s">
        <v>157</v>
      </c>
      <c r="C16" s="80">
        <v>400000</v>
      </c>
      <c r="D16" s="80"/>
      <c r="E16" s="80">
        <v>3489163842</v>
      </c>
      <c r="F16" s="80"/>
      <c r="G16" s="80">
        <f t="shared" si="0"/>
        <v>3365090109</v>
      </c>
      <c r="H16" s="80"/>
      <c r="I16" s="80">
        <v>124073733</v>
      </c>
      <c r="J16" s="80"/>
      <c r="K16" s="80">
        <v>400000</v>
      </c>
      <c r="L16" s="80"/>
      <c r="M16" s="80">
        <v>3489163842</v>
      </c>
      <c r="N16" s="80"/>
      <c r="O16" s="80">
        <f t="shared" si="1"/>
        <v>3365090109</v>
      </c>
      <c r="P16" s="80"/>
      <c r="Q16" s="80">
        <v>124073733</v>
      </c>
    </row>
    <row r="17" spans="1:17" ht="34.5" customHeight="1">
      <c r="A17" s="3" t="s">
        <v>96</v>
      </c>
      <c r="C17" s="80">
        <v>100000</v>
      </c>
      <c r="D17" s="80"/>
      <c r="E17" s="80">
        <v>3094477655</v>
      </c>
      <c r="F17" s="80"/>
      <c r="G17" s="80">
        <f t="shared" si="0"/>
        <v>3203193712</v>
      </c>
      <c r="H17" s="80"/>
      <c r="I17" s="80">
        <v>-108716057</v>
      </c>
      <c r="J17" s="80"/>
      <c r="K17" s="80">
        <v>1000000</v>
      </c>
      <c r="L17" s="80"/>
      <c r="M17" s="80">
        <v>33394076888</v>
      </c>
      <c r="N17" s="80"/>
      <c r="O17" s="80">
        <f t="shared" si="1"/>
        <v>32017276910</v>
      </c>
      <c r="P17" s="80"/>
      <c r="Q17" s="80">
        <v>1376799978</v>
      </c>
    </row>
    <row r="18" spans="1:17" ht="34.5" customHeight="1">
      <c r="A18" s="3" t="s">
        <v>85</v>
      </c>
      <c r="C18" s="80">
        <v>200000</v>
      </c>
      <c r="D18" s="80"/>
      <c r="E18" s="80">
        <v>5235246641</v>
      </c>
      <c r="F18" s="80"/>
      <c r="G18" s="80">
        <f t="shared" si="0"/>
        <v>5163267837</v>
      </c>
      <c r="H18" s="80"/>
      <c r="I18" s="80">
        <v>71978804</v>
      </c>
      <c r="J18" s="80"/>
      <c r="K18" s="80">
        <v>9900000</v>
      </c>
      <c r="L18" s="80"/>
      <c r="M18" s="80">
        <v>284061060781</v>
      </c>
      <c r="N18" s="80"/>
      <c r="O18" s="80">
        <f t="shared" si="1"/>
        <v>318753089852</v>
      </c>
      <c r="P18" s="80"/>
      <c r="Q18" s="80">
        <v>-34692029071</v>
      </c>
    </row>
    <row r="19" spans="1:17" ht="34.5" customHeight="1">
      <c r="A19" s="3" t="s">
        <v>88</v>
      </c>
      <c r="C19" s="80">
        <v>0</v>
      </c>
      <c r="D19" s="80"/>
      <c r="E19" s="80">
        <v>0</v>
      </c>
      <c r="F19" s="80"/>
      <c r="G19" s="80">
        <f t="shared" si="0"/>
        <v>0</v>
      </c>
      <c r="H19" s="80"/>
      <c r="I19" s="80">
        <v>0</v>
      </c>
      <c r="J19" s="80"/>
      <c r="K19" s="80">
        <v>3104092</v>
      </c>
      <c r="L19" s="80"/>
      <c r="M19" s="80">
        <v>166803722788</v>
      </c>
      <c r="N19" s="80"/>
      <c r="O19" s="80">
        <f t="shared" si="1"/>
        <v>153253045143</v>
      </c>
      <c r="P19" s="80"/>
      <c r="Q19" s="80">
        <v>13550677645</v>
      </c>
    </row>
    <row r="20" spans="1:17" ht="34.5" customHeight="1">
      <c r="A20" s="3" t="s">
        <v>118</v>
      </c>
      <c r="C20" s="80">
        <v>0</v>
      </c>
      <c r="D20" s="80"/>
      <c r="E20" s="80">
        <v>0</v>
      </c>
      <c r="F20" s="80"/>
      <c r="G20" s="80">
        <f t="shared" si="0"/>
        <v>0</v>
      </c>
      <c r="H20" s="80"/>
      <c r="I20" s="80">
        <v>0</v>
      </c>
      <c r="J20" s="80"/>
      <c r="K20" s="80">
        <v>500000</v>
      </c>
      <c r="L20" s="80"/>
      <c r="M20" s="80">
        <v>34902346186</v>
      </c>
      <c r="N20" s="80"/>
      <c r="O20" s="80">
        <f t="shared" si="1"/>
        <v>27773596236</v>
      </c>
      <c r="P20" s="80"/>
      <c r="Q20" s="80">
        <v>7128749950</v>
      </c>
    </row>
    <row r="21" spans="1:17" ht="34.5" customHeight="1">
      <c r="A21" s="3" t="s">
        <v>119</v>
      </c>
      <c r="C21" s="80">
        <v>0</v>
      </c>
      <c r="D21" s="80"/>
      <c r="E21" s="80">
        <v>0</v>
      </c>
      <c r="F21" s="80"/>
      <c r="G21" s="80">
        <f t="shared" si="0"/>
        <v>0</v>
      </c>
      <c r="H21" s="80"/>
      <c r="I21" s="80">
        <v>0</v>
      </c>
      <c r="J21" s="80"/>
      <c r="K21" s="80">
        <v>16188679</v>
      </c>
      <c r="L21" s="80"/>
      <c r="M21" s="80">
        <v>103060290330</v>
      </c>
      <c r="N21" s="80"/>
      <c r="O21" s="80">
        <f t="shared" si="1"/>
        <v>94167101294</v>
      </c>
      <c r="P21" s="80"/>
      <c r="Q21" s="80">
        <v>8893189036</v>
      </c>
    </row>
    <row r="22" spans="1:17" ht="34.5" customHeight="1">
      <c r="A22" s="3" t="s">
        <v>120</v>
      </c>
      <c r="C22" s="80">
        <v>0</v>
      </c>
      <c r="D22" s="80"/>
      <c r="E22" s="80">
        <v>0</v>
      </c>
      <c r="F22" s="80"/>
      <c r="G22" s="80">
        <f t="shared" si="0"/>
        <v>0</v>
      </c>
      <c r="H22" s="80"/>
      <c r="I22" s="80">
        <v>0</v>
      </c>
      <c r="J22" s="80"/>
      <c r="K22" s="80">
        <v>1200000</v>
      </c>
      <c r="L22" s="80"/>
      <c r="M22" s="80">
        <v>26976743458</v>
      </c>
      <c r="N22" s="80"/>
      <c r="O22" s="80">
        <f t="shared" si="1"/>
        <v>21872819753</v>
      </c>
      <c r="P22" s="80"/>
      <c r="Q22" s="80">
        <v>5103923705</v>
      </c>
    </row>
    <row r="23" spans="1:17" ht="34.5" customHeight="1">
      <c r="A23" s="3" t="s">
        <v>110</v>
      </c>
      <c r="C23" s="80">
        <v>0</v>
      </c>
      <c r="D23" s="80"/>
      <c r="E23" s="80">
        <v>0</v>
      </c>
      <c r="F23" s="80"/>
      <c r="G23" s="80">
        <f t="shared" si="0"/>
        <v>0</v>
      </c>
      <c r="H23" s="80"/>
      <c r="I23" s="80">
        <v>0</v>
      </c>
      <c r="J23" s="80"/>
      <c r="K23" s="80">
        <v>200000</v>
      </c>
      <c r="L23" s="80"/>
      <c r="M23" s="80">
        <v>4771440019</v>
      </c>
      <c r="N23" s="80"/>
      <c r="O23" s="80">
        <f t="shared" si="1"/>
        <v>4184093434</v>
      </c>
      <c r="P23" s="80"/>
      <c r="Q23" s="80">
        <v>587346585</v>
      </c>
    </row>
    <row r="24" spans="1:17" ht="34.5" customHeight="1">
      <c r="A24" s="3" t="s">
        <v>105</v>
      </c>
      <c r="C24" s="80">
        <v>0</v>
      </c>
      <c r="D24" s="80"/>
      <c r="E24" s="80">
        <v>0</v>
      </c>
      <c r="F24" s="80"/>
      <c r="G24" s="80">
        <f t="shared" si="0"/>
        <v>0</v>
      </c>
      <c r="H24" s="80"/>
      <c r="I24" s="80">
        <v>0</v>
      </c>
      <c r="J24" s="80"/>
      <c r="K24" s="80">
        <v>24000001</v>
      </c>
      <c r="L24" s="80"/>
      <c r="M24" s="80">
        <v>153906185109</v>
      </c>
      <c r="N24" s="80"/>
      <c r="O24" s="80">
        <f t="shared" si="1"/>
        <v>148252058311</v>
      </c>
      <c r="P24" s="80"/>
      <c r="Q24" s="80">
        <v>5654126798</v>
      </c>
    </row>
    <row r="25" spans="1:17" ht="34.5" customHeight="1">
      <c r="A25" s="3" t="s">
        <v>111</v>
      </c>
      <c r="C25" s="80">
        <v>0</v>
      </c>
      <c r="D25" s="80"/>
      <c r="E25" s="80">
        <v>0</v>
      </c>
      <c r="F25" s="80"/>
      <c r="G25" s="80">
        <f t="shared" si="0"/>
        <v>0</v>
      </c>
      <c r="H25" s="80"/>
      <c r="I25" s="80">
        <v>0</v>
      </c>
      <c r="J25" s="80"/>
      <c r="K25" s="80">
        <v>3000000</v>
      </c>
      <c r="L25" s="80"/>
      <c r="M25" s="80">
        <v>4196712078</v>
      </c>
      <c r="N25" s="80"/>
      <c r="O25" s="80">
        <f t="shared" si="1"/>
        <v>3833782421</v>
      </c>
      <c r="P25" s="80"/>
      <c r="Q25" s="80">
        <v>362929657</v>
      </c>
    </row>
    <row r="26" spans="1:17" ht="34.5" customHeight="1">
      <c r="A26" s="3" t="s">
        <v>86</v>
      </c>
      <c r="C26" s="80">
        <v>0</v>
      </c>
      <c r="D26" s="80"/>
      <c r="E26" s="80">
        <v>0</v>
      </c>
      <c r="F26" s="80"/>
      <c r="G26" s="80">
        <f t="shared" si="0"/>
        <v>0</v>
      </c>
      <c r="H26" s="80"/>
      <c r="I26" s="80">
        <v>0</v>
      </c>
      <c r="J26" s="80"/>
      <c r="K26" s="80">
        <v>201180</v>
      </c>
      <c r="L26" s="80"/>
      <c r="M26" s="80">
        <v>6292238776</v>
      </c>
      <c r="N26" s="80"/>
      <c r="O26" s="80">
        <f t="shared" si="1"/>
        <v>5465989590</v>
      </c>
      <c r="P26" s="80"/>
      <c r="Q26" s="80">
        <v>826249186</v>
      </c>
    </row>
    <row r="27" spans="1:17" ht="34.5" customHeight="1">
      <c r="A27" s="3" t="s">
        <v>122</v>
      </c>
      <c r="C27" s="80">
        <v>0</v>
      </c>
      <c r="D27" s="80"/>
      <c r="E27" s="80">
        <v>0</v>
      </c>
      <c r="F27" s="80"/>
      <c r="G27" s="80">
        <f t="shared" si="0"/>
        <v>0</v>
      </c>
      <c r="H27" s="80"/>
      <c r="I27" s="80">
        <v>0</v>
      </c>
      <c r="J27" s="80"/>
      <c r="K27" s="80">
        <v>373670</v>
      </c>
      <c r="L27" s="80"/>
      <c r="M27" s="80">
        <v>18894729505</v>
      </c>
      <c r="N27" s="80"/>
      <c r="O27" s="80">
        <f t="shared" si="1"/>
        <v>21004677385</v>
      </c>
      <c r="P27" s="80"/>
      <c r="Q27" s="80">
        <v>-2109947880</v>
      </c>
    </row>
    <row r="28" spans="1:17" ht="34.5" customHeight="1">
      <c r="A28" s="3" t="s">
        <v>87</v>
      </c>
      <c r="C28" s="80">
        <v>0</v>
      </c>
      <c r="D28" s="80"/>
      <c r="E28" s="80">
        <v>0</v>
      </c>
      <c r="F28" s="80"/>
      <c r="G28" s="80">
        <f t="shared" si="0"/>
        <v>0</v>
      </c>
      <c r="H28" s="80"/>
      <c r="I28" s="80">
        <v>0</v>
      </c>
      <c r="J28" s="80"/>
      <c r="K28" s="80">
        <v>7865510</v>
      </c>
      <c r="L28" s="80"/>
      <c r="M28" s="80">
        <v>166967206689</v>
      </c>
      <c r="N28" s="80"/>
      <c r="O28" s="80">
        <f t="shared" si="1"/>
        <v>197307275114</v>
      </c>
      <c r="P28" s="80"/>
      <c r="Q28" s="80">
        <v>-30340068425</v>
      </c>
    </row>
    <row r="29" spans="1:17" ht="34.5" customHeight="1">
      <c r="A29" s="3" t="s">
        <v>125</v>
      </c>
      <c r="C29" s="80">
        <v>0</v>
      </c>
      <c r="D29" s="80"/>
      <c r="E29" s="80">
        <v>0</v>
      </c>
      <c r="F29" s="80"/>
      <c r="G29" s="80">
        <f t="shared" si="0"/>
        <v>0</v>
      </c>
      <c r="H29" s="80"/>
      <c r="I29" s="80">
        <v>0</v>
      </c>
      <c r="J29" s="80"/>
      <c r="K29" s="80">
        <v>5539</v>
      </c>
      <c r="L29" s="80"/>
      <c r="M29" s="80">
        <v>178340735</v>
      </c>
      <c r="N29" s="80"/>
      <c r="O29" s="80">
        <f t="shared" si="1"/>
        <v>186857364</v>
      </c>
      <c r="P29" s="80"/>
      <c r="Q29" s="80">
        <v>-8516629</v>
      </c>
    </row>
    <row r="30" spans="1:17" ht="34.5" customHeight="1">
      <c r="A30" s="3" t="s">
        <v>91</v>
      </c>
      <c r="C30" s="80">
        <v>0</v>
      </c>
      <c r="D30" s="80"/>
      <c r="E30" s="80">
        <v>0</v>
      </c>
      <c r="F30" s="80"/>
      <c r="G30" s="80">
        <f t="shared" si="0"/>
        <v>0</v>
      </c>
      <c r="H30" s="80"/>
      <c r="I30" s="80">
        <v>0</v>
      </c>
      <c r="J30" s="80"/>
      <c r="K30" s="80">
        <v>3700000</v>
      </c>
      <c r="L30" s="80"/>
      <c r="M30" s="80">
        <v>100384139847</v>
      </c>
      <c r="N30" s="80"/>
      <c r="O30" s="80">
        <f t="shared" si="1"/>
        <v>101930931486</v>
      </c>
      <c r="P30" s="80"/>
      <c r="Q30" s="80">
        <v>-1546791639</v>
      </c>
    </row>
    <row r="31" spans="1:17" ht="34.5" customHeight="1">
      <c r="A31" s="3" t="s">
        <v>84</v>
      </c>
      <c r="C31" s="80">
        <v>0</v>
      </c>
      <c r="D31" s="80"/>
      <c r="E31" s="80">
        <v>0</v>
      </c>
      <c r="F31" s="80"/>
      <c r="G31" s="80">
        <f t="shared" si="0"/>
        <v>0</v>
      </c>
      <c r="H31" s="80"/>
      <c r="I31" s="80">
        <v>0</v>
      </c>
      <c r="J31" s="80"/>
      <c r="K31" s="80">
        <v>886250</v>
      </c>
      <c r="L31" s="80"/>
      <c r="M31" s="80">
        <v>130504299279</v>
      </c>
      <c r="N31" s="80"/>
      <c r="O31" s="80">
        <f t="shared" si="1"/>
        <v>152816890886</v>
      </c>
      <c r="P31" s="80"/>
      <c r="Q31" s="80">
        <v>-22312591607</v>
      </c>
    </row>
    <row r="32" spans="1:17" ht="34.5" customHeight="1">
      <c r="A32" s="3" t="s">
        <v>99</v>
      </c>
      <c r="C32" s="80">
        <v>0</v>
      </c>
      <c r="D32" s="80"/>
      <c r="E32" s="80">
        <v>0</v>
      </c>
      <c r="F32" s="80"/>
      <c r="G32" s="80">
        <f t="shared" si="0"/>
        <v>0</v>
      </c>
      <c r="H32" s="80"/>
      <c r="I32" s="80">
        <v>0</v>
      </c>
      <c r="J32" s="80"/>
      <c r="K32" s="80">
        <v>2264962</v>
      </c>
      <c r="L32" s="80"/>
      <c r="M32" s="80">
        <v>11901251842</v>
      </c>
      <c r="N32" s="80"/>
      <c r="O32" s="80">
        <f t="shared" si="1"/>
        <v>11014197449</v>
      </c>
      <c r="P32" s="80"/>
      <c r="Q32" s="80">
        <v>887054393</v>
      </c>
    </row>
    <row r="33" spans="1:19" ht="34.5" customHeight="1">
      <c r="A33" s="3" t="s">
        <v>127</v>
      </c>
      <c r="C33" s="80">
        <v>0</v>
      </c>
      <c r="D33" s="80"/>
      <c r="E33" s="80">
        <v>0</v>
      </c>
      <c r="F33" s="80"/>
      <c r="G33" s="80">
        <f t="shared" si="0"/>
        <v>0</v>
      </c>
      <c r="H33" s="80"/>
      <c r="I33" s="80">
        <v>0</v>
      </c>
      <c r="J33" s="80"/>
      <c r="K33" s="80">
        <v>1200000</v>
      </c>
      <c r="L33" s="80"/>
      <c r="M33" s="80">
        <v>5718681947</v>
      </c>
      <c r="N33" s="80"/>
      <c r="O33" s="80">
        <f t="shared" si="1"/>
        <v>5670190618</v>
      </c>
      <c r="P33" s="80"/>
      <c r="Q33" s="80">
        <v>48491329</v>
      </c>
    </row>
    <row r="34" spans="1:19" ht="34.5" customHeight="1">
      <c r="A34" s="3" t="s">
        <v>90</v>
      </c>
      <c r="C34" s="80">
        <v>0</v>
      </c>
      <c r="D34" s="80"/>
      <c r="E34" s="80">
        <v>0</v>
      </c>
      <c r="F34" s="80"/>
      <c r="G34" s="80">
        <f t="shared" si="0"/>
        <v>0</v>
      </c>
      <c r="H34" s="80"/>
      <c r="I34" s="80">
        <v>0</v>
      </c>
      <c r="J34" s="80"/>
      <c r="K34" s="80">
        <v>30000000</v>
      </c>
      <c r="L34" s="80"/>
      <c r="M34" s="80">
        <v>137980518391</v>
      </c>
      <c r="N34" s="80"/>
      <c r="O34" s="80">
        <f t="shared" si="1"/>
        <v>102802439719</v>
      </c>
      <c r="P34" s="80"/>
      <c r="Q34" s="80">
        <v>35178078672</v>
      </c>
    </row>
    <row r="35" spans="1:19" ht="34.5" customHeight="1">
      <c r="A35" s="3" t="s">
        <v>146</v>
      </c>
      <c r="C35" s="80">
        <v>15500</v>
      </c>
      <c r="D35" s="80"/>
      <c r="E35" s="80">
        <v>9065856517</v>
      </c>
      <c r="F35" s="80"/>
      <c r="G35" s="80">
        <f>E35-I35</f>
        <v>9057080108</v>
      </c>
      <c r="H35" s="80"/>
      <c r="I35" s="80">
        <v>8776409</v>
      </c>
      <c r="J35" s="80"/>
      <c r="K35" s="80">
        <v>15500</v>
      </c>
      <c r="L35" s="80"/>
      <c r="M35" s="80">
        <v>9065856517</v>
      </c>
      <c r="N35" s="80"/>
      <c r="O35" s="80">
        <f>M35-Q35</f>
        <v>9057080108</v>
      </c>
      <c r="P35" s="80"/>
      <c r="Q35" s="80">
        <v>8776409</v>
      </c>
    </row>
    <row r="36" spans="1:19" ht="34.5" customHeight="1">
      <c r="A36" s="3" t="s">
        <v>145</v>
      </c>
      <c r="C36" s="80">
        <v>30000</v>
      </c>
      <c r="D36" s="80"/>
      <c r="E36" s="80">
        <v>19648157131</v>
      </c>
      <c r="F36" s="80"/>
      <c r="G36" s="80">
        <f>E36-I36</f>
        <v>19523886832</v>
      </c>
      <c r="H36" s="80"/>
      <c r="I36" s="80">
        <v>124270299</v>
      </c>
      <c r="J36" s="80"/>
      <c r="K36" s="80">
        <v>30000</v>
      </c>
      <c r="L36" s="80"/>
      <c r="M36" s="80">
        <v>19648157131</v>
      </c>
      <c r="N36" s="80"/>
      <c r="O36" s="80">
        <f>M36-Q36</f>
        <v>19523886832</v>
      </c>
      <c r="P36" s="80"/>
      <c r="Q36" s="80">
        <v>124270299</v>
      </c>
    </row>
    <row r="37" spans="1:19" s="110" customFormat="1" ht="38.25" customHeight="1" thickBot="1">
      <c r="C37" s="80"/>
      <c r="E37" s="73">
        <f>SUM(E9:E36)</f>
        <v>452188562467</v>
      </c>
      <c r="F37" s="80"/>
      <c r="G37" s="73">
        <f>SUM(G9:G36)</f>
        <v>448985214835</v>
      </c>
      <c r="H37" s="80">
        <f ca="1">SUM(H9:H39)</f>
        <v>0</v>
      </c>
      <c r="I37" s="111">
        <f>SUM(I9:I36)</f>
        <v>3203347632</v>
      </c>
      <c r="J37" s="110">
        <f ca="1">SUM(J9:J39)</f>
        <v>0</v>
      </c>
      <c r="K37" s="80"/>
      <c r="L37" s="110">
        <f ca="1">SUM(L9:L39)</f>
        <v>0</v>
      </c>
      <c r="M37" s="111">
        <f>SUM(M9:M36)</f>
        <v>2162191995984</v>
      </c>
      <c r="N37" s="111">
        <f ca="1">SUM(N9:N39)</f>
        <v>0</v>
      </c>
      <c r="O37" s="111">
        <f>SUM(O9:O36)</f>
        <v>2174390143886</v>
      </c>
      <c r="P37" s="111">
        <f ca="1">SUM(P9:P39)</f>
        <v>0</v>
      </c>
      <c r="Q37" s="111">
        <f>SUM(Q9:Q36)</f>
        <v>-12198147902</v>
      </c>
      <c r="S37" s="80"/>
    </row>
    <row r="38" spans="1:19" ht="38.25" customHeight="1" thickTop="1">
      <c r="M38" s="23"/>
    </row>
    <row r="39" spans="1:19" s="80" customFormat="1" ht="38.25" customHeight="1"/>
    <row r="40" spans="1:19" s="80" customFormat="1" ht="38.25" customHeight="1"/>
    <row r="41" spans="1:19" s="80" customFormat="1" ht="38.25" customHeight="1"/>
    <row r="42" spans="1:19" s="80" customFormat="1" ht="38.25" customHeight="1">
      <c r="I42" s="112"/>
      <c r="M42" s="21"/>
      <c r="N42" s="21"/>
      <c r="O42" s="21"/>
    </row>
    <row r="43" spans="1:19" s="80" customFormat="1" ht="38.25" customHeight="1"/>
    <row r="44" spans="1:19" s="80" customFormat="1" ht="38.25" customHeight="1"/>
    <row r="45" spans="1:19" s="80" customFormat="1" ht="38.25" customHeight="1"/>
    <row r="46" spans="1:19" s="80" customFormat="1" ht="38.25" customHeight="1"/>
    <row r="47" spans="1:19" s="80" customFormat="1" ht="38.25" customHeight="1"/>
    <row r="48" spans="1:19" ht="38.25" customHeight="1">
      <c r="I48" s="22"/>
    </row>
    <row r="49" spans="9:9" ht="38.25" customHeight="1">
      <c r="I49" s="22"/>
    </row>
    <row r="50" spans="9:9" ht="38.25" customHeight="1"/>
    <row r="51" spans="9:9" ht="38.25" customHeight="1"/>
    <row r="52" spans="9:9" ht="38.25" customHeight="1"/>
    <row r="53" spans="9:9" ht="38.25" customHeight="1"/>
    <row r="54" spans="9:9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47">
    <sortCondition descending="1" ref="Q9:Q52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3"/>
  <sheetViews>
    <sheetView rightToLeft="1" view="pageBreakPreview" zoomScale="60" zoomScaleNormal="100" workbookViewId="0">
      <selection activeCell="T9" sqref="S9:T37"/>
    </sheetView>
  </sheetViews>
  <sheetFormatPr defaultColWidth="9.140625" defaultRowHeight="42.75"/>
  <cols>
    <col min="1" max="1" width="68.42578125" style="68" bestFit="1" customWidth="1"/>
    <col min="2" max="2" width="1" style="68" customWidth="1"/>
    <col min="3" max="3" width="22.7109375" style="69" bestFit="1" customWidth="1"/>
    <col min="4" max="4" width="1" style="68" customWidth="1"/>
    <col min="5" max="5" width="29.85546875" style="68" bestFit="1" customWidth="1"/>
    <col min="6" max="6" width="1" style="68" customWidth="1"/>
    <col min="7" max="7" width="33.42578125" style="68" customWidth="1"/>
    <col min="8" max="8" width="1" style="68" customWidth="1"/>
    <col min="9" max="9" width="28.85546875" style="68" customWidth="1"/>
    <col min="10" max="10" width="1" style="68" customWidth="1"/>
    <col min="11" max="11" width="21.7109375" style="69" customWidth="1"/>
    <col min="12" max="12" width="1" style="68" customWidth="1"/>
    <col min="13" max="13" width="30.85546875" style="68" customWidth="1"/>
    <col min="14" max="14" width="1" style="68" customWidth="1"/>
    <col min="15" max="15" width="32.5703125" style="68" bestFit="1" customWidth="1"/>
    <col min="16" max="16" width="1" style="68" customWidth="1"/>
    <col min="17" max="17" width="30.5703125" style="38" customWidth="1"/>
    <col min="18" max="18" width="1.85546875" style="68" customWidth="1"/>
    <col min="19" max="19" width="21.140625" style="68" bestFit="1" customWidth="1"/>
    <col min="20" max="20" width="6.7109375" style="68" customWidth="1"/>
    <col min="21" max="21" width="6.140625" style="68" customWidth="1"/>
    <col min="22" max="22" width="6.85546875" style="68" customWidth="1"/>
    <col min="23" max="24" width="29.7109375" style="68" bestFit="1" customWidth="1"/>
    <col min="25" max="25" width="12.85546875" style="104" customWidth="1"/>
    <col min="26" max="26" width="15.140625" style="68" bestFit="1" customWidth="1"/>
    <col min="27" max="27" width="22.28515625" style="68" bestFit="1" customWidth="1"/>
    <col min="28" max="16384" width="9.140625" style="68"/>
  </cols>
  <sheetData>
    <row r="1" spans="1:27" s="64" customFormat="1" ht="18.75" customHeight="1">
      <c r="C1" s="65"/>
      <c r="K1" s="65"/>
      <c r="Q1" s="37"/>
      <c r="Y1" s="104"/>
    </row>
    <row r="2" spans="1:27" s="66" customFormat="1">
      <c r="A2" s="203" t="s">
        <v>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Y2" s="104"/>
    </row>
    <row r="3" spans="1:27" s="66" customFormat="1">
      <c r="A3" s="203" t="s">
        <v>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Y3" s="104"/>
    </row>
    <row r="4" spans="1:27" s="66" customFormat="1">
      <c r="A4" s="203" t="str">
        <f>'درآمد سود سهام '!A4:S4</f>
        <v>برای ماه منتهی به 1402/06/31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Y4" s="104"/>
    </row>
    <row r="5" spans="1:27" s="64" customFormat="1" ht="19.5" customHeight="1">
      <c r="A5" s="97"/>
      <c r="B5" s="97"/>
      <c r="C5" s="97"/>
      <c r="D5" s="97"/>
      <c r="E5" s="97"/>
      <c r="F5" s="97"/>
      <c r="G5" s="67"/>
      <c r="H5" s="97"/>
      <c r="I5" s="62"/>
      <c r="J5" s="97"/>
      <c r="K5" s="97"/>
      <c r="L5" s="97"/>
      <c r="M5" s="97"/>
      <c r="N5" s="97"/>
      <c r="O5" s="97"/>
      <c r="P5" s="97"/>
      <c r="Q5" s="24"/>
      <c r="Y5" s="104"/>
    </row>
    <row r="6" spans="1:27">
      <c r="A6" s="202" t="s">
        <v>79</v>
      </c>
      <c r="B6" s="202"/>
      <c r="C6" s="202"/>
      <c r="D6" s="202"/>
      <c r="E6" s="202"/>
      <c r="F6" s="202"/>
      <c r="G6" s="202"/>
      <c r="H6" s="202"/>
      <c r="I6" s="202"/>
    </row>
    <row r="7" spans="1:27" s="43" customFormat="1" ht="43.5" thickBot="1">
      <c r="A7" s="204" t="s">
        <v>3</v>
      </c>
      <c r="C7" s="205" t="s">
        <v>152</v>
      </c>
      <c r="D7" s="205" t="s">
        <v>31</v>
      </c>
      <c r="E7" s="205" t="s">
        <v>31</v>
      </c>
      <c r="F7" s="205" t="s">
        <v>31</v>
      </c>
      <c r="G7" s="205" t="s">
        <v>31</v>
      </c>
      <c r="H7" s="205" t="s">
        <v>31</v>
      </c>
      <c r="I7" s="205" t="s">
        <v>31</v>
      </c>
      <c r="J7" s="1"/>
      <c r="K7" s="205" t="s">
        <v>153</v>
      </c>
      <c r="L7" s="205" t="s">
        <v>32</v>
      </c>
      <c r="M7" s="205" t="s">
        <v>32</v>
      </c>
      <c r="N7" s="205" t="s">
        <v>32</v>
      </c>
      <c r="O7" s="205" t="s">
        <v>32</v>
      </c>
      <c r="P7" s="205" t="s">
        <v>32</v>
      </c>
      <c r="Q7" s="205" t="s">
        <v>32</v>
      </c>
      <c r="Y7" s="104"/>
    </row>
    <row r="8" spans="1:27" s="70" customFormat="1" ht="66" customHeight="1" thickBot="1">
      <c r="A8" s="205" t="s">
        <v>3</v>
      </c>
      <c r="C8" s="100" t="s">
        <v>6</v>
      </c>
      <c r="E8" s="100" t="s">
        <v>45</v>
      </c>
      <c r="G8" s="100" t="s">
        <v>46</v>
      </c>
      <c r="I8" s="100" t="s">
        <v>47</v>
      </c>
      <c r="K8" s="100" t="s">
        <v>6</v>
      </c>
      <c r="M8" s="100" t="s">
        <v>45</v>
      </c>
      <c r="O8" s="100" t="s">
        <v>46</v>
      </c>
      <c r="Q8" s="101" t="s">
        <v>47</v>
      </c>
      <c r="Y8" s="105"/>
    </row>
    <row r="9" spans="1:27" s="43" customFormat="1" ht="40.5" customHeight="1">
      <c r="A9" s="3" t="s">
        <v>127</v>
      </c>
      <c r="B9" s="1"/>
      <c r="C9" s="62">
        <v>72000000</v>
      </c>
      <c r="D9" s="62"/>
      <c r="E9" s="62">
        <v>234039132000</v>
      </c>
      <c r="F9" s="62"/>
      <c r="G9" s="62">
        <v>252220952695</v>
      </c>
      <c r="H9" s="62"/>
      <c r="I9" s="80">
        <f>-21643191797+3461371102</f>
        <v>-18181820695</v>
      </c>
      <c r="J9" s="62"/>
      <c r="K9" s="62">
        <v>72000000</v>
      </c>
      <c r="L9" s="62"/>
      <c r="M9" s="62">
        <v>234039132000</v>
      </c>
      <c r="N9" s="62"/>
      <c r="O9" s="62">
        <v>260612188046</v>
      </c>
      <c r="P9" s="62"/>
      <c r="Q9" s="80">
        <v>-26573056046</v>
      </c>
      <c r="S9" s="45"/>
      <c r="T9" s="45"/>
      <c r="U9" s="45"/>
      <c r="V9" s="45"/>
      <c r="W9" s="45"/>
      <c r="X9" s="45"/>
      <c r="Y9" s="45"/>
    </row>
    <row r="10" spans="1:27" s="43" customFormat="1" ht="40.5" customHeight="1">
      <c r="A10" s="3" t="s">
        <v>120</v>
      </c>
      <c r="B10" s="1"/>
      <c r="C10" s="62">
        <v>5000000</v>
      </c>
      <c r="D10" s="62"/>
      <c r="E10" s="62">
        <v>78579652500</v>
      </c>
      <c r="F10" s="62"/>
      <c r="G10" s="62">
        <v>76358482257</v>
      </c>
      <c r="H10" s="62"/>
      <c r="I10" s="80">
        <v>2221170243</v>
      </c>
      <c r="J10" s="62"/>
      <c r="K10" s="62">
        <v>5000000</v>
      </c>
      <c r="L10" s="62"/>
      <c r="M10" s="62">
        <v>78579652500</v>
      </c>
      <c r="N10" s="62"/>
      <c r="O10" s="62">
        <v>89208833233</v>
      </c>
      <c r="P10" s="62"/>
      <c r="Q10" s="80">
        <v>-10629180733</v>
      </c>
      <c r="S10" s="45"/>
      <c r="T10" s="45"/>
      <c r="U10" s="45"/>
      <c r="V10" s="45"/>
      <c r="W10" s="45"/>
      <c r="X10" s="45"/>
      <c r="Y10" s="45"/>
    </row>
    <row r="11" spans="1:27" s="43" customFormat="1" ht="40.5" customHeight="1">
      <c r="A11" s="3" t="s">
        <v>96</v>
      </c>
      <c r="B11" s="1"/>
      <c r="C11" s="62">
        <v>2300000</v>
      </c>
      <c r="D11" s="62"/>
      <c r="E11" s="62">
        <v>78832141200</v>
      </c>
      <c r="F11" s="62"/>
      <c r="G11" s="62">
        <v>65391591143</v>
      </c>
      <c r="H11" s="62"/>
      <c r="I11" s="80">
        <v>13440550057</v>
      </c>
      <c r="J11" s="62"/>
      <c r="K11" s="62">
        <v>2300000</v>
      </c>
      <c r="L11" s="62"/>
      <c r="M11" s="62">
        <v>78832141200</v>
      </c>
      <c r="N11" s="62"/>
      <c r="O11" s="62">
        <v>74099469338</v>
      </c>
      <c r="P11" s="62"/>
      <c r="Q11" s="80">
        <v>4732671862</v>
      </c>
      <c r="S11" s="45"/>
      <c r="T11" s="45"/>
      <c r="U11" s="45"/>
      <c r="V11" s="45"/>
      <c r="W11" s="45"/>
      <c r="X11" s="45"/>
      <c r="Y11" s="45"/>
    </row>
    <row r="12" spans="1:27" s="43" customFormat="1" ht="40.5" customHeight="1">
      <c r="A12" s="3" t="s">
        <v>122</v>
      </c>
      <c r="B12" s="1"/>
      <c r="C12" s="62">
        <v>676723</v>
      </c>
      <c r="D12" s="62"/>
      <c r="E12" s="62">
        <v>31293841093</v>
      </c>
      <c r="F12" s="62"/>
      <c r="G12" s="62">
        <v>29901359342</v>
      </c>
      <c r="H12" s="62"/>
      <c r="I12" s="80">
        <v>1392481751</v>
      </c>
      <c r="J12" s="62"/>
      <c r="K12" s="62">
        <v>676723</v>
      </c>
      <c r="L12" s="62"/>
      <c r="M12" s="62">
        <v>31293841093</v>
      </c>
      <c r="N12" s="62"/>
      <c r="O12" s="62">
        <v>38197014981</v>
      </c>
      <c r="P12" s="62"/>
      <c r="Q12" s="80">
        <v>-6903173887</v>
      </c>
      <c r="S12" s="45"/>
      <c r="T12" s="45"/>
      <c r="U12" s="45"/>
      <c r="V12" s="45"/>
      <c r="W12" s="45"/>
      <c r="X12" s="45"/>
      <c r="Y12" s="45"/>
    </row>
    <row r="13" spans="1:27" s="43" customFormat="1" ht="40.5" customHeight="1">
      <c r="A13" s="3" t="s">
        <v>112</v>
      </c>
      <c r="B13" s="1"/>
      <c r="C13" s="62">
        <v>20000001</v>
      </c>
      <c r="D13" s="62"/>
      <c r="E13" s="62">
        <v>171771848588</v>
      </c>
      <c r="F13" s="62"/>
      <c r="G13" s="62">
        <v>71469855083</v>
      </c>
      <c r="H13" s="62"/>
      <c r="I13" s="80">
        <v>100301993505</v>
      </c>
      <c r="J13" s="62"/>
      <c r="K13" s="62">
        <v>20000001</v>
      </c>
      <c r="L13" s="62"/>
      <c r="M13" s="62">
        <v>171771848588</v>
      </c>
      <c r="N13" s="62"/>
      <c r="O13" s="62">
        <v>170852279458</v>
      </c>
      <c r="P13" s="62"/>
      <c r="Q13" s="80">
        <v>919569130</v>
      </c>
      <c r="S13" s="45"/>
      <c r="T13" s="45"/>
      <c r="U13" s="45"/>
      <c r="V13" s="45"/>
      <c r="W13" s="45"/>
      <c r="X13" s="45"/>
      <c r="Y13" s="45"/>
    </row>
    <row r="14" spans="1:27" s="43" customFormat="1" ht="40.5" customHeight="1">
      <c r="A14" s="3" t="s">
        <v>85</v>
      </c>
      <c r="B14" s="1"/>
      <c r="C14" s="62">
        <v>1800000</v>
      </c>
      <c r="D14" s="62"/>
      <c r="E14" s="62">
        <v>45555323400</v>
      </c>
      <c r="F14" s="62"/>
      <c r="G14" s="62">
        <v>46751435777</v>
      </c>
      <c r="H14" s="62"/>
      <c r="I14" s="80">
        <v>-1196112377</v>
      </c>
      <c r="J14" s="62"/>
      <c r="K14" s="62">
        <v>1800000</v>
      </c>
      <c r="L14" s="62"/>
      <c r="M14" s="62">
        <v>45555323400</v>
      </c>
      <c r="N14" s="62"/>
      <c r="O14" s="62">
        <v>46751435777</v>
      </c>
      <c r="P14" s="62"/>
      <c r="Q14" s="80">
        <v>-1196112377</v>
      </c>
      <c r="S14" s="45"/>
      <c r="T14" s="45"/>
      <c r="U14" s="45"/>
      <c r="V14" s="45"/>
      <c r="W14" s="45"/>
      <c r="X14" s="45"/>
      <c r="Y14" s="45"/>
    </row>
    <row r="15" spans="1:27" s="43" customFormat="1" ht="40.5" customHeight="1">
      <c r="A15" s="3" t="s">
        <v>126</v>
      </c>
      <c r="B15" s="1"/>
      <c r="C15" s="62">
        <v>200000</v>
      </c>
      <c r="D15" s="62"/>
      <c r="E15" s="62">
        <v>3532853700</v>
      </c>
      <c r="F15" s="62"/>
      <c r="G15" s="62">
        <v>3628282500</v>
      </c>
      <c r="H15" s="62"/>
      <c r="I15" s="80">
        <v>-95428800</v>
      </c>
      <c r="J15" s="62"/>
      <c r="K15" s="62">
        <v>200000</v>
      </c>
      <c r="L15" s="62"/>
      <c r="M15" s="62">
        <v>3532853700</v>
      </c>
      <c r="N15" s="62"/>
      <c r="O15" s="62">
        <v>2248938898</v>
      </c>
      <c r="P15" s="62"/>
      <c r="Q15" s="80">
        <v>1283914802</v>
      </c>
      <c r="S15" s="45"/>
      <c r="T15" s="45"/>
      <c r="U15" s="45"/>
      <c r="V15" s="45"/>
      <c r="W15" s="45"/>
      <c r="X15" s="45"/>
      <c r="Y15" s="45"/>
      <c r="Z15" s="44"/>
      <c r="AA15" s="46"/>
    </row>
    <row r="16" spans="1:27" s="43" customFormat="1" ht="40.5" customHeight="1">
      <c r="A16" s="3" t="s">
        <v>156</v>
      </c>
      <c r="B16" s="1"/>
      <c r="C16" s="62">
        <v>100000</v>
      </c>
      <c r="D16" s="62"/>
      <c r="E16" s="62">
        <v>1890683100</v>
      </c>
      <c r="F16" s="62"/>
      <c r="G16" s="62">
        <v>1924083877</v>
      </c>
      <c r="H16" s="62"/>
      <c r="I16" s="80">
        <v>-33400777</v>
      </c>
      <c r="J16" s="62"/>
      <c r="K16" s="62">
        <v>100000</v>
      </c>
      <c r="L16" s="62"/>
      <c r="M16" s="62">
        <v>1890683100</v>
      </c>
      <c r="N16" s="62"/>
      <c r="O16" s="62">
        <v>1924083877</v>
      </c>
      <c r="P16" s="62"/>
      <c r="Q16" s="80">
        <v>-33400777</v>
      </c>
      <c r="S16" s="45"/>
      <c r="T16" s="45"/>
      <c r="U16" s="45"/>
      <c r="V16" s="45"/>
      <c r="W16" s="45"/>
      <c r="X16" s="45"/>
      <c r="Y16" s="45"/>
    </row>
    <row r="17" spans="1:25" s="43" customFormat="1" ht="40.5" customHeight="1">
      <c r="A17" s="3" t="s">
        <v>155</v>
      </c>
      <c r="B17" s="1"/>
      <c r="C17" s="62">
        <v>800000</v>
      </c>
      <c r="D17" s="62"/>
      <c r="E17" s="62">
        <v>36262944000</v>
      </c>
      <c r="F17" s="62"/>
      <c r="G17" s="62">
        <v>36336035394</v>
      </c>
      <c r="H17" s="62"/>
      <c r="I17" s="80">
        <v>-73091394</v>
      </c>
      <c r="J17" s="62"/>
      <c r="K17" s="62">
        <v>800000</v>
      </c>
      <c r="L17" s="62"/>
      <c r="M17" s="62">
        <v>36262944000</v>
      </c>
      <c r="N17" s="62"/>
      <c r="O17" s="62">
        <v>36336035394</v>
      </c>
      <c r="P17" s="62"/>
      <c r="Q17" s="80">
        <v>-73091394</v>
      </c>
      <c r="S17" s="45"/>
      <c r="T17" s="45"/>
      <c r="U17" s="45"/>
      <c r="V17" s="45"/>
      <c r="W17" s="45"/>
      <c r="X17" s="45"/>
      <c r="Y17" s="45"/>
    </row>
    <row r="18" spans="1:25" s="43" customFormat="1" ht="40.5" customHeight="1">
      <c r="A18" s="3" t="s">
        <v>107</v>
      </c>
      <c r="B18" s="1"/>
      <c r="C18" s="62">
        <v>7700000</v>
      </c>
      <c r="D18" s="62"/>
      <c r="E18" s="62">
        <v>184465858500</v>
      </c>
      <c r="F18" s="62"/>
      <c r="G18" s="62">
        <v>166708610153</v>
      </c>
      <c r="H18" s="62"/>
      <c r="I18" s="80">
        <v>17757248347</v>
      </c>
      <c r="J18" s="62"/>
      <c r="K18" s="62">
        <v>7700000</v>
      </c>
      <c r="L18" s="62"/>
      <c r="M18" s="62">
        <v>184465858500</v>
      </c>
      <c r="N18" s="62"/>
      <c r="O18" s="62">
        <v>263439304749</v>
      </c>
      <c r="P18" s="62"/>
      <c r="Q18" s="80">
        <v>-78973446249</v>
      </c>
      <c r="S18" s="45"/>
      <c r="T18" s="45"/>
      <c r="U18" s="45"/>
      <c r="V18" s="45"/>
      <c r="W18" s="45"/>
      <c r="X18" s="45"/>
      <c r="Y18" s="45"/>
    </row>
    <row r="19" spans="1:25" s="43" customFormat="1" ht="40.5" customHeight="1">
      <c r="A19" s="3" t="s">
        <v>125</v>
      </c>
      <c r="B19" s="1"/>
      <c r="C19" s="62">
        <v>2850000</v>
      </c>
      <c r="D19" s="62"/>
      <c r="E19" s="62">
        <v>81988249950</v>
      </c>
      <c r="F19" s="62"/>
      <c r="G19" s="62">
        <v>76679621723</v>
      </c>
      <c r="H19" s="62"/>
      <c r="I19" s="80">
        <v>5308628227</v>
      </c>
      <c r="J19" s="62"/>
      <c r="K19" s="62">
        <v>2850000</v>
      </c>
      <c r="L19" s="62"/>
      <c r="M19" s="62">
        <v>81988249950</v>
      </c>
      <c r="N19" s="62"/>
      <c r="O19" s="62">
        <v>91404937076</v>
      </c>
      <c r="P19" s="62"/>
      <c r="Q19" s="80">
        <v>-9416687126</v>
      </c>
      <c r="S19" s="45"/>
      <c r="T19" s="45"/>
      <c r="U19" s="45"/>
      <c r="V19" s="45"/>
      <c r="W19" s="45"/>
      <c r="X19" s="45"/>
      <c r="Y19" s="45"/>
    </row>
    <row r="20" spans="1:25" s="43" customFormat="1" ht="40.5" customHeight="1">
      <c r="A20" s="3" t="s">
        <v>90</v>
      </c>
      <c r="B20" s="1"/>
      <c r="C20" s="62">
        <v>20000000</v>
      </c>
      <c r="D20" s="62"/>
      <c r="E20" s="62">
        <v>90239859000</v>
      </c>
      <c r="F20" s="62"/>
      <c r="G20" s="62">
        <v>87297471000</v>
      </c>
      <c r="H20" s="62"/>
      <c r="I20" s="80">
        <v>2942388000</v>
      </c>
      <c r="J20" s="62"/>
      <c r="K20" s="62">
        <v>20000000</v>
      </c>
      <c r="L20" s="62"/>
      <c r="M20" s="62">
        <v>90239859000</v>
      </c>
      <c r="N20" s="62"/>
      <c r="O20" s="62">
        <v>69085557633</v>
      </c>
      <c r="P20" s="62"/>
      <c r="Q20" s="80">
        <v>21154301367</v>
      </c>
      <c r="S20" s="45"/>
      <c r="T20" s="45"/>
      <c r="U20" s="45"/>
      <c r="V20" s="45"/>
      <c r="W20" s="45"/>
      <c r="X20" s="45"/>
      <c r="Y20" s="45"/>
    </row>
    <row r="21" spans="1:25" s="43" customFormat="1" ht="40.5" customHeight="1">
      <c r="A21" s="3" t="s">
        <v>119</v>
      </c>
      <c r="B21" s="1"/>
      <c r="C21" s="62">
        <v>20000000</v>
      </c>
      <c r="D21" s="62"/>
      <c r="E21" s="62">
        <v>111134790000</v>
      </c>
      <c r="F21" s="62"/>
      <c r="G21" s="62">
        <v>99405000000</v>
      </c>
      <c r="H21" s="62"/>
      <c r="I21" s="80">
        <v>11729790000</v>
      </c>
      <c r="J21" s="62"/>
      <c r="K21" s="62">
        <v>20000000</v>
      </c>
      <c r="L21" s="62"/>
      <c r="M21" s="62">
        <v>111134790000</v>
      </c>
      <c r="N21" s="62"/>
      <c r="O21" s="62">
        <v>112303820753</v>
      </c>
      <c r="P21" s="62"/>
      <c r="Q21" s="80">
        <v>-1169030753</v>
      </c>
      <c r="S21" s="45"/>
      <c r="T21" s="45"/>
      <c r="U21" s="45"/>
      <c r="V21" s="45"/>
      <c r="W21" s="45"/>
      <c r="X21" s="45"/>
      <c r="Y21" s="45"/>
    </row>
    <row r="22" spans="1:25" s="43" customFormat="1" ht="40.5" customHeight="1">
      <c r="A22" s="3" t="s">
        <v>99</v>
      </c>
      <c r="B22" s="1"/>
      <c r="C22" s="62">
        <v>81428571</v>
      </c>
      <c r="D22" s="62"/>
      <c r="E22" s="62">
        <v>314467715844</v>
      </c>
      <c r="F22" s="62"/>
      <c r="G22" s="62">
        <v>295364915088</v>
      </c>
      <c r="H22" s="62"/>
      <c r="I22" s="80">
        <v>19102800756</v>
      </c>
      <c r="J22" s="62"/>
      <c r="K22" s="62">
        <v>81428571</v>
      </c>
      <c r="L22" s="62"/>
      <c r="M22" s="62">
        <v>314467715844</v>
      </c>
      <c r="N22" s="62"/>
      <c r="O22" s="62">
        <v>279349220311</v>
      </c>
      <c r="P22" s="62"/>
      <c r="Q22" s="80">
        <v>35118495533</v>
      </c>
      <c r="S22" s="45"/>
      <c r="T22" s="45"/>
      <c r="U22" s="45"/>
      <c r="V22" s="45"/>
      <c r="W22" s="45"/>
      <c r="X22" s="45"/>
      <c r="Y22" s="45"/>
    </row>
    <row r="23" spans="1:25" s="43" customFormat="1" ht="40.5" customHeight="1">
      <c r="A23" s="3" t="s">
        <v>109</v>
      </c>
      <c r="B23" s="1"/>
      <c r="C23" s="62">
        <v>6100000</v>
      </c>
      <c r="D23" s="62"/>
      <c r="E23" s="62">
        <v>299971486350</v>
      </c>
      <c r="F23" s="62"/>
      <c r="G23" s="62">
        <v>255677683030</v>
      </c>
      <c r="H23" s="62"/>
      <c r="I23" s="80">
        <v>44293803320</v>
      </c>
      <c r="J23" s="62"/>
      <c r="K23" s="62">
        <v>6100000</v>
      </c>
      <c r="L23" s="62"/>
      <c r="M23" s="62">
        <v>299971486350</v>
      </c>
      <c r="N23" s="62"/>
      <c r="O23" s="62">
        <v>216106137609</v>
      </c>
      <c r="P23" s="62"/>
      <c r="Q23" s="80">
        <v>83865348741</v>
      </c>
      <c r="S23" s="45"/>
      <c r="T23" s="45"/>
      <c r="U23" s="45"/>
      <c r="V23" s="45"/>
      <c r="W23" s="45"/>
      <c r="X23" s="45"/>
      <c r="Y23" s="45"/>
    </row>
    <row r="24" spans="1:25" s="43" customFormat="1" ht="40.5" customHeight="1">
      <c r="A24" s="3" t="s">
        <v>154</v>
      </c>
      <c r="B24" s="1"/>
      <c r="C24" s="62">
        <v>5200000</v>
      </c>
      <c r="D24" s="62"/>
      <c r="E24" s="62">
        <v>135532753200</v>
      </c>
      <c r="F24" s="62"/>
      <c r="G24" s="62">
        <v>138258250780</v>
      </c>
      <c r="H24" s="62"/>
      <c r="I24" s="80">
        <v>-2725497580</v>
      </c>
      <c r="J24" s="62"/>
      <c r="K24" s="62">
        <v>5200000</v>
      </c>
      <c r="L24" s="62"/>
      <c r="M24" s="62">
        <v>135532753200</v>
      </c>
      <c r="N24" s="62"/>
      <c r="O24" s="62">
        <v>138258250780</v>
      </c>
      <c r="P24" s="62"/>
      <c r="Q24" s="80">
        <v>-2725497580</v>
      </c>
      <c r="S24" s="45"/>
      <c r="T24" s="45"/>
      <c r="U24" s="45"/>
      <c r="V24" s="45"/>
      <c r="W24" s="45"/>
      <c r="X24" s="45"/>
      <c r="Y24" s="45"/>
    </row>
    <row r="25" spans="1:25" s="43" customFormat="1" ht="40.5" customHeight="1">
      <c r="A25" s="3" t="s">
        <v>108</v>
      </c>
      <c r="B25" s="1"/>
      <c r="C25" s="62">
        <v>5600000</v>
      </c>
      <c r="D25" s="62"/>
      <c r="E25" s="62">
        <v>66132158400</v>
      </c>
      <c r="F25" s="62"/>
      <c r="G25" s="62">
        <v>47355377499</v>
      </c>
      <c r="H25" s="62"/>
      <c r="I25" s="80">
        <v>18776780901</v>
      </c>
      <c r="J25" s="62"/>
      <c r="K25" s="62">
        <v>5600000</v>
      </c>
      <c r="L25" s="62"/>
      <c r="M25" s="62">
        <v>66132158400</v>
      </c>
      <c r="N25" s="62"/>
      <c r="O25" s="62">
        <v>58147984975</v>
      </c>
      <c r="P25" s="62"/>
      <c r="Q25" s="80">
        <v>7984173425</v>
      </c>
      <c r="S25" s="45"/>
      <c r="T25" s="45"/>
      <c r="U25" s="45"/>
      <c r="V25" s="45"/>
      <c r="W25" s="45"/>
      <c r="X25" s="45"/>
      <c r="Y25" s="45"/>
    </row>
    <row r="26" spans="1:25" s="43" customFormat="1" ht="40.5" customHeight="1">
      <c r="A26" s="3" t="s">
        <v>89</v>
      </c>
      <c r="B26" s="1"/>
      <c r="C26" s="62">
        <v>21800000</v>
      </c>
      <c r="D26" s="62"/>
      <c r="E26" s="62">
        <v>414769350600</v>
      </c>
      <c r="F26" s="62"/>
      <c r="G26" s="62">
        <v>377178730109</v>
      </c>
      <c r="H26" s="62"/>
      <c r="I26" s="80">
        <v>37590620491</v>
      </c>
      <c r="J26" s="62"/>
      <c r="K26" s="62">
        <v>21800000</v>
      </c>
      <c r="L26" s="62"/>
      <c r="M26" s="62">
        <v>414769350600</v>
      </c>
      <c r="N26" s="62"/>
      <c r="O26" s="62">
        <v>411138870465</v>
      </c>
      <c r="P26" s="62"/>
      <c r="Q26" s="80">
        <v>3630480135</v>
      </c>
      <c r="S26" s="45"/>
      <c r="T26" s="45"/>
      <c r="U26" s="45"/>
      <c r="V26" s="45"/>
      <c r="W26" s="45"/>
      <c r="X26" s="45"/>
      <c r="Y26" s="45"/>
    </row>
    <row r="27" spans="1:25" s="43" customFormat="1" ht="40.5" customHeight="1">
      <c r="A27" s="3" t="s">
        <v>91</v>
      </c>
      <c r="B27" s="1"/>
      <c r="C27" s="62">
        <v>2600000</v>
      </c>
      <c r="D27" s="62"/>
      <c r="E27" s="62">
        <v>48511628100</v>
      </c>
      <c r="F27" s="62"/>
      <c r="G27" s="62">
        <v>49752202500</v>
      </c>
      <c r="H27" s="62"/>
      <c r="I27" s="80">
        <v>-1240574400</v>
      </c>
      <c r="J27" s="62"/>
      <c r="K27" s="62">
        <v>2600000</v>
      </c>
      <c r="L27" s="62"/>
      <c r="M27" s="62">
        <v>48511628100</v>
      </c>
      <c r="N27" s="62"/>
      <c r="O27" s="62">
        <v>31836205668</v>
      </c>
      <c r="P27" s="62"/>
      <c r="Q27" s="80">
        <v>16675422432</v>
      </c>
      <c r="S27" s="45"/>
      <c r="T27" s="45"/>
      <c r="U27" s="45"/>
      <c r="V27" s="45"/>
      <c r="W27" s="45"/>
      <c r="X27" s="45"/>
      <c r="Y27" s="45"/>
    </row>
    <row r="28" spans="1:25" s="43" customFormat="1" ht="40.5" customHeight="1">
      <c r="A28" s="3" t="s">
        <v>88</v>
      </c>
      <c r="B28" s="1"/>
      <c r="C28" s="62">
        <v>6400000</v>
      </c>
      <c r="D28" s="62"/>
      <c r="E28" s="62">
        <v>296592710400</v>
      </c>
      <c r="F28" s="62"/>
      <c r="G28" s="62">
        <v>279351907200</v>
      </c>
      <c r="H28" s="62"/>
      <c r="I28" s="80">
        <v>17240803200</v>
      </c>
      <c r="J28" s="62"/>
      <c r="K28" s="62">
        <v>6400000</v>
      </c>
      <c r="L28" s="62"/>
      <c r="M28" s="62">
        <v>296592710400</v>
      </c>
      <c r="N28" s="62"/>
      <c r="O28" s="62">
        <v>318037143719</v>
      </c>
      <c r="P28" s="62"/>
      <c r="Q28" s="80">
        <v>-21444433319</v>
      </c>
      <c r="S28" s="45"/>
      <c r="T28" s="45"/>
      <c r="U28" s="45"/>
      <c r="V28" s="45"/>
      <c r="W28" s="45"/>
      <c r="X28" s="45"/>
      <c r="Y28" s="45"/>
    </row>
    <row r="29" spans="1:25" s="43" customFormat="1" ht="40.5" customHeight="1">
      <c r="A29" s="3" t="s">
        <v>123</v>
      </c>
      <c r="B29" s="1"/>
      <c r="C29" s="62">
        <v>8500000</v>
      </c>
      <c r="D29" s="62"/>
      <c r="E29" s="62">
        <v>245793773250</v>
      </c>
      <c r="F29" s="62"/>
      <c r="G29" s="62">
        <v>228286521433</v>
      </c>
      <c r="H29" s="62"/>
      <c r="I29" s="80">
        <v>17507251817</v>
      </c>
      <c r="J29" s="62"/>
      <c r="K29" s="62">
        <v>8500000</v>
      </c>
      <c r="L29" s="62"/>
      <c r="M29" s="62">
        <v>245793773250</v>
      </c>
      <c r="N29" s="62"/>
      <c r="O29" s="62">
        <v>262992039941</v>
      </c>
      <c r="P29" s="62"/>
      <c r="Q29" s="80">
        <v>-17198266691</v>
      </c>
      <c r="S29" s="45"/>
      <c r="T29" s="45"/>
      <c r="U29" s="45"/>
      <c r="V29" s="45"/>
      <c r="W29" s="45"/>
      <c r="X29" s="45"/>
      <c r="Y29" s="45"/>
    </row>
    <row r="30" spans="1:25" s="43" customFormat="1" ht="40.5" customHeight="1">
      <c r="A30" s="3" t="s">
        <v>87</v>
      </c>
      <c r="B30" s="1"/>
      <c r="C30" s="62">
        <v>11000000</v>
      </c>
      <c r="D30" s="62"/>
      <c r="E30" s="62">
        <v>228094713000</v>
      </c>
      <c r="F30" s="62"/>
      <c r="G30" s="62">
        <v>203665989098</v>
      </c>
      <c r="H30" s="62"/>
      <c r="I30" s="80">
        <v>24428723902</v>
      </c>
      <c r="J30" s="62"/>
      <c r="K30" s="62">
        <v>11000000</v>
      </c>
      <c r="L30" s="62"/>
      <c r="M30" s="62">
        <v>228094713000</v>
      </c>
      <c r="N30" s="62"/>
      <c r="O30" s="62">
        <v>252958520866</v>
      </c>
      <c r="P30" s="62"/>
      <c r="Q30" s="80">
        <v>-24863807866</v>
      </c>
      <c r="S30" s="45"/>
      <c r="T30" s="45"/>
      <c r="U30" s="45"/>
      <c r="V30" s="45"/>
      <c r="W30" s="45"/>
      <c r="X30" s="45"/>
      <c r="Y30" s="45"/>
    </row>
    <row r="31" spans="1:25" s="43" customFormat="1" ht="40.5" customHeight="1">
      <c r="A31" s="3" t="s">
        <v>86</v>
      </c>
      <c r="B31" s="1"/>
      <c r="C31" s="62">
        <v>2800000</v>
      </c>
      <c r="D31" s="62"/>
      <c r="E31" s="62">
        <v>85448538000</v>
      </c>
      <c r="F31" s="62"/>
      <c r="G31" s="62">
        <v>97890067800</v>
      </c>
      <c r="H31" s="62"/>
      <c r="I31" s="80">
        <v>-12441529800</v>
      </c>
      <c r="J31" s="62"/>
      <c r="K31" s="62">
        <v>2800000</v>
      </c>
      <c r="L31" s="62"/>
      <c r="M31" s="62">
        <v>85448538000</v>
      </c>
      <c r="N31" s="62"/>
      <c r="O31" s="62">
        <v>76601741460</v>
      </c>
      <c r="P31" s="62"/>
      <c r="Q31" s="80">
        <v>8846796540</v>
      </c>
      <c r="S31" s="45"/>
      <c r="T31" s="45"/>
      <c r="U31" s="45"/>
      <c r="V31" s="45"/>
      <c r="W31" s="45"/>
      <c r="X31" s="45"/>
      <c r="Y31" s="45"/>
    </row>
    <row r="32" spans="1:25" s="43" customFormat="1" ht="40.5" customHeight="1">
      <c r="A32" s="3" t="s">
        <v>111</v>
      </c>
      <c r="B32" s="1"/>
      <c r="C32" s="62">
        <v>149904762</v>
      </c>
      <c r="D32" s="62"/>
      <c r="E32" s="62">
        <v>196249895353</v>
      </c>
      <c r="F32" s="62"/>
      <c r="G32" s="62">
        <v>187025500104</v>
      </c>
      <c r="H32" s="62"/>
      <c r="I32" s="80">
        <v>9224395249</v>
      </c>
      <c r="J32" s="62"/>
      <c r="K32" s="62">
        <v>149904762</v>
      </c>
      <c r="L32" s="62"/>
      <c r="M32" s="62">
        <v>196249895353</v>
      </c>
      <c r="N32" s="62"/>
      <c r="O32" s="62">
        <v>196878388674</v>
      </c>
      <c r="P32" s="62"/>
      <c r="Q32" s="80">
        <v>-628493320</v>
      </c>
      <c r="S32" s="45"/>
      <c r="T32" s="45"/>
      <c r="U32" s="45"/>
      <c r="V32" s="45"/>
      <c r="W32" s="45"/>
      <c r="X32" s="45"/>
      <c r="Y32" s="45"/>
    </row>
    <row r="33" spans="1:25" s="43" customFormat="1" ht="40.5" customHeight="1">
      <c r="A33" s="3" t="s">
        <v>110</v>
      </c>
      <c r="B33" s="1"/>
      <c r="C33" s="62">
        <v>21450000</v>
      </c>
      <c r="D33" s="62"/>
      <c r="E33" s="62">
        <v>522824573700</v>
      </c>
      <c r="F33" s="62"/>
      <c r="G33" s="62">
        <v>465137004777</v>
      </c>
      <c r="H33" s="62"/>
      <c r="I33" s="80">
        <v>57687568923</v>
      </c>
      <c r="J33" s="62"/>
      <c r="K33" s="62">
        <v>21450000</v>
      </c>
      <c r="L33" s="62"/>
      <c r="M33" s="62">
        <v>522824573700</v>
      </c>
      <c r="N33" s="62"/>
      <c r="O33" s="62">
        <v>454812803811</v>
      </c>
      <c r="P33" s="62"/>
      <c r="Q33" s="80">
        <v>68011769889</v>
      </c>
      <c r="S33" s="45"/>
      <c r="T33" s="45"/>
      <c r="U33" s="45"/>
      <c r="V33" s="45"/>
      <c r="W33" s="45"/>
      <c r="X33" s="45"/>
      <c r="Y33" s="45"/>
    </row>
    <row r="34" spans="1:25" s="43" customFormat="1" ht="40.5" customHeight="1">
      <c r="A34" s="3" t="s">
        <v>115</v>
      </c>
      <c r="B34" s="1"/>
      <c r="C34" s="62">
        <v>100000</v>
      </c>
      <c r="D34" s="62"/>
      <c r="E34" s="62">
        <v>2887715250</v>
      </c>
      <c r="F34" s="62"/>
      <c r="G34" s="62">
        <v>2887715250</v>
      </c>
      <c r="H34" s="62"/>
      <c r="I34" s="80">
        <v>0</v>
      </c>
      <c r="J34" s="62"/>
      <c r="K34" s="62">
        <v>100000</v>
      </c>
      <c r="L34" s="62"/>
      <c r="M34" s="62">
        <v>2887715250</v>
      </c>
      <c r="N34" s="62"/>
      <c r="O34" s="62">
        <v>2887715250</v>
      </c>
      <c r="P34" s="62"/>
      <c r="Q34" s="80">
        <v>0</v>
      </c>
      <c r="S34" s="45"/>
      <c r="T34" s="45"/>
      <c r="U34" s="45"/>
      <c r="V34" s="45"/>
      <c r="W34" s="45"/>
      <c r="X34" s="45"/>
      <c r="Y34" s="45"/>
    </row>
    <row r="35" spans="1:25" s="43" customFormat="1" ht="40.5" customHeight="1">
      <c r="A35" s="3" t="s">
        <v>124</v>
      </c>
      <c r="B35" s="1"/>
      <c r="C35" s="62">
        <v>73727</v>
      </c>
      <c r="D35" s="62"/>
      <c r="E35" s="62">
        <v>3862294693</v>
      </c>
      <c r="F35" s="62"/>
      <c r="G35" s="62">
        <v>3593696695</v>
      </c>
      <c r="H35" s="62"/>
      <c r="I35" s="80">
        <v>268597998</v>
      </c>
      <c r="J35" s="62"/>
      <c r="K35" s="62">
        <v>73727</v>
      </c>
      <c r="L35" s="62"/>
      <c r="M35" s="62">
        <v>3862294693</v>
      </c>
      <c r="N35" s="62"/>
      <c r="O35" s="62">
        <v>3523023565</v>
      </c>
      <c r="P35" s="62"/>
      <c r="Q35" s="80">
        <v>339271128</v>
      </c>
      <c r="S35" s="45"/>
      <c r="T35" s="45"/>
      <c r="U35" s="45"/>
      <c r="V35" s="45"/>
      <c r="W35" s="45"/>
      <c r="X35" s="45"/>
      <c r="Y35" s="45"/>
    </row>
    <row r="36" spans="1:25" ht="34.5" customHeight="1" thickBot="1">
      <c r="A36" s="71"/>
      <c r="B36" s="71"/>
      <c r="C36" s="72"/>
      <c r="D36" s="71"/>
      <c r="E36" s="73">
        <f>SUM(E9:E35)</f>
        <v>4010726483171</v>
      </c>
      <c r="F36" s="71"/>
      <c r="G36" s="73">
        <f>SUM(G9:G35)</f>
        <v>3645498342307</v>
      </c>
      <c r="H36" s="71"/>
      <c r="I36" s="103">
        <f>SUM(I9:I35)</f>
        <v>365228140864</v>
      </c>
      <c r="J36" s="71"/>
      <c r="K36" s="72"/>
      <c r="L36" s="71"/>
      <c r="M36" s="73">
        <f>SUM(M9:M35)</f>
        <v>4010726483171</v>
      </c>
      <c r="N36" s="71"/>
      <c r="O36" s="73">
        <f>SUM(O9:O35)</f>
        <v>3959991946307</v>
      </c>
      <c r="P36" s="71"/>
      <c r="Q36" s="73">
        <f>SUM(Q9:Q35)</f>
        <v>50734536866</v>
      </c>
      <c r="S36" s="45"/>
      <c r="T36" s="45"/>
      <c r="U36" s="45"/>
      <c r="V36" s="45"/>
      <c r="W36" s="45"/>
      <c r="X36" s="45"/>
      <c r="Y36" s="45"/>
    </row>
    <row r="37" spans="1:25" ht="43.5" thickTop="1"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1:25" s="38" customFormat="1"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Y38" s="106"/>
    </row>
    <row r="39" spans="1:25" s="38" customFormat="1">
      <c r="C39" s="62"/>
      <c r="D39" s="62"/>
      <c r="E39" s="62"/>
      <c r="F39" s="62"/>
      <c r="G39" s="62"/>
      <c r="H39" s="62"/>
      <c r="I39" s="107"/>
      <c r="J39" s="62"/>
      <c r="K39" s="62"/>
      <c r="L39" s="62"/>
      <c r="M39" s="62"/>
      <c r="N39" s="62"/>
      <c r="O39" s="62"/>
      <c r="P39" s="62"/>
      <c r="Q39" s="62"/>
      <c r="Y39" s="106"/>
    </row>
    <row r="40" spans="1:25" s="38" customFormat="1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Y40" s="106"/>
    </row>
    <row r="41" spans="1:25" s="38" customFormat="1">
      <c r="Y41" s="106"/>
    </row>
    <row r="42" spans="1:25" s="38" customFormat="1">
      <c r="Y42" s="106"/>
    </row>
    <row r="43" spans="1:25" s="38" customFormat="1">
      <c r="Y43" s="106"/>
    </row>
    <row r="44" spans="1:25" s="38" customFormat="1">
      <c r="Y44" s="106"/>
    </row>
    <row r="45" spans="1:25">
      <c r="E45" s="21"/>
      <c r="F45" s="1"/>
      <c r="G45" s="21"/>
      <c r="I45" s="74"/>
    </row>
    <row r="46" spans="1:25">
      <c r="A46" s="71"/>
      <c r="B46" s="71"/>
      <c r="C46" s="72"/>
      <c r="D46" s="71"/>
      <c r="E46" s="71"/>
      <c r="F46" s="71"/>
      <c r="G46" s="71"/>
      <c r="H46" s="71"/>
      <c r="I46" s="74"/>
      <c r="J46" s="71"/>
      <c r="K46" s="72"/>
      <c r="L46" s="71"/>
      <c r="M46" s="71"/>
      <c r="N46" s="71"/>
      <c r="O46" s="71"/>
      <c r="P46" s="71"/>
    </row>
    <row r="47" spans="1:25">
      <c r="A47" s="71"/>
      <c r="B47" s="71"/>
      <c r="C47" s="72"/>
      <c r="D47" s="71"/>
      <c r="E47" s="21"/>
      <c r="F47" s="1"/>
      <c r="G47" s="21"/>
      <c r="H47" s="1"/>
      <c r="I47" s="74"/>
      <c r="J47" s="71"/>
      <c r="K47" s="72"/>
      <c r="L47" s="71"/>
      <c r="M47" s="71"/>
      <c r="N47" s="71"/>
      <c r="O47" s="71"/>
      <c r="P47" s="71"/>
    </row>
    <row r="48" spans="1:25">
      <c r="E48" s="21"/>
      <c r="F48" s="1"/>
      <c r="G48" s="21"/>
      <c r="H48" s="1"/>
      <c r="I48" s="21"/>
    </row>
    <row r="49" spans="1:17">
      <c r="A49" s="71"/>
      <c r="B49" s="71"/>
      <c r="C49" s="72"/>
      <c r="D49" s="71"/>
      <c r="E49" s="71"/>
      <c r="F49" s="71"/>
      <c r="G49" s="62"/>
      <c r="H49" s="71"/>
      <c r="I49" s="75"/>
      <c r="J49" s="75"/>
      <c r="K49" s="75"/>
      <c r="L49" s="75"/>
      <c r="M49" s="75"/>
      <c r="N49" s="75"/>
      <c r="O49" s="75"/>
      <c r="P49" s="75"/>
      <c r="Q49" s="75"/>
    </row>
    <row r="50" spans="1:17">
      <c r="G50" s="62"/>
      <c r="I50" s="75"/>
      <c r="J50" s="75"/>
      <c r="K50" s="75"/>
      <c r="L50" s="75"/>
      <c r="M50" s="75"/>
      <c r="N50" s="75"/>
      <c r="O50" s="75"/>
      <c r="P50" s="75"/>
      <c r="Q50" s="75"/>
    </row>
    <row r="51" spans="1:17">
      <c r="A51" s="71"/>
      <c r="B51" s="71"/>
      <c r="C51" s="72"/>
      <c r="D51" s="71"/>
      <c r="E51" s="71"/>
      <c r="F51" s="71"/>
      <c r="G51" s="62"/>
      <c r="H51" s="71"/>
      <c r="I51" s="75"/>
      <c r="J51" s="75"/>
      <c r="K51" s="75"/>
      <c r="L51" s="75"/>
      <c r="M51" s="75"/>
      <c r="N51" s="75"/>
      <c r="O51" s="75"/>
      <c r="P51" s="75"/>
      <c r="Q51" s="75"/>
    </row>
    <row r="52" spans="1:17">
      <c r="A52" s="71"/>
      <c r="B52" s="71"/>
      <c r="C52" s="72"/>
      <c r="D52" s="71"/>
      <c r="E52" s="71"/>
      <c r="F52" s="71"/>
      <c r="G52" s="62"/>
      <c r="H52" s="71"/>
      <c r="I52" s="75"/>
      <c r="J52" s="75"/>
      <c r="K52" s="75"/>
      <c r="L52" s="75"/>
      <c r="M52" s="75"/>
      <c r="N52" s="75"/>
      <c r="O52" s="75"/>
      <c r="P52" s="75"/>
      <c r="Q52" s="75"/>
    </row>
    <row r="53" spans="1:17">
      <c r="A53" s="71"/>
      <c r="B53" s="71"/>
      <c r="C53" s="72"/>
      <c r="D53" s="71"/>
      <c r="E53" s="71"/>
      <c r="F53" s="71"/>
      <c r="G53" s="71"/>
      <c r="H53" s="71"/>
      <c r="I53" s="76"/>
      <c r="J53" s="75"/>
      <c r="K53" s="75"/>
      <c r="L53" s="75"/>
      <c r="M53" s="75"/>
      <c r="N53" s="75"/>
      <c r="O53" s="75"/>
      <c r="P53" s="75"/>
      <c r="Q53" s="76"/>
    </row>
    <row r="54" spans="1:17">
      <c r="A54" s="71"/>
      <c r="B54" s="71"/>
      <c r="C54" s="72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>
      <c r="A55" s="71"/>
      <c r="B55" s="71"/>
      <c r="C55" s="72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>
      <c r="A56" s="71"/>
      <c r="B56" s="71"/>
      <c r="C56" s="72"/>
      <c r="D56" s="71"/>
      <c r="E56" s="71"/>
      <c r="F56" s="71"/>
      <c r="G56" s="71"/>
      <c r="H56" s="71"/>
      <c r="I56" s="71"/>
      <c r="J56" s="71"/>
      <c r="K56" s="72"/>
      <c r="L56" s="71"/>
      <c r="M56" s="71"/>
      <c r="N56" s="71"/>
      <c r="O56" s="71"/>
      <c r="P56" s="71"/>
    </row>
    <row r="57" spans="1:17">
      <c r="C57" s="77"/>
      <c r="E57" s="78"/>
      <c r="G57" s="78"/>
      <c r="I57" s="79"/>
      <c r="K57" s="77"/>
      <c r="M57" s="78"/>
      <c r="O57" s="78"/>
      <c r="Q57" s="39"/>
    </row>
    <row r="58" spans="1:17">
      <c r="A58" s="71"/>
      <c r="B58" s="71"/>
      <c r="C58" s="72"/>
      <c r="D58" s="71"/>
      <c r="E58" s="71"/>
      <c r="F58" s="71"/>
      <c r="G58" s="71"/>
      <c r="H58" s="71"/>
      <c r="I58" s="71"/>
      <c r="J58" s="71"/>
      <c r="K58" s="72"/>
      <c r="L58" s="71"/>
      <c r="M58" s="71"/>
      <c r="N58" s="71"/>
      <c r="O58" s="71"/>
      <c r="P58" s="71"/>
    </row>
    <row r="59" spans="1:17">
      <c r="A59" s="71"/>
      <c r="B59" s="71"/>
      <c r="C59" s="72"/>
      <c r="D59" s="71"/>
      <c r="E59" s="71"/>
      <c r="F59" s="71"/>
      <c r="G59" s="71"/>
      <c r="H59" s="71"/>
      <c r="I59" s="71"/>
      <c r="J59" s="71"/>
      <c r="K59" s="72"/>
      <c r="L59" s="71"/>
      <c r="M59" s="71"/>
      <c r="N59" s="71"/>
      <c r="O59" s="71"/>
      <c r="P59" s="71"/>
    </row>
    <row r="60" spans="1:17">
      <c r="A60" s="71"/>
      <c r="B60" s="71"/>
      <c r="C60" s="72"/>
      <c r="D60" s="71"/>
      <c r="E60" s="71"/>
      <c r="F60" s="71"/>
      <c r="G60" s="71"/>
      <c r="H60" s="71"/>
      <c r="I60" s="71"/>
      <c r="J60" s="71"/>
      <c r="K60" s="72"/>
      <c r="L60" s="71"/>
      <c r="M60" s="71"/>
      <c r="N60" s="71"/>
      <c r="O60" s="71"/>
      <c r="P60" s="71"/>
    </row>
    <row r="61" spans="1:17">
      <c r="A61" s="71"/>
      <c r="B61" s="71"/>
      <c r="C61" s="72"/>
      <c r="D61" s="71"/>
      <c r="E61" s="71"/>
      <c r="F61" s="71"/>
      <c r="G61" s="71"/>
      <c r="H61" s="71"/>
      <c r="I61" s="71"/>
      <c r="J61" s="71"/>
      <c r="K61" s="72"/>
      <c r="L61" s="71"/>
      <c r="M61" s="71"/>
      <c r="N61" s="71"/>
      <c r="O61" s="71"/>
      <c r="P61" s="71"/>
    </row>
    <row r="62" spans="1:17">
      <c r="A62" s="71"/>
      <c r="B62" s="71"/>
      <c r="C62" s="72"/>
      <c r="D62" s="71"/>
      <c r="E62" s="71"/>
      <c r="F62" s="71"/>
      <c r="G62" s="71"/>
      <c r="H62" s="71"/>
      <c r="I62" s="71"/>
      <c r="J62" s="71"/>
      <c r="K62" s="72"/>
      <c r="L62" s="71"/>
      <c r="M62" s="71"/>
      <c r="N62" s="71"/>
      <c r="O62" s="71"/>
      <c r="P62" s="71"/>
    </row>
    <row r="63" spans="1:17">
      <c r="A63" s="71"/>
      <c r="B63" s="71"/>
      <c r="C63" s="72"/>
      <c r="D63" s="71"/>
      <c r="E63" s="71"/>
      <c r="F63" s="71"/>
      <c r="G63" s="71"/>
      <c r="H63" s="71"/>
      <c r="I63" s="71"/>
      <c r="J63" s="71"/>
      <c r="K63" s="72"/>
      <c r="L63" s="71"/>
      <c r="M63" s="71"/>
      <c r="N63" s="71"/>
      <c r="O63" s="71"/>
      <c r="P63" s="71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2023-10-02T14:32:28Z</dcterms:modified>
</cp:coreProperties>
</file>