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4 صندوق آهنگ سهام کیان\گزارش ماهانه\سال1402\14020830\"/>
    </mc:Choice>
  </mc:AlternateContent>
  <xr:revisionPtr revIDLastSave="0" documentId="13_ncr:1_{8F1457BD-B3F5-4FF2-9C57-66F34DD9F0F5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اوراق!$A$1:$AK$13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'!$A$1:$S$29</definedName>
    <definedName name="_xlnm.Print_Area" localSheetId="8">'درآمد ناشی از تغییر قیمت اوراق '!$A$1:$Q$34</definedName>
    <definedName name="_xlnm.Print_Area" localSheetId="7">'درآمد ناشی از فروش '!$A$1:$Q$42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'!$A$1:$Q$14</definedName>
    <definedName name="_xlnm.Print_Area" localSheetId="9">'سرمایه‌گذاری در سهام '!$A$1:$U$43</definedName>
    <definedName name="_xlnm.Print_Area" localSheetId="1">سهام!$A$1:$Z$42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" i="11" l="1"/>
  <c r="Q12" i="11"/>
  <c r="Q13" i="11"/>
  <c r="Q14" i="11"/>
  <c r="Q15" i="11"/>
  <c r="S15" i="11" s="1"/>
  <c r="U15" i="11" s="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10" i="11"/>
  <c r="S21" i="11"/>
  <c r="U21" i="11" s="1"/>
  <c r="S27" i="11"/>
  <c r="U27" i="11" s="1"/>
  <c r="O13" i="11"/>
  <c r="O14" i="11"/>
  <c r="O15" i="11"/>
  <c r="O16" i="11"/>
  <c r="O18" i="11"/>
  <c r="O19" i="11"/>
  <c r="O21" i="11"/>
  <c r="O22" i="11"/>
  <c r="O24" i="11"/>
  <c r="O25" i="11"/>
  <c r="O26" i="11"/>
  <c r="O27" i="11"/>
  <c r="O28" i="11"/>
  <c r="O29" i="11"/>
  <c r="S29" i="11" s="1"/>
  <c r="U29" i="11" s="1"/>
  <c r="O30" i="11"/>
  <c r="O31" i="11"/>
  <c r="O32" i="11"/>
  <c r="O34" i="11"/>
  <c r="O35" i="11"/>
  <c r="S35" i="11" s="1"/>
  <c r="U35" i="11" s="1"/>
  <c r="S36" i="11"/>
  <c r="U36" i="11" s="1"/>
  <c r="O38" i="11"/>
  <c r="O39" i="11"/>
  <c r="O40" i="11"/>
  <c r="O41" i="11"/>
  <c r="O42" i="11"/>
  <c r="S42" i="11" s="1"/>
  <c r="U42" i="11" s="1"/>
  <c r="O10" i="11"/>
  <c r="G15" i="11"/>
  <c r="I15" i="11" s="1"/>
  <c r="K15" i="11" s="1"/>
  <c r="G11" i="11"/>
  <c r="G12" i="11"/>
  <c r="G13" i="11"/>
  <c r="G14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10" i="11"/>
  <c r="I24" i="11"/>
  <c r="K24" i="11" s="1"/>
  <c r="I35" i="11"/>
  <c r="K35" i="11" s="1"/>
  <c r="E13" i="11"/>
  <c r="E14" i="11"/>
  <c r="E15" i="11"/>
  <c r="E16" i="11"/>
  <c r="E18" i="11"/>
  <c r="E19" i="11"/>
  <c r="E21" i="11"/>
  <c r="E22" i="11"/>
  <c r="E24" i="11"/>
  <c r="E25" i="11"/>
  <c r="E26" i="11"/>
  <c r="I26" i="11" s="1"/>
  <c r="K26" i="11" s="1"/>
  <c r="E27" i="11"/>
  <c r="E28" i="11"/>
  <c r="E29" i="11"/>
  <c r="E30" i="11"/>
  <c r="I30" i="11" s="1"/>
  <c r="K30" i="11" s="1"/>
  <c r="E31" i="11"/>
  <c r="E32" i="11"/>
  <c r="I32" i="11" s="1"/>
  <c r="K32" i="11" s="1"/>
  <c r="E34" i="11"/>
  <c r="E35" i="11"/>
  <c r="I36" i="11"/>
  <c r="K36" i="11" s="1"/>
  <c r="E38" i="11"/>
  <c r="I38" i="11" s="1"/>
  <c r="K38" i="11" s="1"/>
  <c r="E39" i="11"/>
  <c r="E40" i="11"/>
  <c r="E41" i="11"/>
  <c r="E42" i="11"/>
  <c r="E10" i="11"/>
  <c r="E43" i="11"/>
  <c r="S38" i="11"/>
  <c r="U38" i="11" s="1"/>
  <c r="M12" i="11"/>
  <c r="M13" i="11"/>
  <c r="M14" i="11"/>
  <c r="M15" i="11"/>
  <c r="M16" i="11"/>
  <c r="M18" i="11"/>
  <c r="M19" i="11"/>
  <c r="M20" i="11"/>
  <c r="M21" i="11"/>
  <c r="M24" i="11"/>
  <c r="M25" i="11"/>
  <c r="M26" i="11"/>
  <c r="M28" i="11"/>
  <c r="M30" i="11"/>
  <c r="M31" i="11"/>
  <c r="M34" i="11"/>
  <c r="M35" i="11"/>
  <c r="M39" i="11"/>
  <c r="M10" i="11"/>
  <c r="S11" i="11"/>
  <c r="U11" i="11" s="1"/>
  <c r="S17" i="11"/>
  <c r="U17" i="11" s="1"/>
  <c r="S23" i="11"/>
  <c r="U23" i="11" s="1"/>
  <c r="S24" i="11"/>
  <c r="U24" i="11" s="1"/>
  <c r="S25" i="11"/>
  <c r="U25" i="11" s="1"/>
  <c r="S30" i="11"/>
  <c r="U30" i="11" s="1"/>
  <c r="S31" i="11"/>
  <c r="U31" i="11" s="1"/>
  <c r="S37" i="11"/>
  <c r="U37" i="11" s="1"/>
  <c r="I16" i="9"/>
  <c r="I11" i="9"/>
  <c r="I10" i="9"/>
  <c r="Q40" i="1"/>
  <c r="C43" i="9"/>
  <c r="E12" i="14"/>
  <c r="E12" i="15" s="1"/>
  <c r="C12" i="14"/>
  <c r="K15" i="13"/>
  <c r="K11" i="13"/>
  <c r="K12" i="13"/>
  <c r="K13" i="13"/>
  <c r="K14" i="13"/>
  <c r="K10" i="13"/>
  <c r="I15" i="13"/>
  <c r="G15" i="13"/>
  <c r="G11" i="13"/>
  <c r="G12" i="13"/>
  <c r="G13" i="13"/>
  <c r="G14" i="13"/>
  <c r="G10" i="13"/>
  <c r="E15" i="13"/>
  <c r="Q12" i="18"/>
  <c r="O12" i="18"/>
  <c r="C43" i="11"/>
  <c r="S12" i="11"/>
  <c r="U12" i="11" s="1"/>
  <c r="S13" i="11"/>
  <c r="U13" i="11" s="1"/>
  <c r="S14" i="11"/>
  <c r="U14" i="11" s="1"/>
  <c r="S18" i="11"/>
  <c r="U18" i="11" s="1"/>
  <c r="S19" i="11"/>
  <c r="U19" i="11" s="1"/>
  <c r="S20" i="11"/>
  <c r="U20" i="11" s="1"/>
  <c r="S26" i="11"/>
  <c r="U26" i="11" s="1"/>
  <c r="S32" i="11"/>
  <c r="U32" i="11" s="1"/>
  <c r="S33" i="11"/>
  <c r="U33" i="11" s="1"/>
  <c r="I11" i="11"/>
  <c r="K11" i="11" s="1"/>
  <c r="I12" i="11"/>
  <c r="K12" i="11" s="1"/>
  <c r="I13" i="11"/>
  <c r="K13" i="11" s="1"/>
  <c r="I14" i="11"/>
  <c r="K14" i="11" s="1"/>
  <c r="I17" i="11"/>
  <c r="K17" i="11" s="1"/>
  <c r="I18" i="11"/>
  <c r="K18" i="11" s="1"/>
  <c r="I19" i="11"/>
  <c r="K19" i="11" s="1"/>
  <c r="I20" i="11"/>
  <c r="K20" i="11" s="1"/>
  <c r="I21" i="11"/>
  <c r="K21" i="11" s="1"/>
  <c r="I23" i="11"/>
  <c r="K23" i="11" s="1"/>
  <c r="I25" i="11"/>
  <c r="K25" i="11" s="1"/>
  <c r="I27" i="11"/>
  <c r="K27" i="11" s="1"/>
  <c r="I29" i="11"/>
  <c r="K29" i="11" s="1"/>
  <c r="I31" i="11"/>
  <c r="K31" i="11" s="1"/>
  <c r="I33" i="11"/>
  <c r="K33" i="11" s="1"/>
  <c r="I37" i="11"/>
  <c r="K37" i="11" s="1"/>
  <c r="I39" i="11"/>
  <c r="K39" i="11" s="1"/>
  <c r="Q34" i="10"/>
  <c r="O34" i="10"/>
  <c r="M34" i="10"/>
  <c r="K34" i="10"/>
  <c r="G34" i="10"/>
  <c r="E34" i="10"/>
  <c r="C34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2" i="10"/>
  <c r="I23" i="10"/>
  <c r="I24" i="10"/>
  <c r="I25" i="10"/>
  <c r="I26" i="10"/>
  <c r="I27" i="10"/>
  <c r="I28" i="10"/>
  <c r="I29" i="10"/>
  <c r="I34" i="10" s="1"/>
  <c r="I30" i="10"/>
  <c r="I31" i="10"/>
  <c r="I32" i="10"/>
  <c r="I33" i="10"/>
  <c r="I9" i="10"/>
  <c r="Q41" i="9"/>
  <c r="O41" i="9"/>
  <c r="M41" i="9"/>
  <c r="I41" i="9"/>
  <c r="G41" i="9"/>
  <c r="E41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9" i="9"/>
  <c r="I12" i="9"/>
  <c r="I13" i="9"/>
  <c r="I14" i="9"/>
  <c r="I15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9" i="9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9" i="8"/>
  <c r="M10" i="8"/>
  <c r="M11" i="8"/>
  <c r="M12" i="8"/>
  <c r="M13" i="8"/>
  <c r="M14" i="8"/>
  <c r="M15" i="8"/>
  <c r="M28" i="8" s="1"/>
  <c r="M16" i="8"/>
  <c r="M17" i="8"/>
  <c r="M18" i="8"/>
  <c r="M19" i="8"/>
  <c r="M20" i="8"/>
  <c r="M21" i="8"/>
  <c r="M22" i="8"/>
  <c r="M23" i="8"/>
  <c r="M24" i="8"/>
  <c r="M25" i="8"/>
  <c r="M26" i="8"/>
  <c r="M27" i="8"/>
  <c r="M9" i="8"/>
  <c r="Q28" i="8"/>
  <c r="O28" i="8"/>
  <c r="K28" i="8"/>
  <c r="I28" i="8"/>
  <c r="S9" i="7"/>
  <c r="S10" i="7"/>
  <c r="S11" i="7"/>
  <c r="S12" i="7"/>
  <c r="S8" i="7"/>
  <c r="M9" i="7"/>
  <c r="M10" i="7"/>
  <c r="M11" i="7"/>
  <c r="M12" i="7"/>
  <c r="M13" i="7" s="1"/>
  <c r="M8" i="7"/>
  <c r="S13" i="7"/>
  <c r="Q13" i="7"/>
  <c r="O13" i="7"/>
  <c r="K13" i="7"/>
  <c r="I13" i="7"/>
  <c r="E11" i="15"/>
  <c r="E10" i="15"/>
  <c r="S9" i="6"/>
  <c r="S10" i="6"/>
  <c r="S11" i="6"/>
  <c r="S12" i="6"/>
  <c r="S8" i="6"/>
  <c r="S13" i="6"/>
  <c r="Q13" i="6"/>
  <c r="O13" i="6"/>
  <c r="M13" i="6"/>
  <c r="K13" i="6"/>
  <c r="Y12" i="1"/>
  <c r="Y40" i="1"/>
  <c r="W40" i="1"/>
  <c r="U40" i="1"/>
  <c r="O40" i="1"/>
  <c r="K40" i="1"/>
  <c r="G40" i="1"/>
  <c r="E40" i="1"/>
  <c r="Q10" i="18"/>
  <c r="I10" i="18"/>
  <c r="Y38" i="1"/>
  <c r="Q11" i="18"/>
  <c r="I11" i="18"/>
  <c r="S22" i="11" l="1"/>
  <c r="U22" i="11" s="1"/>
  <c r="S28" i="11"/>
  <c r="U28" i="11" s="1"/>
  <c r="S41" i="11"/>
  <c r="U41" i="11" s="1"/>
  <c r="S40" i="11"/>
  <c r="U40" i="11" s="1"/>
  <c r="Q43" i="11"/>
  <c r="S16" i="11"/>
  <c r="U16" i="11" s="1"/>
  <c r="S34" i="11"/>
  <c r="U34" i="11" s="1"/>
  <c r="S39" i="11"/>
  <c r="U39" i="11" s="1"/>
  <c r="S10" i="11"/>
  <c r="O43" i="11"/>
  <c r="I16" i="11"/>
  <c r="K16" i="11" s="1"/>
  <c r="I22" i="11"/>
  <c r="K22" i="11" s="1"/>
  <c r="I42" i="11"/>
  <c r="K42" i="11" s="1"/>
  <c r="I28" i="11"/>
  <c r="K28" i="11" s="1"/>
  <c r="I41" i="11"/>
  <c r="K41" i="11" s="1"/>
  <c r="I34" i="11"/>
  <c r="K34" i="11" s="1"/>
  <c r="I40" i="11"/>
  <c r="K40" i="11" s="1"/>
  <c r="G43" i="11"/>
  <c r="I10" i="11"/>
  <c r="M43" i="11"/>
  <c r="S28" i="8"/>
  <c r="AA12" i="21"/>
  <c r="Y12" i="21"/>
  <c r="W12" i="21"/>
  <c r="S12" i="21"/>
  <c r="Q12" i="21"/>
  <c r="O12" i="21"/>
  <c r="S43" i="11" l="1"/>
  <c r="E9" i="15" s="1"/>
  <c r="U10" i="11"/>
  <c r="U43" i="11" s="1"/>
  <c r="I43" i="11"/>
  <c r="K10" i="11"/>
  <c r="K43" i="11" s="1"/>
  <c r="G12" i="18"/>
  <c r="AK12" i="21" l="1"/>
  <c r="AI12" i="21"/>
  <c r="AG12" i="21"/>
  <c r="D12" i="18" l="1"/>
  <c r="E12" i="18"/>
  <c r="F12" i="18"/>
  <c r="H12" i="18"/>
  <c r="I12" i="18"/>
  <c r="J12" i="18"/>
  <c r="K12" i="18"/>
  <c r="L12" i="18"/>
  <c r="M12" i="18"/>
  <c r="N12" i="18"/>
  <c r="P12" i="18"/>
  <c r="C12" i="18"/>
  <c r="Y19" i="1" l="1"/>
  <c r="Y21" i="1"/>
  <c r="Y16" i="1"/>
  <c r="Y28" i="1"/>
  <c r="Y17" i="1"/>
  <c r="Y23" i="1"/>
  <c r="Y29" i="1"/>
  <c r="Y18" i="1"/>
  <c r="Y24" i="1"/>
  <c r="Y30" i="1"/>
  <c r="Y36" i="1"/>
  <c r="Y13" i="1"/>
  <c r="Y25" i="1"/>
  <c r="Y31" i="1"/>
  <c r="Y37" i="1"/>
  <c r="Y14" i="1"/>
  <c r="Y20" i="1"/>
  <c r="Y26" i="1"/>
  <c r="Y32" i="1"/>
  <c r="Y39" i="1"/>
  <c r="Y15" i="1"/>
  <c r="Y27" i="1"/>
  <c r="Y33" i="1"/>
  <c r="Y22" i="1"/>
  <c r="Y34" i="1"/>
  <c r="Y35" i="1"/>
  <c r="E8" i="14"/>
  <c r="C8" i="14"/>
  <c r="I8" i="13"/>
  <c r="E8" i="13"/>
  <c r="K8" i="18"/>
  <c r="C8" i="18"/>
  <c r="I12" i="15" l="1"/>
  <c r="I11" i="15"/>
  <c r="L15" i="13"/>
  <c r="J15" i="13"/>
  <c r="H15" i="13"/>
  <c r="F15" i="13"/>
  <c r="R12" i="18"/>
  <c r="C4" i="18"/>
  <c r="A3" i="18"/>
  <c r="A3" i="13" s="1"/>
  <c r="AA43" i="11"/>
  <c r="R28" i="8"/>
  <c r="P28" i="8"/>
  <c r="N28" i="8"/>
  <c r="L28" i="8"/>
  <c r="J28" i="8"/>
  <c r="O7" i="8"/>
  <c r="I7" i="8"/>
  <c r="A4" i="15"/>
  <c r="A4" i="7" s="1"/>
  <c r="Q6" i="6"/>
  <c r="K6" i="6"/>
  <c r="E4" i="6"/>
  <c r="I10" i="15" l="1"/>
  <c r="A4" i="8"/>
  <c r="A4" i="10" s="1"/>
  <c r="A4" i="9" s="1"/>
  <c r="A4" i="11" s="1"/>
  <c r="A4" i="18" s="1"/>
  <c r="A4" i="13" s="1"/>
  <c r="A4" i="14" s="1"/>
  <c r="E13" i="15" l="1"/>
  <c r="I9" i="15" l="1"/>
  <c r="I13" i="15" s="1"/>
  <c r="G9" i="15"/>
  <c r="G10" i="15" l="1"/>
  <c r="G11" i="15"/>
  <c r="G12" i="15"/>
  <c r="G13" i="15" l="1"/>
  <c r="J41" i="9"/>
  <c r="P41" i="9"/>
  <c r="L41" i="9"/>
  <c r="H41" i="9"/>
  <c r="N41" i="9"/>
</calcChain>
</file>

<file path=xl/sharedStrings.xml><?xml version="1.0" encoding="utf-8"?>
<sst xmlns="http://schemas.openxmlformats.org/spreadsheetml/2006/main" count="554" uniqueCount="169">
  <si>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</si>
  <si>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</si>
  <si>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</si>
  <si>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</si>
  <si>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</si>
  <si>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</si>
  <si>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</si>
  <si>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</si>
  <si>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</si>
  <si>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</si>
  <si>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</si>
  <si>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</si>
  <si>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</si>
  <si>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</si>
  <si>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</si>
  <si>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</si>
  <si>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</si>
  <si>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</si>
  <si>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</si>
  <si>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</si>
  <si>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</si>
  <si>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</si>
  <si>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</si>
  <si>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</si>
  <si>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</si>
  <si>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</si>
  <si>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</si>
  <si>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</si>
  <si>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</si>
  <si>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</si>
  <si>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</si>
  <si>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</si>
  <si>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</si>
  <si>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</si>
  <si>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</si>
  <si>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</si>
  <si>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</si>
  <si>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</si>
  <si>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</si>
  <si>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</si>
  <si>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</si>
  <si>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</si>
  <si>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</si>
  <si>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</si>
  <si>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</si>
  <si>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</si>
  <si>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</si>
  <si>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</si>
  <si>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</si>
  <si>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</si>
  <si>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</si>
  <si>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</si>
  <si>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</si>
  <si>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</si>
  <si>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</si>
  <si>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</si>
  <si>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</si>
  <si>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</si>
  <si>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</si>
  <si>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</si>
  <si>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</si>
  <si>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</si>
  <si>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</si>
  <si>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</si>
  <si>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</si>
  <si>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</si>
  <si>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</si>
  <si>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</si>
  <si>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</si>
  <si>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</si>
  <si>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</si>
  <si>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</si>
  <si>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</si>
  <si>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</si>
  <si>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</si>
  <si>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</si>
  <si>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</si>
  <si>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</si>
  <si>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</si>
  <si>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</si>
  <si>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</si>
  <si>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</si>
  <si>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</si>
  <si>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</si>
  <si>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</si>
  <si>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</si>
  <si>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</si>
  <si>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</si>
  <si>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</si>
  <si>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</si>
  <si>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</si>
  <si>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</si>
  <si>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</si>
  <si>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</si>
  <si>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</si>
  <si>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</si>
  <si>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</si>
  <si>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</si>
  <si>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</si>
  <si>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</si>
  <si>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</si>
  <si>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</si>
  <si>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</si>
  <si>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</si>
  <si>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</si>
  <si>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</si>
  <si>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</si>
  <si>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</si>
  <si>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</si>
  <si>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</si>
  <si>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</si>
  <si>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</si>
  <si>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</si>
  <si>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</si>
  <si>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</si>
  <si>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</si>
  <si>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</si>
  <si>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</si>
  <si>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</si>
  <si>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</si>
  <si>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</si>
  <si>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</si>
  <si>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</si>
  <si>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</si>
  <si>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</si>
  <si>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</si>
  <si>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</si>
  <si>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</si>
  <si>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</si>
  <si>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</si>
  <si>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</si>
  <si>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</si>
  <si>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</si>
  <si>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>1402/03/31</t>
  </si>
  <si>
    <t>ح . سرمایه گذاری صبا تامین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</si>
  <si>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</si>
  <si>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</si>
  <si>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</si>
  <si>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</si>
  <si>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</si>
  <si>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</si>
  <si>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</si>
  <si>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</si>
  <si>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</si>
  <si>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</si>
  <si>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</si>
  <si>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</si>
  <si>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</si>
  <si>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</si>
  <si>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</si>
  <si>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</si>
  <si>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</si>
  <si>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</si>
  <si>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</si>
  <si>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</si>
  <si>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</si>
  <si>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</si>
  <si>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</si>
  <si>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</si>
  <si>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</si>
  <si>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1402/07/30</t>
  </si>
  <si>
    <t>1402/07/09</t>
  </si>
  <si>
    <t xml:space="preserve"> منتهی به 1402/08/30</t>
  </si>
  <si>
    <t>برای ماه منتهی به 1402/08/30</t>
  </si>
  <si>
    <t>1402/08/30</t>
  </si>
  <si>
    <t xml:space="preserve">از ابتدای سال مالی تا پایان آبان ماه </t>
  </si>
  <si>
    <t>طی آبان ماه</t>
  </si>
  <si>
    <t>از ابتدای سال مالی تا پایان آبان ماه</t>
  </si>
  <si>
    <t>کربن‌ ایران‌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</si>
</sst>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3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6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5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39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41" fontId="8" fillId="0" borderId="0" xfId="0" applyNumberFormat="1" applyFont="1"/>
    <xf numFmtId="167" fontId="26" fillId="0" borderId="1" xfId="2" applyNumberFormat="1" applyFont="1" applyFill="1" applyBorder="1" applyAlignment="1">
      <alignment horizontal="center" vertical="center" wrapText="1"/>
    </xf>
    <xf numFmtId="167" fontId="43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4" fillId="0" borderId="8" xfId="2" applyNumberFormat="1" applyFont="1" applyFill="1" applyBorder="1" applyAlignment="1">
      <alignment vertical="center"/>
    </xf>
    <xf numFmtId="0" fontId="44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6" fillId="0" borderId="8" xfId="2" applyNumberFormat="1" applyFont="1" applyFill="1" applyBorder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8" fillId="0" borderId="2" xfId="0" applyFont="1" applyBorder="1"/>
    <xf numFmtId="41" fontId="8" fillId="0" borderId="2" xfId="0" applyNumberFormat="1" applyFont="1" applyBorder="1"/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165" fontId="8" fillId="0" borderId="0" xfId="0" applyNumberFormat="1" applyFont="1" applyFill="1" applyAlignment="1">
      <alignment horizontal="right" vertical="center"/>
    </xf>
    <xf numFmtId="0" fontId="24" fillId="0" borderId="0" xfId="0" applyFont="1" applyFill="1" applyAlignment="1">
      <alignment vertical="center"/>
    </xf>
    <xf numFmtId="0" fontId="38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7" fillId="0" borderId="0" xfId="0" applyNumberFormat="1" applyFont="1" applyFill="1"/>
    <xf numFmtId="3" fontId="42" fillId="0" borderId="0" xfId="0" applyNumberFormat="1" applyFont="1" applyFill="1"/>
    <xf numFmtId="3" fontId="48" fillId="0" borderId="0" xfId="0" applyNumberFormat="1" applyFont="1" applyFill="1"/>
    <xf numFmtId="3" fontId="41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8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167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37" fillId="0" borderId="0" xfId="0" applyNumberFormat="1" applyFont="1" applyFill="1"/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8" fillId="0" borderId="0" xfId="0" applyFont="1" applyFill="1"/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41" fontId="8" fillId="0" borderId="0" xfId="0" applyNumberFormat="1" applyFont="1" applyFill="1"/>
    <xf numFmtId="3" fontId="8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43" fontId="3" fillId="0" borderId="2" xfId="2" applyNumberFormat="1" applyFont="1" applyFill="1" applyBorder="1" applyAlignment="1">
      <alignment horizontal="center" vertical="center"/>
    </xf>
    <xf numFmtId="165" fontId="8" fillId="0" borderId="0" xfId="0" applyNumberFormat="1" applyFont="1" applyFill="1"/>
    <xf numFmtId="168" fontId="8" fillId="0" borderId="0" xfId="0" applyNumberFormat="1" applyFont="1" applyFill="1"/>
    <xf numFmtId="167" fontId="8" fillId="0" borderId="0" xfId="0" applyNumberFormat="1" applyFont="1" applyFill="1"/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49" fillId="0" borderId="0" xfId="0" applyNumberFormat="1" applyFont="1" applyFill="1" applyAlignment="1">
      <alignment horizontal="right" vertical="center"/>
    </xf>
    <xf numFmtId="165" fontId="35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41" fontId="8" fillId="0" borderId="7" xfId="0" applyNumberFormat="1" applyFont="1" applyFill="1" applyBorder="1"/>
    <xf numFmtId="41" fontId="35" fillId="0" borderId="0" xfId="0" applyNumberFormat="1" applyFont="1" applyFill="1"/>
    <xf numFmtId="41" fontId="49" fillId="0" borderId="0" xfId="0" applyNumberFormat="1" applyFont="1" applyFill="1"/>
    <xf numFmtId="3" fontId="38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65" fontId="38" fillId="0" borderId="0" xfId="0" applyNumberFormat="1" applyFont="1" applyFill="1" applyAlignment="1">
      <alignment horizontal="right" vertical="center"/>
    </xf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3" fontId="51" fillId="0" borderId="0" xfId="0" applyNumberFormat="1" applyFont="1" applyFill="1" applyAlignment="1">
      <alignment vertical="center"/>
    </xf>
    <xf numFmtId="3" fontId="50" fillId="0" borderId="10" xfId="0" applyNumberFormat="1" applyFont="1" applyFill="1" applyBorder="1" applyAlignment="1">
      <alignment horizontal="center" vertical="top"/>
    </xf>
    <xf numFmtId="3" fontId="52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right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2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49</xdr:row>
      <xdr:rowOff>132229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BE0158-4FCB-45E8-A7E1-574397ED6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71200" y="0"/>
          <a:ext cx="7315200" cy="9466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19" zoomScaleNormal="100" zoomScaleSheetLayoutView="100" workbookViewId="0">
      <selection activeCell="K14" sqref="K1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92" t="s">
        <v>94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</row>
    <row r="24" spans="1:13" ht="15" customHeight="1">
      <c r="A24" s="192"/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</row>
    <row r="25" spans="1:13" ht="15" customHeight="1">
      <c r="A25" s="192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</row>
    <row r="28" spans="1:13">
      <c r="A28" s="193" t="s">
        <v>162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</row>
    <row r="29" spans="1:13">
      <c r="A29" s="193"/>
      <c r="B29" s="193"/>
      <c r="C29" s="193"/>
      <c r="D29" s="193"/>
      <c r="E29" s="193"/>
      <c r="F29" s="193"/>
      <c r="G29" s="193"/>
      <c r="H29" s="193"/>
      <c r="I29" s="193"/>
      <c r="J29" s="193"/>
      <c r="K29" s="193"/>
      <c r="L29" s="193"/>
      <c r="M29" s="193"/>
    </row>
    <row r="30" spans="1:13">
      <c r="A30" s="193"/>
      <c r="B30" s="193"/>
      <c r="C30" s="193"/>
      <c r="D30" s="193"/>
      <c r="E30" s="193"/>
      <c r="F30" s="193"/>
      <c r="G30" s="193"/>
      <c r="H30" s="193"/>
      <c r="I30" s="193"/>
      <c r="J30" s="193"/>
      <c r="K30" s="193"/>
      <c r="L30" s="193"/>
      <c r="M30" s="193"/>
    </row>
    <row r="32" spans="1:13">
      <c r="C32" s="18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65"/>
  <sheetViews>
    <sheetView rightToLeft="1" view="pageBreakPreview" zoomScale="40" zoomScaleNormal="100" zoomScaleSheetLayoutView="40" workbookViewId="0">
      <selection activeCell="C13" sqref="C13"/>
    </sheetView>
  </sheetViews>
  <sheetFormatPr defaultColWidth="9.140625" defaultRowHeight="27.75"/>
  <cols>
    <col min="1" max="1" width="74.140625" style="104" bestFit="1" customWidth="1"/>
    <col min="2" max="2" width="1" style="104" customWidth="1"/>
    <col min="3" max="3" width="39.140625" style="104" bestFit="1" customWidth="1"/>
    <col min="4" max="4" width="1" style="104" customWidth="1"/>
    <col min="5" max="5" width="45.5703125" style="104" bestFit="1" customWidth="1"/>
    <col min="6" max="6" width="1" style="104" customWidth="1"/>
    <col min="7" max="7" width="44.140625" style="104" bestFit="1" customWidth="1"/>
    <col min="8" max="8" width="1" style="104" customWidth="1"/>
    <col min="9" max="9" width="43.7109375" style="104" bestFit="1" customWidth="1"/>
    <col min="10" max="10" width="1" style="104" customWidth="1"/>
    <col min="11" max="11" width="22.28515625" style="148" customWidth="1"/>
    <col min="12" max="12" width="1" style="104" customWidth="1"/>
    <col min="13" max="13" width="44.140625" style="104" bestFit="1" customWidth="1"/>
    <col min="14" max="14" width="1" style="104" customWidth="1"/>
    <col min="15" max="15" width="44.42578125" style="104" bestFit="1" customWidth="1"/>
    <col min="16" max="16" width="1.5703125" style="104" customWidth="1"/>
    <col min="17" max="17" width="44" style="104" customWidth="1"/>
    <col min="18" max="18" width="1" style="104" customWidth="1"/>
    <col min="19" max="19" width="43.42578125" style="104" customWidth="1"/>
    <col min="20" max="20" width="1" style="104" customWidth="1"/>
    <col min="21" max="21" width="23.42578125" style="148" customWidth="1"/>
    <col min="22" max="22" width="1" style="104" customWidth="1"/>
    <col min="23" max="23" width="36.5703125" style="104" bestFit="1" customWidth="1"/>
    <col min="24" max="24" width="34.85546875" style="104" bestFit="1" customWidth="1"/>
    <col min="25" max="25" width="37.7109375" style="104" bestFit="1" customWidth="1"/>
    <col min="26" max="26" width="23" style="104" bestFit="1" customWidth="1"/>
    <col min="27" max="27" width="31.5703125" style="104" bestFit="1" customWidth="1"/>
    <col min="28" max="16384" width="9.140625" style="104"/>
  </cols>
  <sheetData>
    <row r="2" spans="1:25" s="142" customFormat="1" ht="78">
      <c r="A2" s="217" t="s">
        <v>67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</row>
    <row r="3" spans="1:25" s="142" customFormat="1" ht="78">
      <c r="A3" s="217" t="s">
        <v>29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</row>
    <row r="4" spans="1:25" s="142" customFormat="1" ht="78">
      <c r="A4" s="217" t="str">
        <f>'درآمد ناشی از فروش '!A4:Q4</f>
        <v>برای ماه منتهی به 1402/08/30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</row>
    <row r="5" spans="1:25" s="144" customFormat="1" ht="36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</row>
    <row r="6" spans="1:25" s="145" customFormat="1" ht="53.25">
      <c r="A6" s="220" t="s">
        <v>80</v>
      </c>
      <c r="B6" s="220"/>
      <c r="C6" s="220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U6" s="146"/>
    </row>
    <row r="7" spans="1:25" ht="40.5">
      <c r="A7" s="54"/>
      <c r="B7" s="54"/>
      <c r="C7" s="54"/>
      <c r="D7" s="54"/>
      <c r="E7" s="54"/>
      <c r="F7" s="54"/>
      <c r="G7" s="54"/>
      <c r="H7" s="54"/>
      <c r="I7" s="147"/>
      <c r="J7" s="54"/>
      <c r="K7" s="55"/>
      <c r="L7" s="54"/>
      <c r="M7" s="54"/>
      <c r="N7" s="54"/>
      <c r="O7" s="54"/>
      <c r="P7" s="54"/>
      <c r="Q7" s="54"/>
      <c r="R7" s="54"/>
      <c r="S7" s="147"/>
    </row>
    <row r="8" spans="1:25" s="145" customFormat="1" ht="46.5" customHeight="1" thickBot="1">
      <c r="A8" s="218" t="s">
        <v>3</v>
      </c>
      <c r="C8" s="219" t="s">
        <v>166</v>
      </c>
      <c r="D8" s="219" t="s">
        <v>31</v>
      </c>
      <c r="E8" s="219" t="s">
        <v>31</v>
      </c>
      <c r="F8" s="219" t="s">
        <v>31</v>
      </c>
      <c r="G8" s="219" t="s">
        <v>31</v>
      </c>
      <c r="H8" s="219" t="s">
        <v>31</v>
      </c>
      <c r="I8" s="219" t="s">
        <v>31</v>
      </c>
      <c r="J8" s="219" t="s">
        <v>31</v>
      </c>
      <c r="K8" s="219" t="s">
        <v>31</v>
      </c>
      <c r="M8" s="219" t="s">
        <v>167</v>
      </c>
      <c r="N8" s="219" t="s">
        <v>32</v>
      </c>
      <c r="O8" s="219" t="s">
        <v>32</v>
      </c>
      <c r="P8" s="219" t="s">
        <v>32</v>
      </c>
      <c r="Q8" s="219" t="s">
        <v>32</v>
      </c>
      <c r="R8" s="219" t="s">
        <v>32</v>
      </c>
      <c r="S8" s="219" t="s">
        <v>32</v>
      </c>
      <c r="T8" s="219" t="s">
        <v>32</v>
      </c>
      <c r="U8" s="219" t="s">
        <v>32</v>
      </c>
    </row>
    <row r="9" spans="1:25" s="149" customFormat="1" ht="76.5" customHeight="1" thickBot="1">
      <c r="A9" s="219" t="s">
        <v>3</v>
      </c>
      <c r="C9" s="150" t="s">
        <v>49</v>
      </c>
      <c r="E9" s="150" t="s">
        <v>50</v>
      </c>
      <c r="G9" s="150" t="s">
        <v>51</v>
      </c>
      <c r="I9" s="150" t="s">
        <v>22</v>
      </c>
      <c r="K9" s="150" t="s">
        <v>52</v>
      </c>
      <c r="M9" s="150" t="s">
        <v>49</v>
      </c>
      <c r="O9" s="150" t="s">
        <v>50</v>
      </c>
      <c r="Q9" s="150" t="s">
        <v>51</v>
      </c>
      <c r="S9" s="150" t="s">
        <v>22</v>
      </c>
      <c r="U9" s="150" t="s">
        <v>52</v>
      </c>
    </row>
    <row r="10" spans="1:25" s="152" customFormat="1" ht="51" customHeight="1">
      <c r="A10" s="151" t="s">
        <v>120</v>
      </c>
      <c r="C10" s="153">
        <v>0</v>
      </c>
      <c r="D10" s="153"/>
      <c r="E10" s="153">
        <f>VLOOKUP(A10,'درآمد ناشی از تغییر قیمت اوراق '!$A$9:$Q$33,9,0)</f>
        <v>113600325</v>
      </c>
      <c r="F10" s="153"/>
      <c r="G10" s="153">
        <f>VLOOKUP(A10,'درآمد ناشی از فروش '!$A$9:$Q$40,9,0)</f>
        <v>-1331721610</v>
      </c>
      <c r="H10" s="153"/>
      <c r="I10" s="153">
        <f>C10+E10+G10</f>
        <v>-1218121285</v>
      </c>
      <c r="K10" s="154">
        <f>I10/4148182075</f>
        <v>-0.29365183663014599</v>
      </c>
      <c r="M10" s="153">
        <f>VLOOKUP(A10,'درآمد سود سهام '!$A$9:$S$27,19,0)</f>
        <v>9400000000</v>
      </c>
      <c r="N10" s="153"/>
      <c r="O10" s="153">
        <f>VLOOKUP(A10,'درآمد ناشی از تغییر قیمت اوراق '!$A$9:$Q$33,17,0)</f>
        <v>-12205465408</v>
      </c>
      <c r="P10" s="153"/>
      <c r="Q10" s="153">
        <f>VLOOKUP(A10,'درآمد ناشی از فروش '!$A$9:$Q$40,17,0)</f>
        <v>3610730153</v>
      </c>
      <c r="R10" s="153"/>
      <c r="S10" s="153">
        <f>M10+O10+Q10</f>
        <v>805264745</v>
      </c>
      <c r="U10" s="154">
        <f>S10/'جمع درآمدها'!$J$5</f>
        <v>3.6088341298711325E-3</v>
      </c>
      <c r="W10" s="155"/>
      <c r="X10" s="155"/>
      <c r="Y10" s="145"/>
    </row>
    <row r="11" spans="1:25" s="152" customFormat="1" ht="51" customHeight="1">
      <c r="A11" s="151" t="s">
        <v>149</v>
      </c>
      <c r="C11" s="153">
        <v>0</v>
      </c>
      <c r="D11" s="153"/>
      <c r="E11" s="153">
        <v>0</v>
      </c>
      <c r="F11" s="153"/>
      <c r="G11" s="153">
        <f>VLOOKUP(A11,'درآمد ناشی از فروش '!$A$9:$Q$40,9,0)</f>
        <v>-5147183</v>
      </c>
      <c r="H11" s="153"/>
      <c r="I11" s="153">
        <f t="shared" ref="I11:I42" si="0">C11+E11+G11</f>
        <v>-5147183</v>
      </c>
      <c r="K11" s="154">
        <f t="shared" ref="K11:K42" si="1">I11/4148182075</f>
        <v>-1.2408286104461795E-3</v>
      </c>
      <c r="M11" s="153">
        <v>0</v>
      </c>
      <c r="N11" s="153"/>
      <c r="O11" s="153">
        <v>0</v>
      </c>
      <c r="P11" s="153"/>
      <c r="Q11" s="153">
        <f>VLOOKUP(A11,'درآمد ناشی از فروش '!$A$9:$Q$40,17,0)</f>
        <v>-52464660</v>
      </c>
      <c r="R11" s="153"/>
      <c r="S11" s="153">
        <f t="shared" ref="S11:S42" si="2">M11+O11+Q11</f>
        <v>-52464660</v>
      </c>
      <c r="U11" s="154">
        <f>S11/'جمع درآمدها'!$J$5</f>
        <v>-2.3512299128417054E-4</v>
      </c>
      <c r="W11" s="155"/>
      <c r="X11" s="155"/>
      <c r="Y11" s="145"/>
    </row>
    <row r="12" spans="1:25" s="152" customFormat="1" ht="51" customHeight="1">
      <c r="A12" s="151" t="s">
        <v>122</v>
      </c>
      <c r="C12" s="153">
        <v>0</v>
      </c>
      <c r="D12" s="153"/>
      <c r="E12" s="153">
        <v>0</v>
      </c>
      <c r="F12" s="153"/>
      <c r="G12" s="153">
        <f>VLOOKUP(A12,'درآمد ناشی از فروش '!$A$9:$Q$40,9,0)</f>
        <v>-23379391</v>
      </c>
      <c r="H12" s="153"/>
      <c r="I12" s="153">
        <f t="shared" si="0"/>
        <v>-23379391</v>
      </c>
      <c r="K12" s="154">
        <f t="shared" si="1"/>
        <v>-5.6360570913464546E-3</v>
      </c>
      <c r="M12" s="153">
        <f>VLOOKUP(A12,'درآمد سود سهام '!$A$9:$S$27,19,0)</f>
        <v>3142143237</v>
      </c>
      <c r="N12" s="153"/>
      <c r="O12" s="153">
        <v>0</v>
      </c>
      <c r="P12" s="153"/>
      <c r="Q12" s="153">
        <f>VLOOKUP(A12,'درآمد ناشی از فروش '!$A$9:$Q$40,17,0)</f>
        <v>-10744462768</v>
      </c>
      <c r="R12" s="153"/>
      <c r="S12" s="153">
        <f t="shared" si="2"/>
        <v>-7602319531</v>
      </c>
      <c r="U12" s="154">
        <f>S12/'جمع درآمدها'!$J$5</f>
        <v>-3.4070174262575845E-2</v>
      </c>
      <c r="W12" s="155"/>
      <c r="X12" s="155"/>
      <c r="Y12" s="145"/>
    </row>
    <row r="13" spans="1:25" s="152" customFormat="1" ht="51" customHeight="1">
      <c r="A13" s="151" t="s">
        <v>96</v>
      </c>
      <c r="C13" s="153">
        <v>0</v>
      </c>
      <c r="D13" s="153"/>
      <c r="E13" s="153">
        <f>VLOOKUP(A13,'درآمد ناشی از تغییر قیمت اوراق '!$A$9:$Q$33,9,0)</f>
        <v>3660846840</v>
      </c>
      <c r="F13" s="153"/>
      <c r="G13" s="153">
        <f>VLOOKUP(A13,'درآمد ناشی از فروش '!$A$9:$Q$40,9,0)</f>
        <v>3682365984</v>
      </c>
      <c r="H13" s="153"/>
      <c r="I13" s="153">
        <f t="shared" si="0"/>
        <v>7343212824</v>
      </c>
      <c r="K13" s="154">
        <f t="shared" si="1"/>
        <v>1.770224327484468</v>
      </c>
      <c r="M13" s="153">
        <f>VLOOKUP(A13,'درآمد سود سهام '!$A$9:$S$27,19,0)</f>
        <v>10500000000</v>
      </c>
      <c r="N13" s="153"/>
      <c r="O13" s="153">
        <f>VLOOKUP(A13,'درآمد ناشی از تغییر قیمت اوراق '!$A$9:$Q$33,17,0)</f>
        <v>2814910102</v>
      </c>
      <c r="P13" s="153"/>
      <c r="Q13" s="153">
        <f>VLOOKUP(A13,'درآمد ناشی از فروش '!$A$9:$Q$40,17,0)</f>
        <v>4859282560</v>
      </c>
      <c r="R13" s="153"/>
      <c r="S13" s="153">
        <f t="shared" si="2"/>
        <v>18174192662</v>
      </c>
      <c r="U13" s="154">
        <f>S13/'جمع درآمدها'!$J$5</f>
        <v>8.1448551136408046E-2</v>
      </c>
      <c r="W13" s="155"/>
      <c r="X13" s="155"/>
      <c r="Y13" s="145"/>
    </row>
    <row r="14" spans="1:25" s="152" customFormat="1" ht="51" customHeight="1">
      <c r="A14" s="151" t="s">
        <v>87</v>
      </c>
      <c r="C14" s="153">
        <v>0</v>
      </c>
      <c r="D14" s="153"/>
      <c r="E14" s="153">
        <f>VLOOKUP(A14,'درآمد ناشی از تغییر قیمت اوراق '!$A$9:$Q$33,9,0)</f>
        <v>4875791596</v>
      </c>
      <c r="F14" s="153"/>
      <c r="G14" s="153">
        <f>VLOOKUP(A14,'درآمد ناشی از فروش '!$A$9:$Q$40,9,0)</f>
        <v>-5086653628</v>
      </c>
      <c r="H14" s="153"/>
      <c r="I14" s="153">
        <f t="shared" si="0"/>
        <v>-210862032</v>
      </c>
      <c r="K14" s="154">
        <f t="shared" si="1"/>
        <v>-5.0832395537989974E-2</v>
      </c>
      <c r="M14" s="153">
        <f>VLOOKUP(A14,'درآمد سود سهام '!$A$9:$S$27,19,0)</f>
        <v>32900000000</v>
      </c>
      <c r="N14" s="153"/>
      <c r="O14" s="153">
        <f>VLOOKUP(A14,'درآمد ناشی از تغییر قیمت اوراق '!$A$9:$Q$33,17,0)</f>
        <v>-24361836270</v>
      </c>
      <c r="P14" s="153"/>
      <c r="Q14" s="153">
        <f>VLOOKUP(A14,'درآمد ناشی از فروش '!$A$9:$Q$40,17,0)</f>
        <v>-36426121264</v>
      </c>
      <c r="R14" s="153"/>
      <c r="S14" s="153">
        <f t="shared" si="2"/>
        <v>-27887957534</v>
      </c>
      <c r="U14" s="154">
        <f>S14/'جمع درآمدها'!$J$5</f>
        <v>-0.12498127303598269</v>
      </c>
      <c r="W14" s="155"/>
      <c r="X14" s="155"/>
      <c r="Y14" s="145"/>
    </row>
    <row r="15" spans="1:25" s="152" customFormat="1" ht="51" customHeight="1">
      <c r="A15" s="151" t="s">
        <v>111</v>
      </c>
      <c r="C15" s="153">
        <v>0</v>
      </c>
      <c r="D15" s="153"/>
      <c r="E15" s="153">
        <f>VLOOKUP(A15,'درآمد ناشی از تغییر قیمت اوراق '!$A$9:$Q$33,9,0)</f>
        <v>18363080675</v>
      </c>
      <c r="F15" s="153"/>
      <c r="G15" s="153">
        <f>VLOOKUP(A15,'درآمد ناشی از فروش '!$A$9:$Q$40,9,0)</f>
        <v>-13708225085</v>
      </c>
      <c r="H15" s="153"/>
      <c r="I15" s="153">
        <f t="shared" si="0"/>
        <v>4654855590</v>
      </c>
      <c r="K15" s="154">
        <f t="shared" si="1"/>
        <v>1.1221435090936793</v>
      </c>
      <c r="M15" s="153">
        <f>VLOOKUP(A15,'درآمد سود سهام '!$A$9:$S$27,19,0)</f>
        <v>31960000000</v>
      </c>
      <c r="N15" s="153"/>
      <c r="O15" s="153">
        <f>VLOOKUP(A15,'درآمد ناشی از تغییر قیمت اوراق '!$A$9:$Q$33,17,0)</f>
        <v>-13438128820</v>
      </c>
      <c r="P15" s="153"/>
      <c r="Q15" s="153">
        <f>VLOOKUP(A15,'درآمد ناشی از فروش '!$A$9:$Q$40,17,0)</f>
        <v>-13370415104</v>
      </c>
      <c r="R15" s="153"/>
      <c r="S15" s="153">
        <f t="shared" si="2"/>
        <v>5151456076</v>
      </c>
      <c r="U15" s="154">
        <f>S15/'جمع درآمدها'!$J$5</f>
        <v>2.3086507413907484E-2</v>
      </c>
      <c r="W15" s="155"/>
      <c r="X15" s="155"/>
      <c r="Y15" s="145"/>
    </row>
    <row r="16" spans="1:25" s="152" customFormat="1" ht="51" customHeight="1">
      <c r="A16" s="151" t="s">
        <v>107</v>
      </c>
      <c r="C16" s="153">
        <v>0</v>
      </c>
      <c r="D16" s="153"/>
      <c r="E16" s="153">
        <f>VLOOKUP(A16,'درآمد ناشی از تغییر قیمت اوراق '!$A$9:$Q$33,9,0)</f>
        <v>21313153263</v>
      </c>
      <c r="F16" s="153"/>
      <c r="G16" s="153">
        <f>VLOOKUP(A16,'درآمد ناشی از فروش '!$A$9:$Q$40,9,0)</f>
        <v>-29183333528</v>
      </c>
      <c r="H16" s="153"/>
      <c r="I16" s="153">
        <f t="shared" si="0"/>
        <v>-7870180265</v>
      </c>
      <c r="K16" s="154">
        <f t="shared" si="1"/>
        <v>-1.8972600822976171</v>
      </c>
      <c r="M16" s="153">
        <f>VLOOKUP(A16,'درآمد سود سهام '!$A$9:$S$27,19,0)</f>
        <v>52730882957</v>
      </c>
      <c r="N16" s="153"/>
      <c r="O16" s="153">
        <f>VLOOKUP(A16,'درآمد ناشی از تغییر قیمت اوراق '!$A$9:$Q$33,17,0)</f>
        <v>-58028940857</v>
      </c>
      <c r="P16" s="153"/>
      <c r="Q16" s="153">
        <f>VLOOKUP(A16,'درآمد ناشی از فروش '!$A$9:$Q$40,17,0)</f>
        <v>-68153075973</v>
      </c>
      <c r="R16" s="153"/>
      <c r="S16" s="153">
        <f t="shared" si="2"/>
        <v>-73451133873</v>
      </c>
      <c r="U16" s="154">
        <f>S16/'جمع درآمدها'!$J$5</f>
        <v>-0.32917492097411516</v>
      </c>
      <c r="W16" s="155"/>
      <c r="X16" s="155"/>
      <c r="Y16" s="145"/>
    </row>
    <row r="17" spans="1:25" s="152" customFormat="1" ht="51" customHeight="1">
      <c r="A17" s="151" t="s">
        <v>148</v>
      </c>
      <c r="C17" s="153">
        <v>0</v>
      </c>
      <c r="D17" s="153"/>
      <c r="E17" s="153">
        <v>0</v>
      </c>
      <c r="F17" s="153"/>
      <c r="G17" s="153">
        <f>VLOOKUP(A17,'درآمد ناشی از فروش '!$A$9:$Q$40,9,0)</f>
        <v>-1694704327</v>
      </c>
      <c r="H17" s="153"/>
      <c r="I17" s="153">
        <f t="shared" si="0"/>
        <v>-1694704327</v>
      </c>
      <c r="K17" s="154">
        <f t="shared" si="1"/>
        <v>-0.40854145173943457</v>
      </c>
      <c r="M17" s="153">
        <v>0</v>
      </c>
      <c r="N17" s="153"/>
      <c r="O17" s="153">
        <v>0</v>
      </c>
      <c r="P17" s="153"/>
      <c r="Q17" s="153">
        <f>VLOOKUP(A17,'درآمد ناشی از فروش '!$A$9:$Q$40,17,0)</f>
        <v>-3088084460</v>
      </c>
      <c r="R17" s="153"/>
      <c r="S17" s="153">
        <f t="shared" si="2"/>
        <v>-3088084460</v>
      </c>
      <c r="U17" s="154">
        <f>S17/'جمع درآمدها'!$J$5</f>
        <v>-1.3839404573923903E-2</v>
      </c>
      <c r="W17" s="155"/>
      <c r="X17" s="155"/>
      <c r="Y17" s="145"/>
    </row>
    <row r="18" spans="1:25" s="152" customFormat="1" ht="51" customHeight="1">
      <c r="A18" s="151" t="s">
        <v>108</v>
      </c>
      <c r="C18" s="153">
        <v>0</v>
      </c>
      <c r="D18" s="153"/>
      <c r="E18" s="153">
        <f>VLOOKUP(A18,'درآمد ناشی از تغییر قیمت اوراق '!$A$9:$Q$33,9,0)</f>
        <v>-5080871649</v>
      </c>
      <c r="F18" s="153"/>
      <c r="G18" s="153">
        <f>VLOOKUP(A18,'درآمد ناشی از فروش '!$A$9:$Q$40,9,0)</f>
        <v>-218879826</v>
      </c>
      <c r="H18" s="153"/>
      <c r="I18" s="153">
        <f t="shared" si="0"/>
        <v>-5299751475</v>
      </c>
      <c r="K18" s="154">
        <f t="shared" si="1"/>
        <v>-1.2776082098566033</v>
      </c>
      <c r="M18" s="153">
        <f>VLOOKUP(A18,'درآمد سود سهام '!$A$9:$S$27,19,0)</f>
        <v>14000000000</v>
      </c>
      <c r="N18" s="153"/>
      <c r="O18" s="153">
        <f>VLOOKUP(A18,'درآمد ناشی از تغییر قیمت اوراق '!$A$9:$Q$33,17,0)</f>
        <v>-3665380624</v>
      </c>
      <c r="P18" s="153"/>
      <c r="Q18" s="153">
        <f>VLOOKUP(A18,'درآمد ناشی از فروش '!$A$9:$Q$40,17,0)</f>
        <v>8512901733</v>
      </c>
      <c r="R18" s="153"/>
      <c r="S18" s="153">
        <f t="shared" si="2"/>
        <v>18847521109</v>
      </c>
      <c r="U18" s="154">
        <f>S18/'جمع درآمدها'!$J$5</f>
        <v>8.4466106164409097E-2</v>
      </c>
      <c r="W18" s="155"/>
      <c r="X18" s="155"/>
      <c r="Y18" s="145"/>
    </row>
    <row r="19" spans="1:25" s="152" customFormat="1" ht="51" customHeight="1">
      <c r="A19" s="151" t="s">
        <v>127</v>
      </c>
      <c r="C19" s="153">
        <v>0</v>
      </c>
      <c r="D19" s="153"/>
      <c r="E19" s="153">
        <f>VLOOKUP(A19,'درآمد ناشی از تغییر قیمت اوراق '!$A$9:$Q$33,9,0)</f>
        <v>-1476350837</v>
      </c>
      <c r="F19" s="153"/>
      <c r="G19" s="153">
        <f>VLOOKUP(A19,'درآمد ناشی از فروش '!$A$9:$Q$40,9,0)</f>
        <v>0</v>
      </c>
      <c r="H19" s="153"/>
      <c r="I19" s="153">
        <f t="shared" si="0"/>
        <v>-1476350837</v>
      </c>
      <c r="K19" s="154">
        <f t="shared" si="1"/>
        <v>-0.35590309448989171</v>
      </c>
      <c r="M19" s="153">
        <f>VLOOKUP(A19,'درآمد سود سهام '!$A$9:$S$27,19,0)</f>
        <v>33000000000</v>
      </c>
      <c r="N19" s="153"/>
      <c r="O19" s="153">
        <f>VLOOKUP(A19,'درآمد ناشی از تغییر قیمت اوراق '!$A$9:$Q$33,17,0)</f>
        <v>-42579399330</v>
      </c>
      <c r="P19" s="153"/>
      <c r="Q19" s="153">
        <f>VLOOKUP(A19,'درآمد ناشی از فروش '!$A$9:$Q$40,17,0)</f>
        <v>14261604</v>
      </c>
      <c r="R19" s="153"/>
      <c r="S19" s="153">
        <f t="shared" si="2"/>
        <v>-9565137726</v>
      </c>
      <c r="U19" s="154">
        <f>S19/'جمع درآمدها'!$J$5</f>
        <v>-4.2866641929675875E-2</v>
      </c>
      <c r="W19" s="155"/>
      <c r="X19" s="155"/>
      <c r="Y19" s="145"/>
    </row>
    <row r="20" spans="1:25" s="152" customFormat="1" ht="51" customHeight="1">
      <c r="A20" s="151" t="s">
        <v>124</v>
      </c>
      <c r="C20" s="153">
        <v>0</v>
      </c>
      <c r="D20" s="153"/>
      <c r="E20" s="153">
        <v>0</v>
      </c>
      <c r="F20" s="153"/>
      <c r="G20" s="153">
        <f>VLOOKUP(A20,'درآمد ناشی از فروش '!$A$9:$Q$40,9,0)</f>
        <v>0</v>
      </c>
      <c r="H20" s="153"/>
      <c r="I20" s="153">
        <f t="shared" si="0"/>
        <v>0</v>
      </c>
      <c r="K20" s="154">
        <f t="shared" si="1"/>
        <v>0</v>
      </c>
      <c r="M20" s="153">
        <f>VLOOKUP(A20,'درآمد سود سهام '!$A$9:$S$27,19,0)</f>
        <v>8029510396</v>
      </c>
      <c r="N20" s="153"/>
      <c r="O20" s="153">
        <v>0</v>
      </c>
      <c r="P20" s="153"/>
      <c r="Q20" s="153">
        <f>VLOOKUP(A20,'درآمد ناشی از فروش '!$A$9:$Q$40,17,0)</f>
        <v>4246684473</v>
      </c>
      <c r="R20" s="153"/>
      <c r="S20" s="153">
        <f t="shared" si="2"/>
        <v>12276194869</v>
      </c>
      <c r="U20" s="154">
        <f>S20/'جمع درآمدها'!$J$5</f>
        <v>5.501637977233944E-2</v>
      </c>
      <c r="W20" s="155"/>
      <c r="X20" s="155"/>
      <c r="Y20" s="145"/>
    </row>
    <row r="21" spans="1:25" s="152" customFormat="1" ht="51" customHeight="1">
      <c r="A21" s="151" t="s">
        <v>89</v>
      </c>
      <c r="C21" s="153">
        <v>0</v>
      </c>
      <c r="D21" s="153"/>
      <c r="E21" s="153">
        <f>VLOOKUP(A21,'درآمد ناشی از تغییر قیمت اوراق '!$A$9:$Q$33,9,0)</f>
        <v>-17325678598</v>
      </c>
      <c r="F21" s="153"/>
      <c r="G21" s="153">
        <f>VLOOKUP(A21,'درآمد ناشی از فروش '!$A$9:$Q$40,9,0)</f>
        <v>0</v>
      </c>
      <c r="H21" s="153"/>
      <c r="I21" s="153">
        <f t="shared" si="0"/>
        <v>-17325678598</v>
      </c>
      <c r="K21" s="154">
        <f t="shared" si="1"/>
        <v>-4.1766919302837016</v>
      </c>
      <c r="M21" s="153">
        <f>VLOOKUP(A21,'درآمد سود سهام '!$A$9:$S$27,19,0)</f>
        <v>31388560158</v>
      </c>
      <c r="N21" s="153"/>
      <c r="O21" s="153">
        <f>VLOOKUP(A21,'درآمد ناشی از تغییر قیمت اوراق '!$A$9:$Q$33,17,0)</f>
        <v>-48801068263</v>
      </c>
      <c r="P21" s="153"/>
      <c r="Q21" s="153">
        <f>VLOOKUP(A21,'درآمد ناشی از فروش '!$A$9:$Q$40,17,0)</f>
        <v>494039062</v>
      </c>
      <c r="R21" s="153"/>
      <c r="S21" s="153">
        <f t="shared" si="2"/>
        <v>-16918469043</v>
      </c>
      <c r="U21" s="154">
        <f>S21/'جمع درآمدها'!$J$5</f>
        <v>-7.582096308903552E-2</v>
      </c>
      <c r="W21" s="155"/>
      <c r="X21" s="155"/>
      <c r="Y21" s="145"/>
    </row>
    <row r="22" spans="1:25" s="152" customFormat="1" ht="51" customHeight="1">
      <c r="A22" s="151" t="s">
        <v>134</v>
      </c>
      <c r="C22" s="153">
        <v>0</v>
      </c>
      <c r="D22" s="153"/>
      <c r="E22" s="153">
        <f>VLOOKUP(A22,'درآمد ناشی از تغییر قیمت اوراق '!$A$9:$Q$33,9,0)</f>
        <v>407178005</v>
      </c>
      <c r="F22" s="153"/>
      <c r="G22" s="153">
        <f>VLOOKUP(A22,'درآمد ناشی از فروش '!$A$9:$Q$40,9,0)</f>
        <v>0</v>
      </c>
      <c r="H22" s="153"/>
      <c r="I22" s="153">
        <f t="shared" si="0"/>
        <v>407178005</v>
      </c>
      <c r="K22" s="154">
        <f t="shared" si="1"/>
        <v>9.8158180532613187E-2</v>
      </c>
      <c r="M22" s="153">
        <v>0</v>
      </c>
      <c r="N22" s="153"/>
      <c r="O22" s="153">
        <f>VLOOKUP(A22,'درآمد ناشی از تغییر قیمت اوراق '!$A$9:$Q$33,17,0)</f>
        <v>407178005</v>
      </c>
      <c r="P22" s="153"/>
      <c r="Q22" s="153">
        <f>VLOOKUP(A22,'درآمد ناشی از فروش '!$A$9:$Q$40,17,0)</f>
        <v>0</v>
      </c>
      <c r="R22" s="153"/>
      <c r="S22" s="153">
        <f t="shared" si="2"/>
        <v>407178005</v>
      </c>
      <c r="U22" s="154">
        <f>S22/'جمع درآمدها'!$J$5</f>
        <v>1.8247885437687188E-3</v>
      </c>
      <c r="W22" s="155"/>
      <c r="X22" s="155"/>
      <c r="Y22" s="145"/>
    </row>
    <row r="23" spans="1:25" s="152" customFormat="1" ht="51" customHeight="1">
      <c r="A23" s="151" t="s">
        <v>150</v>
      </c>
      <c r="C23" s="153">
        <v>0</v>
      </c>
      <c r="D23" s="153"/>
      <c r="E23" s="153">
        <v>0</v>
      </c>
      <c r="F23" s="153"/>
      <c r="G23" s="153">
        <f>VLOOKUP(A23,'درآمد ناشی از فروش '!$A$9:$Q$40,9,0)</f>
        <v>0</v>
      </c>
      <c r="H23" s="153"/>
      <c r="I23" s="153">
        <f t="shared" si="0"/>
        <v>0</v>
      </c>
      <c r="K23" s="154">
        <f t="shared" si="1"/>
        <v>0</v>
      </c>
      <c r="M23" s="153">
        <v>0</v>
      </c>
      <c r="N23" s="153"/>
      <c r="O23" s="153">
        <v>0</v>
      </c>
      <c r="P23" s="153"/>
      <c r="Q23" s="153">
        <f>VLOOKUP(A23,'درآمد ناشی از فروش '!$A$9:$Q$40,17,0)</f>
        <v>103188985</v>
      </c>
      <c r="R23" s="153"/>
      <c r="S23" s="153">
        <f t="shared" si="2"/>
        <v>103188985</v>
      </c>
      <c r="U23" s="154">
        <f>S23/'جمع درآمدها'!$J$5</f>
        <v>4.6244658443945705E-4</v>
      </c>
      <c r="W23" s="155"/>
      <c r="X23" s="155"/>
      <c r="Y23" s="145"/>
    </row>
    <row r="24" spans="1:25" s="152" customFormat="1" ht="51" customHeight="1">
      <c r="A24" s="151" t="s">
        <v>125</v>
      </c>
      <c r="C24" s="153">
        <v>0</v>
      </c>
      <c r="D24" s="153"/>
      <c r="E24" s="153">
        <f>VLOOKUP(A24,'درآمد ناشی از تغییر قیمت اوراق '!$A$9:$Q$33,9,0)</f>
        <v>6966302400</v>
      </c>
      <c r="F24" s="153"/>
      <c r="G24" s="153">
        <f>VLOOKUP(A24,'درآمد ناشی از فروش '!$A$9:$Q$40,9,0)</f>
        <v>0</v>
      </c>
      <c r="H24" s="153"/>
      <c r="I24" s="153">
        <f t="shared" si="0"/>
        <v>6966302400</v>
      </c>
      <c r="K24" s="154">
        <f t="shared" si="1"/>
        <v>1.6793627362656207</v>
      </c>
      <c r="M24" s="153">
        <f>VLOOKUP(A24,'درآمد سود سهام '!$A$9:$S$27,19,0)</f>
        <v>4381000000</v>
      </c>
      <c r="N24" s="153"/>
      <c r="O24" s="153">
        <f>VLOOKUP(A24,'درآمد ناشی از تغییر قیمت اوراق '!$A$9:$Q$33,17,0)</f>
        <v>-6846333230</v>
      </c>
      <c r="P24" s="153"/>
      <c r="Q24" s="153">
        <f>VLOOKUP(A24,'درآمد ناشی از فروش '!$A$9:$Q$40,17,0)</f>
        <v>-9584104</v>
      </c>
      <c r="R24" s="153"/>
      <c r="S24" s="153">
        <f t="shared" si="2"/>
        <v>-2474917334</v>
      </c>
      <c r="U24" s="154">
        <f>S24/'جمع درآمدها'!$J$5</f>
        <v>-1.1091465507469686E-2</v>
      </c>
      <c r="W24" s="155"/>
      <c r="X24" s="155"/>
      <c r="Y24" s="145"/>
    </row>
    <row r="25" spans="1:25" s="152" customFormat="1" ht="51" customHeight="1">
      <c r="A25" s="151" t="s">
        <v>112</v>
      </c>
      <c r="C25" s="153">
        <v>0</v>
      </c>
      <c r="D25" s="153"/>
      <c r="E25" s="153">
        <f>VLOOKUP(A25,'درآمد ناشی از تغییر قیمت اوراق '!$A$9:$Q$33,9,0)</f>
        <v>-2385720119</v>
      </c>
      <c r="F25" s="153"/>
      <c r="G25" s="153">
        <f>VLOOKUP(A25,'درآمد ناشی از فروش '!$A$9:$Q$40,9,0)</f>
        <v>0</v>
      </c>
      <c r="H25" s="153"/>
      <c r="I25" s="153">
        <f t="shared" si="0"/>
        <v>-2385720119</v>
      </c>
      <c r="K25" s="154">
        <f t="shared" si="1"/>
        <v>-0.57512425343576556</v>
      </c>
      <c r="M25" s="153">
        <f>VLOOKUP(A25,'درآمد سود سهام '!$A$9:$S$27,19,0)</f>
        <v>45450000900</v>
      </c>
      <c r="N25" s="153"/>
      <c r="O25" s="153">
        <f>VLOOKUP(A25,'درآمد ناشی از تغییر قیمت اوراق '!$A$9:$Q$33,17,0)</f>
        <v>-7430451287</v>
      </c>
      <c r="P25" s="153"/>
      <c r="Q25" s="153">
        <f>VLOOKUP(A25,'درآمد ناشی از فروش '!$A$9:$Q$40,17,0)</f>
        <v>-6146706250</v>
      </c>
      <c r="R25" s="153"/>
      <c r="S25" s="153">
        <f t="shared" si="2"/>
        <v>31872843363</v>
      </c>
      <c r="U25" s="154">
        <f>S25/'جمع درآمدها'!$J$5</f>
        <v>0.14283973768705222</v>
      </c>
      <c r="W25" s="155"/>
      <c r="X25" s="155"/>
      <c r="Y25" s="145"/>
    </row>
    <row r="26" spans="1:25" s="152" customFormat="1" ht="51" customHeight="1">
      <c r="A26" s="151" t="s">
        <v>88</v>
      </c>
      <c r="C26" s="153">
        <v>0</v>
      </c>
      <c r="D26" s="153"/>
      <c r="E26" s="153">
        <f>VLOOKUP(A26,'درآمد ناشی از تغییر قیمت اوراق '!$A$9:$Q$33,9,0)</f>
        <v>6921430729</v>
      </c>
      <c r="F26" s="153"/>
      <c r="G26" s="153">
        <f>VLOOKUP(A26,'درآمد ناشی از فروش '!$A$9:$Q$40,9,0)</f>
        <v>0</v>
      </c>
      <c r="H26" s="153"/>
      <c r="I26" s="153">
        <f t="shared" si="0"/>
        <v>6921430729</v>
      </c>
      <c r="K26" s="154">
        <f t="shared" si="1"/>
        <v>1.668545546906834</v>
      </c>
      <c r="M26" s="153">
        <f>VLOOKUP(A26,'درآمد سود سهام '!$A$9:$S$27,19,0)</f>
        <v>43712000000</v>
      </c>
      <c r="N26" s="153"/>
      <c r="O26" s="153">
        <f>VLOOKUP(A26,'درآمد ناشی از تغییر قیمت اوراق '!$A$9:$Q$33,17,0)</f>
        <v>-45950887390</v>
      </c>
      <c r="P26" s="153"/>
      <c r="Q26" s="153">
        <f>VLOOKUP(A26,'درآمد ناشی از فروش '!$A$9:$Q$40,17,0)</f>
        <v>12552256013</v>
      </c>
      <c r="R26" s="153"/>
      <c r="S26" s="153">
        <f t="shared" si="2"/>
        <v>10313368623</v>
      </c>
      <c r="U26" s="154">
        <f>S26/'جمع درآمدها'!$J$5</f>
        <v>4.6219876024281237E-2</v>
      </c>
      <c r="W26" s="155"/>
      <c r="X26" s="155"/>
      <c r="Y26" s="145"/>
    </row>
    <row r="27" spans="1:25" s="152" customFormat="1" ht="51" customHeight="1">
      <c r="A27" s="151" t="s">
        <v>110</v>
      </c>
      <c r="C27" s="153">
        <v>0</v>
      </c>
      <c r="D27" s="153"/>
      <c r="E27" s="153">
        <f>VLOOKUP(A27,'درآمد ناشی از تغییر قیمت اوراق '!$A$9:$Q$33,9,0)</f>
        <v>15310730267</v>
      </c>
      <c r="F27" s="153"/>
      <c r="G27" s="153">
        <f>VLOOKUP(A27,'درآمد ناشی از فروش '!$A$9:$Q$40,9,0)</f>
        <v>0</v>
      </c>
      <c r="H27" s="153"/>
      <c r="I27" s="153">
        <f t="shared" si="0"/>
        <v>15310730267</v>
      </c>
      <c r="K27" s="154">
        <f t="shared" si="1"/>
        <v>3.6909494304200714</v>
      </c>
      <c r="M27" s="153">
        <v>0</v>
      </c>
      <c r="N27" s="153"/>
      <c r="O27" s="153">
        <f>VLOOKUP(A27,'درآمد ناشی از تغییر قیمت اوراق '!$A$9:$Q$33,17,0)</f>
        <v>50778230987</v>
      </c>
      <c r="P27" s="153"/>
      <c r="Q27" s="153">
        <f>VLOOKUP(A27,'درآمد ناشی از فروش '!$A$9:$Q$40,17,0)</f>
        <v>558786604</v>
      </c>
      <c r="R27" s="153"/>
      <c r="S27" s="153">
        <f t="shared" si="2"/>
        <v>51337017591</v>
      </c>
      <c r="U27" s="154">
        <f>S27/'جمع درآمدها'!$J$5</f>
        <v>0.23006940556946337</v>
      </c>
      <c r="W27" s="155"/>
      <c r="X27" s="155"/>
      <c r="Y27" s="145"/>
    </row>
    <row r="28" spans="1:25" s="152" customFormat="1" ht="51" customHeight="1">
      <c r="A28" s="151" t="s">
        <v>123</v>
      </c>
      <c r="C28" s="153">
        <v>0</v>
      </c>
      <c r="D28" s="153"/>
      <c r="E28" s="153">
        <f>VLOOKUP(A28,'درآمد ناشی از تغییر قیمت اوراق '!$A$9:$Q$33,9,0)</f>
        <v>12715887600</v>
      </c>
      <c r="F28" s="153"/>
      <c r="G28" s="153">
        <f>VLOOKUP(A28,'درآمد ناشی از فروش '!$A$9:$Q$40,9,0)</f>
        <v>0</v>
      </c>
      <c r="H28" s="153"/>
      <c r="I28" s="153">
        <f t="shared" si="0"/>
        <v>12715887600</v>
      </c>
      <c r="K28" s="154">
        <f t="shared" si="1"/>
        <v>3.065412117909506</v>
      </c>
      <c r="M28" s="153">
        <f>VLOOKUP(A28,'درآمد سود سهام '!$A$9:$S$27,19,0)</f>
        <v>24203422313</v>
      </c>
      <c r="N28" s="153"/>
      <c r="O28" s="153">
        <f>VLOOKUP(A28,'درآمد ناشی از تغییر قیمت اوراق '!$A$9:$Q$33,17,0)</f>
        <v>3949780159</v>
      </c>
      <c r="P28" s="153"/>
      <c r="Q28" s="153">
        <f>VLOOKUP(A28,'درآمد ناشی از فروش '!$A$9:$Q$40,17,0)</f>
        <v>-516759928</v>
      </c>
      <c r="R28" s="153"/>
      <c r="S28" s="153">
        <f t="shared" si="2"/>
        <v>27636442544</v>
      </c>
      <c r="U28" s="154">
        <f>S28/'جمع درآمدها'!$J$5</f>
        <v>0.12385409606006008</v>
      </c>
      <c r="W28" s="155"/>
      <c r="X28" s="155"/>
      <c r="Y28" s="145"/>
    </row>
    <row r="29" spans="1:25" s="152" customFormat="1" ht="51" customHeight="1">
      <c r="A29" s="151" t="s">
        <v>126</v>
      </c>
      <c r="C29" s="153">
        <v>0</v>
      </c>
      <c r="D29" s="153"/>
      <c r="E29" s="153">
        <f>VLOOKUP(A29,'درآمد ناشی از تغییر قیمت اوراق '!$A$9:$Q$33,9,0)</f>
        <v>0</v>
      </c>
      <c r="F29" s="153"/>
      <c r="G29" s="153">
        <f>VLOOKUP(A29,'درآمد ناشی از فروش '!$A$9:$Q$40,9,0)</f>
        <v>0</v>
      </c>
      <c r="H29" s="153"/>
      <c r="I29" s="153">
        <f t="shared" si="0"/>
        <v>0</v>
      </c>
      <c r="K29" s="154">
        <f t="shared" si="1"/>
        <v>0</v>
      </c>
      <c r="M29" s="153">
        <v>0</v>
      </c>
      <c r="N29" s="153"/>
      <c r="O29" s="153">
        <f>VLOOKUP(A29,'درآمد ناشی از تغییر قیمت اوراق '!$A$9:$Q$33,17,0)</f>
        <v>474758102</v>
      </c>
      <c r="P29" s="153"/>
      <c r="Q29" s="153">
        <f>VLOOKUP(A29,'درآمد ناشی از فروش '!$A$9:$Q$40,17,0)</f>
        <v>0</v>
      </c>
      <c r="R29" s="153"/>
      <c r="S29" s="153">
        <f t="shared" si="2"/>
        <v>474758102</v>
      </c>
      <c r="U29" s="154">
        <f>S29/'جمع درآمدها'!$J$5</f>
        <v>2.1276521200868422E-3</v>
      </c>
      <c r="W29" s="155"/>
      <c r="X29" s="155"/>
      <c r="Y29" s="145"/>
    </row>
    <row r="30" spans="1:25" s="152" customFormat="1" ht="51" customHeight="1">
      <c r="A30" s="151" t="s">
        <v>109</v>
      </c>
      <c r="C30" s="153">
        <v>0</v>
      </c>
      <c r="D30" s="153"/>
      <c r="E30" s="153">
        <f>VLOOKUP(A30,'درآمد ناشی از تغییر قیمت اوراق '!$A$9:$Q$33,9,0)</f>
        <v>9459379800</v>
      </c>
      <c r="F30" s="153"/>
      <c r="G30" s="153">
        <f>VLOOKUP(A30,'درآمد ناشی از فروش '!$A$9:$Q$40,9,0)</f>
        <v>0</v>
      </c>
      <c r="H30" s="153"/>
      <c r="I30" s="153">
        <f t="shared" si="0"/>
        <v>9459379800</v>
      </c>
      <c r="K30" s="154">
        <f t="shared" si="1"/>
        <v>2.2803675511278034</v>
      </c>
      <c r="M30" s="153">
        <f>VLOOKUP(A30,'درآمد سود سهام '!$A$9:$S$27,19,0)</f>
        <v>31395000000</v>
      </c>
      <c r="N30" s="153"/>
      <c r="O30" s="153">
        <f>VLOOKUP(A30,'درآمد ناشی از تغییر قیمت اوراق '!$A$9:$Q$33,17,0)</f>
        <v>60520084491</v>
      </c>
      <c r="P30" s="153"/>
      <c r="Q30" s="153">
        <f>VLOOKUP(A30,'درآمد ناشی از فروش '!$A$9:$Q$40,17,0)</f>
        <v>17069580831</v>
      </c>
      <c r="R30" s="153"/>
      <c r="S30" s="153">
        <f t="shared" si="2"/>
        <v>108984665322</v>
      </c>
      <c r="U30" s="154">
        <f>S30/'جمع درآمدها'!$J$5</f>
        <v>0.48842021495255755</v>
      </c>
      <c r="W30" s="155"/>
      <c r="X30" s="155"/>
      <c r="Y30" s="145"/>
    </row>
    <row r="31" spans="1:25" s="152" customFormat="1" ht="51" customHeight="1">
      <c r="A31" s="151" t="s">
        <v>90</v>
      </c>
      <c r="C31" s="153">
        <v>0</v>
      </c>
      <c r="D31" s="153"/>
      <c r="E31" s="153">
        <f>VLOOKUP(A31,'درآمد ناشی از تغییر قیمت اوراق '!$A$9:$Q$33,9,0)</f>
        <v>1212741000</v>
      </c>
      <c r="F31" s="153"/>
      <c r="G31" s="153">
        <f>VLOOKUP(A31,'درآمد ناشی از فروش '!$A$9:$Q$40,9,0)</f>
        <v>0</v>
      </c>
      <c r="H31" s="153"/>
      <c r="I31" s="153">
        <f t="shared" si="0"/>
        <v>1212741000</v>
      </c>
      <c r="K31" s="154">
        <f t="shared" si="1"/>
        <v>0.29235481424715426</v>
      </c>
      <c r="M31" s="153">
        <f>VLOOKUP(A31,'درآمد سود سهام '!$A$9:$S$27,19,0)</f>
        <v>3900000000</v>
      </c>
      <c r="N31" s="153"/>
      <c r="O31" s="153">
        <f>VLOOKUP(A31,'درآمد ناشی از تغییر قیمت اوراق '!$A$9:$Q$33,17,0)</f>
        <v>19842155367</v>
      </c>
      <c r="P31" s="153"/>
      <c r="Q31" s="153">
        <f>VLOOKUP(A31,'درآمد ناشی از فروش '!$A$9:$Q$40,17,0)</f>
        <v>34352182076</v>
      </c>
      <c r="R31" s="153"/>
      <c r="S31" s="153">
        <f t="shared" si="2"/>
        <v>58094337443</v>
      </c>
      <c r="U31" s="154">
        <f>S31/'جمع درآمدها'!$J$5</f>
        <v>0.26035267161304676</v>
      </c>
      <c r="W31" s="155"/>
      <c r="X31" s="155"/>
      <c r="Y31" s="145"/>
    </row>
    <row r="32" spans="1:25" s="152" customFormat="1" ht="51" customHeight="1">
      <c r="A32" s="151" t="s">
        <v>91</v>
      </c>
      <c r="C32" s="153">
        <v>0</v>
      </c>
      <c r="D32" s="153"/>
      <c r="E32" s="153">
        <f>VLOOKUP(A32,'درآمد ناشی از تغییر قیمت اوراق '!$A$9:$Q$33,9,0)</f>
        <v>129226500</v>
      </c>
      <c r="F32" s="153"/>
      <c r="G32" s="153">
        <f>VLOOKUP(A32,'درآمد ناشی از فروش '!$A$9:$Q$40,9,0)</f>
        <v>0</v>
      </c>
      <c r="H32" s="153"/>
      <c r="I32" s="153">
        <f t="shared" si="0"/>
        <v>129226500</v>
      </c>
      <c r="K32" s="154">
        <f t="shared" si="1"/>
        <v>3.1152562173877095E-2</v>
      </c>
      <c r="M32" s="153">
        <v>0</v>
      </c>
      <c r="N32" s="153"/>
      <c r="O32" s="153">
        <f>VLOOKUP(A32,'درآمد ناشی از تغییر قیمت اوراق '!$A$9:$Q$33,17,0)</f>
        <v>10084870932</v>
      </c>
      <c r="P32" s="153"/>
      <c r="Q32" s="153">
        <f>VLOOKUP(A32,'درآمد ناشی از فروش '!$A$9:$Q$40,17,0)</f>
        <v>-2147651792</v>
      </c>
      <c r="R32" s="153"/>
      <c r="S32" s="153">
        <f t="shared" si="2"/>
        <v>7937219140</v>
      </c>
      <c r="U32" s="154">
        <f>S32/'جمع درآمدها'!$J$5</f>
        <v>3.557104356865691E-2</v>
      </c>
      <c r="W32" s="155"/>
      <c r="X32" s="155"/>
      <c r="Y32" s="145"/>
    </row>
    <row r="33" spans="1:27" s="152" customFormat="1" ht="51" customHeight="1">
      <c r="A33" s="151" t="s">
        <v>118</v>
      </c>
      <c r="C33" s="153">
        <v>0</v>
      </c>
      <c r="D33" s="153"/>
      <c r="E33" s="153">
        <v>0</v>
      </c>
      <c r="F33" s="153"/>
      <c r="G33" s="153">
        <f>VLOOKUP(A33,'درآمد ناشی از فروش '!$A$9:$Q$40,9,0)</f>
        <v>0</v>
      </c>
      <c r="H33" s="153"/>
      <c r="I33" s="153">
        <f t="shared" si="0"/>
        <v>0</v>
      </c>
      <c r="K33" s="154">
        <f t="shared" si="1"/>
        <v>0</v>
      </c>
      <c r="M33" s="153">
        <v>0</v>
      </c>
      <c r="N33" s="153"/>
      <c r="O33" s="153">
        <v>0</v>
      </c>
      <c r="P33" s="153"/>
      <c r="Q33" s="153">
        <f>VLOOKUP(A33,'درآمد ناشی از فروش '!$A$9:$Q$40,17,0)</f>
        <v>6919838686</v>
      </c>
      <c r="R33" s="153"/>
      <c r="S33" s="153">
        <f t="shared" si="2"/>
        <v>6919838686</v>
      </c>
      <c r="U33" s="154">
        <f>S33/'جمع درآمدها'!$J$5</f>
        <v>3.1011602306319035E-2</v>
      </c>
      <c r="W33" s="155"/>
      <c r="X33" s="155"/>
      <c r="Y33" s="145"/>
    </row>
    <row r="34" spans="1:27" s="152" customFormat="1" ht="51" customHeight="1">
      <c r="A34" s="151" t="s">
        <v>119</v>
      </c>
      <c r="C34" s="153">
        <v>0</v>
      </c>
      <c r="D34" s="153"/>
      <c r="E34" s="153">
        <f>VLOOKUP(A34,'درآمد ناشی از تغییر قیمت اوراق '!$A$9:$Q$33,9,0)</f>
        <v>-795240000</v>
      </c>
      <c r="F34" s="153"/>
      <c r="G34" s="153">
        <f>VLOOKUP(A34,'درآمد ناشی از فروش '!$A$9:$Q$40,9,0)</f>
        <v>0</v>
      </c>
      <c r="H34" s="153"/>
      <c r="I34" s="153">
        <f t="shared" si="0"/>
        <v>-795240000</v>
      </c>
      <c r="K34" s="154">
        <f t="shared" si="1"/>
        <v>-0.19170807491616673</v>
      </c>
      <c r="M34" s="153">
        <f>VLOOKUP(A34,'درآمد سود سهام '!$A$9:$S$27,19,0)</f>
        <v>7500000000</v>
      </c>
      <c r="N34" s="153"/>
      <c r="O34" s="153">
        <f>VLOOKUP(A34,'درآمد ناشی از تغییر قیمت اوراق '!$A$9:$Q$33,17,0)</f>
        <v>-6338090753</v>
      </c>
      <c r="P34" s="153"/>
      <c r="Q34" s="153">
        <f>VLOOKUP(A34,'درآمد ناشی از فروش '!$A$9:$Q$40,17,0)</f>
        <v>8276311366</v>
      </c>
      <c r="R34" s="153"/>
      <c r="S34" s="153">
        <f t="shared" si="2"/>
        <v>9438220613</v>
      </c>
      <c r="U34" s="154">
        <f>S34/'جمع درآمدها'!$J$5</f>
        <v>4.229785655579351E-2</v>
      </c>
      <c r="W34" s="155"/>
      <c r="X34" s="155"/>
      <c r="Y34" s="145"/>
    </row>
    <row r="35" spans="1:27" s="152" customFormat="1" ht="51" customHeight="1">
      <c r="A35" s="151" t="s">
        <v>99</v>
      </c>
      <c r="C35" s="153">
        <v>0</v>
      </c>
      <c r="D35" s="153"/>
      <c r="E35" s="153">
        <f>VLOOKUP(A35,'درآمد ناشی از تغییر قیمت اوراق '!$A$9:$Q$33,9,0)</f>
        <v>-13274827644</v>
      </c>
      <c r="F35" s="153"/>
      <c r="G35" s="153">
        <f>VLOOKUP(A35,'درآمد ناشی از فروش '!$A$9:$Q$40,9,0)</f>
        <v>0</v>
      </c>
      <c r="H35" s="153"/>
      <c r="I35" s="153">
        <f t="shared" si="0"/>
        <v>-13274827644</v>
      </c>
      <c r="K35" s="154">
        <f t="shared" si="1"/>
        <v>-3.2001554907639873</v>
      </c>
      <c r="M35" s="153">
        <f>VLOOKUP(A35,'درآمد سود سهام '!$A$9:$S$27,19,0)</f>
        <v>11400000000</v>
      </c>
      <c r="N35" s="153"/>
      <c r="O35" s="153">
        <f>VLOOKUP(A35,'درآمد ناشی از تغییر قیمت اوراق '!$A$9:$Q$33,17,0)</f>
        <v>24757654445</v>
      </c>
      <c r="P35" s="153"/>
      <c r="Q35" s="153">
        <f>VLOOKUP(A35,'درآمد ناشی از فروش '!$A$9:$Q$40,17,0)</f>
        <v>815818355</v>
      </c>
      <c r="R35" s="153"/>
      <c r="S35" s="153">
        <f t="shared" si="2"/>
        <v>36973472800</v>
      </c>
      <c r="U35" s="154">
        <f>S35/'جمع درآمدها'!$J$5</f>
        <v>0.16569846298250893</v>
      </c>
      <c r="W35" s="155"/>
      <c r="X35" s="155"/>
      <c r="Y35" s="145"/>
    </row>
    <row r="36" spans="1:27" s="152" customFormat="1" ht="51" customHeight="1">
      <c r="A36" s="151" t="s">
        <v>84</v>
      </c>
      <c r="C36" s="153">
        <v>0</v>
      </c>
      <c r="D36" s="153"/>
      <c r="E36" s="153">
        <v>0</v>
      </c>
      <c r="F36" s="153"/>
      <c r="G36" s="153">
        <f>VLOOKUP(A36,'درآمد ناشی از فروش '!$A$9:$Q$40,9,0)</f>
        <v>0</v>
      </c>
      <c r="H36" s="153"/>
      <c r="I36" s="153">
        <f t="shared" si="0"/>
        <v>0</v>
      </c>
      <c r="K36" s="154">
        <f t="shared" si="1"/>
        <v>0</v>
      </c>
      <c r="M36" s="153">
        <v>0</v>
      </c>
      <c r="N36" s="153"/>
      <c r="O36" s="153">
        <v>0</v>
      </c>
      <c r="P36" s="153"/>
      <c r="Q36" s="153">
        <f>VLOOKUP(A36,'درآمد ناشی از فروش '!$A$9:$Q$40,17,0)</f>
        <v>-23093737578</v>
      </c>
      <c r="R36" s="153"/>
      <c r="S36" s="153">
        <f t="shared" si="2"/>
        <v>-23093737578</v>
      </c>
      <c r="U36" s="154">
        <f>S36/'جمع درآمدها'!$J$5</f>
        <v>-0.10349573711658507</v>
      </c>
      <c r="W36" s="155"/>
      <c r="X36" s="155"/>
      <c r="Y36" s="145"/>
    </row>
    <row r="37" spans="1:27" s="152" customFormat="1" ht="51" customHeight="1">
      <c r="A37" s="151" t="s">
        <v>105</v>
      </c>
      <c r="C37" s="153">
        <v>0</v>
      </c>
      <c r="D37" s="153"/>
      <c r="E37" s="153">
        <v>0</v>
      </c>
      <c r="F37" s="153"/>
      <c r="G37" s="153">
        <f>VLOOKUP(A37,'درآمد ناشی از فروش '!$A$9:$Q$40,9,0)</f>
        <v>0</v>
      </c>
      <c r="H37" s="153"/>
      <c r="I37" s="153">
        <f t="shared" si="0"/>
        <v>0</v>
      </c>
      <c r="K37" s="154">
        <f t="shared" si="1"/>
        <v>0</v>
      </c>
      <c r="M37" s="153">
        <v>0</v>
      </c>
      <c r="N37" s="153"/>
      <c r="O37" s="153">
        <v>0</v>
      </c>
      <c r="P37" s="153"/>
      <c r="Q37" s="153">
        <f>VLOOKUP(A37,'درآمد ناشی از فروش '!$A$9:$Q$40,17,0)</f>
        <v>4732905526</v>
      </c>
      <c r="R37" s="153"/>
      <c r="S37" s="153">
        <f t="shared" si="2"/>
        <v>4732905526</v>
      </c>
      <c r="U37" s="154">
        <f>S37/'جمع درآمدها'!$J$5</f>
        <v>2.1210752242337996E-2</v>
      </c>
      <c r="W37" s="155"/>
      <c r="X37" s="155"/>
      <c r="Y37" s="145"/>
    </row>
    <row r="38" spans="1:27" s="152" customFormat="1" ht="51" customHeight="1">
      <c r="A38" s="151" t="s">
        <v>85</v>
      </c>
      <c r="C38" s="153">
        <v>0</v>
      </c>
      <c r="D38" s="153"/>
      <c r="E38" s="153">
        <f>VLOOKUP(A38,'درآمد ناشی از تغییر قیمت اوراق '!$A$9:$Q$33,9,0)</f>
        <v>-2640252023</v>
      </c>
      <c r="F38" s="153"/>
      <c r="G38" s="153">
        <f>VLOOKUP(A38,'درآمد ناشی از فروش '!$A$9:$Q$40,9,0)</f>
        <v>0</v>
      </c>
      <c r="H38" s="153"/>
      <c r="I38" s="153">
        <f t="shared" si="0"/>
        <v>-2640252023</v>
      </c>
      <c r="K38" s="154">
        <f t="shared" si="1"/>
        <v>-0.63648412130029275</v>
      </c>
      <c r="M38" s="153">
        <v>0</v>
      </c>
      <c r="N38" s="153"/>
      <c r="O38" s="153">
        <f>VLOOKUP(A38,'درآمد ناشی از تغییر قیمت اوراق '!$A$9:$Q$33,17,0)</f>
        <v>-8166446200</v>
      </c>
      <c r="P38" s="153"/>
      <c r="Q38" s="153">
        <f>VLOOKUP(A38,'درآمد ناشی از فروش '!$A$9:$Q$40,17,0)</f>
        <v>-36392304910</v>
      </c>
      <c r="R38" s="153"/>
      <c r="S38" s="153">
        <f t="shared" si="2"/>
        <v>-44558751110</v>
      </c>
      <c r="U38" s="154">
        <f>S38/'جمع درآمدها'!$J$5</f>
        <v>-0.19969226616297625</v>
      </c>
      <c r="W38" s="155"/>
      <c r="X38" s="155"/>
      <c r="Y38" s="145"/>
    </row>
    <row r="39" spans="1:27" s="152" customFormat="1" ht="51" customHeight="1">
      <c r="A39" s="151" t="s">
        <v>86</v>
      </c>
      <c r="C39" s="153">
        <v>0</v>
      </c>
      <c r="D39" s="153"/>
      <c r="E39" s="153">
        <f>VLOOKUP(A39,'درآمد ناشی از تغییر قیمت اوراق '!$A$9:$Q$33,9,0)</f>
        <v>-670983750</v>
      </c>
      <c r="F39" s="153"/>
      <c r="G39" s="153">
        <f>VLOOKUP(A39,'درآمد ناشی از فروش '!$A$9:$Q$40,9,0)</f>
        <v>0</v>
      </c>
      <c r="H39" s="153"/>
      <c r="I39" s="153">
        <f t="shared" si="0"/>
        <v>-670983750</v>
      </c>
      <c r="K39" s="154">
        <f t="shared" si="1"/>
        <v>-0.16175368821051569</v>
      </c>
      <c r="M39" s="153">
        <f>VLOOKUP(A39,'درآمد سود سهام '!$A$9:$S$27,19,0)</f>
        <v>10604623656</v>
      </c>
      <c r="N39" s="153"/>
      <c r="O39" s="153">
        <f>VLOOKUP(A39,'درآمد ناشی از تغییر قیمت اوراق '!$A$9:$Q$33,17,0)</f>
        <v>4504937023</v>
      </c>
      <c r="P39" s="153"/>
      <c r="Q39" s="153">
        <f>VLOOKUP(A39,'درآمد ناشی از فروش '!$A$9:$Q$40,17,0)</f>
        <v>1086774268</v>
      </c>
      <c r="R39" s="153"/>
      <c r="S39" s="153">
        <f t="shared" si="2"/>
        <v>16196334947</v>
      </c>
      <c r="U39" s="154">
        <f>S39/'جمع درآمدها'!$J$5</f>
        <v>7.2584683110097109E-2</v>
      </c>
      <c r="W39" s="155"/>
      <c r="X39" s="155"/>
      <c r="Y39" s="145"/>
    </row>
    <row r="40" spans="1:27" s="152" customFormat="1" ht="51" customHeight="1">
      <c r="A40" s="151" t="s">
        <v>147</v>
      </c>
      <c r="C40" s="153">
        <v>0</v>
      </c>
      <c r="D40" s="153"/>
      <c r="E40" s="153">
        <f>VLOOKUP(A40,'درآمد ناشی از تغییر قیمت اوراق '!$A$9:$Q$33,9,0)</f>
        <v>-7546417272</v>
      </c>
      <c r="F40" s="153"/>
      <c r="G40" s="153">
        <v>0</v>
      </c>
      <c r="H40" s="153"/>
      <c r="I40" s="153">
        <f t="shared" si="0"/>
        <v>-7546417272</v>
      </c>
      <c r="K40" s="154">
        <f t="shared" si="1"/>
        <v>-1.8192107134063058</v>
      </c>
      <c r="M40" s="153">
        <v>0</v>
      </c>
      <c r="N40" s="153"/>
      <c r="O40" s="153">
        <f>VLOOKUP(A40,'درآمد ناشی از تغییر قیمت اوراق '!$A$9:$Q$33,17,0)</f>
        <v>-17647281444</v>
      </c>
      <c r="P40" s="153"/>
      <c r="Q40" s="153">
        <v>0</v>
      </c>
      <c r="R40" s="153"/>
      <c r="S40" s="153">
        <f t="shared" si="2"/>
        <v>-17647281444</v>
      </c>
      <c r="U40" s="154">
        <f>S40/'جمع درآمدها'!$J$5</f>
        <v>-7.9087172225016156E-2</v>
      </c>
      <c r="W40" s="155"/>
      <c r="X40" s="155"/>
      <c r="Y40" s="145"/>
    </row>
    <row r="41" spans="1:27" s="152" customFormat="1" ht="51" customHeight="1">
      <c r="A41" s="151" t="s">
        <v>115</v>
      </c>
      <c r="C41" s="153">
        <v>0</v>
      </c>
      <c r="D41" s="153"/>
      <c r="E41" s="153">
        <f>VLOOKUP(A41,'درآمد ناشی از تغییر قیمت اوراق '!$A$9:$Q$33,9,0)</f>
        <v>-5964300</v>
      </c>
      <c r="F41" s="153"/>
      <c r="G41" s="153">
        <v>0</v>
      </c>
      <c r="H41" s="153"/>
      <c r="I41" s="153">
        <f t="shared" si="0"/>
        <v>-5964300</v>
      </c>
      <c r="K41" s="154">
        <f t="shared" si="1"/>
        <v>-1.4378105618712506E-3</v>
      </c>
      <c r="M41" s="153">
        <v>0</v>
      </c>
      <c r="N41" s="153"/>
      <c r="O41" s="153">
        <f>VLOOKUP(A41,'درآمد ناشی از تغییر قیمت اوراق '!$A$9:$Q$33,17,0)</f>
        <v>0</v>
      </c>
      <c r="P41" s="153"/>
      <c r="Q41" s="153">
        <v>0</v>
      </c>
      <c r="R41" s="153"/>
      <c r="S41" s="153">
        <f t="shared" si="2"/>
        <v>0</v>
      </c>
      <c r="U41" s="154">
        <f>S41/'جمع درآمدها'!$J$5</f>
        <v>0</v>
      </c>
      <c r="W41" s="155"/>
      <c r="X41" s="155"/>
      <c r="Y41" s="145"/>
    </row>
    <row r="42" spans="1:27" s="152" customFormat="1" ht="51" customHeight="1">
      <c r="A42" s="151" t="s">
        <v>168</v>
      </c>
      <c r="C42" s="153">
        <v>0</v>
      </c>
      <c r="D42" s="153"/>
      <c r="E42" s="153">
        <f>VLOOKUP(A42,'درآمد ناشی از تغییر قیمت اوراق '!$A$9:$Q$33,9,0)</f>
        <v>-310045981</v>
      </c>
      <c r="F42" s="153"/>
      <c r="G42" s="153">
        <v>0</v>
      </c>
      <c r="H42" s="153"/>
      <c r="I42" s="153">
        <f t="shared" si="0"/>
        <v>-310045981</v>
      </c>
      <c r="K42" s="154">
        <f t="shared" si="1"/>
        <v>-7.4742616257990557E-2</v>
      </c>
      <c r="M42" s="153">
        <v>0</v>
      </c>
      <c r="N42" s="153"/>
      <c r="O42" s="153">
        <f>VLOOKUP(A42,'درآمد ناشی از تغییر قیمت اوراق '!$A$9:$Q$33,17,0)</f>
        <v>-310045981</v>
      </c>
      <c r="P42" s="153"/>
      <c r="Q42" s="153">
        <v>0</v>
      </c>
      <c r="R42" s="153"/>
      <c r="S42" s="153">
        <f t="shared" si="2"/>
        <v>-310045981</v>
      </c>
      <c r="U42" s="154">
        <f>S42/'جمع درآمدها'!$J$5</f>
        <v>-1.389486532236273E-3</v>
      </c>
      <c r="W42" s="155"/>
      <c r="X42" s="155"/>
      <c r="Y42" s="145"/>
    </row>
    <row r="43" spans="1:27" s="145" customFormat="1" ht="51" customHeight="1" thickBot="1">
      <c r="C43" s="156">
        <f>SUM(C10:C42)</f>
        <v>0</v>
      </c>
      <c r="E43" s="156">
        <f>SUM(E10:E42)</f>
        <v>49936996827</v>
      </c>
      <c r="G43" s="156">
        <f>SUM(G10:G42)</f>
        <v>-47569678594</v>
      </c>
      <c r="I43" s="156">
        <f>SUM(I10:I42)</f>
        <v>2367318233</v>
      </c>
      <c r="J43" s="152"/>
      <c r="K43" s="23">
        <f>SUM(K10:K42)</f>
        <v>0.57068812077155373</v>
      </c>
      <c r="L43" s="152"/>
      <c r="M43" s="156">
        <f>SUM(M10:M42)</f>
        <v>409597143617</v>
      </c>
      <c r="O43" s="156">
        <f>SUM(O10:O42)</f>
        <v>-117635196244</v>
      </c>
      <c r="Q43" s="156">
        <f>SUM(Q10:Q42)</f>
        <v>-91935826496</v>
      </c>
      <c r="S43" s="156">
        <f>SUM(S10:S42)</f>
        <v>200026120877</v>
      </c>
      <c r="T43" s="152"/>
      <c r="U43" s="23">
        <f>SUM(U10:U42)</f>
        <v>0.8964270401365283</v>
      </c>
      <c r="V43" s="152"/>
      <c r="AA43" s="136">
        <f>SUM(W43:Z43)</f>
        <v>0</v>
      </c>
    </row>
    <row r="44" spans="1:27" s="157" customFormat="1" ht="51" customHeight="1" thickTop="1"/>
    <row r="45" spans="1:27" s="157" customFormat="1" ht="36.75"/>
    <row r="46" spans="1:27" s="157" customFormat="1" ht="36.75"/>
    <row r="47" spans="1:27" s="157" customFormat="1" ht="36.75"/>
    <row r="48" spans="1:27" s="157" customFormat="1" ht="36.75"/>
    <row r="49" s="157" customFormat="1" ht="36.75"/>
    <row r="50" s="157" customFormat="1" ht="36.75"/>
    <row r="51" s="157" customFormat="1" ht="36.75"/>
    <row r="52" s="157" customFormat="1" ht="36.75"/>
    <row r="53" s="157" customFormat="1" ht="36.75"/>
    <row r="54" s="157" customFormat="1" ht="36.75"/>
    <row r="55" s="157" customFormat="1" ht="36.75"/>
    <row r="56" s="157" customFormat="1" ht="36.75"/>
    <row r="57" s="157" customFormat="1" ht="36.75"/>
    <row r="58" s="157" customFormat="1" ht="36.75"/>
    <row r="59" s="157" customFormat="1" ht="36.75"/>
    <row r="60" s="157" customFormat="1" ht="36.75"/>
    <row r="61" s="157" customFormat="1" ht="36.75"/>
    <row r="62" s="157" customFormat="1" ht="36.75"/>
    <row r="63" s="157" customFormat="1" ht="36.75"/>
    <row r="64" s="157" customFormat="1" ht="36.75"/>
    <row r="65" spans="1:1" ht="36.75">
      <c r="A65" s="157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Q13" sqref="Q13"/>
    </sheetView>
  </sheetViews>
  <sheetFormatPr defaultColWidth="9.140625" defaultRowHeight="27.75"/>
  <cols>
    <col min="1" max="1" width="42" style="158" bestFit="1" customWidth="1"/>
    <col min="2" max="2" width="1" style="158" customWidth="1"/>
    <col min="3" max="3" width="20.28515625" style="158" customWidth="1"/>
    <col min="4" max="4" width="1" style="158" customWidth="1"/>
    <col min="5" max="5" width="24" style="158" bestFit="1" customWidth="1"/>
    <col min="6" max="6" width="1" style="158" customWidth="1"/>
    <col min="7" max="7" width="20.140625" style="158" bestFit="1" customWidth="1"/>
    <col min="8" max="8" width="1" style="158" customWidth="1"/>
    <col min="9" max="9" width="20.140625" style="158" bestFit="1" customWidth="1"/>
    <col min="10" max="10" width="1" style="158" customWidth="1"/>
    <col min="11" max="11" width="20.7109375" style="158" customWidth="1"/>
    <col min="12" max="12" width="1" style="158" customWidth="1"/>
    <col min="13" max="13" width="24" style="158" bestFit="1" customWidth="1"/>
    <col min="14" max="14" width="1" style="158" customWidth="1"/>
    <col min="15" max="15" width="20.5703125" style="158" bestFit="1" customWidth="1"/>
    <col min="16" max="16" width="1" style="158" customWidth="1"/>
    <col min="17" max="17" width="20.5703125" style="158" bestFit="1" customWidth="1"/>
    <col min="18" max="18" width="1" style="158" customWidth="1"/>
    <col min="19" max="19" width="9.140625" style="158" customWidth="1"/>
    <col min="20" max="16384" width="9.140625" style="158"/>
  </cols>
  <sheetData>
    <row r="2" spans="1:18" ht="30">
      <c r="A2" s="221" t="s">
        <v>67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</row>
    <row r="3" spans="1:18" ht="30">
      <c r="A3" s="221" t="str">
        <f>'سرمایه‌گذاری در سهام '!A3:U3</f>
        <v>صورت وضعیت درآمدها</v>
      </c>
      <c r="B3" s="221"/>
      <c r="C3" s="221" t="s">
        <v>29</v>
      </c>
      <c r="D3" s="221" t="s">
        <v>29</v>
      </c>
      <c r="E3" s="221" t="s">
        <v>29</v>
      </c>
      <c r="F3" s="221" t="s">
        <v>29</v>
      </c>
      <c r="G3" s="221" t="s">
        <v>29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</row>
    <row r="4" spans="1:18" ht="30">
      <c r="A4" s="221" t="str">
        <f>'سرمایه‌گذاری در سهام '!A4:U4</f>
        <v>برای ماه منتهی به 1402/08/30</v>
      </c>
      <c r="B4" s="221"/>
      <c r="C4" s="221">
        <f>'سرمایه‌گذاری در سهام '!A4:U4</f>
        <v>0</v>
      </c>
      <c r="D4" s="221" t="s">
        <v>60</v>
      </c>
      <c r="E4" s="221" t="s">
        <v>60</v>
      </c>
      <c r="F4" s="221" t="s">
        <v>60</v>
      </c>
      <c r="G4" s="221" t="s">
        <v>60</v>
      </c>
      <c r="H4" s="221"/>
      <c r="I4" s="221"/>
      <c r="J4" s="221"/>
      <c r="K4" s="221"/>
      <c r="L4" s="221"/>
      <c r="M4" s="221"/>
      <c r="N4" s="221"/>
      <c r="O4" s="221"/>
      <c r="P4" s="221"/>
      <c r="Q4" s="221"/>
    </row>
    <row r="5" spans="1:18" ht="30"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</row>
    <row r="6" spans="1:18" ht="32.25">
      <c r="A6" s="222" t="s">
        <v>82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</row>
    <row r="7" spans="1:18" ht="32.2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</row>
    <row r="8" spans="1:18" ht="30">
      <c r="A8" s="221" t="s">
        <v>33</v>
      </c>
      <c r="C8" s="221" t="str">
        <f>'درآمد ناشی از فروش '!C7</f>
        <v>طی آبان ماه</v>
      </c>
      <c r="D8" s="221" t="s">
        <v>31</v>
      </c>
      <c r="E8" s="221" t="s">
        <v>31</v>
      </c>
      <c r="F8" s="221" t="s">
        <v>31</v>
      </c>
      <c r="G8" s="221" t="s">
        <v>31</v>
      </c>
      <c r="H8" s="221" t="s">
        <v>31</v>
      </c>
      <c r="I8" s="221" t="s">
        <v>31</v>
      </c>
      <c r="K8" s="221" t="str">
        <f>'درآمد ناشی از فروش '!K7</f>
        <v>از ابتدای سال مالی تا پایان آبان ماه</v>
      </c>
      <c r="L8" s="221" t="s">
        <v>32</v>
      </c>
      <c r="M8" s="221" t="s">
        <v>32</v>
      </c>
      <c r="N8" s="221" t="s">
        <v>32</v>
      </c>
      <c r="O8" s="221" t="s">
        <v>32</v>
      </c>
      <c r="P8" s="221" t="s">
        <v>32</v>
      </c>
      <c r="Q8" s="221" t="s">
        <v>32</v>
      </c>
    </row>
    <row r="9" spans="1:18" ht="60.75" thickBot="1">
      <c r="A9" s="221" t="s">
        <v>33</v>
      </c>
      <c r="C9" s="161" t="s">
        <v>61</v>
      </c>
      <c r="D9" s="162"/>
      <c r="E9" s="161" t="s">
        <v>50</v>
      </c>
      <c r="F9" s="162"/>
      <c r="G9" s="161" t="s">
        <v>51</v>
      </c>
      <c r="H9" s="162"/>
      <c r="I9" s="161" t="s">
        <v>62</v>
      </c>
      <c r="J9" s="162"/>
      <c r="K9" s="161" t="s">
        <v>61</v>
      </c>
      <c r="L9" s="162"/>
      <c r="M9" s="161" t="s">
        <v>50</v>
      </c>
      <c r="N9" s="162"/>
      <c r="O9" s="161" t="s">
        <v>51</v>
      </c>
      <c r="P9" s="162"/>
      <c r="Q9" s="161" t="s">
        <v>62</v>
      </c>
    </row>
    <row r="10" spans="1:18" ht="30">
      <c r="A10" s="94" t="s">
        <v>145</v>
      </c>
      <c r="B10" s="92"/>
      <c r="C10" s="96">
        <v>0</v>
      </c>
      <c r="D10" s="96"/>
      <c r="E10" s="104">
        <v>0</v>
      </c>
      <c r="F10" s="104"/>
      <c r="G10" s="104">
        <v>0</v>
      </c>
      <c r="H10" s="104"/>
      <c r="I10" s="104">
        <f>C10+E10+G10</f>
        <v>0</v>
      </c>
      <c r="J10" s="104"/>
      <c r="K10" s="104">
        <v>0</v>
      </c>
      <c r="L10" s="104"/>
      <c r="M10" s="104">
        <v>0</v>
      </c>
      <c r="N10" s="104"/>
      <c r="O10" s="104">
        <v>120708430</v>
      </c>
      <c r="P10" s="104"/>
      <c r="Q10" s="104">
        <f>K10+M10+O10</f>
        <v>120708430</v>
      </c>
    </row>
    <row r="11" spans="1:18" ht="36" customHeight="1">
      <c r="A11" s="94" t="s">
        <v>146</v>
      </c>
      <c r="B11" s="92"/>
      <c r="C11" s="96">
        <v>0</v>
      </c>
      <c r="D11" s="96"/>
      <c r="E11" s="104">
        <v>0</v>
      </c>
      <c r="F11" s="104"/>
      <c r="G11" s="104">
        <v>0</v>
      </c>
      <c r="H11" s="104"/>
      <c r="I11" s="104">
        <f>C11+E11+G11</f>
        <v>0</v>
      </c>
      <c r="J11" s="104"/>
      <c r="K11" s="104">
        <v>0</v>
      </c>
      <c r="L11" s="104"/>
      <c r="M11" s="104">
        <v>0</v>
      </c>
      <c r="N11" s="104"/>
      <c r="O11" s="104">
        <v>7132926</v>
      </c>
      <c r="P11" s="104"/>
      <c r="Q11" s="104">
        <f>K11+M11+O11</f>
        <v>7132926</v>
      </c>
    </row>
    <row r="12" spans="1:18" ht="43.5" thickBot="1">
      <c r="C12" s="102">
        <f>SUM(C10:C11)</f>
        <v>0</v>
      </c>
      <c r="D12" s="156">
        <f t="shared" ref="D12:P12" si="0">SUM(D10:D11)</f>
        <v>0</v>
      </c>
      <c r="E12" s="102">
        <f t="shared" si="0"/>
        <v>0</v>
      </c>
      <c r="F12" s="102">
        <f t="shared" si="0"/>
        <v>0</v>
      </c>
      <c r="G12" s="102">
        <f>SUM(G10:G11)</f>
        <v>0</v>
      </c>
      <c r="H12" s="102">
        <f t="shared" si="0"/>
        <v>0</v>
      </c>
      <c r="I12" s="102">
        <f t="shared" si="0"/>
        <v>0</v>
      </c>
      <c r="J12" s="102">
        <f t="shared" si="0"/>
        <v>0</v>
      </c>
      <c r="K12" s="102">
        <f t="shared" si="0"/>
        <v>0</v>
      </c>
      <c r="L12" s="102">
        <f t="shared" si="0"/>
        <v>0</v>
      </c>
      <c r="M12" s="102">
        <f t="shared" si="0"/>
        <v>0</v>
      </c>
      <c r="N12" s="102">
        <f t="shared" si="0"/>
        <v>0</v>
      </c>
      <c r="O12" s="102">
        <f>SUM(O10:O11)</f>
        <v>127841356</v>
      </c>
      <c r="P12" s="102">
        <f t="shared" si="0"/>
        <v>0</v>
      </c>
      <c r="Q12" s="102">
        <f>SUM(Q10:Q11)</f>
        <v>127841356</v>
      </c>
      <c r="R12" s="163">
        <f t="shared" ref="R12" si="1">SUM(R11:R11)</f>
        <v>0</v>
      </c>
    </row>
    <row r="13" spans="1:18" ht="28.5" thickTop="1"/>
    <row r="14" spans="1:18">
      <c r="M14" s="164"/>
    </row>
    <row r="15" spans="1:18">
      <c r="M15" s="164"/>
    </row>
    <row r="16" spans="1:18">
      <c r="M16" s="164"/>
    </row>
    <row r="17" spans="13:13">
      <c r="M17" s="164"/>
    </row>
    <row r="18" spans="13:13">
      <c r="M18" s="164"/>
    </row>
    <row r="19" spans="13:13">
      <c r="M19" s="164"/>
    </row>
    <row r="20" spans="13:13">
      <c r="M20" s="164"/>
    </row>
    <row r="21" spans="13:13">
      <c r="M21" s="164"/>
    </row>
    <row r="22" spans="13:13">
      <c r="M22" s="164"/>
    </row>
    <row r="23" spans="13:13">
      <c r="M23" s="164"/>
    </row>
    <row r="24" spans="13:13">
      <c r="M24" s="164"/>
    </row>
    <row r="25" spans="13:13">
      <c r="M25" s="164"/>
    </row>
    <row r="26" spans="13:13">
      <c r="M26" s="164"/>
    </row>
    <row r="27" spans="13:13">
      <c r="M27" s="164"/>
    </row>
    <row r="28" spans="13:13">
      <c r="M28" s="164"/>
    </row>
    <row r="29" spans="13:13">
      <c r="M29" s="164"/>
    </row>
    <row r="30" spans="13:13">
      <c r="M30" s="164"/>
    </row>
    <row r="31" spans="13:13">
      <c r="M31" s="164"/>
    </row>
    <row r="32" spans="13:13">
      <c r="M32" s="164"/>
    </row>
    <row r="33" spans="13:13">
      <c r="M33" s="164"/>
    </row>
    <row r="34" spans="13:13">
      <c r="M34" s="164"/>
    </row>
    <row r="35" spans="13:13">
      <c r="M35" s="164"/>
    </row>
    <row r="36" spans="13:13">
      <c r="M36" s="164"/>
    </row>
    <row r="37" spans="13:13">
      <c r="M37" s="164"/>
    </row>
    <row r="38" spans="13:13">
      <c r="M38" s="164"/>
    </row>
    <row r="39" spans="13:13">
      <c r="M39" s="164"/>
    </row>
    <row r="40" spans="13:13">
      <c r="M40" s="164"/>
    </row>
    <row r="41" spans="13:13">
      <c r="M41" s="164"/>
    </row>
    <row r="42" spans="13:13">
      <c r="M42" s="164"/>
    </row>
    <row r="43" spans="13:13">
      <c r="M43" s="16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zoomScaleNormal="100" zoomScaleSheetLayoutView="100" workbookViewId="0">
      <selection activeCell="E12" sqref="E12"/>
    </sheetView>
  </sheetViews>
  <sheetFormatPr defaultColWidth="9.140625" defaultRowHeight="22.5"/>
  <cols>
    <col min="1" max="1" width="26.140625" style="165" bestFit="1" customWidth="1"/>
    <col min="2" max="2" width="1" style="165" customWidth="1"/>
    <col min="3" max="3" width="31" style="165" bestFit="1" customWidth="1"/>
    <col min="4" max="4" width="1" style="165" customWidth="1"/>
    <col min="5" max="5" width="32.5703125" style="165" bestFit="1" customWidth="1"/>
    <col min="6" max="6" width="1" style="165" customWidth="1"/>
    <col min="7" max="7" width="10" style="167" customWidth="1"/>
    <col min="8" max="8" width="1" style="165" customWidth="1"/>
    <col min="9" max="9" width="32.5703125" style="165" bestFit="1" customWidth="1"/>
    <col min="10" max="10" width="1" style="165" customWidth="1"/>
    <col min="11" max="11" width="10.28515625" style="167" customWidth="1"/>
    <col min="12" max="12" width="1" style="165" customWidth="1"/>
    <col min="13" max="13" width="9.140625" style="165" customWidth="1"/>
    <col min="14" max="16384" width="9.140625" style="165"/>
  </cols>
  <sheetData>
    <row r="2" spans="1:16" ht="24">
      <c r="A2" s="223" t="s">
        <v>67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6" ht="24">
      <c r="A3" s="223" t="str">
        <f>'سرمایه‌گذاری در اوراق بهادار '!A3:Q3</f>
        <v>صورت وضعیت درآمدها</v>
      </c>
      <c r="B3" s="223" t="s">
        <v>29</v>
      </c>
      <c r="C3" s="223" t="s">
        <v>29</v>
      </c>
      <c r="D3" s="223" t="s">
        <v>29</v>
      </c>
      <c r="E3" s="223" t="s">
        <v>29</v>
      </c>
      <c r="F3" s="223" t="s">
        <v>29</v>
      </c>
      <c r="G3" s="223"/>
      <c r="H3" s="223"/>
      <c r="I3" s="223"/>
      <c r="J3" s="223"/>
      <c r="K3" s="223"/>
      <c r="L3" s="223"/>
      <c r="M3" s="223"/>
    </row>
    <row r="4" spans="1:16" ht="26.25">
      <c r="A4" s="203" t="str">
        <f>'سرمایه‌گذاری در اوراق بهادار '!A4:Q4</f>
        <v>برای ماه منتهی به 1402/08/30</v>
      </c>
      <c r="B4" s="203" t="s">
        <v>95</v>
      </c>
      <c r="C4" s="203" t="s">
        <v>2</v>
      </c>
      <c r="D4" s="203" t="s">
        <v>2</v>
      </c>
      <c r="E4" s="203" t="s">
        <v>2</v>
      </c>
      <c r="F4" s="203" t="s">
        <v>2</v>
      </c>
      <c r="G4" s="203"/>
      <c r="H4" s="203"/>
      <c r="I4" s="203"/>
      <c r="J4" s="203"/>
      <c r="K4" s="203"/>
      <c r="L4" s="203"/>
      <c r="M4" s="203"/>
      <c r="N4" s="78"/>
    </row>
    <row r="5" spans="1:16" ht="24">
      <c r="B5" s="166"/>
      <c r="C5" s="166"/>
      <c r="D5" s="166"/>
      <c r="E5" s="166"/>
      <c r="F5" s="166"/>
      <c r="G5" s="166"/>
      <c r="H5" s="166"/>
      <c r="I5" s="166"/>
    </row>
    <row r="6" spans="1:16" ht="28.5">
      <c r="A6" s="225" t="s">
        <v>81</v>
      </c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</row>
    <row r="7" spans="1:16" ht="28.5">
      <c r="A7" s="168"/>
      <c r="B7" s="168"/>
      <c r="C7" s="168"/>
      <c r="D7" s="168"/>
      <c r="E7" s="168"/>
      <c r="F7" s="168"/>
      <c r="G7" s="169"/>
      <c r="H7" s="168"/>
      <c r="I7" s="168"/>
      <c r="J7" s="168"/>
      <c r="K7" s="169"/>
      <c r="L7" s="168"/>
    </row>
    <row r="8" spans="1:16" ht="24.75" thickBot="1">
      <c r="A8" s="224" t="s">
        <v>53</v>
      </c>
      <c r="B8" s="224" t="s">
        <v>53</v>
      </c>
      <c r="C8" s="224" t="s">
        <v>53</v>
      </c>
      <c r="E8" s="224" t="str">
        <f>'درآمد ناشی از فروش '!C7</f>
        <v>طی آبان ماه</v>
      </c>
      <c r="F8" s="224" t="s">
        <v>31</v>
      </c>
      <c r="G8" s="224" t="s">
        <v>31</v>
      </c>
      <c r="I8" s="224" t="str">
        <f>'درآمد ناشی از فروش '!K7</f>
        <v>از ابتدای سال مالی تا پایان آبان ماه</v>
      </c>
      <c r="J8" s="224" t="s">
        <v>32</v>
      </c>
      <c r="K8" s="224" t="s">
        <v>32</v>
      </c>
    </row>
    <row r="9" spans="1:16" ht="48" thickBot="1">
      <c r="A9" s="170" t="s">
        <v>54</v>
      </c>
      <c r="C9" s="170" t="s">
        <v>19</v>
      </c>
      <c r="E9" s="170" t="s">
        <v>55</v>
      </c>
      <c r="G9" s="171" t="s">
        <v>56</v>
      </c>
      <c r="I9" s="170" t="s">
        <v>55</v>
      </c>
      <c r="K9" s="171" t="s">
        <v>56</v>
      </c>
    </row>
    <row r="10" spans="1:16" ht="24.75">
      <c r="A10" s="89" t="s">
        <v>26</v>
      </c>
      <c r="B10" s="89"/>
      <c r="C10" s="89" t="s">
        <v>27</v>
      </c>
      <c r="D10" s="89"/>
      <c r="E10" s="89">
        <v>0</v>
      </c>
      <c r="F10" s="172"/>
      <c r="G10" s="24">
        <f>E10/$E$15</f>
        <v>0</v>
      </c>
      <c r="H10" s="172"/>
      <c r="I10" s="89">
        <v>15437</v>
      </c>
      <c r="J10" s="172"/>
      <c r="K10" s="24">
        <f>I10/$I$15</f>
        <v>7.6094938821904666E-6</v>
      </c>
      <c r="M10" s="173"/>
      <c r="N10" s="174"/>
      <c r="O10" s="173"/>
      <c r="P10" s="174"/>
    </row>
    <row r="11" spans="1:16" ht="24.75">
      <c r="A11" s="89" t="s">
        <v>63</v>
      </c>
      <c r="B11" s="89"/>
      <c r="C11" s="89" t="s">
        <v>64</v>
      </c>
      <c r="D11" s="89"/>
      <c r="E11" s="89">
        <v>2858393</v>
      </c>
      <c r="F11" s="172"/>
      <c r="G11" s="24">
        <f t="shared" ref="G11:G14" si="0">E11/$E$15</f>
        <v>0.40258285193410381</v>
      </c>
      <c r="H11" s="172"/>
      <c r="I11" s="89">
        <v>2010709412</v>
      </c>
      <c r="J11" s="172"/>
      <c r="K11" s="24">
        <f t="shared" ref="K11:K14" si="1">I11/$I$15</f>
        <v>0.99115637555721903</v>
      </c>
      <c r="M11" s="173"/>
      <c r="N11" s="174"/>
      <c r="O11" s="173"/>
      <c r="P11" s="174"/>
    </row>
    <row r="12" spans="1:16" ht="24.75">
      <c r="A12" s="89" t="s">
        <v>102</v>
      </c>
      <c r="B12" s="89"/>
      <c r="C12" s="89" t="s">
        <v>103</v>
      </c>
      <c r="D12" s="89"/>
      <c r="E12" s="89">
        <v>4231340</v>
      </c>
      <c r="F12" s="172"/>
      <c r="G12" s="24">
        <f t="shared" si="0"/>
        <v>0.59595196486377167</v>
      </c>
      <c r="H12" s="172"/>
      <c r="I12" s="89">
        <v>17849212</v>
      </c>
      <c r="J12" s="172"/>
      <c r="K12" s="24">
        <f t="shared" si="1"/>
        <v>8.798566399943036E-3</v>
      </c>
      <c r="M12" s="173"/>
      <c r="N12" s="174"/>
      <c r="O12" s="173"/>
      <c r="P12" s="174"/>
    </row>
    <row r="13" spans="1:16" ht="24.75">
      <c r="A13" s="89" t="s">
        <v>113</v>
      </c>
      <c r="B13" s="89"/>
      <c r="C13" s="89" t="s">
        <v>114</v>
      </c>
      <c r="D13" s="89"/>
      <c r="E13" s="89">
        <v>5933</v>
      </c>
      <c r="F13" s="172"/>
      <c r="G13" s="24">
        <f t="shared" si="0"/>
        <v>8.3561779661685352E-4</v>
      </c>
      <c r="H13" s="172"/>
      <c r="I13" s="89">
        <v>38336</v>
      </c>
      <c r="J13" s="172"/>
      <c r="K13" s="24">
        <f t="shared" si="1"/>
        <v>1.8897295942712555E-5</v>
      </c>
      <c r="M13" s="173"/>
      <c r="N13" s="174"/>
      <c r="O13" s="173"/>
      <c r="P13" s="174"/>
    </row>
    <row r="14" spans="1:16" ht="24.75">
      <c r="A14" s="89" t="s">
        <v>116</v>
      </c>
      <c r="B14" s="89"/>
      <c r="C14" s="89" t="s">
        <v>117</v>
      </c>
      <c r="D14" s="89"/>
      <c r="E14" s="89">
        <v>4470</v>
      </c>
      <c r="F14" s="172"/>
      <c r="G14" s="24">
        <f t="shared" si="0"/>
        <v>6.295654055077255E-4</v>
      </c>
      <c r="H14" s="172"/>
      <c r="I14" s="89">
        <v>37634</v>
      </c>
      <c r="J14" s="172"/>
      <c r="K14" s="24">
        <f t="shared" si="1"/>
        <v>1.8551253013043726E-5</v>
      </c>
      <c r="M14" s="173"/>
      <c r="N14" s="174"/>
      <c r="O14" s="173"/>
      <c r="P14" s="174"/>
    </row>
    <row r="15" spans="1:16" s="78" customFormat="1" ht="36.75" customHeight="1" thickBot="1">
      <c r="E15" s="175">
        <f>SUM(E10:E14)</f>
        <v>7100136</v>
      </c>
      <c r="F15" s="172">
        <f t="shared" ref="F15:L15" si="2">SUM(F10:F12)</f>
        <v>0</v>
      </c>
      <c r="G15" s="25">
        <f>SUM(G10:G14)</f>
        <v>1</v>
      </c>
      <c r="H15" s="172">
        <f t="shared" si="2"/>
        <v>0</v>
      </c>
      <c r="I15" s="175">
        <f>SUM(I10:I14)</f>
        <v>2028650031</v>
      </c>
      <c r="J15" s="172">
        <f t="shared" si="2"/>
        <v>0</v>
      </c>
      <c r="K15" s="25">
        <f>SUM(K10:K14)</f>
        <v>1</v>
      </c>
      <c r="L15" s="78">
        <f t="shared" si="2"/>
        <v>0</v>
      </c>
      <c r="M15" s="88"/>
    </row>
    <row r="16" spans="1:16" ht="23.25" thickTop="1">
      <c r="E16" s="176"/>
      <c r="I16" s="176"/>
      <c r="M16" s="177"/>
    </row>
    <row r="17" spans="5:13">
      <c r="E17" s="176"/>
      <c r="I17" s="176"/>
      <c r="M17" s="177"/>
    </row>
    <row r="18" spans="5:13">
      <c r="E18" s="176"/>
      <c r="I18" s="176"/>
      <c r="M18" s="177"/>
    </row>
    <row r="19" spans="5:13">
      <c r="M19" s="177"/>
    </row>
    <row r="20" spans="5:13">
      <c r="M20" s="177"/>
    </row>
    <row r="21" spans="5:13">
      <c r="M21" s="177"/>
    </row>
    <row r="22" spans="5:13">
      <c r="M22" s="177"/>
    </row>
    <row r="23" spans="5:13">
      <c r="M23" s="177"/>
    </row>
    <row r="24" spans="5:13">
      <c r="M24" s="177"/>
    </row>
    <row r="25" spans="5:13">
      <c r="M25" s="177"/>
    </row>
    <row r="26" spans="5:13">
      <c r="M26" s="177"/>
    </row>
    <row r="27" spans="5:13">
      <c r="M27" s="177"/>
    </row>
    <row r="28" spans="5:13">
      <c r="M28" s="177"/>
    </row>
    <row r="29" spans="5:13">
      <c r="M29" s="177"/>
    </row>
    <row r="30" spans="5:13">
      <c r="M30" s="177"/>
    </row>
    <row r="31" spans="5:13">
      <c r="M31" s="177"/>
    </row>
    <row r="32" spans="5:13">
      <c r="M32" s="177"/>
    </row>
    <row r="33" spans="13:13">
      <c r="M33" s="177"/>
    </row>
    <row r="34" spans="13:13">
      <c r="M34" s="177"/>
    </row>
    <row r="35" spans="13:13">
      <c r="M35" s="177"/>
    </row>
    <row r="36" spans="13:13">
      <c r="M36" s="177"/>
    </row>
    <row r="37" spans="13:13">
      <c r="M37" s="177"/>
    </row>
    <row r="38" spans="13:13">
      <c r="M38" s="177"/>
    </row>
    <row r="39" spans="13:13">
      <c r="M39" s="177"/>
    </row>
    <row r="40" spans="13:13">
      <c r="M40" s="177"/>
    </row>
    <row r="41" spans="13:13">
      <c r="M41" s="177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activeCell="C11" sqref="C11"/>
    </sheetView>
  </sheetViews>
  <sheetFormatPr defaultColWidth="12.140625" defaultRowHeight="22.5"/>
  <cols>
    <col min="1" max="1" width="42.42578125" style="165" bestFit="1" customWidth="1"/>
    <col min="2" max="2" width="2.5703125" style="165" customWidth="1"/>
    <col min="3" max="3" width="19" style="165" bestFit="1" customWidth="1"/>
    <col min="4" max="4" width="0.7109375" style="165" customWidth="1"/>
    <col min="5" max="5" width="43.7109375" style="165" customWidth="1"/>
    <col min="6" max="6" width="12.140625" style="165"/>
    <col min="7" max="7" width="14" style="165" bestFit="1" customWidth="1"/>
    <col min="8" max="16384" width="12.140625" style="165"/>
  </cols>
  <sheetData>
    <row r="2" spans="1:13" ht="24">
      <c r="A2" s="223" t="s">
        <v>67</v>
      </c>
      <c r="B2" s="223"/>
      <c r="C2" s="223"/>
      <c r="D2" s="223"/>
      <c r="E2" s="223"/>
    </row>
    <row r="3" spans="1:13" ht="24">
      <c r="A3" s="223" t="s">
        <v>29</v>
      </c>
      <c r="B3" s="223" t="s">
        <v>29</v>
      </c>
      <c r="C3" s="223" t="s">
        <v>29</v>
      </c>
      <c r="D3" s="223" t="s">
        <v>29</v>
      </c>
      <c r="E3" s="223"/>
    </row>
    <row r="4" spans="1:13" ht="24">
      <c r="A4" s="223" t="str">
        <f>'درآمد سپرده بانکی '!A4:M4</f>
        <v>برای ماه منتهی به 1402/08/30</v>
      </c>
      <c r="B4" s="223" t="s">
        <v>2</v>
      </c>
      <c r="C4" s="223" t="s">
        <v>2</v>
      </c>
      <c r="D4" s="223" t="s">
        <v>2</v>
      </c>
      <c r="E4" s="223"/>
    </row>
    <row r="5" spans="1:13" ht="24">
      <c r="A5" s="166"/>
      <c r="B5" s="166"/>
      <c r="C5" s="166"/>
      <c r="D5" s="166"/>
      <c r="E5" s="166"/>
    </row>
    <row r="6" spans="1:13" ht="28.5">
      <c r="A6" s="225" t="s">
        <v>83</v>
      </c>
      <c r="B6" s="225"/>
      <c r="C6" s="225"/>
      <c r="D6" s="225"/>
      <c r="E6" s="225"/>
    </row>
    <row r="7" spans="1:13" ht="28.5">
      <c r="A7" s="168"/>
      <c r="B7" s="168"/>
      <c r="C7" s="168"/>
      <c r="D7" s="168"/>
      <c r="E7" s="168"/>
    </row>
    <row r="8" spans="1:13" ht="24.75" thickBot="1">
      <c r="A8" s="223" t="s">
        <v>57</v>
      </c>
      <c r="C8" s="178" t="str">
        <f>'درآمد ناشی از فروش '!C7</f>
        <v>طی آبان ماه</v>
      </c>
      <c r="E8" s="179" t="str">
        <f>'درآمد ناشی از فروش '!K7</f>
        <v>از ابتدای سال مالی تا پایان آبان ماه</v>
      </c>
      <c r="G8" s="86"/>
    </row>
    <row r="9" spans="1:13" ht="24.75" thickBot="1">
      <c r="A9" s="224" t="s">
        <v>57</v>
      </c>
      <c r="C9" s="178" t="s">
        <v>22</v>
      </c>
      <c r="E9" s="178" t="s">
        <v>22</v>
      </c>
      <c r="G9" s="86"/>
    </row>
    <row r="10" spans="1:13" ht="24">
      <c r="A10" s="180" t="s">
        <v>66</v>
      </c>
      <c r="C10" s="173">
        <v>19383247</v>
      </c>
      <c r="E10" s="173">
        <v>3322440636</v>
      </c>
      <c r="F10" s="86"/>
      <c r="G10" s="173"/>
      <c r="H10" s="86"/>
      <c r="K10" s="173"/>
    </row>
    <row r="11" spans="1:13" ht="24">
      <c r="A11" s="180" t="s">
        <v>101</v>
      </c>
      <c r="C11" s="173">
        <v>38539844</v>
      </c>
      <c r="E11" s="173">
        <v>906707043</v>
      </c>
      <c r="F11" s="86"/>
      <c r="G11" s="173"/>
      <c r="H11" s="173"/>
      <c r="I11" s="173"/>
      <c r="J11" s="173"/>
      <c r="K11" s="173"/>
    </row>
    <row r="12" spans="1:13" ht="27" thickBot="1">
      <c r="A12" s="180" t="s">
        <v>38</v>
      </c>
      <c r="C12" s="181">
        <f>SUM(C10:C11)</f>
        <v>57923091</v>
      </c>
      <c r="D12" s="78"/>
      <c r="E12" s="182">
        <f>SUM(E10:E11)</f>
        <v>4229147679</v>
      </c>
    </row>
    <row r="13" spans="1:13" ht="23.25" thickTop="1">
      <c r="M13" s="177"/>
    </row>
    <row r="14" spans="1:13">
      <c r="C14" s="173"/>
      <c r="E14" s="173"/>
      <c r="M14" s="177"/>
    </row>
    <row r="15" spans="1:13">
      <c r="C15" s="86"/>
      <c r="E15" s="176"/>
      <c r="M15" s="177"/>
    </row>
    <row r="16" spans="1:13">
      <c r="C16" s="86"/>
      <c r="E16" s="173"/>
      <c r="M16" s="177"/>
    </row>
    <row r="17" spans="3:13">
      <c r="C17" s="173"/>
      <c r="E17" s="173"/>
      <c r="M17" s="177"/>
    </row>
    <row r="18" spans="3:13">
      <c r="E18" s="173"/>
      <c r="M18" s="177"/>
    </row>
    <row r="19" spans="3:13">
      <c r="M19" s="177"/>
    </row>
    <row r="20" spans="3:13">
      <c r="M20" s="177"/>
    </row>
    <row r="21" spans="3:13">
      <c r="M21" s="177"/>
    </row>
    <row r="22" spans="3:13">
      <c r="M22" s="177"/>
    </row>
    <row r="23" spans="3:13">
      <c r="M23" s="177"/>
    </row>
    <row r="24" spans="3:13">
      <c r="M24" s="177"/>
    </row>
    <row r="25" spans="3:13">
      <c r="M25" s="177"/>
    </row>
    <row r="26" spans="3:13">
      <c r="M26" s="177"/>
    </row>
    <row r="27" spans="3:13">
      <c r="M27" s="177"/>
    </row>
    <row r="28" spans="3:13">
      <c r="M28" s="177"/>
    </row>
    <row r="29" spans="3:13">
      <c r="M29" s="177"/>
    </row>
    <row r="30" spans="3:13">
      <c r="M30" s="177"/>
    </row>
    <row r="31" spans="3:13">
      <c r="M31" s="177"/>
    </row>
    <row r="32" spans="3:13">
      <c r="M32" s="177"/>
    </row>
    <row r="33" spans="13:13">
      <c r="M33" s="177"/>
    </row>
    <row r="34" spans="13:13">
      <c r="M34" s="177"/>
    </row>
    <row r="35" spans="13:13">
      <c r="M35" s="177"/>
    </row>
    <row r="36" spans="13:13">
      <c r="M36" s="177"/>
    </row>
    <row r="37" spans="13:13">
      <c r="M37" s="177"/>
    </row>
    <row r="38" spans="13:13">
      <c r="M38" s="177"/>
    </row>
    <row r="39" spans="13:13">
      <c r="M39" s="177"/>
    </row>
    <row r="40" spans="13:13">
      <c r="M40" s="177"/>
    </row>
    <row r="41" spans="13:13">
      <c r="M41" s="177"/>
    </row>
    <row r="42" spans="13:13">
      <c r="M42" s="177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51"/>
  <sheetViews>
    <sheetView rightToLeft="1" view="pageBreakPreview" zoomScale="55" zoomScaleNormal="60" zoomScaleSheetLayoutView="55" workbookViewId="0">
      <selection activeCell="E14" sqref="E14"/>
    </sheetView>
  </sheetViews>
  <sheetFormatPr defaultColWidth="9.140625" defaultRowHeight="36.75"/>
  <cols>
    <col min="1" max="1" width="51.7109375" style="51" customWidth="1"/>
    <col min="2" max="2" width="1" style="51" customWidth="1"/>
    <col min="3" max="3" width="23.7109375" style="75" bestFit="1" customWidth="1"/>
    <col min="4" max="4" width="1" style="51" customWidth="1"/>
    <col min="5" max="5" width="33" style="51" bestFit="1" customWidth="1"/>
    <col min="6" max="6" width="0.7109375" style="51" customWidth="1"/>
    <col min="7" max="7" width="34.7109375" style="51" bestFit="1" customWidth="1"/>
    <col min="8" max="8" width="1.140625" style="51" customWidth="1"/>
    <col min="9" max="9" width="22.7109375" style="75" bestFit="1" customWidth="1"/>
    <col min="10" max="10" width="1.42578125" style="51" customWidth="1"/>
    <col min="11" max="11" width="33.42578125" style="51" customWidth="1"/>
    <col min="12" max="12" width="0.7109375" style="51" customWidth="1"/>
    <col min="13" max="13" width="22.5703125" style="75" bestFit="1" customWidth="1"/>
    <col min="14" max="14" width="0.85546875" style="51" customWidth="1"/>
    <col min="15" max="15" width="29.140625" style="51" bestFit="1" customWidth="1"/>
    <col min="16" max="16" width="1" style="51" customWidth="1"/>
    <col min="17" max="17" width="22.5703125" style="75" bestFit="1" customWidth="1"/>
    <col min="18" max="18" width="1" style="51" customWidth="1"/>
    <col min="19" max="19" width="18.140625" style="51" bestFit="1" customWidth="1"/>
    <col min="20" max="20" width="1" style="51" customWidth="1"/>
    <col min="21" max="21" width="28.7109375" style="51" customWidth="1"/>
    <col min="22" max="22" width="0.85546875" style="51" customWidth="1"/>
    <col min="23" max="23" width="29.85546875" style="51" customWidth="1"/>
    <col min="24" max="24" width="1" style="51" customWidth="1"/>
    <col min="25" max="25" width="19.5703125" style="75" customWidth="1"/>
    <col min="26" max="26" width="1.85546875" style="51" customWidth="1"/>
    <col min="27" max="27" width="46.140625" style="52" bestFit="1" customWidth="1"/>
    <col min="28" max="28" width="29.5703125" style="51" bestFit="1" customWidth="1"/>
    <col min="29" max="29" width="23.42578125" style="51" bestFit="1" customWidth="1"/>
    <col min="30" max="30" width="9.140625" style="51" customWidth="1"/>
    <col min="31" max="31" width="19.42578125" style="51" bestFit="1" customWidth="1"/>
    <col min="32" max="32" width="9.140625" style="51"/>
    <col min="33" max="33" width="27.28515625" style="51" bestFit="1" customWidth="1"/>
    <col min="34" max="16384" width="9.140625" style="51"/>
  </cols>
  <sheetData>
    <row r="2" spans="1:33" ht="47.25" customHeight="1">
      <c r="A2" s="197" t="s">
        <v>67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  <c r="X2" s="197"/>
      <c r="Y2" s="197"/>
    </row>
    <row r="3" spans="1:33" ht="47.25" customHeight="1">
      <c r="A3" s="197" t="s">
        <v>92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</row>
    <row r="4" spans="1:33" ht="47.25" customHeight="1">
      <c r="A4" s="197" t="s">
        <v>163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/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</row>
    <row r="5" spans="1:33" ht="47.25" customHeight="1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</row>
    <row r="6" spans="1:33" s="56" customFormat="1" ht="47.25" customHeight="1">
      <c r="A6" s="187" t="s">
        <v>68</v>
      </c>
      <c r="B6" s="187"/>
      <c r="C6" s="55"/>
      <c r="D6" s="187"/>
      <c r="E6" s="187"/>
      <c r="F6" s="187"/>
      <c r="G6" s="187"/>
      <c r="H6" s="187"/>
      <c r="I6" s="55"/>
      <c r="J6" s="187"/>
      <c r="K6" s="187"/>
      <c r="L6" s="187"/>
      <c r="M6" s="55"/>
      <c r="N6" s="187"/>
      <c r="O6" s="187"/>
      <c r="P6" s="187"/>
      <c r="Q6" s="55"/>
      <c r="R6" s="187"/>
      <c r="S6" s="187"/>
      <c r="T6" s="187"/>
      <c r="U6" s="187"/>
      <c r="V6" s="187"/>
      <c r="W6" s="187"/>
      <c r="Y6" s="57"/>
      <c r="AA6" s="58"/>
    </row>
    <row r="7" spans="1:33" s="56" customFormat="1" ht="47.25" customHeight="1">
      <c r="A7" s="187" t="s">
        <v>69</v>
      </c>
      <c r="B7" s="187"/>
      <c r="C7" s="55"/>
      <c r="D7" s="187"/>
      <c r="E7" s="187"/>
      <c r="F7" s="187"/>
      <c r="G7" s="187"/>
      <c r="H7" s="187"/>
      <c r="I7" s="55"/>
      <c r="J7" s="187"/>
      <c r="K7" s="187"/>
      <c r="L7" s="187"/>
      <c r="M7" s="55"/>
      <c r="N7" s="187"/>
      <c r="O7" s="187"/>
      <c r="P7" s="187"/>
      <c r="Q7" s="55"/>
      <c r="R7" s="187"/>
      <c r="S7" s="187"/>
      <c r="T7" s="187"/>
      <c r="U7" s="187"/>
      <c r="V7" s="187"/>
      <c r="W7" s="187"/>
      <c r="Y7" s="57"/>
      <c r="AA7" s="58"/>
    </row>
    <row r="9" spans="1:33" ht="40.5" customHeight="1">
      <c r="A9" s="196" t="s">
        <v>3</v>
      </c>
      <c r="C9" s="195" t="s">
        <v>160</v>
      </c>
      <c r="D9" s="195" t="s">
        <v>97</v>
      </c>
      <c r="E9" s="195" t="s">
        <v>97</v>
      </c>
      <c r="F9" s="195" t="s">
        <v>97</v>
      </c>
      <c r="G9" s="195" t="s">
        <v>97</v>
      </c>
      <c r="I9" s="195" t="s">
        <v>4</v>
      </c>
      <c r="J9" s="195" t="s">
        <v>4</v>
      </c>
      <c r="K9" s="195" t="s">
        <v>4</v>
      </c>
      <c r="L9" s="195" t="s">
        <v>4</v>
      </c>
      <c r="M9" s="195" t="s">
        <v>4</v>
      </c>
      <c r="N9" s="195" t="s">
        <v>4</v>
      </c>
      <c r="O9" s="195" t="s">
        <v>4</v>
      </c>
      <c r="Q9" s="195" t="s">
        <v>164</v>
      </c>
      <c r="R9" s="195" t="s">
        <v>98</v>
      </c>
      <c r="S9" s="195" t="s">
        <v>98</v>
      </c>
      <c r="T9" s="195" t="s">
        <v>98</v>
      </c>
      <c r="U9" s="195" t="s">
        <v>98</v>
      </c>
      <c r="V9" s="195" t="s">
        <v>98</v>
      </c>
      <c r="W9" s="195" t="s">
        <v>98</v>
      </c>
      <c r="X9" s="195" t="s">
        <v>98</v>
      </c>
      <c r="Y9" s="195" t="s">
        <v>98</v>
      </c>
    </row>
    <row r="10" spans="1:33" ht="33.75" customHeight="1">
      <c r="A10" s="196" t="s">
        <v>3</v>
      </c>
      <c r="C10" s="194" t="s">
        <v>6</v>
      </c>
      <c r="E10" s="194" t="s">
        <v>7</v>
      </c>
      <c r="G10" s="194" t="s">
        <v>8</v>
      </c>
      <c r="I10" s="196" t="s">
        <v>9</v>
      </c>
      <c r="J10" s="196" t="s">
        <v>9</v>
      </c>
      <c r="K10" s="196" t="s">
        <v>9</v>
      </c>
      <c r="M10" s="196" t="s">
        <v>10</v>
      </c>
      <c r="N10" s="196" t="s">
        <v>10</v>
      </c>
      <c r="O10" s="196" t="s">
        <v>10</v>
      </c>
      <c r="Q10" s="194" t="s">
        <v>6</v>
      </c>
      <c r="S10" s="194" t="s">
        <v>11</v>
      </c>
      <c r="U10" s="194" t="s">
        <v>7</v>
      </c>
      <c r="V10" s="194"/>
      <c r="W10" s="194" t="s">
        <v>8</v>
      </c>
      <c r="Y10" s="198" t="s">
        <v>12</v>
      </c>
    </row>
    <row r="11" spans="1:33" ht="60.75" customHeight="1">
      <c r="A11" s="196" t="s">
        <v>3</v>
      </c>
      <c r="C11" s="195" t="s">
        <v>6</v>
      </c>
      <c r="E11" s="195" t="s">
        <v>7</v>
      </c>
      <c r="G11" s="195" t="s">
        <v>8</v>
      </c>
      <c r="I11" s="183" t="s">
        <v>6</v>
      </c>
      <c r="K11" s="183" t="s">
        <v>7</v>
      </c>
      <c r="M11" s="183" t="s">
        <v>6</v>
      </c>
      <c r="O11" s="183" t="s">
        <v>13</v>
      </c>
      <c r="Q11" s="195" t="s">
        <v>6</v>
      </c>
      <c r="S11" s="195" t="s">
        <v>11</v>
      </c>
      <c r="U11" s="195" t="s">
        <v>7</v>
      </c>
      <c r="V11" s="195"/>
      <c r="W11" s="195"/>
      <c r="Y11" s="199" t="s">
        <v>12</v>
      </c>
      <c r="AA11" s="40">
        <v>3805201569698</v>
      </c>
      <c r="AB11" s="59" t="s">
        <v>106</v>
      </c>
    </row>
    <row r="12" spans="1:33" ht="41.25" customHeight="1">
      <c r="A12" s="60" t="s">
        <v>99</v>
      </c>
      <c r="B12" s="61"/>
      <c r="C12" s="62">
        <v>81428571</v>
      </c>
      <c r="D12" s="62"/>
      <c r="E12" s="62">
        <v>269200527018</v>
      </c>
      <c r="F12" s="62"/>
      <c r="G12" s="62">
        <v>317381702400.99902</v>
      </c>
      <c r="H12" s="62"/>
      <c r="I12" s="62">
        <v>0</v>
      </c>
      <c r="J12" s="62"/>
      <c r="K12" s="62">
        <v>0</v>
      </c>
      <c r="L12" s="62"/>
      <c r="M12" s="62">
        <v>0</v>
      </c>
      <c r="N12" s="62"/>
      <c r="O12" s="62">
        <v>0</v>
      </c>
      <c r="P12" s="62"/>
      <c r="Q12" s="62">
        <v>81428571</v>
      </c>
      <c r="R12" s="62"/>
      <c r="S12" s="62">
        <v>3757</v>
      </c>
      <c r="T12" s="62"/>
      <c r="U12" s="62">
        <v>269200527018</v>
      </c>
      <c r="V12" s="62"/>
      <c r="W12" s="62">
        <v>304106874756.58002</v>
      </c>
      <c r="Y12" s="63">
        <f>W12/$AA$11</f>
        <v>7.9918729451358722E-2</v>
      </c>
      <c r="AA12" s="64"/>
      <c r="AB12" s="64"/>
      <c r="AC12" s="65"/>
      <c r="AD12" s="66"/>
      <c r="AE12" s="67"/>
      <c r="AF12" s="68"/>
      <c r="AG12" s="68"/>
    </row>
    <row r="13" spans="1:33" ht="41.25" customHeight="1">
      <c r="A13" s="60" t="s">
        <v>90</v>
      </c>
      <c r="B13" s="61"/>
      <c r="C13" s="62">
        <v>20000000</v>
      </c>
      <c r="D13" s="62"/>
      <c r="E13" s="62">
        <v>68819426911</v>
      </c>
      <c r="F13" s="62"/>
      <c r="G13" s="62">
        <v>87714972000</v>
      </c>
      <c r="H13" s="62"/>
      <c r="I13" s="62">
        <v>0</v>
      </c>
      <c r="J13" s="62"/>
      <c r="K13" s="62">
        <v>0</v>
      </c>
      <c r="L13" s="62"/>
      <c r="M13" s="62">
        <v>0</v>
      </c>
      <c r="N13" s="62"/>
      <c r="O13" s="62">
        <v>0</v>
      </c>
      <c r="P13" s="62"/>
      <c r="Q13" s="62">
        <v>20000000</v>
      </c>
      <c r="R13" s="62"/>
      <c r="S13" s="62">
        <v>4473</v>
      </c>
      <c r="T13" s="62"/>
      <c r="U13" s="65">
        <v>68819426911</v>
      </c>
      <c r="V13" s="62"/>
      <c r="W13" s="62">
        <v>88927713000</v>
      </c>
      <c r="Y13" s="63">
        <f t="shared" ref="Y13:Y39" si="0">W13/$AA$11</f>
        <v>2.3370040028407157E-2</v>
      </c>
      <c r="AA13" s="64"/>
      <c r="AB13" s="64"/>
      <c r="AC13" s="65"/>
      <c r="AD13" s="66"/>
      <c r="AE13" s="67"/>
      <c r="AF13" s="68"/>
      <c r="AG13" s="68"/>
    </row>
    <row r="14" spans="1:33" ht="41.25" customHeight="1">
      <c r="A14" s="60" t="s">
        <v>112</v>
      </c>
      <c r="B14" s="61"/>
      <c r="C14" s="62">
        <v>20000001</v>
      </c>
      <c r="D14" s="62"/>
      <c r="E14" s="62">
        <v>166017270949</v>
      </c>
      <c r="F14" s="62"/>
      <c r="G14" s="62">
        <v>165807548290.37701</v>
      </c>
      <c r="H14" s="62"/>
      <c r="I14" s="62">
        <v>0</v>
      </c>
      <c r="J14" s="62"/>
      <c r="K14" s="62">
        <v>0</v>
      </c>
      <c r="L14" s="62"/>
      <c r="M14" s="62">
        <v>0</v>
      </c>
      <c r="N14" s="62"/>
      <c r="O14" s="62">
        <v>0</v>
      </c>
      <c r="P14" s="62"/>
      <c r="Q14" s="62">
        <v>20000001</v>
      </c>
      <c r="R14" s="62"/>
      <c r="S14" s="62">
        <v>8220</v>
      </c>
      <c r="T14" s="62"/>
      <c r="U14" s="62">
        <v>166017270949</v>
      </c>
      <c r="V14" s="62"/>
      <c r="W14" s="62">
        <v>163421828171.091</v>
      </c>
      <c r="Y14" s="63">
        <f t="shared" si="0"/>
        <v>4.2946956994990675E-2</v>
      </c>
      <c r="AA14" s="64"/>
      <c r="AB14" s="64"/>
      <c r="AC14" s="65"/>
      <c r="AD14" s="66"/>
      <c r="AE14" s="67"/>
      <c r="AF14" s="68"/>
      <c r="AG14" s="68"/>
    </row>
    <row r="15" spans="1:33" ht="41.25" customHeight="1">
      <c r="A15" s="60" t="s">
        <v>108</v>
      </c>
      <c r="B15" s="61"/>
      <c r="C15" s="62">
        <v>5600000</v>
      </c>
      <c r="D15" s="62"/>
      <c r="E15" s="62">
        <v>49081712257</v>
      </c>
      <c r="F15" s="62"/>
      <c r="G15" s="62">
        <v>59563476000</v>
      </c>
      <c r="H15" s="62"/>
      <c r="I15" s="62">
        <v>0</v>
      </c>
      <c r="J15" s="62"/>
      <c r="K15" s="62">
        <v>0</v>
      </c>
      <c r="L15" s="62"/>
      <c r="M15" s="62">
        <v>-300000</v>
      </c>
      <c r="N15" s="62"/>
      <c r="O15" s="62">
        <v>2896190775</v>
      </c>
      <c r="P15" s="62"/>
      <c r="Q15" s="62">
        <v>5300000</v>
      </c>
      <c r="R15" s="62"/>
      <c r="S15" s="62">
        <v>9750</v>
      </c>
      <c r="T15" s="62"/>
      <c r="U15" s="65">
        <v>46452334815</v>
      </c>
      <c r="V15" s="62"/>
      <c r="W15" s="62">
        <v>51367533750</v>
      </c>
      <c r="Y15" s="63">
        <f t="shared" si="0"/>
        <v>1.3499293745449807E-2</v>
      </c>
      <c r="AA15" s="64"/>
      <c r="AB15" s="64"/>
      <c r="AC15" s="65"/>
      <c r="AD15" s="66"/>
      <c r="AE15" s="67"/>
      <c r="AF15" s="68"/>
      <c r="AG15" s="68"/>
    </row>
    <row r="16" spans="1:33" ht="41.25" customHeight="1">
      <c r="A16" s="60" t="s">
        <v>148</v>
      </c>
      <c r="B16" s="61"/>
      <c r="C16" s="62">
        <v>1433642</v>
      </c>
      <c r="D16" s="62"/>
      <c r="E16" s="62">
        <v>64027045065</v>
      </c>
      <c r="F16" s="62"/>
      <c r="G16" s="62">
        <v>62633664932.894997</v>
      </c>
      <c r="H16" s="62"/>
      <c r="I16" s="62">
        <v>10642</v>
      </c>
      <c r="J16" s="62"/>
      <c r="K16" s="62">
        <v>445248401</v>
      </c>
      <c r="L16" s="62"/>
      <c r="M16" s="62">
        <v>-1444284</v>
      </c>
      <c r="N16" s="62"/>
      <c r="O16" s="62">
        <v>61384209006</v>
      </c>
      <c r="P16" s="62"/>
      <c r="Q16" s="62">
        <v>0</v>
      </c>
      <c r="R16" s="62"/>
      <c r="S16" s="62">
        <v>0</v>
      </c>
      <c r="T16" s="62"/>
      <c r="U16" s="62">
        <v>0</v>
      </c>
      <c r="V16" s="62"/>
      <c r="W16" s="62">
        <v>0</v>
      </c>
      <c r="Y16" s="63">
        <f t="shared" si="0"/>
        <v>0</v>
      </c>
      <c r="AA16" s="64"/>
      <c r="AB16" s="64"/>
      <c r="AC16" s="65"/>
      <c r="AD16" s="66"/>
      <c r="AE16" s="67"/>
      <c r="AF16" s="68"/>
      <c r="AG16" s="68"/>
    </row>
    <row r="17" spans="1:33" ht="41.25" customHeight="1">
      <c r="A17" s="60" t="s">
        <v>85</v>
      </c>
      <c r="B17" s="61"/>
      <c r="C17" s="62">
        <v>1800000</v>
      </c>
      <c r="D17" s="62"/>
      <c r="E17" s="62">
        <v>46751435777</v>
      </c>
      <c r="F17" s="62"/>
      <c r="G17" s="62">
        <v>41225241600</v>
      </c>
      <c r="H17" s="62"/>
      <c r="I17" s="62">
        <v>200000</v>
      </c>
      <c r="J17" s="62"/>
      <c r="K17" s="62">
        <v>4397732423</v>
      </c>
      <c r="L17" s="62"/>
      <c r="M17" s="62">
        <v>0</v>
      </c>
      <c r="N17" s="62"/>
      <c r="O17" s="62">
        <v>0</v>
      </c>
      <c r="P17" s="62"/>
      <c r="Q17" s="62">
        <v>2000000</v>
      </c>
      <c r="R17" s="62"/>
      <c r="S17" s="62">
        <v>21620</v>
      </c>
      <c r="T17" s="62"/>
      <c r="U17" s="65">
        <v>51149168200</v>
      </c>
      <c r="V17" s="62"/>
      <c r="W17" s="62">
        <v>42982722000</v>
      </c>
      <c r="Y17" s="63">
        <f t="shared" si="0"/>
        <v>1.1295780581581996E-2</v>
      </c>
      <c r="AA17" s="64"/>
      <c r="AB17" s="64"/>
      <c r="AC17" s="65"/>
      <c r="AD17" s="66"/>
      <c r="AE17" s="67"/>
      <c r="AF17" s="68"/>
      <c r="AG17" s="68"/>
    </row>
    <row r="18" spans="1:33" ht="41.25" customHeight="1">
      <c r="A18" s="60" t="s">
        <v>91</v>
      </c>
      <c r="B18" s="61"/>
      <c r="C18" s="62">
        <v>2600000</v>
      </c>
      <c r="D18" s="62"/>
      <c r="E18" s="62">
        <v>31836205668</v>
      </c>
      <c r="F18" s="62"/>
      <c r="G18" s="62">
        <v>41791850100</v>
      </c>
      <c r="H18" s="62"/>
      <c r="I18" s="62">
        <v>0</v>
      </c>
      <c r="J18" s="62"/>
      <c r="K18" s="62">
        <v>0</v>
      </c>
      <c r="L18" s="62"/>
      <c r="M18" s="62">
        <v>0</v>
      </c>
      <c r="N18" s="62"/>
      <c r="O18" s="62">
        <v>0</v>
      </c>
      <c r="P18" s="62"/>
      <c r="Q18" s="62">
        <v>2600000</v>
      </c>
      <c r="R18" s="62"/>
      <c r="S18" s="62">
        <v>16220</v>
      </c>
      <c r="T18" s="62"/>
      <c r="U18" s="65">
        <v>31836205668</v>
      </c>
      <c r="V18" s="62"/>
      <c r="W18" s="62">
        <v>41921076600</v>
      </c>
      <c r="Y18" s="63">
        <f t="shared" si="0"/>
        <v>1.1016782115783439E-2</v>
      </c>
      <c r="AA18" s="64"/>
      <c r="AB18" s="64"/>
      <c r="AC18" s="65"/>
      <c r="AD18" s="66"/>
      <c r="AE18" s="67"/>
      <c r="AF18" s="68"/>
      <c r="AG18" s="68"/>
    </row>
    <row r="19" spans="1:33" ht="41.25" customHeight="1">
      <c r="A19" s="60" t="s">
        <v>107</v>
      </c>
      <c r="B19" s="61"/>
      <c r="C19" s="62">
        <v>6900000</v>
      </c>
      <c r="D19" s="62"/>
      <c r="E19" s="62">
        <v>171181861940</v>
      </c>
      <c r="F19" s="62"/>
      <c r="G19" s="62">
        <v>156726893250</v>
      </c>
      <c r="H19" s="62"/>
      <c r="I19" s="62">
        <v>0</v>
      </c>
      <c r="J19" s="62"/>
      <c r="K19" s="62">
        <v>0</v>
      </c>
      <c r="L19" s="62"/>
      <c r="M19" s="62">
        <v>-2141458</v>
      </c>
      <c r="N19" s="62"/>
      <c r="O19" s="62">
        <v>44082147832</v>
      </c>
      <c r="P19" s="62"/>
      <c r="Q19" s="62">
        <v>4758542</v>
      </c>
      <c r="R19" s="62"/>
      <c r="S19" s="62">
        <v>22150</v>
      </c>
      <c r="T19" s="62"/>
      <c r="U19" s="65">
        <v>118054504317</v>
      </c>
      <c r="V19" s="62"/>
      <c r="W19" s="62">
        <v>104774565153.465</v>
      </c>
      <c r="Y19" s="63">
        <f t="shared" si="0"/>
        <v>2.7534563737126923E-2</v>
      </c>
      <c r="AA19" s="64"/>
      <c r="AB19" s="64"/>
      <c r="AC19" s="65"/>
      <c r="AD19" s="66"/>
      <c r="AE19" s="67"/>
      <c r="AF19" s="68"/>
      <c r="AG19" s="68"/>
    </row>
    <row r="20" spans="1:33" ht="41.25" customHeight="1">
      <c r="A20" s="60" t="s">
        <v>115</v>
      </c>
      <c r="B20" s="61"/>
      <c r="C20" s="62">
        <v>100000</v>
      </c>
      <c r="D20" s="62"/>
      <c r="E20" s="62">
        <v>2081733412</v>
      </c>
      <c r="F20" s="62"/>
      <c r="G20" s="62">
        <v>2887715250</v>
      </c>
      <c r="H20" s="62"/>
      <c r="I20" s="62">
        <v>0</v>
      </c>
      <c r="J20" s="62"/>
      <c r="K20" s="62">
        <v>0</v>
      </c>
      <c r="L20" s="62"/>
      <c r="M20" s="62">
        <v>0</v>
      </c>
      <c r="N20" s="62"/>
      <c r="O20" s="62">
        <v>0</v>
      </c>
      <c r="P20" s="62"/>
      <c r="Q20" s="62">
        <v>100000</v>
      </c>
      <c r="R20" s="62"/>
      <c r="S20" s="62">
        <v>29050</v>
      </c>
      <c r="T20" s="62"/>
      <c r="U20" s="65">
        <v>2081733412</v>
      </c>
      <c r="V20" s="62"/>
      <c r="W20" s="62">
        <v>2887715250</v>
      </c>
      <c r="Y20" s="63">
        <f t="shared" si="0"/>
        <v>7.588862763528145E-4</v>
      </c>
      <c r="AA20" s="64"/>
      <c r="AB20" s="64"/>
      <c r="AC20" s="65"/>
      <c r="AD20" s="66"/>
      <c r="AE20" s="67"/>
      <c r="AF20" s="68"/>
      <c r="AG20" s="68"/>
    </row>
    <row r="21" spans="1:33" ht="41.25" customHeight="1">
      <c r="A21" s="60" t="s">
        <v>126</v>
      </c>
      <c r="B21" s="61"/>
      <c r="C21" s="62">
        <v>200000</v>
      </c>
      <c r="D21" s="62"/>
      <c r="E21" s="62">
        <v>2248938898</v>
      </c>
      <c r="F21" s="62"/>
      <c r="G21" s="62">
        <v>2729661300</v>
      </c>
      <c r="H21" s="62"/>
      <c r="I21" s="62">
        <v>0</v>
      </c>
      <c r="J21" s="62"/>
      <c r="K21" s="62">
        <v>0</v>
      </c>
      <c r="L21" s="62"/>
      <c r="M21" s="62">
        <v>0</v>
      </c>
      <c r="N21" s="62"/>
      <c r="O21" s="62">
        <v>0</v>
      </c>
      <c r="P21" s="62"/>
      <c r="Q21" s="62">
        <v>200000</v>
      </c>
      <c r="R21" s="62"/>
      <c r="S21" s="62">
        <v>13700</v>
      </c>
      <c r="T21" s="62"/>
      <c r="U21" s="62">
        <v>2248938898</v>
      </c>
      <c r="V21" s="62"/>
      <c r="W21" s="62">
        <v>2723697000</v>
      </c>
      <c r="Y21" s="63">
        <f t="shared" si="0"/>
        <v>7.157825807940488E-4</v>
      </c>
      <c r="AA21" s="64"/>
      <c r="AB21" s="64"/>
      <c r="AC21" s="65"/>
      <c r="AD21" s="66"/>
      <c r="AE21" s="67"/>
      <c r="AF21" s="68"/>
      <c r="AG21" s="68"/>
    </row>
    <row r="22" spans="1:33" ht="41.25" customHeight="1">
      <c r="A22" s="60" t="s">
        <v>122</v>
      </c>
      <c r="B22" s="61"/>
      <c r="C22" s="62">
        <v>12185</v>
      </c>
      <c r="D22" s="62"/>
      <c r="E22" s="62">
        <v>687771259</v>
      </c>
      <c r="F22" s="62"/>
      <c r="G22" s="62">
        <v>531738717.07499999</v>
      </c>
      <c r="H22" s="62"/>
      <c r="I22" s="62">
        <v>0</v>
      </c>
      <c r="J22" s="62"/>
      <c r="K22" s="62">
        <v>0</v>
      </c>
      <c r="L22" s="62"/>
      <c r="M22" s="62">
        <v>-12185</v>
      </c>
      <c r="N22" s="62"/>
      <c r="O22" s="62">
        <v>508359326</v>
      </c>
      <c r="P22" s="62"/>
      <c r="Q22" s="62">
        <v>0</v>
      </c>
      <c r="R22" s="62"/>
      <c r="S22" s="62">
        <v>0</v>
      </c>
      <c r="T22" s="62"/>
      <c r="U22" s="62">
        <v>0</v>
      </c>
      <c r="V22" s="62"/>
      <c r="W22" s="62">
        <v>0</v>
      </c>
      <c r="Y22" s="63">
        <f t="shared" si="0"/>
        <v>0</v>
      </c>
      <c r="AA22" s="64"/>
      <c r="AB22" s="64"/>
      <c r="AC22" s="65"/>
      <c r="AD22" s="66"/>
      <c r="AE22" s="67"/>
      <c r="AF22" s="68"/>
      <c r="AG22" s="68"/>
    </row>
    <row r="23" spans="1:33" ht="41.25" customHeight="1">
      <c r="A23" s="60" t="s">
        <v>123</v>
      </c>
      <c r="B23" s="61"/>
      <c r="C23" s="62">
        <v>8200000</v>
      </c>
      <c r="D23" s="62"/>
      <c r="E23" s="62">
        <v>253709967941</v>
      </c>
      <c r="F23" s="62"/>
      <c r="G23" s="62">
        <v>244943860500</v>
      </c>
      <c r="H23" s="62"/>
      <c r="I23" s="62">
        <v>0</v>
      </c>
      <c r="J23" s="62"/>
      <c r="K23" s="62">
        <v>0</v>
      </c>
      <c r="L23" s="62"/>
      <c r="M23" s="62">
        <v>0</v>
      </c>
      <c r="N23" s="62"/>
      <c r="O23" s="62">
        <v>0</v>
      </c>
      <c r="P23" s="62"/>
      <c r="Q23" s="62">
        <v>8200000</v>
      </c>
      <c r="R23" s="62"/>
      <c r="S23" s="62">
        <v>31610</v>
      </c>
      <c r="T23" s="62"/>
      <c r="U23" s="62">
        <v>253709967941</v>
      </c>
      <c r="V23" s="62"/>
      <c r="W23" s="62">
        <v>257659748100</v>
      </c>
      <c r="Y23" s="63">
        <f t="shared" si="0"/>
        <v>6.7712509674079935E-2</v>
      </c>
      <c r="AA23" s="64"/>
      <c r="AB23" s="64"/>
      <c r="AC23" s="65"/>
      <c r="AD23" s="66"/>
      <c r="AE23" s="67"/>
      <c r="AF23" s="68"/>
      <c r="AG23" s="68"/>
    </row>
    <row r="24" spans="1:33" ht="41.25" customHeight="1">
      <c r="A24" s="60" t="s">
        <v>111</v>
      </c>
      <c r="B24" s="61"/>
      <c r="C24" s="62">
        <v>170000000</v>
      </c>
      <c r="D24" s="62"/>
      <c r="E24" s="62">
        <v>206133547446</v>
      </c>
      <c r="F24" s="62"/>
      <c r="G24" s="62">
        <v>191125993500</v>
      </c>
      <c r="H24" s="62"/>
      <c r="I24" s="62">
        <v>0</v>
      </c>
      <c r="J24" s="62"/>
      <c r="K24" s="62">
        <v>0</v>
      </c>
      <c r="L24" s="62"/>
      <c r="M24" s="62">
        <v>-70000000</v>
      </c>
      <c r="N24" s="62"/>
      <c r="O24" s="62">
        <v>78085329090</v>
      </c>
      <c r="P24" s="62"/>
      <c r="Q24" s="62">
        <v>100000000</v>
      </c>
      <c r="R24" s="62"/>
      <c r="S24" s="62">
        <v>1184</v>
      </c>
      <c r="T24" s="62"/>
      <c r="U24" s="62">
        <v>121255027911</v>
      </c>
      <c r="V24" s="62"/>
      <c r="W24" s="62">
        <v>117695520000</v>
      </c>
      <c r="Y24" s="63">
        <f t="shared" si="0"/>
        <v>3.0930166994896122E-2</v>
      </c>
      <c r="AA24" s="64"/>
      <c r="AB24" s="64"/>
      <c r="AC24" s="65"/>
      <c r="AD24" s="66"/>
      <c r="AE24" s="67"/>
      <c r="AF24" s="68"/>
      <c r="AG24" s="68"/>
    </row>
    <row r="25" spans="1:33" ht="41.25" customHeight="1">
      <c r="A25" s="60" t="s">
        <v>86</v>
      </c>
      <c r="B25" s="61"/>
      <c r="C25" s="62">
        <v>2700000</v>
      </c>
      <c r="D25" s="62"/>
      <c r="E25" s="62">
        <v>59336011468</v>
      </c>
      <c r="F25" s="62"/>
      <c r="G25" s="62">
        <v>79041885750</v>
      </c>
      <c r="H25" s="62"/>
      <c r="I25" s="62">
        <v>0</v>
      </c>
      <c r="J25" s="62"/>
      <c r="K25" s="62">
        <v>0</v>
      </c>
      <c r="L25" s="62"/>
      <c r="M25" s="62">
        <v>0</v>
      </c>
      <c r="N25" s="62"/>
      <c r="O25" s="62">
        <v>0</v>
      </c>
      <c r="P25" s="62"/>
      <c r="Q25" s="62">
        <v>2700000</v>
      </c>
      <c r="R25" s="62"/>
      <c r="S25" s="62">
        <v>29200</v>
      </c>
      <c r="T25" s="62"/>
      <c r="U25" s="62">
        <v>59336011468</v>
      </c>
      <c r="V25" s="62"/>
      <c r="W25" s="62">
        <v>78370902000</v>
      </c>
      <c r="Y25" s="63">
        <f t="shared" si="0"/>
        <v>2.0595729441533872E-2</v>
      </c>
      <c r="AA25" s="64"/>
      <c r="AB25" s="64"/>
      <c r="AC25" s="65"/>
      <c r="AD25" s="66"/>
      <c r="AE25" s="67"/>
      <c r="AF25" s="68"/>
      <c r="AG25" s="68"/>
    </row>
    <row r="26" spans="1:33" ht="41.25" customHeight="1">
      <c r="A26" s="60" t="s">
        <v>127</v>
      </c>
      <c r="B26" s="61"/>
      <c r="C26" s="62">
        <v>74200000</v>
      </c>
      <c r="D26" s="62"/>
      <c r="E26" s="62">
        <v>267541674193</v>
      </c>
      <c r="F26" s="62"/>
      <c r="G26" s="62">
        <v>226438625700</v>
      </c>
      <c r="H26" s="62"/>
      <c r="I26" s="62">
        <v>200000</v>
      </c>
      <c r="J26" s="62"/>
      <c r="K26" s="62">
        <v>607551137</v>
      </c>
      <c r="L26" s="62"/>
      <c r="M26" s="62">
        <v>0</v>
      </c>
      <c r="N26" s="62"/>
      <c r="O26" s="62">
        <v>0</v>
      </c>
      <c r="P26" s="62"/>
      <c r="Q26" s="62">
        <v>74400000</v>
      </c>
      <c r="R26" s="62"/>
      <c r="S26" s="62">
        <v>3050</v>
      </c>
      <c r="T26" s="62"/>
      <c r="U26" s="62">
        <v>268149225330</v>
      </c>
      <c r="V26" s="62"/>
      <c r="W26" s="62">
        <v>225569826000</v>
      </c>
      <c r="Y26" s="63">
        <f t="shared" si="0"/>
        <v>5.9279336946637062E-2</v>
      </c>
      <c r="AA26" s="64"/>
      <c r="AB26" s="64"/>
      <c r="AC26" s="65"/>
      <c r="AD26" s="66"/>
      <c r="AE26" s="67"/>
      <c r="AF26" s="68"/>
      <c r="AG26" s="68"/>
    </row>
    <row r="27" spans="1:33" ht="41.25" customHeight="1">
      <c r="A27" s="60" t="s">
        <v>120</v>
      </c>
      <c r="B27" s="61"/>
      <c r="C27" s="62">
        <v>5000000</v>
      </c>
      <c r="D27" s="62"/>
      <c r="E27" s="62">
        <v>83841363686</v>
      </c>
      <c r="F27" s="62"/>
      <c r="G27" s="62">
        <v>76889767500</v>
      </c>
      <c r="H27" s="62"/>
      <c r="I27" s="62">
        <v>0</v>
      </c>
      <c r="J27" s="62"/>
      <c r="K27" s="62">
        <v>0</v>
      </c>
      <c r="L27" s="62"/>
      <c r="M27" s="62">
        <v>-500000</v>
      </c>
      <c r="N27" s="62"/>
      <c r="O27" s="62">
        <v>7589161715</v>
      </c>
      <c r="P27" s="62"/>
      <c r="Q27" s="62">
        <v>4500000</v>
      </c>
      <c r="R27" s="62"/>
      <c r="S27" s="62">
        <v>15220</v>
      </c>
      <c r="T27" s="62"/>
      <c r="U27" s="62">
        <v>75457227315</v>
      </c>
      <c r="V27" s="62"/>
      <c r="W27" s="62">
        <v>68082484500</v>
      </c>
      <c r="Y27" s="63">
        <f t="shared" si="0"/>
        <v>1.789195217466584E-2</v>
      </c>
      <c r="AA27" s="64"/>
      <c r="AB27" s="64"/>
      <c r="AC27" s="65"/>
      <c r="AD27" s="66"/>
      <c r="AE27" s="67"/>
      <c r="AF27" s="68"/>
      <c r="AG27" s="68"/>
    </row>
    <row r="28" spans="1:33" ht="41.25" customHeight="1">
      <c r="A28" s="60" t="s">
        <v>87</v>
      </c>
      <c r="B28" s="61"/>
      <c r="C28" s="62">
        <v>11000000</v>
      </c>
      <c r="D28" s="62"/>
      <c r="E28" s="62">
        <v>193333954557</v>
      </c>
      <c r="F28" s="62"/>
      <c r="G28" s="62">
        <v>223720893000</v>
      </c>
      <c r="H28" s="62"/>
      <c r="I28" s="62">
        <v>0</v>
      </c>
      <c r="J28" s="62"/>
      <c r="K28" s="62">
        <v>0</v>
      </c>
      <c r="L28" s="62"/>
      <c r="M28" s="62">
        <v>-1800000</v>
      </c>
      <c r="N28" s="62"/>
      <c r="O28" s="62">
        <v>36306558768</v>
      </c>
      <c r="P28" s="62"/>
      <c r="Q28" s="62">
        <v>9200000</v>
      </c>
      <c r="R28" s="62"/>
      <c r="S28" s="62">
        <v>20470</v>
      </c>
      <c r="T28" s="62"/>
      <c r="U28" s="65">
        <v>161697489261</v>
      </c>
      <c r="V28" s="62"/>
      <c r="W28" s="62">
        <v>187203472200</v>
      </c>
      <c r="Y28" s="63">
        <f t="shared" si="0"/>
        <v>4.9196729469145419E-2</v>
      </c>
      <c r="AA28" s="64"/>
      <c r="AB28" s="64"/>
      <c r="AC28" s="65"/>
      <c r="AD28" s="66"/>
      <c r="AE28" s="67"/>
      <c r="AF28" s="68"/>
      <c r="AG28" s="68"/>
    </row>
    <row r="29" spans="1:33" ht="41.25" customHeight="1">
      <c r="A29" s="60" t="s">
        <v>88</v>
      </c>
      <c r="B29" s="61"/>
      <c r="C29" s="62">
        <v>6400000</v>
      </c>
      <c r="D29" s="62"/>
      <c r="E29" s="62">
        <v>123366716417</v>
      </c>
      <c r="F29" s="62"/>
      <c r="G29" s="62">
        <v>265164825600</v>
      </c>
      <c r="H29" s="62"/>
      <c r="I29" s="62">
        <v>100000</v>
      </c>
      <c r="J29" s="62"/>
      <c r="K29" s="62">
        <v>4070774171</v>
      </c>
      <c r="L29" s="62"/>
      <c r="M29" s="62">
        <v>0</v>
      </c>
      <c r="N29" s="62"/>
      <c r="O29" s="62">
        <v>0</v>
      </c>
      <c r="P29" s="62"/>
      <c r="Q29" s="62">
        <v>6500000</v>
      </c>
      <c r="R29" s="62"/>
      <c r="S29" s="62">
        <v>42740</v>
      </c>
      <c r="T29" s="62"/>
      <c r="U29" s="65">
        <v>127437490588</v>
      </c>
      <c r="V29" s="62"/>
      <c r="W29" s="62">
        <v>276157030500</v>
      </c>
      <c r="Y29" s="63">
        <f t="shared" si="0"/>
        <v>7.2573561595034558E-2</v>
      </c>
      <c r="AA29" s="64"/>
      <c r="AB29" s="64"/>
      <c r="AC29" s="65"/>
      <c r="AD29" s="66"/>
      <c r="AE29" s="67"/>
      <c r="AF29" s="68"/>
      <c r="AG29" s="68"/>
    </row>
    <row r="30" spans="1:33" ht="41.25" customHeight="1">
      <c r="A30" s="60" t="s">
        <v>96</v>
      </c>
      <c r="B30" s="61"/>
      <c r="C30" s="62">
        <v>2300000</v>
      </c>
      <c r="D30" s="62"/>
      <c r="E30" s="62">
        <v>46481202280</v>
      </c>
      <c r="F30" s="62"/>
      <c r="G30" s="62">
        <v>73253532600</v>
      </c>
      <c r="H30" s="62"/>
      <c r="I30" s="62">
        <v>154174</v>
      </c>
      <c r="J30" s="62"/>
      <c r="K30" s="62">
        <v>5619827934</v>
      </c>
      <c r="L30" s="62"/>
      <c r="M30" s="62">
        <v>-1554174</v>
      </c>
      <c r="N30" s="62"/>
      <c r="O30" s="62">
        <v>53937781758</v>
      </c>
      <c r="P30" s="62"/>
      <c r="Q30" s="62">
        <v>900000</v>
      </c>
      <c r="R30" s="62"/>
      <c r="S30" s="62">
        <v>36080</v>
      </c>
      <c r="T30" s="62"/>
      <c r="U30" s="65">
        <v>19985242352</v>
      </c>
      <c r="V30" s="62"/>
      <c r="W30" s="62">
        <v>32278791600</v>
      </c>
      <c r="Y30" s="63">
        <f t="shared" si="0"/>
        <v>8.4828072859650921E-3</v>
      </c>
      <c r="AA30" s="64"/>
      <c r="AB30" s="64"/>
      <c r="AC30" s="65"/>
      <c r="AD30" s="66"/>
      <c r="AE30" s="67"/>
      <c r="AF30" s="68"/>
      <c r="AG30" s="68"/>
    </row>
    <row r="31" spans="1:33" ht="41.25" customHeight="1">
      <c r="A31" s="60" t="s">
        <v>125</v>
      </c>
      <c r="B31" s="61"/>
      <c r="C31" s="62">
        <v>3200000</v>
      </c>
      <c r="D31" s="62"/>
      <c r="E31" s="62">
        <v>101066368430</v>
      </c>
      <c r="F31" s="62"/>
      <c r="G31" s="62">
        <v>87253732800</v>
      </c>
      <c r="H31" s="62"/>
      <c r="I31" s="62">
        <v>0</v>
      </c>
      <c r="J31" s="62"/>
      <c r="K31" s="62">
        <v>0</v>
      </c>
      <c r="L31" s="62"/>
      <c r="M31" s="62">
        <v>0</v>
      </c>
      <c r="N31" s="62"/>
      <c r="O31" s="62">
        <v>0</v>
      </c>
      <c r="P31" s="62"/>
      <c r="Q31" s="62">
        <v>3200000</v>
      </c>
      <c r="R31" s="62"/>
      <c r="S31" s="62">
        <v>29620</v>
      </c>
      <c r="T31" s="62"/>
      <c r="U31" s="65">
        <v>101066368430</v>
      </c>
      <c r="V31" s="62"/>
      <c r="W31" s="62">
        <v>94220035200</v>
      </c>
      <c r="Y31" s="63">
        <f t="shared" si="0"/>
        <v>2.4760852605103328E-2</v>
      </c>
      <c r="AA31" s="64"/>
      <c r="AB31" s="64"/>
      <c r="AC31" s="65"/>
      <c r="AD31" s="66"/>
      <c r="AE31" s="67"/>
      <c r="AF31" s="68"/>
      <c r="AG31" s="68"/>
    </row>
    <row r="32" spans="1:33" ht="41.25" customHeight="1">
      <c r="A32" s="60" t="s">
        <v>109</v>
      </c>
      <c r="B32" s="61"/>
      <c r="C32" s="62">
        <v>6100000</v>
      </c>
      <c r="D32" s="62"/>
      <c r="E32" s="62">
        <v>148594678806</v>
      </c>
      <c r="F32" s="62"/>
      <c r="G32" s="62">
        <v>267166842300</v>
      </c>
      <c r="H32" s="62"/>
      <c r="I32" s="62">
        <v>0</v>
      </c>
      <c r="J32" s="62"/>
      <c r="K32" s="62">
        <v>0</v>
      </c>
      <c r="L32" s="62"/>
      <c r="M32" s="62">
        <v>0</v>
      </c>
      <c r="N32" s="62"/>
      <c r="O32" s="62">
        <v>0</v>
      </c>
      <c r="P32" s="62"/>
      <c r="Q32" s="62">
        <v>6100000</v>
      </c>
      <c r="R32" s="62"/>
      <c r="S32" s="62">
        <v>45620</v>
      </c>
      <c r="T32" s="62"/>
      <c r="U32" s="65">
        <v>148594678806</v>
      </c>
      <c r="V32" s="62"/>
      <c r="W32" s="62">
        <v>276626222100</v>
      </c>
      <c r="Y32" s="63">
        <f t="shared" si="0"/>
        <v>7.2696864287784491E-2</v>
      </c>
      <c r="AA32" s="64"/>
      <c r="AB32" s="64"/>
      <c r="AC32" s="65"/>
      <c r="AD32" s="66"/>
      <c r="AE32" s="67"/>
      <c r="AF32" s="68"/>
      <c r="AG32" s="68"/>
    </row>
    <row r="33" spans="1:33" ht="41.25" customHeight="1">
      <c r="A33" s="60" t="s">
        <v>110</v>
      </c>
      <c r="B33" s="61"/>
      <c r="C33" s="62">
        <v>22380758</v>
      </c>
      <c r="D33" s="62"/>
      <c r="E33" s="62">
        <v>433568124705</v>
      </c>
      <c r="F33" s="62"/>
      <c r="G33" s="62">
        <v>512139579117.49799</v>
      </c>
      <c r="H33" s="62"/>
      <c r="I33" s="62">
        <v>619242</v>
      </c>
      <c r="J33" s="62"/>
      <c r="K33" s="62">
        <v>14406345616</v>
      </c>
      <c r="L33" s="62"/>
      <c r="M33" s="62">
        <v>0</v>
      </c>
      <c r="N33" s="62"/>
      <c r="O33" s="62">
        <v>0</v>
      </c>
      <c r="P33" s="62"/>
      <c r="Q33" s="62">
        <v>23000000</v>
      </c>
      <c r="R33" s="62"/>
      <c r="S33" s="62">
        <v>23700</v>
      </c>
      <c r="T33" s="62"/>
      <c r="U33" s="62">
        <v>447974470321</v>
      </c>
      <c r="V33" s="62"/>
      <c r="W33" s="62">
        <v>541856655000</v>
      </c>
      <c r="Y33" s="63">
        <f t="shared" si="0"/>
        <v>0.14239893605504964</v>
      </c>
      <c r="AA33" s="64"/>
      <c r="AB33" s="64"/>
      <c r="AC33" s="65"/>
      <c r="AD33" s="66"/>
      <c r="AE33" s="67"/>
      <c r="AF33" s="68"/>
      <c r="AG33" s="68"/>
    </row>
    <row r="34" spans="1:33" ht="41.25" customHeight="1">
      <c r="A34" s="60" t="s">
        <v>149</v>
      </c>
      <c r="B34" s="61"/>
      <c r="C34" s="62">
        <v>100000</v>
      </c>
      <c r="D34" s="62"/>
      <c r="E34" s="62">
        <v>1924083877</v>
      </c>
      <c r="F34" s="62"/>
      <c r="G34" s="62">
        <v>1876766400</v>
      </c>
      <c r="H34" s="62"/>
      <c r="I34" s="62">
        <v>0</v>
      </c>
      <c r="J34" s="62"/>
      <c r="K34" s="62">
        <v>0</v>
      </c>
      <c r="L34" s="62"/>
      <c r="M34" s="62">
        <v>-100000</v>
      </c>
      <c r="N34" s="62"/>
      <c r="O34" s="62">
        <v>1871619217</v>
      </c>
      <c r="P34" s="62"/>
      <c r="Q34" s="62">
        <v>0</v>
      </c>
      <c r="R34" s="62"/>
      <c r="S34" s="62">
        <v>0</v>
      </c>
      <c r="T34" s="62"/>
      <c r="U34" s="65">
        <v>0</v>
      </c>
      <c r="V34" s="62"/>
      <c r="W34" s="62">
        <v>0</v>
      </c>
      <c r="Y34" s="63">
        <f t="shared" si="0"/>
        <v>0</v>
      </c>
      <c r="AA34" s="64"/>
      <c r="AB34" s="64"/>
      <c r="AC34" s="65"/>
      <c r="AD34" s="66"/>
      <c r="AE34" s="67"/>
      <c r="AF34" s="68"/>
      <c r="AG34" s="68"/>
    </row>
    <row r="35" spans="1:33" ht="41.25" customHeight="1">
      <c r="A35" s="60" t="s">
        <v>119</v>
      </c>
      <c r="B35" s="61"/>
      <c r="C35" s="62">
        <v>20000000</v>
      </c>
      <c r="D35" s="62"/>
      <c r="E35" s="62">
        <v>103195328028</v>
      </c>
      <c r="F35" s="62"/>
      <c r="G35" s="62">
        <v>106760970000</v>
      </c>
      <c r="H35" s="62"/>
      <c r="I35" s="62">
        <v>0</v>
      </c>
      <c r="J35" s="62"/>
      <c r="K35" s="62">
        <v>0</v>
      </c>
      <c r="L35" s="62"/>
      <c r="M35" s="62">
        <v>0</v>
      </c>
      <c r="N35" s="62"/>
      <c r="O35" s="62">
        <v>0</v>
      </c>
      <c r="P35" s="62"/>
      <c r="Q35" s="62">
        <v>20000000</v>
      </c>
      <c r="R35" s="62"/>
      <c r="S35" s="62">
        <v>5330</v>
      </c>
      <c r="T35" s="62"/>
      <c r="U35" s="65">
        <v>103195328028</v>
      </c>
      <c r="V35" s="62"/>
      <c r="W35" s="62">
        <v>105965730000</v>
      </c>
      <c r="Y35" s="63">
        <f t="shared" si="0"/>
        <v>2.7847599676148031E-2</v>
      </c>
      <c r="AA35" s="64"/>
      <c r="AB35" s="64"/>
      <c r="AC35" s="65"/>
      <c r="AD35" s="66"/>
      <c r="AE35" s="67"/>
      <c r="AF35" s="68"/>
      <c r="AG35" s="68"/>
    </row>
    <row r="36" spans="1:33" ht="41.25" customHeight="1">
      <c r="A36" s="60" t="s">
        <v>89</v>
      </c>
      <c r="B36" s="61"/>
      <c r="C36" s="62">
        <v>43600000</v>
      </c>
      <c r="D36" s="62"/>
      <c r="E36" s="62">
        <v>400521202651</v>
      </c>
      <c r="F36" s="62"/>
      <c r="G36" s="62">
        <v>379663480800</v>
      </c>
      <c r="H36" s="62"/>
      <c r="I36" s="62">
        <v>200000</v>
      </c>
      <c r="J36" s="62"/>
      <c r="K36" s="62">
        <v>1651498198</v>
      </c>
      <c r="L36" s="62"/>
      <c r="M36" s="62">
        <v>0</v>
      </c>
      <c r="N36" s="62"/>
      <c r="O36" s="62">
        <v>0</v>
      </c>
      <c r="P36" s="62"/>
      <c r="Q36" s="62">
        <v>43800000</v>
      </c>
      <c r="R36" s="62"/>
      <c r="S36" s="62">
        <v>8360</v>
      </c>
      <c r="T36" s="62"/>
      <c r="U36" s="62">
        <v>402172700849</v>
      </c>
      <c r="V36" s="62"/>
      <c r="W36" s="62">
        <v>363989300400</v>
      </c>
      <c r="Y36" s="63">
        <f t="shared" si="0"/>
        <v>9.5655721184012873E-2</v>
      </c>
      <c r="AA36" s="64"/>
      <c r="AB36" s="64"/>
      <c r="AC36" s="65"/>
      <c r="AD36" s="66"/>
      <c r="AE36" s="67"/>
      <c r="AF36" s="68"/>
      <c r="AG36" s="68"/>
    </row>
    <row r="37" spans="1:33" ht="41.25" customHeight="1">
      <c r="A37" s="60" t="s">
        <v>147</v>
      </c>
      <c r="B37" s="61"/>
      <c r="C37" s="62">
        <v>5400000</v>
      </c>
      <c r="D37" s="62"/>
      <c r="E37" s="62">
        <v>143331397572</v>
      </c>
      <c r="F37" s="62"/>
      <c r="G37" s="62">
        <v>133230533400</v>
      </c>
      <c r="H37" s="62"/>
      <c r="I37" s="62">
        <v>500000</v>
      </c>
      <c r="J37" s="62"/>
      <c r="K37" s="62">
        <v>11906320572</v>
      </c>
      <c r="L37" s="62"/>
      <c r="M37" s="62">
        <v>0</v>
      </c>
      <c r="N37" s="62"/>
      <c r="O37" s="62">
        <v>0</v>
      </c>
      <c r="P37" s="62"/>
      <c r="Q37" s="62">
        <v>5900000</v>
      </c>
      <c r="R37" s="62"/>
      <c r="S37" s="62">
        <v>23460</v>
      </c>
      <c r="T37" s="62"/>
      <c r="U37" s="62">
        <v>155237718144</v>
      </c>
      <c r="V37" s="62"/>
      <c r="W37" s="62">
        <v>137590436700</v>
      </c>
      <c r="Y37" s="63">
        <f t="shared" si="0"/>
        <v>3.6158514648915133E-2</v>
      </c>
      <c r="AA37" s="64"/>
      <c r="AB37" s="64"/>
      <c r="AC37" s="65"/>
      <c r="AD37" s="66"/>
      <c r="AE37" s="67"/>
      <c r="AF37" s="68"/>
      <c r="AG37" s="68"/>
    </row>
    <row r="38" spans="1:33" ht="41.25" customHeight="1">
      <c r="A38" s="60" t="s">
        <v>168</v>
      </c>
      <c r="B38" s="61"/>
      <c r="C38" s="62">
        <v>0</v>
      </c>
      <c r="D38" s="62"/>
      <c r="E38" s="62">
        <v>0</v>
      </c>
      <c r="F38" s="62"/>
      <c r="G38" s="62">
        <v>0</v>
      </c>
      <c r="H38" s="62"/>
      <c r="I38" s="62">
        <v>2000000</v>
      </c>
      <c r="J38" s="62"/>
      <c r="K38" s="62">
        <v>11383762981</v>
      </c>
      <c r="L38" s="62"/>
      <c r="M38" s="62">
        <v>0</v>
      </c>
      <c r="N38" s="62"/>
      <c r="O38" s="62">
        <v>0</v>
      </c>
      <c r="P38" s="62"/>
      <c r="Q38" s="62">
        <v>2000000</v>
      </c>
      <c r="R38" s="62"/>
      <c r="S38" s="62">
        <v>5570</v>
      </c>
      <c r="T38" s="62"/>
      <c r="U38" s="62">
        <v>11383762981</v>
      </c>
      <c r="V38" s="62"/>
      <c r="W38" s="62">
        <v>11073717000</v>
      </c>
      <c r="Y38" s="63">
        <f t="shared" si="0"/>
        <v>2.9101525365130307E-3</v>
      </c>
      <c r="AA38" s="64"/>
      <c r="AB38" s="64"/>
      <c r="AC38" s="65"/>
      <c r="AD38" s="66"/>
      <c r="AE38" s="67"/>
      <c r="AF38" s="68"/>
      <c r="AG38" s="68"/>
    </row>
    <row r="39" spans="1:33" ht="41.25" customHeight="1">
      <c r="A39" s="60" t="s">
        <v>134</v>
      </c>
      <c r="B39" s="61"/>
      <c r="C39" s="62">
        <v>0</v>
      </c>
      <c r="D39" s="62"/>
      <c r="E39" s="62">
        <v>0</v>
      </c>
      <c r="F39" s="62"/>
      <c r="G39" s="62">
        <v>0</v>
      </c>
      <c r="H39" s="62"/>
      <c r="I39" s="62">
        <v>8000000</v>
      </c>
      <c r="J39" s="62"/>
      <c r="K39" s="62">
        <v>16014527995</v>
      </c>
      <c r="L39" s="62"/>
      <c r="M39" s="62">
        <v>0</v>
      </c>
      <c r="N39" s="62"/>
      <c r="O39" s="62">
        <v>0</v>
      </c>
      <c r="P39" s="62"/>
      <c r="Q39" s="62">
        <v>8000000</v>
      </c>
      <c r="R39" s="62"/>
      <c r="S39" s="62">
        <v>2065</v>
      </c>
      <c r="T39" s="62"/>
      <c r="U39" s="62">
        <v>16014527995</v>
      </c>
      <c r="V39" s="62"/>
      <c r="W39" s="62">
        <v>16421706000</v>
      </c>
      <c r="Y39" s="63">
        <f t="shared" si="0"/>
        <v>4.3155942462473305E-3</v>
      </c>
      <c r="AA39" s="64"/>
      <c r="AB39" s="64"/>
      <c r="AC39" s="65"/>
      <c r="AD39" s="66"/>
      <c r="AE39" s="67"/>
      <c r="AF39" s="68"/>
      <c r="AG39" s="68"/>
    </row>
    <row r="40" spans="1:33" ht="41.25" customHeight="1" thickBot="1">
      <c r="C40" s="69"/>
      <c r="D40" s="70"/>
      <c r="E40" s="71">
        <f>SUM(E12:E39)</f>
        <v>3437879551211</v>
      </c>
      <c r="F40" s="70"/>
      <c r="G40" s="71">
        <f>SUM(G12:G39)</f>
        <v>3807665752808.8438</v>
      </c>
      <c r="H40" s="70"/>
      <c r="I40" s="72"/>
      <c r="J40" s="70"/>
      <c r="K40" s="71">
        <f>SUM(K12:K39)</f>
        <v>70503589428</v>
      </c>
      <c r="L40" s="70"/>
      <c r="M40" s="72"/>
      <c r="N40" s="70"/>
      <c r="O40" s="71">
        <f>SUM(O12:O39)</f>
        <v>286661357487</v>
      </c>
      <c r="P40" s="70"/>
      <c r="Q40" s="69">
        <f>SUM(Q12:Q39)</f>
        <v>454787114</v>
      </c>
      <c r="T40" s="70"/>
      <c r="U40" s="71">
        <f>SUM(U12:U39)</f>
        <v>3228527347908</v>
      </c>
      <c r="V40" s="70"/>
      <c r="W40" s="71">
        <f>SUM(W12:W39)</f>
        <v>3593875302981.1357</v>
      </c>
      <c r="Y40" s="22">
        <f>SUM(Y12:Y39)</f>
        <v>0.94446384433357733</v>
      </c>
      <c r="AA40" s="73"/>
      <c r="AB40" s="74"/>
    </row>
    <row r="41" spans="1:33" ht="41.25" customHeight="1" thickTop="1">
      <c r="E41" s="76"/>
      <c r="G41" s="76"/>
      <c r="I41" s="72"/>
      <c r="K41" s="74"/>
      <c r="O41" s="74"/>
      <c r="V41" s="76"/>
    </row>
    <row r="42" spans="1:33" ht="41.25" customHeight="1">
      <c r="E42" s="74"/>
      <c r="I42" s="72"/>
      <c r="K42" s="76"/>
      <c r="O42" s="76"/>
      <c r="V42" s="74"/>
    </row>
    <row r="43" spans="1:33">
      <c r="C43" s="69"/>
      <c r="E43" s="62"/>
      <c r="F43" s="62"/>
      <c r="G43" s="62"/>
      <c r="I43" s="189"/>
      <c r="K43" s="74"/>
      <c r="M43" s="69"/>
      <c r="O43" s="74"/>
      <c r="Q43" s="190"/>
      <c r="U43" s="74"/>
      <c r="W43" s="74"/>
    </row>
    <row r="44" spans="1:33">
      <c r="C44" s="69"/>
      <c r="E44" s="39"/>
      <c r="F44" s="39"/>
      <c r="G44" s="39"/>
      <c r="I44" s="72"/>
      <c r="K44" s="74"/>
      <c r="M44" s="72"/>
      <c r="O44" s="74"/>
      <c r="Q44" s="69"/>
      <c r="U44" s="74"/>
      <c r="W44" s="74"/>
    </row>
    <row r="45" spans="1:33">
      <c r="C45" s="69"/>
      <c r="E45" s="77"/>
      <c r="G45" s="77"/>
      <c r="I45" s="69"/>
      <c r="K45" s="74"/>
      <c r="M45" s="69"/>
      <c r="O45" s="74"/>
      <c r="Q45" s="69"/>
      <c r="U45" s="76"/>
      <c r="W45" s="76"/>
    </row>
    <row r="46" spans="1:33">
      <c r="C46" s="69"/>
      <c r="E46" s="68"/>
      <c r="F46" s="68"/>
      <c r="G46" s="68"/>
      <c r="I46" s="69"/>
      <c r="M46" s="72"/>
      <c r="O46" s="74"/>
      <c r="U46" s="76"/>
      <c r="W46" s="76"/>
    </row>
    <row r="47" spans="1:33">
      <c r="C47" s="69"/>
      <c r="D47" s="69"/>
      <c r="E47" s="69"/>
      <c r="F47" s="69"/>
      <c r="G47" s="69"/>
      <c r="K47" s="68"/>
      <c r="M47" s="72"/>
      <c r="O47" s="74"/>
      <c r="U47" s="74"/>
      <c r="W47" s="76"/>
    </row>
    <row r="48" spans="1:33">
      <c r="E48" s="68"/>
      <c r="M48" s="69"/>
      <c r="U48" s="74"/>
    </row>
    <row r="49" spans="13:21">
      <c r="M49" s="69"/>
      <c r="U49" s="74"/>
    </row>
    <row r="50" spans="13:21">
      <c r="U50" s="74"/>
    </row>
    <row r="51" spans="13:21">
      <c r="U51" s="74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V10:V11"/>
    <mergeCell ref="U10:U11"/>
    <mergeCell ref="W10:W11"/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7"/>
  <sheetViews>
    <sheetView rightToLeft="1" view="pageBreakPreview" zoomScale="60" zoomScaleNormal="100" workbookViewId="0">
      <selection activeCell="K8" sqref="K8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0.42578125" style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200" t="s">
        <v>67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0">
      <c r="A3" s="200" t="s">
        <v>92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</row>
    <row r="4" spans="1:40">
      <c r="A4" s="200" t="s">
        <v>163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</row>
    <row r="6" spans="1:40" ht="40.5">
      <c r="A6" s="41" t="s">
        <v>68</v>
      </c>
    </row>
    <row r="7" spans="1:40" ht="40.5">
      <c r="A7" s="201" t="s">
        <v>153</v>
      </c>
      <c r="B7" s="201"/>
      <c r="C7" s="201"/>
      <c r="D7" s="201"/>
      <c r="E7" s="201"/>
      <c r="F7" s="201"/>
      <c r="G7" s="201"/>
    </row>
    <row r="9" spans="1:40">
      <c r="A9" s="200" t="s">
        <v>160</v>
      </c>
      <c r="B9" s="200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U9" s="202" t="s">
        <v>4</v>
      </c>
      <c r="V9" s="202"/>
      <c r="W9" s="202"/>
      <c r="X9" s="202"/>
      <c r="Y9" s="202"/>
      <c r="Z9" s="202"/>
      <c r="AA9" s="202"/>
      <c r="AC9" s="202" t="s">
        <v>164</v>
      </c>
      <c r="AD9" s="202"/>
      <c r="AE9" s="202"/>
      <c r="AF9" s="202"/>
      <c r="AG9" s="202"/>
      <c r="AH9" s="202"/>
      <c r="AI9" s="202"/>
      <c r="AJ9" s="202"/>
      <c r="AK9" s="202"/>
    </row>
    <row r="10" spans="1:40" s="36" customFormat="1" ht="101.25">
      <c r="A10" s="42" t="s">
        <v>3</v>
      </c>
      <c r="B10" s="45"/>
      <c r="C10" s="46" t="s">
        <v>154</v>
      </c>
      <c r="D10" s="45"/>
      <c r="E10" s="46" t="s">
        <v>155</v>
      </c>
      <c r="F10" s="45"/>
      <c r="G10" s="46" t="s">
        <v>156</v>
      </c>
      <c r="H10" s="45"/>
      <c r="I10" s="46" t="s">
        <v>157</v>
      </c>
      <c r="J10" s="47"/>
      <c r="K10" s="46" t="s">
        <v>15</v>
      </c>
      <c r="L10" s="45"/>
      <c r="M10" s="46" t="s">
        <v>158</v>
      </c>
      <c r="N10" s="47"/>
      <c r="O10" s="46" t="s">
        <v>6</v>
      </c>
      <c r="P10" s="45"/>
      <c r="Q10" s="46" t="s">
        <v>7</v>
      </c>
      <c r="R10" s="48"/>
      <c r="S10" s="46" t="s">
        <v>8</v>
      </c>
      <c r="T10" s="45"/>
      <c r="U10" s="46" t="s">
        <v>6</v>
      </c>
      <c r="V10" s="42"/>
      <c r="W10" s="46" t="s">
        <v>7</v>
      </c>
      <c r="X10" s="42"/>
      <c r="Y10" s="46" t="s">
        <v>6</v>
      </c>
      <c r="Z10" s="45"/>
      <c r="AA10" s="46" t="s">
        <v>13</v>
      </c>
      <c r="AB10" s="45"/>
      <c r="AC10" s="46" t="s">
        <v>6</v>
      </c>
      <c r="AD10" s="45"/>
      <c r="AE10" s="46" t="s">
        <v>159</v>
      </c>
      <c r="AF10" s="45"/>
      <c r="AG10" s="46" t="s">
        <v>7</v>
      </c>
      <c r="AH10" s="45"/>
      <c r="AI10" s="46" t="s">
        <v>8</v>
      </c>
      <c r="AJ10" s="45"/>
      <c r="AK10" s="46" t="s">
        <v>12</v>
      </c>
      <c r="AM10" s="49">
        <v>3805201569698</v>
      </c>
      <c r="AN10" s="36" t="s">
        <v>106</v>
      </c>
    </row>
    <row r="11" spans="1:40">
      <c r="K11" s="1">
        <v>0</v>
      </c>
      <c r="M11" s="1">
        <v>0</v>
      </c>
      <c r="N11" s="33"/>
      <c r="O11" s="33">
        <v>0</v>
      </c>
      <c r="P11" s="33"/>
      <c r="Q11" s="33">
        <v>0</v>
      </c>
      <c r="R11" s="33"/>
      <c r="S11" s="33">
        <v>0</v>
      </c>
      <c r="U11" s="33">
        <v>0</v>
      </c>
      <c r="V11" s="33"/>
      <c r="W11" s="33">
        <v>0</v>
      </c>
      <c r="X11" s="33"/>
      <c r="Y11" s="33">
        <v>0</v>
      </c>
      <c r="Z11" s="33"/>
      <c r="AA11" s="33">
        <v>0</v>
      </c>
      <c r="AB11" s="33"/>
      <c r="AC11" s="33">
        <v>0</v>
      </c>
      <c r="AD11" s="33"/>
      <c r="AE11" s="33">
        <v>0</v>
      </c>
      <c r="AF11" s="33"/>
      <c r="AG11" s="33">
        <v>0</v>
      </c>
      <c r="AH11" s="33"/>
      <c r="AI11" s="33">
        <v>0</v>
      </c>
      <c r="AK11" s="1">
        <v>0</v>
      </c>
      <c r="AM11" s="33"/>
    </row>
    <row r="12" spans="1:40" ht="28.5" thickBot="1">
      <c r="O12" s="33">
        <f>SUM(O11:O11)</f>
        <v>0</v>
      </c>
      <c r="P12" s="43"/>
      <c r="Q12" s="44">
        <f>SUM(Q11:Q11)</f>
        <v>0</v>
      </c>
      <c r="R12" s="43"/>
      <c r="S12" s="44">
        <f>SUM(S11:S11)</f>
        <v>0</v>
      </c>
      <c r="T12" s="43"/>
      <c r="V12" s="43"/>
      <c r="W12" s="44">
        <f>SUM(W11:W11)</f>
        <v>0</v>
      </c>
      <c r="X12" s="43"/>
      <c r="Y12" s="33">
        <f>SUM(Y11:Y11)</f>
        <v>0</v>
      </c>
      <c r="Z12" s="43"/>
      <c r="AA12" s="44">
        <f>SUM(AA11:AA11)</f>
        <v>0</v>
      </c>
      <c r="AB12" s="43"/>
      <c r="AC12" s="43"/>
      <c r="AD12" s="43"/>
      <c r="AE12" s="43"/>
      <c r="AF12" s="43"/>
      <c r="AG12" s="43">
        <f>SUM(AG11:AG11)</f>
        <v>0</v>
      </c>
      <c r="AH12" s="43"/>
      <c r="AI12" s="43">
        <f>SUM(AI11:AI11)</f>
        <v>0</v>
      </c>
      <c r="AK12" s="43">
        <f>SUM(AK11:AK11)</f>
        <v>0</v>
      </c>
    </row>
    <row r="13" spans="1:40" ht="28.5" thickTop="1"/>
    <row r="14" spans="1:40">
      <c r="Q14" s="13"/>
      <c r="S14" s="13"/>
      <c r="Y14" s="33"/>
    </row>
    <row r="15" spans="1:40">
      <c r="Q15" s="13"/>
      <c r="S15" s="13"/>
    </row>
    <row r="16" spans="1:40">
      <c r="Q16" s="13"/>
      <c r="S16" s="13"/>
      <c r="Y16" s="33"/>
      <c r="AA16" s="33"/>
    </row>
    <row r="17" spans="17:19">
      <c r="Q17" s="33"/>
      <c r="S17" s="33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I9" sqref="I9"/>
    </sheetView>
  </sheetViews>
  <sheetFormatPr defaultColWidth="9.140625" defaultRowHeight="24.75"/>
  <cols>
    <col min="1" max="1" width="27" style="78" bestFit="1" customWidth="1"/>
    <col min="2" max="2" width="1" style="78" customWidth="1"/>
    <col min="3" max="3" width="31.42578125" style="78" customWidth="1"/>
    <col min="4" max="4" width="2.42578125" style="78" customWidth="1"/>
    <col min="5" max="5" width="20.5703125" style="78" customWidth="1"/>
    <col min="6" max="6" width="1" style="78" customWidth="1"/>
    <col min="7" max="7" width="16.5703125" style="80" customWidth="1"/>
    <col min="8" max="8" width="2.28515625" style="78" customWidth="1"/>
    <col min="9" max="9" width="9" style="78" customWidth="1"/>
    <col min="10" max="10" width="1" style="78" customWidth="1"/>
    <col min="11" max="11" width="23.85546875" style="78" bestFit="1" customWidth="1"/>
    <col min="12" max="12" width="1" style="78" customWidth="1"/>
    <col min="13" max="13" width="23.5703125" style="78" bestFit="1" customWidth="1"/>
    <col min="14" max="14" width="1" style="78" customWidth="1"/>
    <col min="15" max="15" width="24.42578125" style="78" bestFit="1" customWidth="1"/>
    <col min="16" max="16" width="1" style="78" customWidth="1"/>
    <col min="17" max="17" width="23.85546875" style="78" bestFit="1" customWidth="1"/>
    <col min="18" max="18" width="1" style="78" customWidth="1"/>
    <col min="19" max="19" width="15.85546875" style="80" customWidth="1"/>
    <col min="20" max="20" width="1" style="78" customWidth="1"/>
    <col min="21" max="21" width="13.85546875" style="78" bestFit="1" customWidth="1"/>
    <col min="22" max="22" width="9.140625" style="78"/>
    <col min="23" max="23" width="13.85546875" style="78" bestFit="1" customWidth="1"/>
    <col min="24" max="24" width="9.140625" style="78"/>
    <col min="25" max="25" width="13.85546875" style="78" bestFit="1" customWidth="1"/>
    <col min="26" max="26" width="9.140625" style="78"/>
    <col min="27" max="27" width="13.85546875" style="78" bestFit="1" customWidth="1"/>
    <col min="28" max="16384" width="9.140625" style="78"/>
  </cols>
  <sheetData>
    <row r="2" spans="1:28" ht="26.25">
      <c r="D2" s="79"/>
      <c r="E2" s="203" t="s">
        <v>67</v>
      </c>
      <c r="F2" s="203" t="s">
        <v>0</v>
      </c>
      <c r="G2" s="203" t="s">
        <v>0</v>
      </c>
      <c r="H2" s="203" t="s">
        <v>0</v>
      </c>
      <c r="I2" s="203"/>
      <c r="J2" s="203"/>
      <c r="K2" s="203"/>
      <c r="L2" s="203"/>
      <c r="M2" s="203"/>
    </row>
    <row r="3" spans="1:28" ht="26.25">
      <c r="D3" s="79"/>
      <c r="E3" s="203" t="s">
        <v>1</v>
      </c>
      <c r="F3" s="203" t="s">
        <v>1</v>
      </c>
      <c r="G3" s="203" t="s">
        <v>1</v>
      </c>
      <c r="H3" s="203" t="s">
        <v>1</v>
      </c>
      <c r="I3" s="203"/>
      <c r="J3" s="203"/>
      <c r="K3" s="203"/>
      <c r="L3" s="203"/>
      <c r="M3" s="203"/>
    </row>
    <row r="4" spans="1:28" ht="26.25">
      <c r="D4" s="79"/>
      <c r="E4" s="203" t="str">
        <f>سهام!A4</f>
        <v>برای ماه منتهی به 1402/08/30</v>
      </c>
      <c r="F4" s="203" t="s">
        <v>2</v>
      </c>
      <c r="G4" s="203" t="s">
        <v>2</v>
      </c>
      <c r="H4" s="203" t="s">
        <v>2</v>
      </c>
      <c r="I4" s="203"/>
      <c r="J4" s="203"/>
      <c r="K4" s="203"/>
      <c r="L4" s="203"/>
      <c r="M4" s="203"/>
    </row>
    <row r="5" spans="1:28" ht="33.75">
      <c r="A5" s="205" t="s">
        <v>70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</row>
    <row r="6" spans="1:28" ht="27" thickBot="1">
      <c r="A6" s="203" t="s">
        <v>17</v>
      </c>
      <c r="C6" s="204" t="s">
        <v>18</v>
      </c>
      <c r="D6" s="204" t="s">
        <v>18</v>
      </c>
      <c r="E6" s="204" t="s">
        <v>18</v>
      </c>
      <c r="F6" s="204" t="s">
        <v>18</v>
      </c>
      <c r="G6" s="204" t="s">
        <v>18</v>
      </c>
      <c r="H6" s="204" t="s">
        <v>18</v>
      </c>
      <c r="I6" s="204" t="s">
        <v>18</v>
      </c>
      <c r="K6" s="185" t="str">
        <f>سهام!C9</f>
        <v>1402/07/30</v>
      </c>
      <c r="M6" s="204" t="s">
        <v>4</v>
      </c>
      <c r="N6" s="204" t="s">
        <v>4</v>
      </c>
      <c r="O6" s="204" t="s">
        <v>4</v>
      </c>
      <c r="Q6" s="204" t="str">
        <f>سهام!Q9</f>
        <v>1402/08/30</v>
      </c>
      <c r="R6" s="204" t="s">
        <v>5</v>
      </c>
      <c r="S6" s="204" t="s">
        <v>5</v>
      </c>
    </row>
    <row r="7" spans="1:28" ht="52.5">
      <c r="A7" s="203" t="s">
        <v>17</v>
      </c>
      <c r="C7" s="184" t="s">
        <v>19</v>
      </c>
      <c r="E7" s="184" t="s">
        <v>20</v>
      </c>
      <c r="G7" s="184" t="s">
        <v>21</v>
      </c>
      <c r="I7" s="184" t="s">
        <v>15</v>
      </c>
      <c r="K7" s="184" t="s">
        <v>22</v>
      </c>
      <c r="M7" s="184" t="s">
        <v>23</v>
      </c>
      <c r="O7" s="184" t="s">
        <v>24</v>
      </c>
      <c r="Q7" s="184" t="s">
        <v>22</v>
      </c>
      <c r="S7" s="81" t="s">
        <v>16</v>
      </c>
    </row>
    <row r="8" spans="1:28" ht="26.25">
      <c r="A8" s="82" t="s">
        <v>26</v>
      </c>
      <c r="C8" s="78" t="s">
        <v>27</v>
      </c>
      <c r="E8" s="78" t="s">
        <v>25</v>
      </c>
      <c r="G8" s="80" t="s">
        <v>28</v>
      </c>
      <c r="I8" s="83">
        <v>0</v>
      </c>
      <c r="K8" s="84">
        <v>137680</v>
      </c>
      <c r="L8" s="84"/>
      <c r="M8" s="84">
        <v>0</v>
      </c>
      <c r="N8" s="84"/>
      <c r="O8" s="84">
        <v>0</v>
      </c>
      <c r="P8" s="84"/>
      <c r="Q8" s="84">
        <v>137680</v>
      </c>
      <c r="S8" s="85">
        <f>Q8/سهام!$AA$11</f>
        <v>3.6182051720042518E-8</v>
      </c>
      <c r="U8" s="86"/>
      <c r="V8" s="84"/>
      <c r="W8" s="86"/>
      <c r="X8" s="84"/>
      <c r="Y8" s="86"/>
      <c r="Z8" s="84"/>
      <c r="AA8" s="86"/>
      <c r="AB8" s="84"/>
    </row>
    <row r="9" spans="1:28" ht="26.25">
      <c r="A9" s="82" t="s">
        <v>63</v>
      </c>
      <c r="C9" s="78" t="s">
        <v>64</v>
      </c>
      <c r="E9" s="78" t="s">
        <v>25</v>
      </c>
      <c r="G9" s="80" t="s">
        <v>65</v>
      </c>
      <c r="I9" s="83">
        <v>0</v>
      </c>
      <c r="K9" s="84">
        <v>26142753813</v>
      </c>
      <c r="L9" s="84"/>
      <c r="M9" s="84">
        <v>314894659526</v>
      </c>
      <c r="N9" s="84"/>
      <c r="O9" s="84">
        <v>270773121585</v>
      </c>
      <c r="P9" s="84"/>
      <c r="Q9" s="84">
        <v>70264291754</v>
      </c>
      <c r="S9" s="85">
        <f>Q9/سهام!$AA$11</f>
        <v>1.8465327123150674E-2</v>
      </c>
      <c r="U9" s="86"/>
      <c r="V9" s="84"/>
      <c r="W9" s="86"/>
      <c r="X9" s="84"/>
      <c r="Y9" s="86"/>
      <c r="Z9" s="84"/>
      <c r="AA9" s="86"/>
      <c r="AB9" s="84"/>
    </row>
    <row r="10" spans="1:28" ht="26.25">
      <c r="A10" s="82" t="s">
        <v>102</v>
      </c>
      <c r="C10" s="78" t="s">
        <v>103</v>
      </c>
      <c r="E10" s="78" t="s">
        <v>25</v>
      </c>
      <c r="G10" s="80" t="s">
        <v>104</v>
      </c>
      <c r="I10" s="83">
        <v>0</v>
      </c>
      <c r="K10" s="84">
        <v>1066931963</v>
      </c>
      <c r="L10" s="84"/>
      <c r="M10" s="84">
        <v>36731340</v>
      </c>
      <c r="N10" s="84"/>
      <c r="O10" s="84">
        <v>1102903734</v>
      </c>
      <c r="P10" s="84"/>
      <c r="Q10" s="84">
        <v>759569</v>
      </c>
      <c r="S10" s="85">
        <f>Q10/سهام!$AA$11</f>
        <v>1.996133413926567E-7</v>
      </c>
      <c r="U10" s="86"/>
      <c r="V10" s="84"/>
      <c r="W10" s="86"/>
      <c r="X10" s="84"/>
      <c r="Z10" s="84"/>
      <c r="AA10" s="86"/>
      <c r="AB10" s="84"/>
    </row>
    <row r="11" spans="1:28" ht="26.25">
      <c r="A11" s="82" t="s">
        <v>113</v>
      </c>
      <c r="C11" s="78" t="s">
        <v>114</v>
      </c>
      <c r="E11" s="78" t="s">
        <v>25</v>
      </c>
      <c r="G11" s="80" t="s">
        <v>139</v>
      </c>
      <c r="I11" s="83">
        <v>0</v>
      </c>
      <c r="K11" s="84">
        <v>1449872</v>
      </c>
      <c r="L11" s="84"/>
      <c r="M11" s="84">
        <v>5933</v>
      </c>
      <c r="N11" s="84"/>
      <c r="O11" s="84">
        <v>0</v>
      </c>
      <c r="P11" s="84"/>
      <c r="Q11" s="84">
        <v>1455805</v>
      </c>
      <c r="S11" s="85">
        <f>Q11/سهام!$AA$11</f>
        <v>3.8258288643446031E-7</v>
      </c>
      <c r="U11" s="86"/>
      <c r="V11" s="84"/>
      <c r="W11" s="86"/>
      <c r="X11" s="84"/>
      <c r="Z11" s="84"/>
      <c r="AA11" s="86"/>
      <c r="AB11" s="84"/>
    </row>
    <row r="12" spans="1:28" ht="26.25">
      <c r="A12" s="82" t="s">
        <v>116</v>
      </c>
      <c r="C12" s="78" t="s">
        <v>117</v>
      </c>
      <c r="E12" s="78" t="s">
        <v>25</v>
      </c>
      <c r="G12" s="80" t="s">
        <v>140</v>
      </c>
      <c r="I12" s="83">
        <v>0</v>
      </c>
      <c r="K12" s="84">
        <v>1087680</v>
      </c>
      <c r="L12" s="84"/>
      <c r="M12" s="84">
        <v>4470</v>
      </c>
      <c r="N12" s="84"/>
      <c r="O12" s="84">
        <v>0</v>
      </c>
      <c r="P12" s="84"/>
      <c r="Q12" s="84">
        <v>1092150</v>
      </c>
      <c r="S12" s="85">
        <f>Q12/سهام!$AA$11</f>
        <v>2.8701501878300723E-7</v>
      </c>
      <c r="U12" s="86"/>
      <c r="V12" s="84"/>
      <c r="X12" s="84"/>
      <c r="Y12" s="86"/>
      <c r="Z12" s="84"/>
      <c r="AA12" s="86"/>
      <c r="AB12" s="84"/>
    </row>
    <row r="13" spans="1:28" ht="27" thickBot="1">
      <c r="K13" s="87">
        <f>SUM(K8:K12)</f>
        <v>27212361008</v>
      </c>
      <c r="L13" s="82"/>
      <c r="M13" s="87">
        <f>SUM(M8:M12)</f>
        <v>314931401269</v>
      </c>
      <c r="N13" s="82"/>
      <c r="O13" s="87">
        <f>SUM(O8:O12)</f>
        <v>271876025319</v>
      </c>
      <c r="P13" s="82"/>
      <c r="Q13" s="87">
        <f>SUM(Q8:Q12)</f>
        <v>70267736958</v>
      </c>
      <c r="R13" s="82"/>
      <c r="S13" s="26">
        <f>SUM(S8:S12)</f>
        <v>1.8466232516449004E-2</v>
      </c>
    </row>
    <row r="14" spans="1:28" ht="25.5" thickTop="1">
      <c r="M14" s="88"/>
    </row>
    <row r="15" spans="1:28">
      <c r="K15" s="89"/>
      <c r="M15" s="89"/>
      <c r="N15" s="89"/>
      <c r="O15" s="89"/>
      <c r="P15" s="89"/>
      <c r="Q15" s="89"/>
      <c r="R15" s="89"/>
      <c r="S15" s="90"/>
    </row>
    <row r="16" spans="1:28" ht="30">
      <c r="K16" s="20"/>
      <c r="L16" s="20"/>
      <c r="M16" s="20"/>
      <c r="N16" s="20"/>
      <c r="O16" s="20"/>
      <c r="P16" s="20"/>
      <c r="Q16" s="20"/>
    </row>
    <row r="17" spans="11:17">
      <c r="M17" s="88"/>
      <c r="Q17" s="89"/>
    </row>
    <row r="18" spans="11:17">
      <c r="K18" s="91"/>
      <c r="M18" s="88"/>
    </row>
    <row r="19" spans="11:17">
      <c r="M19" s="88"/>
    </row>
    <row r="20" spans="11:17">
      <c r="M20" s="88"/>
    </row>
    <row r="21" spans="11:17">
      <c r="M21" s="88"/>
    </row>
    <row r="22" spans="11:17">
      <c r="M22" s="88"/>
    </row>
    <row r="23" spans="11:17">
      <c r="M23" s="88"/>
    </row>
    <row r="24" spans="11:17">
      <c r="M24" s="88"/>
    </row>
    <row r="25" spans="11:17">
      <c r="M25" s="88"/>
    </row>
    <row r="26" spans="11:17">
      <c r="M26" s="88"/>
    </row>
    <row r="27" spans="11:17">
      <c r="M27" s="88"/>
    </row>
    <row r="28" spans="11:17">
      <c r="M28" s="88"/>
    </row>
    <row r="29" spans="11:17">
      <c r="M29" s="88"/>
    </row>
    <row r="30" spans="11:17">
      <c r="M30" s="88"/>
    </row>
    <row r="31" spans="11:17">
      <c r="M31" s="88"/>
    </row>
    <row r="32" spans="11:17">
      <c r="M32" s="88"/>
    </row>
    <row r="33" spans="13:13">
      <c r="M33" s="88"/>
    </row>
    <row r="34" spans="13:13">
      <c r="M34" s="88"/>
    </row>
    <row r="35" spans="13:13">
      <c r="M35" s="88"/>
    </row>
    <row r="36" spans="13:13">
      <c r="M36" s="88"/>
    </row>
    <row r="37" spans="13:13">
      <c r="M37" s="88"/>
    </row>
    <row r="38" spans="13:13">
      <c r="M38" s="88"/>
    </row>
    <row r="39" spans="13:13">
      <c r="M39" s="88"/>
    </row>
    <row r="40" spans="13:13">
      <c r="M40" s="88"/>
    </row>
    <row r="41" spans="13:13">
      <c r="M41" s="88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9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206" t="s">
        <v>67</v>
      </c>
      <c r="B2" s="206"/>
      <c r="C2" s="206"/>
      <c r="D2" s="206"/>
      <c r="E2" s="206"/>
      <c r="F2" s="206"/>
      <c r="G2" s="206"/>
      <c r="H2" s="206"/>
      <c r="I2" s="206"/>
      <c r="J2" s="13"/>
    </row>
    <row r="3" spans="1:17" ht="30">
      <c r="A3" s="206" t="s">
        <v>29</v>
      </c>
      <c r="B3" s="206" t="s">
        <v>29</v>
      </c>
      <c r="C3" s="206"/>
      <c r="D3" s="206"/>
      <c r="E3" s="206" t="s">
        <v>29</v>
      </c>
      <c r="F3" s="206" t="s">
        <v>29</v>
      </c>
      <c r="G3" s="206" t="s">
        <v>29</v>
      </c>
      <c r="H3" s="206"/>
      <c r="I3" s="206"/>
    </row>
    <row r="4" spans="1:17" ht="30">
      <c r="A4" s="206" t="str">
        <f>سهام!A4</f>
        <v>برای ماه منتهی به 1402/08/30</v>
      </c>
      <c r="B4" s="206" t="s">
        <v>2</v>
      </c>
      <c r="C4" s="206"/>
      <c r="D4" s="206"/>
      <c r="E4" s="206" t="s">
        <v>2</v>
      </c>
      <c r="F4" s="206" t="s">
        <v>2</v>
      </c>
      <c r="G4" s="206" t="s">
        <v>2</v>
      </c>
      <c r="H4" s="206"/>
      <c r="I4" s="206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7">
        <v>223137089714</v>
      </c>
      <c r="K5" s="38" t="s">
        <v>132</v>
      </c>
    </row>
    <row r="6" spans="1:17" ht="33.75">
      <c r="A6" s="207" t="s">
        <v>75</v>
      </c>
      <c r="B6" s="207"/>
      <c r="C6" s="207"/>
      <c r="D6" s="207"/>
      <c r="E6" s="207"/>
      <c r="F6" s="207"/>
      <c r="G6" s="207"/>
      <c r="J6" s="37">
        <v>3805201569698</v>
      </c>
      <c r="K6" s="38" t="s">
        <v>106</v>
      </c>
    </row>
    <row r="7" spans="1:17" ht="28.5">
      <c r="A7" s="7"/>
      <c r="B7" s="7"/>
      <c r="C7" s="208" t="s">
        <v>165</v>
      </c>
      <c r="D7" s="208"/>
      <c r="E7" s="208"/>
      <c r="F7" s="208"/>
      <c r="G7" s="208"/>
      <c r="H7" s="208"/>
      <c r="I7" s="208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30"/>
      <c r="K8" s="30"/>
      <c r="L8" s="30"/>
      <c r="M8" s="30"/>
      <c r="N8" s="30"/>
      <c r="O8" s="30"/>
      <c r="P8" s="30"/>
      <c r="Q8" s="30"/>
    </row>
    <row r="9" spans="1:17" ht="31.5" customHeight="1">
      <c r="A9" s="3" t="s">
        <v>58</v>
      </c>
      <c r="C9" s="19" t="s">
        <v>72</v>
      </c>
      <c r="E9" s="32">
        <f>'سرمایه‌گذاری در سهام '!S43</f>
        <v>200026120877</v>
      </c>
      <c r="F9" s="8"/>
      <c r="G9" s="21">
        <f>E9/$E$13</f>
        <v>0.96906358887805921</v>
      </c>
      <c r="H9" s="8"/>
      <c r="I9" s="11">
        <f>E9/$J$6</f>
        <v>5.2566498045693563E-2</v>
      </c>
      <c r="J9" s="30"/>
      <c r="K9" s="30"/>
      <c r="L9" s="30"/>
      <c r="M9" s="30"/>
      <c r="N9" s="30"/>
      <c r="O9" s="30"/>
      <c r="P9" s="30"/>
      <c r="Q9" s="30"/>
    </row>
    <row r="10" spans="1:17" ht="31.5">
      <c r="A10" s="3" t="s">
        <v>100</v>
      </c>
      <c r="C10" s="19" t="s">
        <v>73</v>
      </c>
      <c r="E10" s="32">
        <f>'سرمایه‌گذاری در اوراق بهادار '!Q12</f>
        <v>127841356</v>
      </c>
      <c r="F10" s="8"/>
      <c r="G10" s="21">
        <f t="shared" ref="G10:G12" si="0">E10/$E$13</f>
        <v>6.1935112628903996E-4</v>
      </c>
      <c r="H10" s="8"/>
      <c r="I10" s="11">
        <f t="shared" ref="I10:I12" si="1">E10/$J$6</f>
        <v>3.3596474104825448E-5</v>
      </c>
      <c r="J10" s="30"/>
      <c r="K10" s="30"/>
      <c r="L10" s="30"/>
      <c r="M10" s="30"/>
      <c r="N10" s="30"/>
      <c r="O10" s="30"/>
      <c r="P10" s="30"/>
      <c r="Q10" s="30"/>
    </row>
    <row r="11" spans="1:17" ht="31.5">
      <c r="A11" s="3" t="s">
        <v>59</v>
      </c>
      <c r="C11" s="19" t="s">
        <v>74</v>
      </c>
      <c r="E11" s="32">
        <f>'درآمد سپرده بانکی '!I15</f>
        <v>2028650031</v>
      </c>
      <c r="F11" s="8"/>
      <c r="G11" s="21">
        <f t="shared" si="0"/>
        <v>9.8281707958897575E-3</v>
      </c>
      <c r="H11" s="8"/>
      <c r="I11" s="11">
        <f t="shared" si="1"/>
        <v>5.3312551092030689E-4</v>
      </c>
      <c r="J11" s="30"/>
      <c r="K11" s="30"/>
      <c r="L11" s="30"/>
      <c r="M11" s="30"/>
      <c r="N11" s="30"/>
      <c r="O11" s="30"/>
      <c r="P11" s="30"/>
      <c r="Q11" s="30"/>
    </row>
    <row r="12" spans="1:17" ht="31.5">
      <c r="A12" s="3" t="s">
        <v>66</v>
      </c>
      <c r="C12" s="19" t="s">
        <v>93</v>
      </c>
      <c r="E12" s="32">
        <f>'سایر درآمدها '!E12</f>
        <v>4229147679</v>
      </c>
      <c r="F12" s="8"/>
      <c r="G12" s="21">
        <f t="shared" si="0"/>
        <v>2.0488889199762002E-2</v>
      </c>
      <c r="H12" s="8"/>
      <c r="I12" s="11">
        <f t="shared" si="1"/>
        <v>1.1114122607007247E-3</v>
      </c>
      <c r="J12" s="30"/>
      <c r="K12" s="30"/>
      <c r="L12" s="30"/>
      <c r="M12" s="30"/>
      <c r="N12" s="30"/>
      <c r="O12" s="30"/>
      <c r="P12" s="30"/>
      <c r="Q12" s="30"/>
    </row>
    <row r="13" spans="1:17" ht="32.25" thickBot="1">
      <c r="E13" s="10">
        <f>SUM(E9:E12)</f>
        <v>206411759943</v>
      </c>
      <c r="F13" s="8"/>
      <c r="G13" s="17">
        <f>SUM(G9:G12)</f>
        <v>1</v>
      </c>
      <c r="H13" s="8"/>
      <c r="I13" s="12">
        <f>SUM(I9:I12)</f>
        <v>5.4244632291419424E-2</v>
      </c>
      <c r="J13" s="30"/>
      <c r="K13" s="30"/>
      <c r="L13" s="30"/>
      <c r="M13" s="30"/>
      <c r="N13" s="30"/>
      <c r="O13" s="30"/>
      <c r="P13" s="30"/>
      <c r="Q13" s="30"/>
    </row>
    <row r="14" spans="1:17" ht="32.25" thickTop="1">
      <c r="F14" s="8"/>
      <c r="H14" s="8"/>
      <c r="I14" s="4"/>
      <c r="J14" s="30"/>
      <c r="K14" s="30"/>
      <c r="L14" s="30"/>
      <c r="M14" s="30"/>
      <c r="N14" s="30"/>
      <c r="O14" s="30"/>
      <c r="P14" s="30"/>
      <c r="Q14" s="30"/>
    </row>
    <row r="15" spans="1:17">
      <c r="E15" s="13"/>
      <c r="I15" s="13"/>
      <c r="J15" s="30"/>
      <c r="K15" s="30"/>
      <c r="L15" s="30"/>
      <c r="M15" s="30"/>
      <c r="N15" s="30"/>
      <c r="O15" s="30"/>
      <c r="P15" s="30"/>
      <c r="Q15" s="30"/>
    </row>
    <row r="16" spans="1:17">
      <c r="E16" s="13"/>
      <c r="J16" s="30"/>
      <c r="K16" s="30"/>
      <c r="L16" s="30"/>
      <c r="M16" s="30"/>
      <c r="N16" s="30"/>
      <c r="O16" s="30"/>
      <c r="P16" s="30"/>
      <c r="Q16" s="30"/>
    </row>
    <row r="17" spans="5:17">
      <c r="E17" s="14"/>
      <c r="G17" s="13"/>
      <c r="I17" s="5"/>
      <c r="J17" s="30"/>
      <c r="K17" s="30"/>
      <c r="L17" s="30"/>
      <c r="M17" s="30"/>
      <c r="N17" s="30"/>
      <c r="O17" s="30"/>
      <c r="P17" s="30"/>
      <c r="Q17" s="30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31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I11" sqref="I11"/>
    </sheetView>
  </sheetViews>
  <sheetFormatPr defaultColWidth="9.140625" defaultRowHeight="27.75"/>
  <cols>
    <col min="1" max="1" width="42" style="92" bestFit="1" customWidth="1"/>
    <col min="2" max="2" width="1" style="92" customWidth="1"/>
    <col min="3" max="3" width="23.140625" style="96" bestFit="1" customWidth="1"/>
    <col min="4" max="4" width="1" style="92" customWidth="1"/>
    <col min="5" max="5" width="19.42578125" style="92" hidden="1" customWidth="1"/>
    <col min="6" max="6" width="1" style="92" hidden="1" customWidth="1"/>
    <col min="7" max="7" width="12.28515625" style="92" bestFit="1" customWidth="1"/>
    <col min="8" max="8" width="1" style="92" customWidth="1"/>
    <col min="9" max="9" width="28.140625" style="92" customWidth="1"/>
    <col min="10" max="10" width="1" style="92" customWidth="1"/>
    <col min="11" max="11" width="15.85546875" style="92" bestFit="1" customWidth="1"/>
    <col min="12" max="12" width="1" style="92" customWidth="1"/>
    <col min="13" max="13" width="24.7109375" style="92" bestFit="1" customWidth="1"/>
    <col min="14" max="14" width="1" style="92" customWidth="1"/>
    <col min="15" max="15" width="27" style="92" bestFit="1" customWidth="1"/>
    <col min="16" max="16" width="1" style="92" customWidth="1"/>
    <col min="17" max="17" width="15.85546875" style="92" bestFit="1" customWidth="1"/>
    <col min="18" max="18" width="1" style="92" customWidth="1"/>
    <col min="19" max="19" width="25.42578125" style="92" bestFit="1" customWidth="1"/>
    <col min="20" max="20" width="1" style="92" customWidth="1"/>
    <col min="21" max="21" width="13.85546875" style="92" bestFit="1" customWidth="1"/>
    <col min="22" max="22" width="11.140625" style="92" bestFit="1" customWidth="1"/>
    <col min="23" max="23" width="11.5703125" style="92" bestFit="1" customWidth="1"/>
    <col min="24" max="24" width="9.140625" style="92"/>
    <col min="25" max="25" width="11.140625" style="92" bestFit="1" customWidth="1"/>
    <col min="26" max="16384" width="9.140625" style="92"/>
  </cols>
  <sheetData>
    <row r="2" spans="1:26" ht="30">
      <c r="A2" s="210" t="s">
        <v>67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6" ht="30">
      <c r="A3" s="210" t="s">
        <v>29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6" ht="30">
      <c r="A4" s="210" t="str">
        <f>'جمع درآمدها'!A4:I4</f>
        <v>برای ماه منتهی به 1402/08/30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6" ht="36">
      <c r="A5" s="209" t="s">
        <v>76</v>
      </c>
      <c r="B5" s="209"/>
      <c r="C5" s="209"/>
      <c r="D5" s="209"/>
      <c r="E5" s="209"/>
      <c r="F5" s="209"/>
      <c r="G5" s="209"/>
      <c r="H5" s="209"/>
      <c r="I5" s="209"/>
    </row>
    <row r="6" spans="1:26" ht="30.75" thickBot="1">
      <c r="A6" s="210" t="s">
        <v>30</v>
      </c>
      <c r="B6" s="210"/>
      <c r="C6" s="210"/>
      <c r="D6" s="210"/>
      <c r="E6" s="210"/>
      <c r="F6" s="210"/>
      <c r="G6" s="210"/>
      <c r="I6" s="210" t="s">
        <v>166</v>
      </c>
      <c r="J6" s="210"/>
      <c r="K6" s="210"/>
      <c r="L6" s="210"/>
      <c r="M6" s="210"/>
      <c r="O6" s="211" t="s">
        <v>167</v>
      </c>
      <c r="P6" s="211" t="s">
        <v>32</v>
      </c>
      <c r="Q6" s="211" t="s">
        <v>32</v>
      </c>
      <c r="R6" s="211" t="s">
        <v>32</v>
      </c>
      <c r="S6" s="211" t="s">
        <v>32</v>
      </c>
    </row>
    <row r="7" spans="1:26" ht="30">
      <c r="A7" s="93" t="s">
        <v>33</v>
      </c>
      <c r="C7" s="93" t="s">
        <v>34</v>
      </c>
      <c r="E7" s="93" t="s">
        <v>14</v>
      </c>
      <c r="G7" s="93" t="s">
        <v>15</v>
      </c>
      <c r="I7" s="93" t="s">
        <v>35</v>
      </c>
      <c r="K7" s="93" t="s">
        <v>36</v>
      </c>
      <c r="M7" s="93" t="s">
        <v>37</v>
      </c>
      <c r="O7" s="93" t="s">
        <v>35</v>
      </c>
      <c r="Q7" s="93" t="s">
        <v>36</v>
      </c>
      <c r="S7" s="93" t="s">
        <v>37</v>
      </c>
    </row>
    <row r="8" spans="1:26" ht="30">
      <c r="A8" s="94" t="s">
        <v>26</v>
      </c>
      <c r="C8" s="95">
        <v>30</v>
      </c>
      <c r="E8" s="96" t="s">
        <v>38</v>
      </c>
      <c r="G8" s="97">
        <v>0</v>
      </c>
      <c r="I8" s="98">
        <v>0</v>
      </c>
      <c r="K8" s="98">
        <v>0</v>
      </c>
      <c r="L8" s="98"/>
      <c r="M8" s="98">
        <f>I8-K8</f>
        <v>0</v>
      </c>
      <c r="N8" s="98"/>
      <c r="O8" s="98">
        <v>15437</v>
      </c>
      <c r="P8" s="98"/>
      <c r="Q8" s="98">
        <v>0</v>
      </c>
      <c r="R8" s="98"/>
      <c r="S8" s="98">
        <f>O8-Q8</f>
        <v>15437</v>
      </c>
      <c r="U8" s="86"/>
      <c r="V8" s="86"/>
      <c r="W8" s="99"/>
      <c r="Y8" s="86"/>
      <c r="Z8" s="99"/>
    </row>
    <row r="9" spans="1:26" ht="30">
      <c r="A9" s="94" t="s">
        <v>63</v>
      </c>
      <c r="C9" s="95">
        <v>17</v>
      </c>
      <c r="E9" s="96" t="s">
        <v>38</v>
      </c>
      <c r="G9" s="97">
        <v>0</v>
      </c>
      <c r="I9" s="99">
        <v>2858393</v>
      </c>
      <c r="K9" s="98">
        <v>0</v>
      </c>
      <c r="L9" s="98"/>
      <c r="M9" s="98">
        <f t="shared" ref="M9:M12" si="0">I9-K9</f>
        <v>2858393</v>
      </c>
      <c r="N9" s="98"/>
      <c r="O9" s="98">
        <v>2010709412</v>
      </c>
      <c r="P9" s="98"/>
      <c r="Q9" s="98">
        <v>0</v>
      </c>
      <c r="R9" s="98"/>
      <c r="S9" s="98">
        <f t="shared" ref="S9:S12" si="1">O9-Q9</f>
        <v>2010709412</v>
      </c>
      <c r="U9" s="86"/>
      <c r="V9" s="86"/>
      <c r="W9" s="99"/>
      <c r="Y9" s="86"/>
      <c r="Z9" s="99"/>
    </row>
    <row r="10" spans="1:26" ht="30">
      <c r="A10" s="94" t="s">
        <v>102</v>
      </c>
      <c r="C10" s="95">
        <v>1</v>
      </c>
      <c r="E10" s="96" t="s">
        <v>38</v>
      </c>
      <c r="G10" s="97">
        <v>0</v>
      </c>
      <c r="I10" s="99">
        <v>4231340</v>
      </c>
      <c r="K10" s="98">
        <v>0</v>
      </c>
      <c r="L10" s="98"/>
      <c r="M10" s="98">
        <f t="shared" si="0"/>
        <v>4231340</v>
      </c>
      <c r="N10" s="98"/>
      <c r="O10" s="98">
        <v>17849212</v>
      </c>
      <c r="P10" s="98"/>
      <c r="Q10" s="98">
        <v>0</v>
      </c>
      <c r="R10" s="98"/>
      <c r="S10" s="98">
        <f t="shared" si="1"/>
        <v>17849212</v>
      </c>
      <c r="U10" s="86"/>
      <c r="V10" s="86"/>
      <c r="W10" s="99"/>
      <c r="Y10" s="86"/>
      <c r="Z10" s="99"/>
    </row>
    <row r="11" spans="1:26" ht="30">
      <c r="A11" s="94" t="s">
        <v>113</v>
      </c>
      <c r="C11" s="95">
        <v>17</v>
      </c>
      <c r="E11" s="96" t="s">
        <v>38</v>
      </c>
      <c r="G11" s="97">
        <v>0</v>
      </c>
      <c r="I11" s="99">
        <v>5933</v>
      </c>
      <c r="K11" s="98">
        <v>0</v>
      </c>
      <c r="L11" s="98"/>
      <c r="M11" s="98">
        <f t="shared" si="0"/>
        <v>5933</v>
      </c>
      <c r="N11" s="98"/>
      <c r="O11" s="98">
        <v>38336</v>
      </c>
      <c r="P11" s="98"/>
      <c r="Q11" s="98">
        <v>0</v>
      </c>
      <c r="R11" s="98"/>
      <c r="S11" s="98">
        <f t="shared" si="1"/>
        <v>38336</v>
      </c>
      <c r="U11" s="86"/>
      <c r="V11" s="86"/>
      <c r="W11" s="99"/>
      <c r="Y11" s="86"/>
      <c r="Z11" s="99"/>
    </row>
    <row r="12" spans="1:26" ht="30">
      <c r="A12" s="94" t="s">
        <v>116</v>
      </c>
      <c r="C12" s="95">
        <v>30</v>
      </c>
      <c r="E12" s="96" t="s">
        <v>38</v>
      </c>
      <c r="G12" s="97">
        <v>0</v>
      </c>
      <c r="I12" s="99">
        <v>4470</v>
      </c>
      <c r="K12" s="98">
        <v>0</v>
      </c>
      <c r="L12" s="98"/>
      <c r="M12" s="98">
        <f t="shared" si="0"/>
        <v>4470</v>
      </c>
      <c r="N12" s="98"/>
      <c r="O12" s="98">
        <v>37634</v>
      </c>
      <c r="P12" s="98"/>
      <c r="Q12" s="98">
        <v>0</v>
      </c>
      <c r="R12" s="98"/>
      <c r="S12" s="98">
        <f t="shared" si="1"/>
        <v>37634</v>
      </c>
      <c r="U12" s="86"/>
      <c r="V12" s="86"/>
      <c r="W12" s="99"/>
      <c r="Y12" s="86"/>
      <c r="Z12" s="99"/>
    </row>
    <row r="13" spans="1:26" ht="30.75" thickBot="1">
      <c r="A13" s="186"/>
      <c r="C13" s="186"/>
      <c r="E13" s="186" t="s">
        <v>38</v>
      </c>
      <c r="G13" s="186"/>
      <c r="I13" s="101">
        <f>SUM(I8:I12)</f>
        <v>7100136</v>
      </c>
      <c r="J13" s="102"/>
      <c r="K13" s="103">
        <f>SUM(K8:K12)</f>
        <v>0</v>
      </c>
      <c r="L13" s="101"/>
      <c r="M13" s="101">
        <f>SUM(M8:M12)</f>
        <v>7100136</v>
      </c>
      <c r="N13" s="101"/>
      <c r="O13" s="101">
        <f>SUM(O8:O12)</f>
        <v>2028650031</v>
      </c>
      <c r="P13" s="101"/>
      <c r="Q13" s="103">
        <f>SUM(Q8:Q12)</f>
        <v>0</v>
      </c>
      <c r="R13" s="101"/>
      <c r="S13" s="101">
        <f>SUM(S8:S12)</f>
        <v>2028650031</v>
      </c>
    </row>
    <row r="14" spans="1:26" ht="28.5" thickTop="1">
      <c r="I14" s="104"/>
      <c r="M14" s="105"/>
      <c r="O14" s="99"/>
      <c r="S14" s="99"/>
    </row>
    <row r="15" spans="1:26">
      <c r="I15" s="106"/>
      <c r="M15" s="105"/>
      <c r="O15" s="106"/>
      <c r="S15" s="106"/>
    </row>
    <row r="16" spans="1:26">
      <c r="M16" s="105"/>
      <c r="S16" s="106"/>
    </row>
    <row r="17" spans="13:19">
      <c r="M17" s="105"/>
    </row>
    <row r="18" spans="13:19">
      <c r="M18" s="105"/>
    </row>
    <row r="19" spans="13:19">
      <c r="M19" s="105"/>
      <c r="S19" s="106"/>
    </row>
    <row r="20" spans="13:19">
      <c r="M20" s="105"/>
    </row>
    <row r="21" spans="13:19">
      <c r="M21" s="105"/>
    </row>
    <row r="22" spans="13:19">
      <c r="M22" s="105"/>
    </row>
    <row r="23" spans="13:19">
      <c r="M23" s="105"/>
    </row>
    <row r="24" spans="13:19">
      <c r="M24" s="105"/>
    </row>
    <row r="25" spans="13:19">
      <c r="M25" s="105"/>
    </row>
    <row r="26" spans="13:19">
      <c r="M26" s="105"/>
    </row>
    <row r="27" spans="13:19">
      <c r="M27" s="105"/>
    </row>
    <row r="28" spans="13:19">
      <c r="M28" s="105"/>
    </row>
    <row r="29" spans="13:19">
      <c r="M29" s="105"/>
    </row>
    <row r="30" spans="13:19">
      <c r="M30" s="105"/>
    </row>
    <row r="31" spans="13:19">
      <c r="M31" s="105"/>
    </row>
    <row r="32" spans="13:19">
      <c r="M32" s="105"/>
    </row>
    <row r="33" spans="13:13">
      <c r="M33" s="105"/>
    </row>
    <row r="34" spans="13:13">
      <c r="M34" s="105"/>
    </row>
    <row r="35" spans="13:13">
      <c r="M35" s="105"/>
    </row>
    <row r="36" spans="13:13">
      <c r="M36" s="105"/>
    </row>
    <row r="37" spans="13:13">
      <c r="M37" s="105"/>
    </row>
    <row r="38" spans="13:13">
      <c r="M38" s="105"/>
    </row>
    <row r="39" spans="13:13">
      <c r="M39" s="105"/>
    </row>
    <row r="40" spans="13:13">
      <c r="M40" s="105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7"/>
  <sheetViews>
    <sheetView rightToLeft="1" view="pageBreakPreview" zoomScale="55" zoomScaleNormal="100" zoomScaleSheetLayoutView="55" workbookViewId="0">
      <selection activeCell="O21" sqref="O21"/>
    </sheetView>
  </sheetViews>
  <sheetFormatPr defaultColWidth="9.140625" defaultRowHeight="27.75"/>
  <cols>
    <col min="1" max="1" width="40.42578125" style="92" bestFit="1" customWidth="1"/>
    <col min="2" max="2" width="1" style="92" customWidth="1"/>
    <col min="3" max="3" width="16.5703125" style="96" bestFit="1" customWidth="1"/>
    <col min="4" max="4" width="1" style="96" customWidth="1"/>
    <col min="5" max="5" width="19.7109375" style="96" bestFit="1" customWidth="1"/>
    <col min="6" max="6" width="1" style="92" customWidth="1"/>
    <col min="7" max="7" width="15.42578125" style="92" customWidth="1"/>
    <col min="8" max="8" width="1" style="92" customWidth="1"/>
    <col min="9" max="9" width="28.42578125" style="92" bestFit="1" customWidth="1"/>
    <col min="10" max="10" width="1" style="92" customWidth="1"/>
    <col min="11" max="11" width="25.140625" style="92" customWidth="1"/>
    <col min="12" max="12" width="1" style="92" customWidth="1"/>
    <col min="13" max="13" width="29.42578125" style="92" customWidth="1"/>
    <col min="14" max="14" width="1" style="92" customWidth="1"/>
    <col min="15" max="15" width="27" style="92" bestFit="1" customWidth="1"/>
    <col min="16" max="16" width="1" style="92" customWidth="1"/>
    <col min="17" max="17" width="23.7109375" style="92" bestFit="1" customWidth="1"/>
    <col min="18" max="18" width="1" style="92" customWidth="1"/>
    <col min="19" max="19" width="26.140625" style="92" bestFit="1" customWidth="1"/>
    <col min="20" max="20" width="24.140625" style="78" bestFit="1" customWidth="1"/>
    <col min="21" max="21" width="22.5703125" style="92" bestFit="1" customWidth="1"/>
    <col min="22" max="22" width="8.5703125" style="92" customWidth="1"/>
    <col min="23" max="23" width="22.5703125" style="92" bestFit="1" customWidth="1"/>
    <col min="24" max="24" width="12.85546875" style="92" customWidth="1"/>
    <col min="25" max="16384" width="9.140625" style="92"/>
  </cols>
  <sheetData>
    <row r="2" spans="1:20" ht="30">
      <c r="A2" s="210" t="s">
        <v>67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</row>
    <row r="3" spans="1:20" ht="30">
      <c r="A3" s="210" t="s">
        <v>29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</row>
    <row r="4" spans="1:20" ht="30">
      <c r="A4" s="210" t="str">
        <f>'جمع درآمدها'!A4:I4</f>
        <v>برای ماه منتهی به 1402/08/30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20" ht="30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1:20" ht="36">
      <c r="A6" s="212" t="s">
        <v>77</v>
      </c>
      <c r="B6" s="212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20" ht="30.75" thickBot="1">
      <c r="A7" s="210" t="s">
        <v>3</v>
      </c>
      <c r="C7" s="211" t="s">
        <v>39</v>
      </c>
      <c r="D7" s="211" t="s">
        <v>39</v>
      </c>
      <c r="E7" s="211" t="s">
        <v>39</v>
      </c>
      <c r="F7" s="211" t="s">
        <v>39</v>
      </c>
      <c r="G7" s="211" t="s">
        <v>39</v>
      </c>
      <c r="I7" s="211" t="str">
        <f>'سود اوراق بهادار و سپرده بانکی '!I6:M6</f>
        <v>طی آبان ماه</v>
      </c>
      <c r="J7" s="211" t="s">
        <v>31</v>
      </c>
      <c r="K7" s="211" t="s">
        <v>31</v>
      </c>
      <c r="L7" s="211" t="s">
        <v>31</v>
      </c>
      <c r="M7" s="211" t="s">
        <v>31</v>
      </c>
      <c r="O7" s="211" t="str">
        <f>'سود اوراق بهادار و سپرده بانکی '!O6:S6</f>
        <v>از ابتدای سال مالی تا پایان آبان ماه</v>
      </c>
      <c r="P7" s="211" t="s">
        <v>32</v>
      </c>
      <c r="Q7" s="211" t="s">
        <v>32</v>
      </c>
      <c r="R7" s="211" t="s">
        <v>32</v>
      </c>
      <c r="S7" s="211" t="s">
        <v>32</v>
      </c>
    </row>
    <row r="8" spans="1:20" s="107" customFormat="1" ht="90">
      <c r="A8" s="210" t="s">
        <v>3</v>
      </c>
      <c r="C8" s="108" t="s">
        <v>40</v>
      </c>
      <c r="D8" s="109"/>
      <c r="E8" s="108" t="s">
        <v>41</v>
      </c>
      <c r="G8" s="108" t="s">
        <v>42</v>
      </c>
      <c r="I8" s="108" t="s">
        <v>43</v>
      </c>
      <c r="K8" s="108" t="s">
        <v>36</v>
      </c>
      <c r="M8" s="108" t="s">
        <v>44</v>
      </c>
      <c r="O8" s="108" t="s">
        <v>43</v>
      </c>
      <c r="Q8" s="108" t="s">
        <v>36</v>
      </c>
      <c r="S8" s="108" t="s">
        <v>44</v>
      </c>
      <c r="T8" s="104"/>
    </row>
    <row r="9" spans="1:20" s="107" customFormat="1" ht="30">
      <c r="A9" s="94" t="s">
        <v>120</v>
      </c>
      <c r="B9" s="92"/>
      <c r="C9" s="96" t="s">
        <v>138</v>
      </c>
      <c r="D9" s="96"/>
      <c r="E9" s="104">
        <v>4000000</v>
      </c>
      <c r="F9" s="104"/>
      <c r="G9" s="104">
        <v>2350</v>
      </c>
      <c r="H9" s="104"/>
      <c r="I9" s="104">
        <v>0</v>
      </c>
      <c r="J9" s="104"/>
      <c r="K9" s="104">
        <v>0</v>
      </c>
      <c r="L9" s="104"/>
      <c r="M9" s="104">
        <f>I9-K9</f>
        <v>0</v>
      </c>
      <c r="N9" s="104"/>
      <c r="O9" s="104">
        <v>9400000000</v>
      </c>
      <c r="P9" s="104"/>
      <c r="Q9" s="104">
        <v>0</v>
      </c>
      <c r="R9" s="104"/>
      <c r="S9" s="104">
        <f>O9+Q9</f>
        <v>9400000000</v>
      </c>
      <c r="T9" s="110"/>
    </row>
    <row r="10" spans="1:20" s="107" customFormat="1" ht="30">
      <c r="A10" s="94" t="s">
        <v>87</v>
      </c>
      <c r="B10" s="92"/>
      <c r="C10" s="96" t="s">
        <v>121</v>
      </c>
      <c r="D10" s="96"/>
      <c r="E10" s="104">
        <v>14000000</v>
      </c>
      <c r="F10" s="104"/>
      <c r="G10" s="104">
        <v>2350</v>
      </c>
      <c r="H10" s="104"/>
      <c r="I10" s="104">
        <v>0</v>
      </c>
      <c r="J10" s="104"/>
      <c r="K10" s="104">
        <v>0</v>
      </c>
      <c r="L10" s="104"/>
      <c r="M10" s="104">
        <f t="shared" ref="M10:M27" si="0">I10-K10</f>
        <v>0</v>
      </c>
      <c r="N10" s="104"/>
      <c r="O10" s="104">
        <v>32900000000</v>
      </c>
      <c r="P10" s="104"/>
      <c r="Q10" s="104">
        <v>0</v>
      </c>
      <c r="R10" s="104"/>
      <c r="S10" s="104">
        <f t="shared" ref="S10:S27" si="1">O10+Q10</f>
        <v>32900000000</v>
      </c>
      <c r="T10" s="110"/>
    </row>
    <row r="11" spans="1:20" s="107" customFormat="1" ht="30">
      <c r="A11" s="94" t="s">
        <v>122</v>
      </c>
      <c r="B11" s="92"/>
      <c r="C11" s="96" t="s">
        <v>128</v>
      </c>
      <c r="D11" s="96"/>
      <c r="E11" s="104">
        <v>959607</v>
      </c>
      <c r="F11" s="104"/>
      <c r="G11" s="104">
        <v>3400</v>
      </c>
      <c r="H11" s="104"/>
      <c r="I11" s="104">
        <v>0</v>
      </c>
      <c r="J11" s="104"/>
      <c r="K11" s="104">
        <v>0</v>
      </c>
      <c r="L11" s="104"/>
      <c r="M11" s="104">
        <f t="shared" si="0"/>
        <v>0</v>
      </c>
      <c r="N11" s="104"/>
      <c r="O11" s="104">
        <v>3262663800</v>
      </c>
      <c r="P11" s="104"/>
      <c r="Q11" s="104">
        <v>-120520563</v>
      </c>
      <c r="R11" s="104"/>
      <c r="S11" s="104">
        <f t="shared" si="1"/>
        <v>3142143237</v>
      </c>
      <c r="T11" s="110"/>
    </row>
    <row r="12" spans="1:20" s="107" customFormat="1" ht="30">
      <c r="A12" s="94" t="s">
        <v>123</v>
      </c>
      <c r="B12" s="92"/>
      <c r="C12" s="96" t="s">
        <v>135</v>
      </c>
      <c r="D12" s="96"/>
      <c r="E12" s="104">
        <v>7000000</v>
      </c>
      <c r="F12" s="104"/>
      <c r="G12" s="104">
        <v>3460</v>
      </c>
      <c r="H12" s="104"/>
      <c r="I12" s="104">
        <v>0</v>
      </c>
      <c r="J12" s="104"/>
      <c r="K12" s="104">
        <v>0</v>
      </c>
      <c r="L12" s="104"/>
      <c r="M12" s="104">
        <f t="shared" si="0"/>
        <v>0</v>
      </c>
      <c r="N12" s="104"/>
      <c r="O12" s="104">
        <v>24220000000</v>
      </c>
      <c r="P12" s="104"/>
      <c r="Q12" s="104">
        <v>-16577687</v>
      </c>
      <c r="R12" s="104"/>
      <c r="S12" s="104">
        <f t="shared" si="1"/>
        <v>24203422313</v>
      </c>
      <c r="T12" s="110"/>
    </row>
    <row r="13" spans="1:20" s="107" customFormat="1" ht="30">
      <c r="A13" s="94" t="s">
        <v>109</v>
      </c>
      <c r="B13" s="92"/>
      <c r="C13" s="96" t="s">
        <v>129</v>
      </c>
      <c r="D13" s="96"/>
      <c r="E13" s="104">
        <v>6500000</v>
      </c>
      <c r="F13" s="104"/>
      <c r="G13" s="104">
        <v>4830</v>
      </c>
      <c r="H13" s="104"/>
      <c r="I13" s="104">
        <v>0</v>
      </c>
      <c r="J13" s="104"/>
      <c r="K13" s="104">
        <v>0</v>
      </c>
      <c r="L13" s="104"/>
      <c r="M13" s="104">
        <f t="shared" si="0"/>
        <v>0</v>
      </c>
      <c r="N13" s="104"/>
      <c r="O13" s="104">
        <v>31395000000</v>
      </c>
      <c r="P13" s="104"/>
      <c r="Q13" s="104">
        <v>0</v>
      </c>
      <c r="R13" s="104"/>
      <c r="S13" s="104">
        <f t="shared" si="1"/>
        <v>31395000000</v>
      </c>
      <c r="T13" s="110"/>
    </row>
    <row r="14" spans="1:20" s="107" customFormat="1" ht="30">
      <c r="A14" s="94" t="s">
        <v>96</v>
      </c>
      <c r="B14" s="92"/>
      <c r="C14" s="96" t="s">
        <v>141</v>
      </c>
      <c r="D14" s="96"/>
      <c r="E14" s="104">
        <v>2500000</v>
      </c>
      <c r="F14" s="104"/>
      <c r="G14" s="104">
        <v>4200</v>
      </c>
      <c r="H14" s="104"/>
      <c r="I14" s="104">
        <v>0</v>
      </c>
      <c r="J14" s="104"/>
      <c r="K14" s="104">
        <v>0</v>
      </c>
      <c r="L14" s="104"/>
      <c r="M14" s="104">
        <f t="shared" si="0"/>
        <v>0</v>
      </c>
      <c r="N14" s="104"/>
      <c r="O14" s="104">
        <v>10500000000</v>
      </c>
      <c r="P14" s="104"/>
      <c r="Q14" s="104">
        <v>0</v>
      </c>
      <c r="R14" s="104"/>
      <c r="S14" s="104">
        <f t="shared" si="1"/>
        <v>10500000000</v>
      </c>
      <c r="T14" s="110"/>
    </row>
    <row r="15" spans="1:20" s="107" customFormat="1" ht="30">
      <c r="A15" s="94" t="s">
        <v>112</v>
      </c>
      <c r="B15" s="92"/>
      <c r="C15" s="96" t="s">
        <v>142</v>
      </c>
      <c r="D15" s="96"/>
      <c r="E15" s="104">
        <v>50500001</v>
      </c>
      <c r="F15" s="104"/>
      <c r="G15" s="104">
        <v>900</v>
      </c>
      <c r="H15" s="104"/>
      <c r="I15" s="104">
        <v>0</v>
      </c>
      <c r="J15" s="104"/>
      <c r="K15" s="104">
        <v>0</v>
      </c>
      <c r="L15" s="104"/>
      <c r="M15" s="104">
        <f t="shared" si="0"/>
        <v>0</v>
      </c>
      <c r="N15" s="104"/>
      <c r="O15" s="104">
        <v>45450000900</v>
      </c>
      <c r="P15" s="104"/>
      <c r="Q15" s="104">
        <v>0</v>
      </c>
      <c r="R15" s="104"/>
      <c r="S15" s="104">
        <f t="shared" si="1"/>
        <v>45450000900</v>
      </c>
      <c r="T15" s="110"/>
    </row>
    <row r="16" spans="1:20" s="107" customFormat="1" ht="30">
      <c r="A16" s="94" t="s">
        <v>119</v>
      </c>
      <c r="B16" s="92"/>
      <c r="C16" s="96" t="s">
        <v>143</v>
      </c>
      <c r="D16" s="96"/>
      <c r="E16" s="104">
        <v>15000000</v>
      </c>
      <c r="F16" s="104"/>
      <c r="G16" s="104">
        <v>500</v>
      </c>
      <c r="H16" s="104"/>
      <c r="I16" s="104">
        <v>0</v>
      </c>
      <c r="J16" s="104"/>
      <c r="K16" s="104">
        <v>0</v>
      </c>
      <c r="L16" s="104"/>
      <c r="M16" s="104">
        <f t="shared" si="0"/>
        <v>0</v>
      </c>
      <c r="N16" s="104"/>
      <c r="O16" s="104">
        <v>7500000000</v>
      </c>
      <c r="P16" s="104"/>
      <c r="Q16" s="104">
        <v>0</v>
      </c>
      <c r="R16" s="104"/>
      <c r="S16" s="104">
        <f t="shared" si="1"/>
        <v>7500000000</v>
      </c>
      <c r="T16" s="110"/>
    </row>
    <row r="17" spans="1:20" s="107" customFormat="1" ht="30">
      <c r="A17" s="94" t="s">
        <v>125</v>
      </c>
      <c r="B17" s="92"/>
      <c r="C17" s="96" t="s">
        <v>130</v>
      </c>
      <c r="D17" s="96"/>
      <c r="E17" s="104">
        <v>1300000</v>
      </c>
      <c r="F17" s="104"/>
      <c r="G17" s="104">
        <v>3370</v>
      </c>
      <c r="H17" s="104"/>
      <c r="I17" s="104">
        <v>0</v>
      </c>
      <c r="J17" s="104"/>
      <c r="K17" s="104">
        <v>0</v>
      </c>
      <c r="L17" s="104"/>
      <c r="M17" s="104">
        <f t="shared" si="0"/>
        <v>0</v>
      </c>
      <c r="N17" s="104"/>
      <c r="O17" s="104">
        <v>4381000000</v>
      </c>
      <c r="P17" s="104"/>
      <c r="Q17" s="104">
        <v>0</v>
      </c>
      <c r="R17" s="104"/>
      <c r="S17" s="104">
        <f t="shared" si="1"/>
        <v>4381000000</v>
      </c>
      <c r="T17" s="110"/>
    </row>
    <row r="18" spans="1:20" s="107" customFormat="1" ht="30">
      <c r="A18" s="94" t="s">
        <v>90</v>
      </c>
      <c r="B18" s="92"/>
      <c r="C18" s="96" t="s">
        <v>133</v>
      </c>
      <c r="D18" s="96"/>
      <c r="E18" s="104">
        <v>30000000</v>
      </c>
      <c r="F18" s="104"/>
      <c r="G18" s="104">
        <v>130</v>
      </c>
      <c r="H18" s="104"/>
      <c r="I18" s="104">
        <v>0</v>
      </c>
      <c r="J18" s="104"/>
      <c r="K18" s="104">
        <v>0</v>
      </c>
      <c r="L18" s="104"/>
      <c r="M18" s="104">
        <f t="shared" si="0"/>
        <v>0</v>
      </c>
      <c r="N18" s="104"/>
      <c r="O18" s="104">
        <v>3900000000</v>
      </c>
      <c r="P18" s="104"/>
      <c r="Q18" s="104">
        <v>0</v>
      </c>
      <c r="R18" s="104"/>
      <c r="S18" s="104">
        <f t="shared" si="1"/>
        <v>3900000000</v>
      </c>
      <c r="T18" s="110"/>
    </row>
    <row r="19" spans="1:20" s="107" customFormat="1" ht="30">
      <c r="A19" s="94" t="s">
        <v>108</v>
      </c>
      <c r="B19" s="92"/>
      <c r="C19" s="96" t="s">
        <v>144</v>
      </c>
      <c r="D19" s="96"/>
      <c r="E19" s="104">
        <v>7000000</v>
      </c>
      <c r="F19" s="104"/>
      <c r="G19" s="104">
        <v>2000</v>
      </c>
      <c r="H19" s="104"/>
      <c r="I19" s="104">
        <v>0</v>
      </c>
      <c r="J19" s="104"/>
      <c r="K19" s="104">
        <v>0</v>
      </c>
      <c r="L19" s="104"/>
      <c r="M19" s="104">
        <f t="shared" si="0"/>
        <v>0</v>
      </c>
      <c r="N19" s="104"/>
      <c r="O19" s="104">
        <v>14000000000</v>
      </c>
      <c r="P19" s="104"/>
      <c r="Q19" s="104">
        <v>0</v>
      </c>
      <c r="R19" s="104"/>
      <c r="S19" s="104">
        <f t="shared" si="1"/>
        <v>14000000000</v>
      </c>
      <c r="T19" s="110"/>
    </row>
    <row r="20" spans="1:20" s="107" customFormat="1" ht="30">
      <c r="A20" s="94" t="s">
        <v>86</v>
      </c>
      <c r="B20" s="92"/>
      <c r="C20" s="96" t="s">
        <v>151</v>
      </c>
      <c r="D20" s="96"/>
      <c r="E20" s="104">
        <v>2800000</v>
      </c>
      <c r="F20" s="104"/>
      <c r="G20" s="104">
        <v>3860</v>
      </c>
      <c r="H20" s="104"/>
      <c r="I20" s="104">
        <v>0</v>
      </c>
      <c r="J20" s="104"/>
      <c r="K20" s="104">
        <v>0</v>
      </c>
      <c r="L20" s="104"/>
      <c r="M20" s="104">
        <f t="shared" si="0"/>
        <v>0</v>
      </c>
      <c r="N20" s="104"/>
      <c r="O20" s="104">
        <v>10808000000</v>
      </c>
      <c r="P20" s="104"/>
      <c r="Q20" s="104">
        <v>-203376344</v>
      </c>
      <c r="R20" s="104"/>
      <c r="S20" s="104">
        <f t="shared" si="1"/>
        <v>10604623656</v>
      </c>
      <c r="T20" s="110"/>
    </row>
    <row r="21" spans="1:20" s="107" customFormat="1" ht="30">
      <c r="A21" s="94" t="s">
        <v>88</v>
      </c>
      <c r="B21" s="92"/>
      <c r="C21" s="96" t="s">
        <v>136</v>
      </c>
      <c r="D21" s="96"/>
      <c r="E21" s="104">
        <v>6400000</v>
      </c>
      <c r="F21" s="104"/>
      <c r="G21" s="104">
        <v>6830</v>
      </c>
      <c r="H21" s="104"/>
      <c r="I21" s="104">
        <v>0</v>
      </c>
      <c r="J21" s="104"/>
      <c r="K21" s="104">
        <v>0</v>
      </c>
      <c r="L21" s="104"/>
      <c r="M21" s="104">
        <f t="shared" si="0"/>
        <v>0</v>
      </c>
      <c r="N21" s="104"/>
      <c r="O21" s="104">
        <v>43712000000</v>
      </c>
      <c r="P21" s="104"/>
      <c r="Q21" s="104">
        <v>0</v>
      </c>
      <c r="R21" s="104"/>
      <c r="S21" s="104">
        <f t="shared" si="1"/>
        <v>43712000000</v>
      </c>
      <c r="T21" s="110"/>
    </row>
    <row r="22" spans="1:20" s="107" customFormat="1" ht="30">
      <c r="A22" s="94" t="s">
        <v>89</v>
      </c>
      <c r="B22" s="92"/>
      <c r="C22" s="96" t="s">
        <v>161</v>
      </c>
      <c r="D22" s="96"/>
      <c r="E22" s="104">
        <v>21800000</v>
      </c>
      <c r="F22" s="104"/>
      <c r="G22" s="104">
        <v>1500</v>
      </c>
      <c r="H22" s="104"/>
      <c r="I22" s="104">
        <v>0</v>
      </c>
      <c r="J22" s="104"/>
      <c r="K22" s="104">
        <v>0</v>
      </c>
      <c r="L22" s="104"/>
      <c r="M22" s="104">
        <f t="shared" si="0"/>
        <v>0</v>
      </c>
      <c r="N22" s="104"/>
      <c r="O22" s="104">
        <v>32700000000</v>
      </c>
      <c r="P22" s="104"/>
      <c r="Q22" s="104">
        <v>-1311439842</v>
      </c>
      <c r="R22" s="104"/>
      <c r="S22" s="104">
        <f t="shared" si="1"/>
        <v>31388560158</v>
      </c>
      <c r="T22" s="110"/>
    </row>
    <row r="23" spans="1:20" s="107" customFormat="1" ht="30">
      <c r="A23" s="94" t="s">
        <v>99</v>
      </c>
      <c r="B23" s="92"/>
      <c r="C23" s="96" t="s">
        <v>138</v>
      </c>
      <c r="D23" s="96"/>
      <c r="E23" s="104">
        <v>57000000</v>
      </c>
      <c r="F23" s="104"/>
      <c r="G23" s="104">
        <v>200</v>
      </c>
      <c r="H23" s="104"/>
      <c r="I23" s="104">
        <v>0</v>
      </c>
      <c r="J23" s="104"/>
      <c r="K23" s="104">
        <v>0</v>
      </c>
      <c r="L23" s="104"/>
      <c r="M23" s="104">
        <f t="shared" si="0"/>
        <v>0</v>
      </c>
      <c r="N23" s="104"/>
      <c r="O23" s="104">
        <v>11400000000</v>
      </c>
      <c r="P23" s="104"/>
      <c r="Q23" s="104">
        <v>0</v>
      </c>
      <c r="R23" s="104"/>
      <c r="S23" s="104">
        <f t="shared" si="1"/>
        <v>11400000000</v>
      </c>
      <c r="T23" s="110"/>
    </row>
    <row r="24" spans="1:20" s="107" customFormat="1" ht="30">
      <c r="A24" s="94" t="s">
        <v>107</v>
      </c>
      <c r="B24" s="92"/>
      <c r="C24" s="96" t="s">
        <v>137</v>
      </c>
      <c r="D24" s="96"/>
      <c r="E24" s="104">
        <v>12300000</v>
      </c>
      <c r="F24" s="104"/>
      <c r="G24" s="104">
        <v>4290</v>
      </c>
      <c r="H24" s="104"/>
      <c r="I24" s="104">
        <v>0</v>
      </c>
      <c r="J24" s="104"/>
      <c r="K24" s="104">
        <v>0</v>
      </c>
      <c r="L24" s="104"/>
      <c r="M24" s="104">
        <f t="shared" si="0"/>
        <v>0</v>
      </c>
      <c r="N24" s="104"/>
      <c r="O24" s="104">
        <v>52767000000</v>
      </c>
      <c r="P24" s="104"/>
      <c r="Q24" s="104">
        <v>-36117043</v>
      </c>
      <c r="R24" s="104"/>
      <c r="S24" s="104">
        <f t="shared" si="1"/>
        <v>52730882957</v>
      </c>
      <c r="T24" s="110"/>
    </row>
    <row r="25" spans="1:20" s="107" customFormat="1" ht="30">
      <c r="A25" s="94" t="s">
        <v>127</v>
      </c>
      <c r="B25" s="92"/>
      <c r="C25" s="96" t="s">
        <v>152</v>
      </c>
      <c r="D25" s="96"/>
      <c r="E25" s="104">
        <v>60000000</v>
      </c>
      <c r="F25" s="104"/>
      <c r="G25" s="104">
        <v>550</v>
      </c>
      <c r="H25" s="104"/>
      <c r="I25" s="104">
        <v>0</v>
      </c>
      <c r="J25" s="104"/>
      <c r="K25" s="104">
        <v>0</v>
      </c>
      <c r="L25" s="104"/>
      <c r="M25" s="104">
        <f t="shared" si="0"/>
        <v>0</v>
      </c>
      <c r="N25" s="104"/>
      <c r="O25" s="104">
        <v>33000000000</v>
      </c>
      <c r="P25" s="104"/>
      <c r="Q25" s="104"/>
      <c r="R25" s="104"/>
      <c r="S25" s="104">
        <f t="shared" si="1"/>
        <v>33000000000</v>
      </c>
      <c r="T25" s="110"/>
    </row>
    <row r="26" spans="1:20" s="107" customFormat="1" ht="30">
      <c r="A26" s="94" t="s">
        <v>111</v>
      </c>
      <c r="B26" s="92"/>
      <c r="C26" s="96" t="s">
        <v>160</v>
      </c>
      <c r="D26" s="96"/>
      <c r="E26" s="104">
        <v>170000000</v>
      </c>
      <c r="F26" s="104"/>
      <c r="G26" s="104">
        <v>188</v>
      </c>
      <c r="H26" s="104"/>
      <c r="I26" s="104">
        <v>0</v>
      </c>
      <c r="J26" s="104"/>
      <c r="K26" s="104">
        <v>0</v>
      </c>
      <c r="L26" s="104"/>
      <c r="M26" s="104">
        <f t="shared" si="0"/>
        <v>0</v>
      </c>
      <c r="N26" s="104"/>
      <c r="O26" s="104">
        <v>31960000000</v>
      </c>
      <c r="P26" s="104"/>
      <c r="Q26" s="104"/>
      <c r="R26" s="104"/>
      <c r="S26" s="104">
        <f t="shared" si="1"/>
        <v>31960000000</v>
      </c>
      <c r="T26" s="110"/>
    </row>
    <row r="27" spans="1:20" s="107" customFormat="1" ht="30">
      <c r="A27" s="94" t="s">
        <v>124</v>
      </c>
      <c r="B27" s="92"/>
      <c r="C27" s="96" t="s">
        <v>131</v>
      </c>
      <c r="D27" s="96"/>
      <c r="E27" s="104">
        <v>2000000</v>
      </c>
      <c r="F27" s="104"/>
      <c r="G27" s="104">
        <v>4100</v>
      </c>
      <c r="H27" s="104"/>
      <c r="I27" s="104">
        <v>0</v>
      </c>
      <c r="J27" s="104"/>
      <c r="K27" s="104">
        <v>0</v>
      </c>
      <c r="L27" s="104"/>
      <c r="M27" s="104">
        <f t="shared" si="0"/>
        <v>0</v>
      </c>
      <c r="N27" s="104"/>
      <c r="O27" s="104">
        <v>8200000000</v>
      </c>
      <c r="P27" s="104"/>
      <c r="Q27" s="104">
        <v>-170489604</v>
      </c>
      <c r="R27" s="104"/>
      <c r="S27" s="104">
        <f t="shared" si="1"/>
        <v>8029510396</v>
      </c>
      <c r="T27" s="110"/>
    </row>
    <row r="28" spans="1:20" s="107" customFormat="1" ht="28.5" thickBot="1">
      <c r="A28" s="92"/>
      <c r="B28" s="92"/>
      <c r="C28" s="96"/>
      <c r="D28" s="96"/>
      <c r="E28" s="95"/>
      <c r="F28" s="92"/>
      <c r="G28" s="99"/>
      <c r="H28" s="92"/>
      <c r="I28" s="102">
        <f>SUM(I9:I27)</f>
        <v>0</v>
      </c>
      <c r="J28" s="99" t="e">
        <f>SUM(#REF!)</f>
        <v>#REF!</v>
      </c>
      <c r="K28" s="102">
        <f>SUM(K9:K27)</f>
        <v>0</v>
      </c>
      <c r="L28" s="99" t="e">
        <f>SUM(#REF!)</f>
        <v>#REF!</v>
      </c>
      <c r="M28" s="102">
        <f>SUM(M9:M27)</f>
        <v>0</v>
      </c>
      <c r="N28" s="99" t="e">
        <f>SUM(#REF!)</f>
        <v>#REF!</v>
      </c>
      <c r="O28" s="102">
        <f>SUM(O9:O27)</f>
        <v>411455664700</v>
      </c>
      <c r="P28" s="99" t="e">
        <f>SUM(#REF!)</f>
        <v>#REF!</v>
      </c>
      <c r="Q28" s="102">
        <f>SUM(Q9:Q27)</f>
        <v>-1858521083</v>
      </c>
      <c r="R28" s="99" t="e">
        <f>SUM(#REF!)</f>
        <v>#REF!</v>
      </c>
      <c r="S28" s="102">
        <f>SUM(S9:S27)</f>
        <v>409597143617</v>
      </c>
      <c r="T28" s="111"/>
    </row>
    <row r="29" spans="1:20" s="107" customFormat="1" ht="30.75" thickTop="1">
      <c r="A29" s="94"/>
      <c r="B29" s="92"/>
      <c r="C29" s="96"/>
      <c r="D29" s="96"/>
      <c r="E29" s="95"/>
      <c r="F29" s="92"/>
      <c r="G29" s="99"/>
      <c r="H29" s="92"/>
      <c r="I29" s="99"/>
      <c r="J29" s="92"/>
      <c r="K29" s="99"/>
      <c r="L29" s="92"/>
      <c r="M29" s="105"/>
      <c r="N29" s="92"/>
      <c r="O29" s="112"/>
      <c r="P29" s="92"/>
      <c r="Q29" s="99"/>
      <c r="R29" s="92"/>
      <c r="S29" s="99"/>
      <c r="T29" s="110"/>
    </row>
    <row r="30" spans="1:20" s="107" customFormat="1" ht="30">
      <c r="A30" s="94"/>
      <c r="B30" s="92"/>
      <c r="C30" s="96"/>
      <c r="D30" s="96"/>
      <c r="E30" s="95"/>
      <c r="F30" s="92"/>
      <c r="G30" s="99"/>
      <c r="H30" s="92"/>
      <c r="I30" s="99"/>
      <c r="J30" s="92"/>
      <c r="K30" s="99"/>
      <c r="L30" s="92"/>
      <c r="M30" s="105"/>
      <c r="N30" s="92"/>
      <c r="O30" s="99"/>
      <c r="P30" s="92"/>
      <c r="Q30" s="104"/>
      <c r="R30" s="92"/>
      <c r="S30" s="99"/>
      <c r="T30" s="110"/>
    </row>
    <row r="31" spans="1:20" s="107" customFormat="1" ht="30">
      <c r="A31" s="94"/>
      <c r="B31" s="92"/>
      <c r="C31" s="96"/>
      <c r="D31" s="96"/>
      <c r="E31" s="95"/>
      <c r="F31" s="92"/>
      <c r="G31" s="99"/>
      <c r="H31" s="92"/>
      <c r="I31" s="99"/>
      <c r="J31" s="92"/>
      <c r="K31" s="104"/>
      <c r="L31" s="92"/>
      <c r="M31" s="105"/>
      <c r="N31" s="92"/>
      <c r="O31" s="99"/>
      <c r="P31" s="92"/>
      <c r="Q31" s="99"/>
      <c r="R31" s="92"/>
      <c r="S31" s="99"/>
      <c r="T31" s="110"/>
    </row>
    <row r="32" spans="1:20" s="107" customFormat="1" ht="30">
      <c r="A32" s="94"/>
      <c r="B32" s="92"/>
      <c r="C32" s="96"/>
      <c r="D32" s="96"/>
      <c r="E32" s="95"/>
      <c r="F32" s="92"/>
      <c r="G32" s="99"/>
      <c r="H32" s="92"/>
      <c r="I32" s="99"/>
      <c r="J32" s="92"/>
      <c r="K32" s="99"/>
      <c r="L32" s="92"/>
      <c r="M32" s="105"/>
      <c r="N32" s="92"/>
      <c r="O32" s="99"/>
      <c r="P32" s="92"/>
      <c r="Q32" s="99"/>
      <c r="R32" s="92"/>
      <c r="S32" s="99"/>
      <c r="T32" s="110"/>
    </row>
    <row r="33" spans="1:20" s="107" customFormat="1" ht="30">
      <c r="A33" s="94"/>
      <c r="B33" s="92"/>
      <c r="C33" s="96"/>
      <c r="D33" s="96"/>
      <c r="E33" s="95"/>
      <c r="F33" s="92"/>
      <c r="G33" s="99"/>
      <c r="H33" s="92"/>
      <c r="I33" s="99"/>
      <c r="J33" s="92"/>
      <c r="K33" s="99"/>
      <c r="L33" s="92"/>
      <c r="M33" s="105"/>
      <c r="N33" s="92"/>
      <c r="O33" s="99"/>
      <c r="P33" s="92"/>
      <c r="Q33" s="99"/>
      <c r="R33" s="92"/>
      <c r="S33" s="99"/>
      <c r="T33" s="110"/>
    </row>
    <row r="34" spans="1:20" s="107" customFormat="1">
      <c r="A34" s="92"/>
      <c r="B34" s="92"/>
      <c r="C34" s="96"/>
      <c r="D34" s="96"/>
      <c r="E34" s="95"/>
      <c r="F34" s="92"/>
      <c r="G34" s="92"/>
      <c r="H34" s="92"/>
      <c r="I34" s="92"/>
      <c r="J34" s="92"/>
      <c r="K34" s="99"/>
      <c r="L34" s="92"/>
      <c r="M34" s="105"/>
      <c r="N34" s="92"/>
      <c r="O34" s="99"/>
      <c r="P34" s="92"/>
      <c r="Q34" s="99"/>
      <c r="R34" s="92"/>
      <c r="S34" s="99"/>
      <c r="T34" s="110"/>
    </row>
    <row r="35" spans="1:20" s="107" customFormat="1">
      <c r="A35" s="92"/>
      <c r="B35" s="92"/>
      <c r="C35" s="96"/>
      <c r="D35" s="96"/>
      <c r="E35" s="96"/>
      <c r="F35" s="92"/>
      <c r="G35" s="92"/>
      <c r="H35" s="92"/>
      <c r="I35" s="92"/>
      <c r="J35" s="92"/>
      <c r="K35" s="99"/>
      <c r="L35" s="92"/>
      <c r="M35" s="105"/>
      <c r="N35" s="92"/>
      <c r="O35" s="92"/>
      <c r="P35" s="92"/>
      <c r="Q35" s="92"/>
      <c r="R35" s="92"/>
      <c r="S35" s="92"/>
      <c r="T35" s="110"/>
    </row>
    <row r="36" spans="1:20" s="107" customFormat="1">
      <c r="A36" s="92"/>
      <c r="B36" s="92"/>
      <c r="C36" s="96"/>
      <c r="D36" s="96"/>
      <c r="E36" s="96"/>
      <c r="F36" s="92"/>
      <c r="G36" s="92"/>
      <c r="H36" s="92"/>
      <c r="I36" s="92"/>
      <c r="J36" s="92"/>
      <c r="K36" s="99"/>
      <c r="L36" s="92"/>
      <c r="M36" s="105"/>
      <c r="N36" s="92"/>
      <c r="O36" s="92"/>
      <c r="P36" s="92"/>
      <c r="Q36" s="92"/>
      <c r="R36" s="92"/>
      <c r="S36" s="92"/>
      <c r="T36" s="110"/>
    </row>
    <row r="37" spans="1:20" s="107" customFormat="1">
      <c r="A37" s="92"/>
      <c r="B37" s="92"/>
      <c r="C37" s="96"/>
      <c r="D37" s="96"/>
      <c r="E37" s="96"/>
      <c r="F37" s="92"/>
      <c r="G37" s="92"/>
      <c r="H37" s="92"/>
      <c r="I37" s="92"/>
      <c r="J37" s="92"/>
      <c r="K37" s="99"/>
      <c r="L37" s="92"/>
      <c r="M37" s="105"/>
      <c r="N37" s="92"/>
      <c r="O37" s="92"/>
      <c r="P37" s="92"/>
      <c r="Q37" s="92"/>
      <c r="R37" s="92"/>
      <c r="S37" s="92"/>
      <c r="T37" s="110"/>
    </row>
    <row r="38" spans="1:20" s="107" customFormat="1">
      <c r="A38" s="92"/>
      <c r="B38" s="92"/>
      <c r="C38" s="96"/>
      <c r="D38" s="96"/>
      <c r="E38" s="96"/>
      <c r="F38" s="92"/>
      <c r="G38" s="92"/>
      <c r="H38" s="92"/>
      <c r="I38" s="92"/>
      <c r="J38" s="92"/>
      <c r="K38" s="92"/>
      <c r="L38" s="92"/>
      <c r="M38" s="105"/>
      <c r="N38" s="92"/>
      <c r="O38" s="92"/>
      <c r="P38" s="92"/>
      <c r="Q38" s="92"/>
      <c r="R38" s="92"/>
      <c r="S38" s="92"/>
      <c r="T38" s="110"/>
    </row>
    <row r="39" spans="1:20" s="107" customFormat="1">
      <c r="A39" s="92"/>
      <c r="B39" s="92"/>
      <c r="C39" s="96"/>
      <c r="D39" s="96"/>
      <c r="E39" s="96"/>
      <c r="F39" s="92"/>
      <c r="G39" s="92"/>
      <c r="H39" s="92"/>
      <c r="I39" s="92"/>
      <c r="J39" s="92"/>
      <c r="K39" s="92"/>
      <c r="L39" s="92"/>
      <c r="M39" s="105"/>
      <c r="N39" s="92"/>
      <c r="O39" s="92"/>
      <c r="P39" s="92"/>
      <c r="Q39" s="92"/>
      <c r="R39" s="92"/>
      <c r="S39" s="92"/>
      <c r="T39" s="110"/>
    </row>
    <row r="40" spans="1:20" s="107" customFormat="1">
      <c r="A40" s="92"/>
      <c r="B40" s="92"/>
      <c r="C40" s="96"/>
      <c r="D40" s="96"/>
      <c r="E40" s="96"/>
      <c r="F40" s="92"/>
      <c r="G40" s="92"/>
      <c r="H40" s="92"/>
      <c r="I40" s="92"/>
      <c r="J40" s="92"/>
      <c r="K40" s="92"/>
      <c r="L40" s="92"/>
      <c r="M40" s="105"/>
      <c r="N40" s="92"/>
      <c r="O40" s="92"/>
      <c r="P40" s="92"/>
      <c r="Q40" s="92"/>
      <c r="R40" s="92"/>
      <c r="S40" s="92"/>
      <c r="T40" s="110"/>
    </row>
    <row r="41" spans="1:20">
      <c r="M41" s="105"/>
    </row>
    <row r="42" spans="1:20">
      <c r="M42" s="105"/>
    </row>
    <row r="43" spans="1:20">
      <c r="M43" s="105"/>
    </row>
    <row r="44" spans="1:20">
      <c r="M44" s="105"/>
    </row>
    <row r="45" spans="1:20">
      <c r="M45" s="105"/>
    </row>
    <row r="46" spans="1:20">
      <c r="M46" s="105"/>
    </row>
    <row r="47" spans="1:20">
      <c r="M47" s="105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8"/>
  <sheetViews>
    <sheetView rightToLeft="1" view="pageBreakPreview" zoomScale="55" zoomScaleNormal="100" zoomScaleSheetLayoutView="55" workbookViewId="0">
      <selection activeCell="G10" sqref="G10"/>
    </sheetView>
  </sheetViews>
  <sheetFormatPr defaultColWidth="8.7109375" defaultRowHeight="27.75"/>
  <cols>
    <col min="1" max="1" width="47.28515625" style="92" customWidth="1"/>
    <col min="2" max="2" width="0.5703125" style="92" customWidth="1"/>
    <col min="3" max="3" width="20.140625" style="96" bestFit="1" customWidth="1"/>
    <col min="4" max="4" width="0.5703125" style="92" customWidth="1"/>
    <col min="5" max="5" width="28.7109375" style="92" customWidth="1"/>
    <col min="6" max="6" width="0.7109375" style="92" customWidth="1"/>
    <col min="7" max="7" width="28.28515625" style="92" customWidth="1"/>
    <col min="8" max="8" width="1" style="92" customWidth="1"/>
    <col min="9" max="9" width="26.5703125" style="92" customWidth="1"/>
    <col min="10" max="10" width="1.140625" style="92" customWidth="1"/>
    <col min="11" max="11" width="19.7109375" style="96" bestFit="1" customWidth="1"/>
    <col min="12" max="12" width="1" style="92" customWidth="1"/>
    <col min="13" max="13" width="28" style="92" bestFit="1" customWidth="1"/>
    <col min="14" max="14" width="0.7109375" style="92" customWidth="1"/>
    <col min="15" max="15" width="28.7109375" style="92" bestFit="1" customWidth="1"/>
    <col min="16" max="16" width="0.85546875" style="92" customWidth="1"/>
    <col min="17" max="17" width="25.7109375" style="92" customWidth="1"/>
    <col min="18" max="18" width="24.85546875" style="92" bestFit="1" customWidth="1"/>
    <col min="19" max="19" width="27.7109375" style="92" bestFit="1" customWidth="1"/>
    <col min="20" max="20" width="20.42578125" style="92" bestFit="1" customWidth="1"/>
    <col min="21" max="21" width="25.5703125" style="92" bestFit="1" customWidth="1"/>
    <col min="22" max="22" width="17.5703125" style="92" bestFit="1" customWidth="1"/>
    <col min="23" max="23" width="8.7109375" style="92"/>
    <col min="24" max="24" width="17.5703125" style="92" bestFit="1" customWidth="1"/>
    <col min="25" max="25" width="8.7109375" style="92"/>
    <col min="26" max="26" width="23.28515625" style="92" bestFit="1" customWidth="1"/>
    <col min="27" max="16384" width="8.7109375" style="92"/>
  </cols>
  <sheetData>
    <row r="1" spans="1:26" ht="31.5" customHeight="1"/>
    <row r="2" spans="1:26" s="113" customFormat="1" ht="36">
      <c r="A2" s="213" t="s">
        <v>67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26" s="113" customFormat="1" ht="36">
      <c r="A3" s="213" t="s">
        <v>29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3"/>
      <c r="P3" s="213"/>
      <c r="Q3" s="213"/>
    </row>
    <row r="4" spans="1:26" s="113" customFormat="1" ht="36">
      <c r="A4" s="213" t="str">
        <f>'درآمد ناشی از تغییر قیمت اوراق '!A4:Q4</f>
        <v>برای ماه منتهی به 1402/08/30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</row>
    <row r="5" spans="1:26" s="113" customFormat="1" ht="36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26" ht="40.5">
      <c r="A6" s="214" t="s">
        <v>78</v>
      </c>
      <c r="B6" s="214"/>
      <c r="C6" s="214"/>
      <c r="D6" s="214"/>
      <c r="E6" s="214"/>
      <c r="F6" s="214"/>
      <c r="G6" s="214"/>
      <c r="H6" s="214"/>
    </row>
    <row r="7" spans="1:26" ht="45" customHeight="1" thickBot="1">
      <c r="A7" s="210" t="s">
        <v>3</v>
      </c>
      <c r="C7" s="211" t="s">
        <v>166</v>
      </c>
      <c r="D7" s="211" t="s">
        <v>31</v>
      </c>
      <c r="E7" s="211" t="s">
        <v>31</v>
      </c>
      <c r="F7" s="211" t="s">
        <v>31</v>
      </c>
      <c r="G7" s="211" t="s">
        <v>31</v>
      </c>
      <c r="H7" s="211" t="s">
        <v>31</v>
      </c>
      <c r="I7" s="211" t="s">
        <v>31</v>
      </c>
      <c r="K7" s="211" t="s">
        <v>167</v>
      </c>
      <c r="L7" s="211" t="s">
        <v>32</v>
      </c>
      <c r="M7" s="211" t="s">
        <v>32</v>
      </c>
      <c r="N7" s="211" t="s">
        <v>32</v>
      </c>
      <c r="O7" s="211" t="s">
        <v>32</v>
      </c>
      <c r="P7" s="211" t="s">
        <v>32</v>
      </c>
      <c r="Q7" s="211" t="s">
        <v>32</v>
      </c>
    </row>
    <row r="8" spans="1:26" s="107" customFormat="1" ht="54.75" customHeight="1" thickBot="1">
      <c r="A8" s="211" t="s">
        <v>3</v>
      </c>
      <c r="C8" s="115" t="s">
        <v>6</v>
      </c>
      <c r="E8" s="115" t="s">
        <v>45</v>
      </c>
      <c r="G8" s="115" t="s">
        <v>46</v>
      </c>
      <c r="I8" s="115" t="s">
        <v>48</v>
      </c>
      <c r="K8" s="115" t="s">
        <v>6</v>
      </c>
      <c r="M8" s="115" t="s">
        <v>45</v>
      </c>
      <c r="O8" s="115" t="s">
        <v>46</v>
      </c>
      <c r="Q8" s="115" t="s">
        <v>48</v>
      </c>
    </row>
    <row r="9" spans="1:26" ht="34.5" customHeight="1">
      <c r="A9" s="94" t="s">
        <v>120</v>
      </c>
      <c r="C9" s="50">
        <v>500000</v>
      </c>
      <c r="D9" s="50"/>
      <c r="E9" s="50">
        <v>7589161715</v>
      </c>
      <c r="F9" s="50"/>
      <c r="G9" s="50">
        <v>8920883325</v>
      </c>
      <c r="H9" s="50"/>
      <c r="I9" s="50">
        <f>E9-G9</f>
        <v>-1331721610</v>
      </c>
      <c r="J9" s="50"/>
      <c r="K9" s="50">
        <v>1700000</v>
      </c>
      <c r="L9" s="50"/>
      <c r="M9" s="50">
        <v>34565905173</v>
      </c>
      <c r="N9" s="50"/>
      <c r="O9" s="50">
        <v>30955175020</v>
      </c>
      <c r="P9" s="50"/>
      <c r="Q9" s="50">
        <f>M9-O9</f>
        <v>3610730153</v>
      </c>
      <c r="R9" s="104"/>
      <c r="S9" s="104"/>
      <c r="U9" s="99"/>
      <c r="V9" s="99"/>
      <c r="X9" s="99"/>
      <c r="Z9" s="99"/>
    </row>
    <row r="10" spans="1:26" ht="34.5" customHeight="1">
      <c r="A10" s="94" t="s">
        <v>149</v>
      </c>
      <c r="C10" s="50">
        <v>100000</v>
      </c>
      <c r="D10" s="50"/>
      <c r="E10" s="50">
        <v>1871619217</v>
      </c>
      <c r="F10" s="50"/>
      <c r="G10" s="50">
        <v>1924083877</v>
      </c>
      <c r="H10" s="50"/>
      <c r="I10" s="50">
        <f>(E10-G10)+47317477</f>
        <v>-5147183</v>
      </c>
      <c r="J10" s="50"/>
      <c r="K10" s="50">
        <v>100000</v>
      </c>
      <c r="L10" s="50"/>
      <c r="M10" s="50">
        <v>1871619217</v>
      </c>
      <c r="N10" s="50"/>
      <c r="O10" s="50">
        <v>1924083877</v>
      </c>
      <c r="P10" s="50"/>
      <c r="Q10" s="50">
        <f t="shared" ref="Q10:Q40" si="0">M10-O10</f>
        <v>-52464660</v>
      </c>
      <c r="R10" s="104"/>
      <c r="S10" s="104"/>
      <c r="U10" s="99"/>
    </row>
    <row r="11" spans="1:26" ht="34.5" customHeight="1">
      <c r="A11" s="94" t="s">
        <v>122</v>
      </c>
      <c r="C11" s="50">
        <v>12185</v>
      </c>
      <c r="D11" s="50"/>
      <c r="E11" s="50">
        <v>508359326</v>
      </c>
      <c r="F11" s="50"/>
      <c r="G11" s="50">
        <v>687771259</v>
      </c>
      <c r="H11" s="50"/>
      <c r="I11" s="50">
        <f>(E11-G11)+156032542</f>
        <v>-23379391</v>
      </c>
      <c r="J11" s="50"/>
      <c r="K11" s="50">
        <v>1050393</v>
      </c>
      <c r="L11" s="50"/>
      <c r="M11" s="50">
        <v>48570325783</v>
      </c>
      <c r="N11" s="50"/>
      <c r="O11" s="50">
        <v>59314788551</v>
      </c>
      <c r="P11" s="50"/>
      <c r="Q11" s="50">
        <f t="shared" si="0"/>
        <v>-10744462768</v>
      </c>
      <c r="R11" s="104"/>
      <c r="S11" s="104"/>
      <c r="U11" s="99"/>
    </row>
    <row r="12" spans="1:26" ht="34.5" customHeight="1">
      <c r="A12" s="94" t="s">
        <v>96</v>
      </c>
      <c r="C12" s="50">
        <v>1554174</v>
      </c>
      <c r="D12" s="50"/>
      <c r="E12" s="50">
        <v>53937781758</v>
      </c>
      <c r="F12" s="50"/>
      <c r="G12" s="50">
        <v>50255415774</v>
      </c>
      <c r="H12" s="50"/>
      <c r="I12" s="50">
        <f t="shared" ref="I12:I40" si="1">E12-G12</f>
        <v>3682365984</v>
      </c>
      <c r="J12" s="50"/>
      <c r="K12" s="50">
        <v>2554174</v>
      </c>
      <c r="L12" s="50"/>
      <c r="M12" s="50">
        <v>87331858646</v>
      </c>
      <c r="N12" s="50"/>
      <c r="O12" s="50">
        <v>82472576086</v>
      </c>
      <c r="P12" s="50"/>
      <c r="Q12" s="50">
        <f t="shared" si="0"/>
        <v>4859282560</v>
      </c>
      <c r="R12" s="104"/>
      <c r="S12" s="104"/>
      <c r="U12" s="99"/>
    </row>
    <row r="13" spans="1:26" ht="34.5" customHeight="1">
      <c r="A13" s="94" t="s">
        <v>87</v>
      </c>
      <c r="C13" s="50">
        <v>1800000</v>
      </c>
      <c r="D13" s="50"/>
      <c r="E13" s="50">
        <v>36306558768</v>
      </c>
      <c r="F13" s="50"/>
      <c r="G13" s="50">
        <v>41393212396</v>
      </c>
      <c r="H13" s="50"/>
      <c r="I13" s="50">
        <f t="shared" si="1"/>
        <v>-5086653628</v>
      </c>
      <c r="J13" s="50"/>
      <c r="K13" s="50">
        <v>9665510</v>
      </c>
      <c r="L13" s="50"/>
      <c r="M13" s="50">
        <v>203273765457</v>
      </c>
      <c r="N13" s="50"/>
      <c r="O13" s="50">
        <v>239699886721</v>
      </c>
      <c r="P13" s="50"/>
      <c r="Q13" s="50">
        <f t="shared" si="0"/>
        <v>-36426121264</v>
      </c>
      <c r="R13" s="104"/>
      <c r="S13" s="104"/>
      <c r="U13" s="99"/>
    </row>
    <row r="14" spans="1:26" ht="34.5" customHeight="1">
      <c r="A14" s="94" t="s">
        <v>111</v>
      </c>
      <c r="C14" s="50">
        <v>70000000</v>
      </c>
      <c r="D14" s="50"/>
      <c r="E14" s="50">
        <v>78085329090</v>
      </c>
      <c r="F14" s="50"/>
      <c r="G14" s="50">
        <v>91793554175</v>
      </c>
      <c r="H14" s="50"/>
      <c r="I14" s="50">
        <f t="shared" si="1"/>
        <v>-13708225085</v>
      </c>
      <c r="J14" s="50"/>
      <c r="K14" s="50">
        <v>73000000</v>
      </c>
      <c r="L14" s="50"/>
      <c r="M14" s="50">
        <v>82282041168</v>
      </c>
      <c r="N14" s="50"/>
      <c r="O14" s="50">
        <v>95652456272</v>
      </c>
      <c r="P14" s="50"/>
      <c r="Q14" s="50">
        <f t="shared" si="0"/>
        <v>-13370415104</v>
      </c>
      <c r="R14" s="104"/>
      <c r="S14" s="104"/>
      <c r="U14" s="99"/>
    </row>
    <row r="15" spans="1:26" ht="34.5" customHeight="1">
      <c r="A15" s="94" t="s">
        <v>107</v>
      </c>
      <c r="C15" s="50">
        <v>2141458</v>
      </c>
      <c r="D15" s="50"/>
      <c r="E15" s="50">
        <v>44082147832</v>
      </c>
      <c r="F15" s="50"/>
      <c r="G15" s="50">
        <v>73265481360</v>
      </c>
      <c r="H15" s="50"/>
      <c r="I15" s="50">
        <f t="shared" si="1"/>
        <v>-29183333528</v>
      </c>
      <c r="J15" s="50"/>
      <c r="K15" s="50">
        <v>7912703</v>
      </c>
      <c r="L15" s="50"/>
      <c r="M15" s="50">
        <v>202407658045</v>
      </c>
      <c r="N15" s="50"/>
      <c r="O15" s="50">
        <v>270560734018</v>
      </c>
      <c r="P15" s="50"/>
      <c r="Q15" s="50">
        <f t="shared" si="0"/>
        <v>-68153075973</v>
      </c>
      <c r="R15" s="104"/>
      <c r="S15" s="104"/>
      <c r="U15" s="99"/>
    </row>
    <row r="16" spans="1:26" ht="34.5" customHeight="1">
      <c r="A16" s="94" t="s">
        <v>148</v>
      </c>
      <c r="C16" s="50">
        <v>1444284</v>
      </c>
      <c r="D16" s="50"/>
      <c r="E16" s="50">
        <v>61384209006</v>
      </c>
      <c r="F16" s="50"/>
      <c r="G16" s="50">
        <v>64472293466</v>
      </c>
      <c r="H16" s="50"/>
      <c r="I16" s="50">
        <f>(E16-G16)+1393380133</f>
        <v>-1694704327</v>
      </c>
      <c r="J16" s="50"/>
      <c r="K16" s="50">
        <v>1444284</v>
      </c>
      <c r="L16" s="50"/>
      <c r="M16" s="50">
        <v>61384209006</v>
      </c>
      <c r="N16" s="50"/>
      <c r="O16" s="50">
        <v>64472293466</v>
      </c>
      <c r="P16" s="50"/>
      <c r="Q16" s="50">
        <f t="shared" si="0"/>
        <v>-3088084460</v>
      </c>
      <c r="R16" s="104"/>
      <c r="S16" s="104"/>
      <c r="U16" s="99"/>
    </row>
    <row r="17" spans="1:21" ht="34.5" customHeight="1">
      <c r="A17" s="94" t="s">
        <v>108</v>
      </c>
      <c r="C17" s="50">
        <v>300000</v>
      </c>
      <c r="D17" s="50"/>
      <c r="E17" s="50">
        <v>2896190775</v>
      </c>
      <c r="F17" s="50"/>
      <c r="G17" s="50">
        <v>3115070601</v>
      </c>
      <c r="H17" s="50"/>
      <c r="I17" s="50">
        <f t="shared" si="1"/>
        <v>-218879826</v>
      </c>
      <c r="J17" s="50"/>
      <c r="K17" s="50">
        <v>5707142</v>
      </c>
      <c r="L17" s="50"/>
      <c r="M17" s="50">
        <v>68384957955</v>
      </c>
      <c r="N17" s="50"/>
      <c r="O17" s="50">
        <v>59872056222</v>
      </c>
      <c r="P17" s="50"/>
      <c r="Q17" s="50">
        <f t="shared" si="0"/>
        <v>8512901733</v>
      </c>
      <c r="R17" s="104"/>
      <c r="S17" s="104"/>
      <c r="U17" s="99"/>
    </row>
    <row r="18" spans="1:21" ht="34.5" customHeight="1">
      <c r="A18" s="94" t="s">
        <v>127</v>
      </c>
      <c r="C18" s="50">
        <v>0</v>
      </c>
      <c r="D18" s="50"/>
      <c r="E18" s="50">
        <v>0</v>
      </c>
      <c r="F18" s="50"/>
      <c r="G18" s="50">
        <v>0</v>
      </c>
      <c r="H18" s="50"/>
      <c r="I18" s="50">
        <f t="shared" si="1"/>
        <v>0</v>
      </c>
      <c r="J18" s="50"/>
      <c r="K18" s="50">
        <v>1200000</v>
      </c>
      <c r="L18" s="50"/>
      <c r="M18" s="50">
        <v>5718681947</v>
      </c>
      <c r="N18" s="50"/>
      <c r="O18" s="50">
        <v>5704420343</v>
      </c>
      <c r="P18" s="50"/>
      <c r="Q18" s="50">
        <f t="shared" si="0"/>
        <v>14261604</v>
      </c>
      <c r="R18" s="104"/>
      <c r="S18" s="104"/>
      <c r="U18" s="99"/>
    </row>
    <row r="19" spans="1:21" ht="34.5" customHeight="1">
      <c r="A19" s="94" t="s">
        <v>124</v>
      </c>
      <c r="C19" s="50">
        <v>0</v>
      </c>
      <c r="D19" s="50"/>
      <c r="E19" s="50">
        <v>0</v>
      </c>
      <c r="F19" s="50"/>
      <c r="G19" s="50">
        <v>0</v>
      </c>
      <c r="H19" s="50"/>
      <c r="I19" s="50">
        <f t="shared" si="1"/>
        <v>0</v>
      </c>
      <c r="J19" s="50"/>
      <c r="K19" s="50">
        <v>2000000</v>
      </c>
      <c r="L19" s="50"/>
      <c r="M19" s="50">
        <v>99816111274</v>
      </c>
      <c r="N19" s="50"/>
      <c r="O19" s="50">
        <v>95569426801</v>
      </c>
      <c r="P19" s="50"/>
      <c r="Q19" s="50">
        <f t="shared" si="0"/>
        <v>4246684473</v>
      </c>
      <c r="R19" s="104"/>
      <c r="S19" s="104"/>
      <c r="U19" s="99"/>
    </row>
    <row r="20" spans="1:21" ht="34.5" customHeight="1">
      <c r="A20" s="94" t="s">
        <v>89</v>
      </c>
      <c r="C20" s="50">
        <v>0</v>
      </c>
      <c r="D20" s="50"/>
      <c r="E20" s="50">
        <v>0</v>
      </c>
      <c r="F20" s="50"/>
      <c r="G20" s="50">
        <v>0</v>
      </c>
      <c r="H20" s="50"/>
      <c r="I20" s="50">
        <f t="shared" si="1"/>
        <v>0</v>
      </c>
      <c r="J20" s="50"/>
      <c r="K20" s="50">
        <v>600000</v>
      </c>
      <c r="L20" s="50"/>
      <c r="M20" s="50">
        <v>11815278315</v>
      </c>
      <c r="N20" s="50"/>
      <c r="O20" s="50">
        <v>11321239253</v>
      </c>
      <c r="P20" s="50"/>
      <c r="Q20" s="50">
        <f t="shared" si="0"/>
        <v>494039062</v>
      </c>
      <c r="R20" s="104"/>
      <c r="S20" s="104"/>
      <c r="U20" s="99"/>
    </row>
    <row r="21" spans="1:21" ht="34.5" customHeight="1">
      <c r="A21" s="94" t="s">
        <v>134</v>
      </c>
      <c r="C21" s="50">
        <v>0</v>
      </c>
      <c r="D21" s="50"/>
      <c r="E21" s="50">
        <v>0</v>
      </c>
      <c r="F21" s="50"/>
      <c r="G21" s="50">
        <v>0</v>
      </c>
      <c r="H21" s="50"/>
      <c r="I21" s="50">
        <f t="shared" si="1"/>
        <v>0</v>
      </c>
      <c r="J21" s="50"/>
      <c r="K21" s="50">
        <v>10000000</v>
      </c>
      <c r="L21" s="50"/>
      <c r="M21" s="50">
        <v>21324449602</v>
      </c>
      <c r="N21" s="50"/>
      <c r="O21" s="50">
        <v>21324449602</v>
      </c>
      <c r="P21" s="50"/>
      <c r="Q21" s="50">
        <f t="shared" si="0"/>
        <v>0</v>
      </c>
      <c r="R21" s="104"/>
      <c r="S21" s="104"/>
      <c r="U21" s="99"/>
    </row>
    <row r="22" spans="1:21" ht="34.5" customHeight="1">
      <c r="A22" s="94" t="s">
        <v>150</v>
      </c>
      <c r="C22" s="50">
        <v>0</v>
      </c>
      <c r="D22" s="50"/>
      <c r="E22" s="50">
        <v>0</v>
      </c>
      <c r="F22" s="50"/>
      <c r="G22" s="50">
        <v>0</v>
      </c>
      <c r="H22" s="50"/>
      <c r="I22" s="50">
        <f t="shared" si="1"/>
        <v>0</v>
      </c>
      <c r="J22" s="50"/>
      <c r="K22" s="50">
        <v>400000</v>
      </c>
      <c r="L22" s="50"/>
      <c r="M22" s="50">
        <v>3489163842</v>
      </c>
      <c r="N22" s="50"/>
      <c r="O22" s="50">
        <v>3385974857</v>
      </c>
      <c r="P22" s="50"/>
      <c r="Q22" s="50">
        <f t="shared" si="0"/>
        <v>103188985</v>
      </c>
      <c r="R22" s="104"/>
      <c r="S22" s="104"/>
      <c r="U22" s="99"/>
    </row>
    <row r="23" spans="1:21" ht="34.5" customHeight="1">
      <c r="A23" s="94" t="s">
        <v>125</v>
      </c>
      <c r="C23" s="50">
        <v>0</v>
      </c>
      <c r="D23" s="50"/>
      <c r="E23" s="50">
        <v>0</v>
      </c>
      <c r="F23" s="50"/>
      <c r="G23" s="50">
        <v>0</v>
      </c>
      <c r="H23" s="50"/>
      <c r="I23" s="50">
        <f t="shared" si="1"/>
        <v>0</v>
      </c>
      <c r="J23" s="50"/>
      <c r="K23" s="50">
        <v>5539</v>
      </c>
      <c r="L23" s="50"/>
      <c r="M23" s="50">
        <v>178340735</v>
      </c>
      <c r="N23" s="50"/>
      <c r="O23" s="50">
        <v>187924839</v>
      </c>
      <c r="P23" s="50"/>
      <c r="Q23" s="50">
        <f t="shared" si="0"/>
        <v>-9584104</v>
      </c>
      <c r="R23" s="104"/>
      <c r="S23" s="104"/>
      <c r="U23" s="99"/>
    </row>
    <row r="24" spans="1:21" ht="34.5" customHeight="1">
      <c r="A24" s="94" t="s">
        <v>112</v>
      </c>
      <c r="C24" s="50">
        <v>0</v>
      </c>
      <c r="D24" s="50"/>
      <c r="E24" s="50">
        <v>0</v>
      </c>
      <c r="F24" s="50"/>
      <c r="G24" s="50">
        <v>0</v>
      </c>
      <c r="H24" s="50"/>
      <c r="I24" s="50">
        <f t="shared" si="1"/>
        <v>0</v>
      </c>
      <c r="J24" s="50"/>
      <c r="K24" s="50">
        <v>39400000</v>
      </c>
      <c r="L24" s="50"/>
      <c r="M24" s="50">
        <v>330967173022</v>
      </c>
      <c r="N24" s="50"/>
      <c r="O24" s="50">
        <v>337113879272</v>
      </c>
      <c r="P24" s="50"/>
      <c r="Q24" s="50">
        <f t="shared" si="0"/>
        <v>-6146706250</v>
      </c>
      <c r="R24" s="104"/>
      <c r="S24" s="104"/>
      <c r="U24" s="99"/>
    </row>
    <row r="25" spans="1:21" ht="34.5" customHeight="1">
      <c r="A25" s="94" t="s">
        <v>88</v>
      </c>
      <c r="C25" s="50">
        <v>0</v>
      </c>
      <c r="D25" s="50"/>
      <c r="E25" s="50">
        <v>0</v>
      </c>
      <c r="F25" s="50"/>
      <c r="G25" s="50">
        <v>0</v>
      </c>
      <c r="H25" s="50"/>
      <c r="I25" s="50">
        <f t="shared" si="1"/>
        <v>0</v>
      </c>
      <c r="J25" s="50"/>
      <c r="K25" s="50">
        <v>3104092</v>
      </c>
      <c r="L25" s="50"/>
      <c r="M25" s="50">
        <v>166803722788</v>
      </c>
      <c r="N25" s="50"/>
      <c r="O25" s="50">
        <v>154251466775</v>
      </c>
      <c r="P25" s="50"/>
      <c r="Q25" s="50">
        <f t="shared" si="0"/>
        <v>12552256013</v>
      </c>
      <c r="R25" s="104"/>
      <c r="S25" s="104"/>
      <c r="U25" s="99"/>
    </row>
    <row r="26" spans="1:21" ht="34.5" customHeight="1">
      <c r="A26" s="94" t="s">
        <v>110</v>
      </c>
      <c r="C26" s="50">
        <v>0</v>
      </c>
      <c r="D26" s="50"/>
      <c r="E26" s="50">
        <v>0</v>
      </c>
      <c r="F26" s="50"/>
      <c r="G26" s="50">
        <v>0</v>
      </c>
      <c r="H26" s="50"/>
      <c r="I26" s="50">
        <f t="shared" si="1"/>
        <v>0</v>
      </c>
      <c r="J26" s="50"/>
      <c r="K26" s="50">
        <v>200000</v>
      </c>
      <c r="L26" s="50"/>
      <c r="M26" s="50">
        <v>4771440019</v>
      </c>
      <c r="N26" s="50"/>
      <c r="O26" s="50">
        <v>4212653415</v>
      </c>
      <c r="P26" s="50"/>
      <c r="Q26" s="50">
        <f t="shared" si="0"/>
        <v>558786604</v>
      </c>
      <c r="R26" s="104"/>
      <c r="S26" s="104"/>
      <c r="U26" s="99"/>
    </row>
    <row r="27" spans="1:21" ht="34.5" customHeight="1">
      <c r="A27" s="94" t="s">
        <v>123</v>
      </c>
      <c r="C27" s="50">
        <v>0</v>
      </c>
      <c r="D27" s="50"/>
      <c r="E27" s="50">
        <v>0</v>
      </c>
      <c r="F27" s="50"/>
      <c r="G27" s="50">
        <v>0</v>
      </c>
      <c r="H27" s="50"/>
      <c r="I27" s="50">
        <f t="shared" si="1"/>
        <v>0</v>
      </c>
      <c r="J27" s="50"/>
      <c r="K27" s="50">
        <v>309057</v>
      </c>
      <c r="L27" s="50"/>
      <c r="M27" s="50">
        <v>9049947265</v>
      </c>
      <c r="N27" s="50"/>
      <c r="O27" s="50">
        <v>9566707193</v>
      </c>
      <c r="P27" s="50"/>
      <c r="Q27" s="50">
        <f t="shared" si="0"/>
        <v>-516759928</v>
      </c>
      <c r="R27" s="104"/>
      <c r="S27" s="104"/>
      <c r="U27" s="99"/>
    </row>
    <row r="28" spans="1:21" ht="34.5" customHeight="1">
      <c r="A28" s="94" t="s">
        <v>126</v>
      </c>
      <c r="C28" s="50">
        <v>0</v>
      </c>
      <c r="D28" s="50"/>
      <c r="E28" s="50">
        <v>0</v>
      </c>
      <c r="F28" s="50"/>
      <c r="G28" s="50">
        <v>0</v>
      </c>
      <c r="H28" s="50"/>
      <c r="I28" s="50">
        <f t="shared" si="1"/>
        <v>0</v>
      </c>
      <c r="J28" s="50"/>
      <c r="K28" s="50">
        <v>2600000</v>
      </c>
      <c r="L28" s="50"/>
      <c r="M28" s="50">
        <v>29236205668</v>
      </c>
      <c r="N28" s="50"/>
      <c r="O28" s="50">
        <v>29236205668</v>
      </c>
      <c r="P28" s="50"/>
      <c r="Q28" s="50">
        <f t="shared" si="0"/>
        <v>0</v>
      </c>
      <c r="R28" s="104"/>
      <c r="S28" s="104"/>
      <c r="U28" s="99"/>
    </row>
    <row r="29" spans="1:21" ht="34.5" customHeight="1">
      <c r="A29" s="94" t="s">
        <v>109</v>
      </c>
      <c r="C29" s="50">
        <v>0</v>
      </c>
      <c r="D29" s="50"/>
      <c r="E29" s="50">
        <v>0</v>
      </c>
      <c r="F29" s="50"/>
      <c r="G29" s="50">
        <v>0</v>
      </c>
      <c r="H29" s="50"/>
      <c r="I29" s="50">
        <f t="shared" si="1"/>
        <v>0</v>
      </c>
      <c r="J29" s="50"/>
      <c r="K29" s="50">
        <v>2179357</v>
      </c>
      <c r="L29" s="50"/>
      <c r="M29" s="50">
        <v>94183207583</v>
      </c>
      <c r="N29" s="50"/>
      <c r="O29" s="50">
        <v>77113626752</v>
      </c>
      <c r="P29" s="50"/>
      <c r="Q29" s="50">
        <f t="shared" si="0"/>
        <v>17069580831</v>
      </c>
      <c r="R29" s="104"/>
      <c r="S29" s="104"/>
      <c r="U29" s="99"/>
    </row>
    <row r="30" spans="1:21" ht="34.5" customHeight="1">
      <c r="A30" s="94" t="s">
        <v>90</v>
      </c>
      <c r="C30" s="50">
        <v>0</v>
      </c>
      <c r="D30" s="50"/>
      <c r="E30" s="50">
        <v>0</v>
      </c>
      <c r="F30" s="50"/>
      <c r="G30" s="50">
        <v>0</v>
      </c>
      <c r="H30" s="50"/>
      <c r="I30" s="50">
        <f t="shared" si="1"/>
        <v>0</v>
      </c>
      <c r="J30" s="50"/>
      <c r="K30" s="50">
        <v>30000000</v>
      </c>
      <c r="L30" s="50"/>
      <c r="M30" s="50">
        <v>137980518391</v>
      </c>
      <c r="N30" s="50"/>
      <c r="O30" s="50">
        <v>103628336315</v>
      </c>
      <c r="P30" s="50"/>
      <c r="Q30" s="50">
        <f t="shared" si="0"/>
        <v>34352182076</v>
      </c>
      <c r="R30" s="104"/>
      <c r="S30" s="104"/>
      <c r="U30" s="99"/>
    </row>
    <row r="31" spans="1:21" ht="34.5" customHeight="1">
      <c r="A31" s="94" t="s">
        <v>91</v>
      </c>
      <c r="C31" s="50">
        <v>0</v>
      </c>
      <c r="D31" s="50"/>
      <c r="E31" s="50">
        <v>0</v>
      </c>
      <c r="F31" s="50"/>
      <c r="G31" s="50">
        <v>0</v>
      </c>
      <c r="H31" s="50"/>
      <c r="I31" s="50">
        <f t="shared" si="1"/>
        <v>0</v>
      </c>
      <c r="J31" s="50"/>
      <c r="K31" s="50">
        <v>3700000</v>
      </c>
      <c r="L31" s="50"/>
      <c r="M31" s="50">
        <v>100384139847</v>
      </c>
      <c r="N31" s="50"/>
      <c r="O31" s="50">
        <v>102531791639</v>
      </c>
      <c r="P31" s="50"/>
      <c r="Q31" s="50">
        <f t="shared" si="0"/>
        <v>-2147651792</v>
      </c>
      <c r="R31" s="104"/>
      <c r="S31" s="104"/>
      <c r="U31" s="99"/>
    </row>
    <row r="32" spans="1:21" ht="34.5" customHeight="1">
      <c r="A32" s="94" t="s">
        <v>118</v>
      </c>
      <c r="C32" s="50">
        <v>0</v>
      </c>
      <c r="D32" s="50"/>
      <c r="E32" s="50">
        <v>0</v>
      </c>
      <c r="F32" s="50"/>
      <c r="G32" s="50">
        <v>0</v>
      </c>
      <c r="H32" s="50"/>
      <c r="I32" s="50">
        <f t="shared" si="1"/>
        <v>0</v>
      </c>
      <c r="J32" s="50"/>
      <c r="K32" s="50">
        <v>500000</v>
      </c>
      <c r="L32" s="50"/>
      <c r="M32" s="50">
        <v>34902346186</v>
      </c>
      <c r="N32" s="50"/>
      <c r="O32" s="50">
        <v>27982507500</v>
      </c>
      <c r="P32" s="50"/>
      <c r="Q32" s="50">
        <f t="shared" si="0"/>
        <v>6919838686</v>
      </c>
      <c r="R32" s="104"/>
      <c r="S32" s="104"/>
      <c r="U32" s="99"/>
    </row>
    <row r="33" spans="1:21" ht="34.5" customHeight="1">
      <c r="A33" s="94" t="s">
        <v>119</v>
      </c>
      <c r="C33" s="50">
        <v>0</v>
      </c>
      <c r="D33" s="50"/>
      <c r="E33" s="50">
        <v>0</v>
      </c>
      <c r="F33" s="50"/>
      <c r="G33" s="50">
        <v>0</v>
      </c>
      <c r="H33" s="50"/>
      <c r="I33" s="50">
        <f t="shared" si="1"/>
        <v>0</v>
      </c>
      <c r="J33" s="50"/>
      <c r="K33" s="50">
        <v>16188679</v>
      </c>
      <c r="L33" s="50"/>
      <c r="M33" s="50">
        <v>103060290330</v>
      </c>
      <c r="N33" s="50"/>
      <c r="O33" s="50">
        <v>94783978964</v>
      </c>
      <c r="P33" s="50"/>
      <c r="Q33" s="50">
        <f t="shared" si="0"/>
        <v>8276311366</v>
      </c>
      <c r="R33" s="104"/>
      <c r="S33" s="104"/>
      <c r="U33" s="99"/>
    </row>
    <row r="34" spans="1:21" ht="34.5" customHeight="1">
      <c r="A34" s="94" t="s">
        <v>99</v>
      </c>
      <c r="C34" s="50">
        <v>0</v>
      </c>
      <c r="D34" s="50"/>
      <c r="E34" s="50">
        <v>0</v>
      </c>
      <c r="F34" s="50"/>
      <c r="G34" s="50">
        <v>0</v>
      </c>
      <c r="H34" s="50"/>
      <c r="I34" s="50">
        <f t="shared" si="1"/>
        <v>0</v>
      </c>
      <c r="J34" s="50"/>
      <c r="K34" s="50">
        <v>2264962</v>
      </c>
      <c r="L34" s="50"/>
      <c r="M34" s="50">
        <v>11901251842</v>
      </c>
      <c r="N34" s="50"/>
      <c r="O34" s="50">
        <v>11085433487</v>
      </c>
      <c r="P34" s="50"/>
      <c r="Q34" s="50">
        <f t="shared" si="0"/>
        <v>815818355</v>
      </c>
      <c r="R34" s="104"/>
      <c r="S34" s="104"/>
      <c r="U34" s="99"/>
    </row>
    <row r="35" spans="1:21" ht="34.5" customHeight="1">
      <c r="A35" s="94" t="s">
        <v>84</v>
      </c>
      <c r="C35" s="50">
        <v>0</v>
      </c>
      <c r="D35" s="50"/>
      <c r="E35" s="50">
        <v>0</v>
      </c>
      <c r="F35" s="50"/>
      <c r="G35" s="50">
        <v>0</v>
      </c>
      <c r="H35" s="50"/>
      <c r="I35" s="50">
        <f t="shared" si="1"/>
        <v>0</v>
      </c>
      <c r="J35" s="50"/>
      <c r="K35" s="50">
        <v>886250</v>
      </c>
      <c r="L35" s="50"/>
      <c r="M35" s="50">
        <v>130504299279</v>
      </c>
      <c r="N35" s="50"/>
      <c r="O35" s="50">
        <v>153598036857</v>
      </c>
      <c r="P35" s="50"/>
      <c r="Q35" s="50">
        <f t="shared" si="0"/>
        <v>-23093737578</v>
      </c>
      <c r="R35" s="104"/>
      <c r="S35" s="104"/>
      <c r="U35" s="99"/>
    </row>
    <row r="36" spans="1:21" ht="34.5" customHeight="1">
      <c r="A36" s="94" t="s">
        <v>105</v>
      </c>
      <c r="C36" s="50">
        <v>0</v>
      </c>
      <c r="D36" s="50"/>
      <c r="E36" s="50">
        <v>0</v>
      </c>
      <c r="F36" s="50"/>
      <c r="G36" s="50">
        <v>0</v>
      </c>
      <c r="H36" s="50"/>
      <c r="I36" s="50">
        <f t="shared" si="1"/>
        <v>0</v>
      </c>
      <c r="J36" s="50"/>
      <c r="K36" s="50">
        <v>24000001</v>
      </c>
      <c r="L36" s="50"/>
      <c r="M36" s="50">
        <v>153906185109</v>
      </c>
      <c r="N36" s="50"/>
      <c r="O36" s="50">
        <v>149173279583</v>
      </c>
      <c r="P36" s="50"/>
      <c r="Q36" s="50">
        <f t="shared" si="0"/>
        <v>4732905526</v>
      </c>
      <c r="R36" s="104"/>
      <c r="S36" s="104"/>
      <c r="U36" s="99"/>
    </row>
    <row r="37" spans="1:21" ht="34.5" customHeight="1">
      <c r="A37" s="94" t="s">
        <v>85</v>
      </c>
      <c r="C37" s="50">
        <v>0</v>
      </c>
      <c r="D37" s="50"/>
      <c r="E37" s="50">
        <v>0</v>
      </c>
      <c r="F37" s="50"/>
      <c r="G37" s="50">
        <v>0</v>
      </c>
      <c r="H37" s="50"/>
      <c r="I37" s="50">
        <f t="shared" si="1"/>
        <v>0</v>
      </c>
      <c r="J37" s="50"/>
      <c r="K37" s="50">
        <v>9900000</v>
      </c>
      <c r="L37" s="50"/>
      <c r="M37" s="50">
        <v>284061060781</v>
      </c>
      <c r="N37" s="50"/>
      <c r="O37" s="50">
        <v>320453365691</v>
      </c>
      <c r="P37" s="50"/>
      <c r="Q37" s="50">
        <f t="shared" si="0"/>
        <v>-36392304910</v>
      </c>
      <c r="R37" s="104"/>
      <c r="S37" s="104"/>
      <c r="U37" s="99"/>
    </row>
    <row r="38" spans="1:21" ht="34.5" customHeight="1">
      <c r="A38" s="94" t="s">
        <v>86</v>
      </c>
      <c r="C38" s="50">
        <v>0</v>
      </c>
      <c r="D38" s="50"/>
      <c r="E38" s="50">
        <v>0</v>
      </c>
      <c r="F38" s="50"/>
      <c r="G38" s="50">
        <v>0</v>
      </c>
      <c r="H38" s="50"/>
      <c r="I38" s="50">
        <f t="shared" si="1"/>
        <v>0</v>
      </c>
      <c r="J38" s="50"/>
      <c r="K38" s="50">
        <v>301180</v>
      </c>
      <c r="L38" s="50"/>
      <c r="M38" s="50">
        <v>9326203045</v>
      </c>
      <c r="N38" s="50"/>
      <c r="O38" s="50">
        <v>8239428777</v>
      </c>
      <c r="P38" s="50"/>
      <c r="Q38" s="50">
        <f t="shared" si="0"/>
        <v>1086774268</v>
      </c>
      <c r="R38" s="104"/>
      <c r="S38" s="104"/>
      <c r="U38" s="99"/>
    </row>
    <row r="39" spans="1:21" ht="34.5" customHeight="1">
      <c r="A39" s="94" t="s">
        <v>145</v>
      </c>
      <c r="C39" s="50">
        <v>0</v>
      </c>
      <c r="D39" s="50"/>
      <c r="E39" s="50">
        <v>0</v>
      </c>
      <c r="F39" s="50"/>
      <c r="G39" s="50">
        <v>0</v>
      </c>
      <c r="H39" s="50"/>
      <c r="I39" s="50">
        <f t="shared" si="1"/>
        <v>0</v>
      </c>
      <c r="J39" s="50"/>
      <c r="K39" s="50">
        <v>30000</v>
      </c>
      <c r="L39" s="50"/>
      <c r="M39" s="50">
        <v>19648157131</v>
      </c>
      <c r="N39" s="50"/>
      <c r="O39" s="50">
        <v>19527448701</v>
      </c>
      <c r="P39" s="50"/>
      <c r="Q39" s="50">
        <f t="shared" si="0"/>
        <v>120708430</v>
      </c>
      <c r="R39" s="104"/>
      <c r="S39" s="104"/>
      <c r="U39" s="99"/>
    </row>
    <row r="40" spans="1:21" ht="34.5" customHeight="1">
      <c r="A40" s="94" t="s">
        <v>146</v>
      </c>
      <c r="C40" s="50">
        <v>0</v>
      </c>
      <c r="D40" s="50"/>
      <c r="E40" s="50">
        <v>0</v>
      </c>
      <c r="F40" s="50"/>
      <c r="G40" s="50">
        <v>0</v>
      </c>
      <c r="H40" s="50"/>
      <c r="I40" s="50">
        <f t="shared" si="1"/>
        <v>0</v>
      </c>
      <c r="J40" s="50"/>
      <c r="K40" s="50">
        <v>15500</v>
      </c>
      <c r="L40" s="50"/>
      <c r="M40" s="50">
        <v>9065856517</v>
      </c>
      <c r="N40" s="50"/>
      <c r="O40" s="50">
        <v>9058723591</v>
      </c>
      <c r="P40" s="50"/>
      <c r="Q40" s="50">
        <f t="shared" si="0"/>
        <v>7132926</v>
      </c>
      <c r="R40" s="104"/>
      <c r="S40" s="104"/>
      <c r="U40" s="99"/>
    </row>
    <row r="41" spans="1:21" s="116" customFormat="1" ht="38.25" customHeight="1" thickBot="1">
      <c r="C41" s="50"/>
      <c r="E41" s="117">
        <f>SUM(E9:E40)</f>
        <v>286661357487</v>
      </c>
      <c r="F41" s="50"/>
      <c r="G41" s="117">
        <f>SUM(G9:G40)</f>
        <v>335827766233</v>
      </c>
      <c r="H41" s="50">
        <f ca="1">SUM(H9:H43)</f>
        <v>0</v>
      </c>
      <c r="I41" s="118">
        <f>SUM(I9:I40)</f>
        <v>-47569678594</v>
      </c>
      <c r="J41" s="116">
        <f ca="1">SUM(J9:J43)</f>
        <v>0</v>
      </c>
      <c r="K41" s="50"/>
      <c r="L41" s="116">
        <f ca="1">SUM(L9:L43)</f>
        <v>0</v>
      </c>
      <c r="M41" s="118">
        <f>SUM(M9:M40)</f>
        <v>2562166370968</v>
      </c>
      <c r="N41" s="118">
        <f ca="1">SUM(N9:N43)</f>
        <v>0</v>
      </c>
      <c r="O41" s="118">
        <f>SUM(O9:O40)</f>
        <v>2653974356108</v>
      </c>
      <c r="P41" s="118">
        <f ca="1">SUM(P9:P43)</f>
        <v>0</v>
      </c>
      <c r="Q41" s="118">
        <f>SUM(Q9:Q40)</f>
        <v>-91807985140</v>
      </c>
      <c r="R41" s="50"/>
      <c r="S41" s="50"/>
    </row>
    <row r="42" spans="1:21" ht="38.25" customHeight="1" thickTop="1">
      <c r="M42" s="105"/>
    </row>
    <row r="43" spans="1:21" s="50" customFormat="1" ht="38.25" customHeight="1">
      <c r="C43" s="50">
        <f>C41+سهام!M40</f>
        <v>0</v>
      </c>
      <c r="K43" s="191"/>
    </row>
    <row r="44" spans="1:21" s="50" customFormat="1" ht="38.25" customHeight="1"/>
    <row r="45" spans="1:21" s="50" customFormat="1" ht="38.25" customHeight="1"/>
    <row r="46" spans="1:21" s="50" customFormat="1" ht="38.25" customHeight="1">
      <c r="G46" s="119"/>
      <c r="H46" s="119"/>
      <c r="I46" s="120"/>
      <c r="M46" s="99"/>
      <c r="N46" s="99"/>
      <c r="O46" s="99"/>
    </row>
    <row r="47" spans="1:21" s="50" customFormat="1" ht="38.25" customHeight="1"/>
    <row r="48" spans="1:21" s="50" customFormat="1" ht="38.25" customHeight="1"/>
    <row r="49" spans="9:9" s="50" customFormat="1" ht="38.25" customHeight="1"/>
    <row r="50" spans="9:9" s="50" customFormat="1" ht="38.25" customHeight="1"/>
    <row r="51" spans="9:9" s="50" customFormat="1" ht="38.25" customHeight="1"/>
    <row r="52" spans="9:9" ht="38.25" customHeight="1">
      <c r="I52" s="104"/>
    </row>
    <row r="53" spans="9:9" ht="38.25" customHeight="1">
      <c r="I53" s="104"/>
    </row>
    <row r="54" spans="9:9" ht="38.25" customHeight="1"/>
    <row r="55" spans="9:9" ht="38.25" customHeight="1"/>
    <row r="56" spans="9:9" ht="38.25" customHeight="1"/>
    <row r="57" spans="9:9" ht="38.25" customHeight="1"/>
    <row r="58" spans="9:9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51">
    <sortCondition descending="1" ref="Q9:Q56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1"/>
  <sheetViews>
    <sheetView rightToLeft="1" view="pageBreakPreview" zoomScale="50" zoomScaleNormal="100" zoomScaleSheetLayoutView="50" workbookViewId="0">
      <selection activeCell="K15" sqref="K15"/>
    </sheetView>
  </sheetViews>
  <sheetFormatPr defaultColWidth="9.140625" defaultRowHeight="42.75"/>
  <cols>
    <col min="1" max="1" width="68.42578125" style="126" bestFit="1" customWidth="1"/>
    <col min="2" max="2" width="1" style="126" customWidth="1"/>
    <col min="3" max="3" width="22.7109375" style="127" bestFit="1" customWidth="1"/>
    <col min="4" max="4" width="1" style="126" customWidth="1"/>
    <col min="5" max="5" width="29.85546875" style="126" bestFit="1" customWidth="1"/>
    <col min="6" max="6" width="1" style="126" customWidth="1"/>
    <col min="7" max="7" width="33.42578125" style="126" customWidth="1"/>
    <col min="8" max="8" width="1" style="126" customWidth="1"/>
    <col min="9" max="9" width="28.85546875" style="126" customWidth="1"/>
    <col min="10" max="10" width="1" style="126" customWidth="1"/>
    <col min="11" max="11" width="21.7109375" style="127" customWidth="1"/>
    <col min="12" max="12" width="1" style="126" customWidth="1"/>
    <col min="13" max="13" width="30.85546875" style="126" customWidth="1"/>
    <col min="14" max="14" width="1" style="126" customWidth="1"/>
    <col min="15" max="15" width="32.5703125" style="126" bestFit="1" customWidth="1"/>
    <col min="16" max="16" width="1" style="126" customWidth="1"/>
    <col min="17" max="17" width="30.5703125" style="28" customWidth="1"/>
    <col min="18" max="18" width="1.85546875" style="126" customWidth="1"/>
    <col min="19" max="19" width="21.140625" style="126" bestFit="1" customWidth="1"/>
    <col min="20" max="20" width="13.85546875" style="126" customWidth="1"/>
    <col min="21" max="21" width="6.140625" style="126" customWidth="1"/>
    <col min="22" max="22" width="6.85546875" style="126" customWidth="1"/>
    <col min="23" max="24" width="29.7109375" style="126" bestFit="1" customWidth="1"/>
    <col min="25" max="25" width="12.85546875" style="123" customWidth="1"/>
    <col min="26" max="26" width="15.140625" style="126" bestFit="1" customWidth="1"/>
    <col min="27" max="27" width="22.28515625" style="126" bestFit="1" customWidth="1"/>
    <col min="28" max="16384" width="9.140625" style="126"/>
  </cols>
  <sheetData>
    <row r="1" spans="1:27" s="121" customFormat="1" ht="18.75" customHeight="1">
      <c r="C1" s="122"/>
      <c r="K1" s="122"/>
      <c r="Q1" s="27"/>
      <c r="Y1" s="123"/>
    </row>
    <row r="2" spans="1:27" s="124" customFormat="1">
      <c r="A2" s="215" t="s">
        <v>67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Y2" s="123"/>
    </row>
    <row r="3" spans="1:27" s="124" customFormat="1">
      <c r="A3" s="215" t="s">
        <v>29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Y3" s="123"/>
    </row>
    <row r="4" spans="1:27" s="124" customFormat="1">
      <c r="A4" s="215" t="str">
        <f>'درآمد سود سهام '!A4:S4</f>
        <v>برای ماه منتهی به 1402/08/30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Y4" s="123"/>
    </row>
    <row r="5" spans="1:27" s="121" customFormat="1" ht="19.5" customHeight="1">
      <c r="A5" s="188"/>
      <c r="B5" s="188"/>
      <c r="C5" s="188"/>
      <c r="D5" s="188"/>
      <c r="E5" s="188"/>
      <c r="F5" s="188"/>
      <c r="G5" s="125"/>
      <c r="H5" s="188"/>
      <c r="I5" s="98"/>
      <c r="J5" s="188"/>
      <c r="K5" s="188"/>
      <c r="L5" s="188"/>
      <c r="M5" s="188"/>
      <c r="N5" s="188"/>
      <c r="O5" s="188"/>
      <c r="P5" s="188"/>
      <c r="Q5" s="16"/>
      <c r="Y5" s="123"/>
    </row>
    <row r="6" spans="1:27">
      <c r="A6" s="214" t="s">
        <v>79</v>
      </c>
      <c r="B6" s="214"/>
      <c r="C6" s="214"/>
      <c r="D6" s="214"/>
      <c r="E6" s="214"/>
      <c r="F6" s="214"/>
      <c r="G6" s="214"/>
      <c r="H6" s="214"/>
      <c r="I6" s="214"/>
    </row>
    <row r="7" spans="1:27" s="51" customFormat="1" ht="43.5" thickBot="1">
      <c r="A7" s="196" t="s">
        <v>3</v>
      </c>
      <c r="C7" s="216" t="s">
        <v>166</v>
      </c>
      <c r="D7" s="216" t="s">
        <v>31</v>
      </c>
      <c r="E7" s="216" t="s">
        <v>31</v>
      </c>
      <c r="F7" s="216" t="s">
        <v>31</v>
      </c>
      <c r="G7" s="216" t="s">
        <v>31</v>
      </c>
      <c r="H7" s="216" t="s">
        <v>31</v>
      </c>
      <c r="I7" s="216" t="s">
        <v>31</v>
      </c>
      <c r="J7" s="92"/>
      <c r="K7" s="216" t="s">
        <v>167</v>
      </c>
      <c r="L7" s="216" t="s">
        <v>32</v>
      </c>
      <c r="M7" s="216" t="s">
        <v>32</v>
      </c>
      <c r="N7" s="216" t="s">
        <v>32</v>
      </c>
      <c r="O7" s="216" t="s">
        <v>32</v>
      </c>
      <c r="P7" s="216" t="s">
        <v>32</v>
      </c>
      <c r="Q7" s="216" t="s">
        <v>32</v>
      </c>
      <c r="Y7" s="123"/>
    </row>
    <row r="8" spans="1:27" s="128" customFormat="1" ht="66" customHeight="1" thickBot="1">
      <c r="A8" s="216" t="s">
        <v>3</v>
      </c>
      <c r="C8" s="129" t="s">
        <v>6</v>
      </c>
      <c r="E8" s="129" t="s">
        <v>45</v>
      </c>
      <c r="G8" s="129" t="s">
        <v>46</v>
      </c>
      <c r="I8" s="129" t="s">
        <v>47</v>
      </c>
      <c r="K8" s="129" t="s">
        <v>6</v>
      </c>
      <c r="M8" s="129" t="s">
        <v>45</v>
      </c>
      <c r="O8" s="129" t="s">
        <v>46</v>
      </c>
      <c r="Q8" s="34" t="s">
        <v>47</v>
      </c>
      <c r="Y8" s="130"/>
    </row>
    <row r="9" spans="1:27" s="51" customFormat="1" ht="40.5" customHeight="1">
      <c r="A9" s="94" t="s">
        <v>120</v>
      </c>
      <c r="B9" s="92"/>
      <c r="C9" s="98">
        <v>4500000</v>
      </c>
      <c r="D9" s="98"/>
      <c r="E9" s="98">
        <v>68082484500</v>
      </c>
      <c r="F9" s="98"/>
      <c r="G9" s="98">
        <v>67968884175</v>
      </c>
      <c r="H9" s="98"/>
      <c r="I9" s="50">
        <f>E9-G9</f>
        <v>113600325</v>
      </c>
      <c r="J9" s="98"/>
      <c r="K9" s="98">
        <v>4500000</v>
      </c>
      <c r="L9" s="98"/>
      <c r="M9" s="98">
        <v>68082484500</v>
      </c>
      <c r="N9" s="98"/>
      <c r="O9" s="98">
        <v>80287949908</v>
      </c>
      <c r="P9" s="98"/>
      <c r="Q9" s="50">
        <f>M9-O9</f>
        <v>-12205465408</v>
      </c>
      <c r="S9" s="68"/>
      <c r="T9" s="68"/>
      <c r="U9" s="68"/>
      <c r="V9" s="68"/>
      <c r="W9" s="68"/>
      <c r="X9" s="68"/>
      <c r="Y9" s="68"/>
    </row>
    <row r="10" spans="1:27" s="51" customFormat="1" ht="40.5" customHeight="1">
      <c r="A10" s="94" t="s">
        <v>127</v>
      </c>
      <c r="B10" s="92"/>
      <c r="C10" s="98">
        <v>74400000</v>
      </c>
      <c r="D10" s="98"/>
      <c r="E10" s="98">
        <v>225569826000</v>
      </c>
      <c r="F10" s="98"/>
      <c r="G10" s="98">
        <v>227046176837</v>
      </c>
      <c r="H10" s="98"/>
      <c r="I10" s="50">
        <f t="shared" ref="I10:I33" si="0">E10-G10</f>
        <v>-1476350837</v>
      </c>
      <c r="J10" s="98"/>
      <c r="K10" s="98">
        <v>74400000</v>
      </c>
      <c r="L10" s="98"/>
      <c r="M10" s="98">
        <v>225569826000</v>
      </c>
      <c r="N10" s="98"/>
      <c r="O10" s="98">
        <v>268149225330</v>
      </c>
      <c r="P10" s="98"/>
      <c r="Q10" s="50">
        <f t="shared" ref="Q10:Q33" si="1">M10-O10</f>
        <v>-42579399330</v>
      </c>
      <c r="S10" s="68"/>
      <c r="T10" s="68"/>
      <c r="U10" s="68"/>
      <c r="V10" s="68"/>
      <c r="W10" s="68"/>
      <c r="X10" s="68"/>
      <c r="Y10" s="68"/>
    </row>
    <row r="11" spans="1:27" s="51" customFormat="1" ht="40.5" customHeight="1">
      <c r="A11" s="94" t="s">
        <v>89</v>
      </c>
      <c r="B11" s="92"/>
      <c r="C11" s="98">
        <v>43800000</v>
      </c>
      <c r="D11" s="98"/>
      <c r="E11" s="98">
        <v>363989300400</v>
      </c>
      <c r="F11" s="98"/>
      <c r="G11" s="98">
        <v>381314978998</v>
      </c>
      <c r="H11" s="98"/>
      <c r="I11" s="50">
        <f t="shared" si="0"/>
        <v>-17325678598</v>
      </c>
      <c r="J11" s="98"/>
      <c r="K11" s="98">
        <v>43800000</v>
      </c>
      <c r="L11" s="98"/>
      <c r="M11" s="98">
        <v>363989300400</v>
      </c>
      <c r="N11" s="98"/>
      <c r="O11" s="98">
        <v>412790368663</v>
      </c>
      <c r="P11" s="98"/>
      <c r="Q11" s="50">
        <f t="shared" si="1"/>
        <v>-48801068263</v>
      </c>
      <c r="S11" s="68"/>
      <c r="T11" s="68"/>
      <c r="U11" s="68"/>
      <c r="V11" s="68"/>
      <c r="W11" s="68"/>
      <c r="X11" s="68"/>
      <c r="Y11" s="68"/>
    </row>
    <row r="12" spans="1:27" s="51" customFormat="1" ht="40.5" customHeight="1">
      <c r="A12" s="94" t="s">
        <v>134</v>
      </c>
      <c r="B12" s="92"/>
      <c r="C12" s="98">
        <v>8000000</v>
      </c>
      <c r="D12" s="98"/>
      <c r="E12" s="98">
        <v>16421706000</v>
      </c>
      <c r="F12" s="98"/>
      <c r="G12" s="98">
        <v>16014527995</v>
      </c>
      <c r="H12" s="98"/>
      <c r="I12" s="50">
        <f t="shared" si="0"/>
        <v>407178005</v>
      </c>
      <c r="J12" s="98"/>
      <c r="K12" s="98">
        <v>8000000</v>
      </c>
      <c r="L12" s="98"/>
      <c r="M12" s="98">
        <v>16421706000</v>
      </c>
      <c r="N12" s="98"/>
      <c r="O12" s="98">
        <v>16014527995</v>
      </c>
      <c r="P12" s="98"/>
      <c r="Q12" s="50">
        <f t="shared" si="1"/>
        <v>407178005</v>
      </c>
      <c r="S12" s="68"/>
      <c r="T12" s="68"/>
      <c r="U12" s="68"/>
      <c r="V12" s="68"/>
      <c r="W12" s="68"/>
      <c r="X12" s="68"/>
      <c r="Y12" s="68"/>
    </row>
    <row r="13" spans="1:27" s="51" customFormat="1" ht="40.5" customHeight="1">
      <c r="A13" s="94" t="s">
        <v>147</v>
      </c>
      <c r="B13" s="92"/>
      <c r="C13" s="98">
        <v>5900000</v>
      </c>
      <c r="D13" s="98"/>
      <c r="E13" s="98">
        <v>137590436700</v>
      </c>
      <c r="F13" s="98"/>
      <c r="G13" s="98">
        <v>145136853972</v>
      </c>
      <c r="H13" s="98"/>
      <c r="I13" s="50">
        <f t="shared" si="0"/>
        <v>-7546417272</v>
      </c>
      <c r="J13" s="98"/>
      <c r="K13" s="98">
        <v>5900000</v>
      </c>
      <c r="L13" s="98"/>
      <c r="M13" s="98">
        <v>137590436700</v>
      </c>
      <c r="N13" s="98"/>
      <c r="O13" s="98">
        <v>155237718144</v>
      </c>
      <c r="P13" s="98"/>
      <c r="Q13" s="50">
        <f t="shared" si="1"/>
        <v>-17647281444</v>
      </c>
      <c r="S13" s="68"/>
      <c r="T13" s="68"/>
      <c r="U13" s="68"/>
      <c r="V13" s="68"/>
      <c r="W13" s="68"/>
      <c r="X13" s="68"/>
      <c r="Y13" s="68"/>
    </row>
    <row r="14" spans="1:27" s="51" customFormat="1" ht="40.5" customHeight="1">
      <c r="A14" s="94" t="s">
        <v>96</v>
      </c>
      <c r="B14" s="92"/>
      <c r="C14" s="98">
        <v>900000</v>
      </c>
      <c r="D14" s="98"/>
      <c r="E14" s="98">
        <v>32278791600</v>
      </c>
      <c r="F14" s="98"/>
      <c r="G14" s="98">
        <v>28617944760</v>
      </c>
      <c r="H14" s="98"/>
      <c r="I14" s="50">
        <f t="shared" si="0"/>
        <v>3660846840</v>
      </c>
      <c r="J14" s="98"/>
      <c r="K14" s="98">
        <v>900000</v>
      </c>
      <c r="L14" s="98"/>
      <c r="M14" s="98">
        <v>32278791600</v>
      </c>
      <c r="N14" s="98"/>
      <c r="O14" s="98">
        <v>29463881498</v>
      </c>
      <c r="P14" s="98"/>
      <c r="Q14" s="50">
        <f t="shared" si="1"/>
        <v>2814910102</v>
      </c>
      <c r="S14" s="68"/>
      <c r="T14" s="68"/>
      <c r="U14" s="68"/>
      <c r="V14" s="68"/>
      <c r="W14" s="68"/>
      <c r="X14" s="68"/>
      <c r="Y14" s="68"/>
    </row>
    <row r="15" spans="1:27" s="51" customFormat="1" ht="40.5" customHeight="1">
      <c r="A15" s="94" t="s">
        <v>125</v>
      </c>
      <c r="B15" s="92"/>
      <c r="C15" s="98">
        <v>3200000</v>
      </c>
      <c r="D15" s="98"/>
      <c r="E15" s="98">
        <v>94220035200</v>
      </c>
      <c r="F15" s="98"/>
      <c r="G15" s="98">
        <v>87253732800</v>
      </c>
      <c r="H15" s="98"/>
      <c r="I15" s="50">
        <f t="shared" si="0"/>
        <v>6966302400</v>
      </c>
      <c r="J15" s="98"/>
      <c r="K15" s="98">
        <v>3200000</v>
      </c>
      <c r="L15" s="98"/>
      <c r="M15" s="98">
        <v>94220035200</v>
      </c>
      <c r="N15" s="98"/>
      <c r="O15" s="98">
        <v>101066368430</v>
      </c>
      <c r="P15" s="98"/>
      <c r="Q15" s="50">
        <f t="shared" si="1"/>
        <v>-6846333230</v>
      </c>
      <c r="S15" s="68"/>
      <c r="T15" s="68"/>
      <c r="U15" s="68"/>
      <c r="V15" s="68"/>
      <c r="W15" s="68"/>
      <c r="X15" s="68"/>
      <c r="Y15" s="68"/>
      <c r="Z15" s="86"/>
      <c r="AA15" s="70"/>
    </row>
    <row r="16" spans="1:27" s="51" customFormat="1" ht="40.5" customHeight="1">
      <c r="A16" s="94" t="s">
        <v>112</v>
      </c>
      <c r="B16" s="92"/>
      <c r="C16" s="98">
        <v>20000001</v>
      </c>
      <c r="D16" s="98"/>
      <c r="E16" s="98">
        <v>163421828171</v>
      </c>
      <c r="F16" s="98"/>
      <c r="G16" s="98">
        <v>165807548290</v>
      </c>
      <c r="H16" s="98"/>
      <c r="I16" s="50">
        <f t="shared" si="0"/>
        <v>-2385720119</v>
      </c>
      <c r="J16" s="98"/>
      <c r="K16" s="98">
        <v>20000001</v>
      </c>
      <c r="L16" s="98"/>
      <c r="M16" s="98">
        <v>163421828171</v>
      </c>
      <c r="N16" s="98"/>
      <c r="O16" s="98">
        <v>170852279458</v>
      </c>
      <c r="P16" s="98"/>
      <c r="Q16" s="50">
        <f t="shared" si="1"/>
        <v>-7430451287</v>
      </c>
      <c r="S16" s="68"/>
      <c r="T16" s="68"/>
      <c r="U16" s="68"/>
      <c r="V16" s="68"/>
      <c r="W16" s="68"/>
      <c r="X16" s="68"/>
      <c r="Y16" s="68"/>
    </row>
    <row r="17" spans="1:25" s="51" customFormat="1" ht="40.5" customHeight="1">
      <c r="A17" s="94" t="s">
        <v>88</v>
      </c>
      <c r="B17" s="92"/>
      <c r="C17" s="98">
        <v>6500000</v>
      </c>
      <c r="D17" s="98"/>
      <c r="E17" s="98">
        <v>276157030500</v>
      </c>
      <c r="F17" s="98"/>
      <c r="G17" s="98">
        <v>269235599771</v>
      </c>
      <c r="H17" s="98"/>
      <c r="I17" s="50">
        <f t="shared" si="0"/>
        <v>6921430729</v>
      </c>
      <c r="J17" s="98"/>
      <c r="K17" s="98">
        <v>6500000</v>
      </c>
      <c r="L17" s="98"/>
      <c r="M17" s="98">
        <v>276157030500</v>
      </c>
      <c r="N17" s="98"/>
      <c r="O17" s="98">
        <v>322107917890</v>
      </c>
      <c r="P17" s="98"/>
      <c r="Q17" s="50">
        <f t="shared" si="1"/>
        <v>-45950887390</v>
      </c>
      <c r="S17" s="68"/>
      <c r="T17" s="68"/>
      <c r="U17" s="68"/>
      <c r="V17" s="68"/>
      <c r="W17" s="68"/>
      <c r="X17" s="68"/>
      <c r="Y17" s="68"/>
    </row>
    <row r="18" spans="1:25" s="51" customFormat="1" ht="40.5" customHeight="1">
      <c r="A18" s="94" t="s">
        <v>87</v>
      </c>
      <c r="B18" s="92"/>
      <c r="C18" s="98">
        <v>9200000</v>
      </c>
      <c r="D18" s="98"/>
      <c r="E18" s="98">
        <v>187203472200</v>
      </c>
      <c r="F18" s="98"/>
      <c r="G18" s="98">
        <v>182327680604</v>
      </c>
      <c r="H18" s="98"/>
      <c r="I18" s="50">
        <f t="shared" si="0"/>
        <v>4875791596</v>
      </c>
      <c r="J18" s="98"/>
      <c r="K18" s="98">
        <v>9200000</v>
      </c>
      <c r="L18" s="98"/>
      <c r="M18" s="98">
        <v>187203472200</v>
      </c>
      <c r="N18" s="98"/>
      <c r="O18" s="98">
        <v>211565308470</v>
      </c>
      <c r="P18" s="98"/>
      <c r="Q18" s="50">
        <f t="shared" si="1"/>
        <v>-24361836270</v>
      </c>
      <c r="S18" s="68"/>
      <c r="T18" s="68"/>
      <c r="U18" s="68"/>
      <c r="V18" s="68"/>
      <c r="W18" s="68"/>
      <c r="X18" s="68"/>
      <c r="Y18" s="68"/>
    </row>
    <row r="19" spans="1:25" s="51" customFormat="1" ht="40.5" customHeight="1">
      <c r="A19" s="94" t="s">
        <v>110</v>
      </c>
      <c r="B19" s="92"/>
      <c r="C19" s="98">
        <v>23000000</v>
      </c>
      <c r="D19" s="98"/>
      <c r="E19" s="98">
        <v>541856655000</v>
      </c>
      <c r="F19" s="98"/>
      <c r="G19" s="98">
        <v>526545924733</v>
      </c>
      <c r="H19" s="98"/>
      <c r="I19" s="50">
        <f t="shared" si="0"/>
        <v>15310730267</v>
      </c>
      <c r="J19" s="98"/>
      <c r="K19" s="98">
        <v>23000000</v>
      </c>
      <c r="L19" s="98"/>
      <c r="M19" s="98">
        <v>541856655000</v>
      </c>
      <c r="N19" s="98"/>
      <c r="O19" s="98">
        <v>491078424013</v>
      </c>
      <c r="P19" s="98"/>
      <c r="Q19" s="50">
        <f t="shared" si="1"/>
        <v>50778230987</v>
      </c>
      <c r="S19" s="68"/>
      <c r="T19" s="68"/>
      <c r="U19" s="68"/>
      <c r="V19" s="68"/>
      <c r="W19" s="68"/>
      <c r="X19" s="68"/>
      <c r="Y19" s="68"/>
    </row>
    <row r="20" spans="1:25" s="51" customFormat="1" ht="40.5" customHeight="1">
      <c r="A20" s="94" t="s">
        <v>123</v>
      </c>
      <c r="B20" s="92"/>
      <c r="C20" s="98">
        <v>8200000</v>
      </c>
      <c r="D20" s="98"/>
      <c r="E20" s="98">
        <v>257659748100</v>
      </c>
      <c r="F20" s="98"/>
      <c r="G20" s="98">
        <v>244943860500</v>
      </c>
      <c r="H20" s="98"/>
      <c r="I20" s="50">
        <f t="shared" si="0"/>
        <v>12715887600</v>
      </c>
      <c r="J20" s="98"/>
      <c r="K20" s="98">
        <v>8200000</v>
      </c>
      <c r="L20" s="98"/>
      <c r="M20" s="98">
        <v>257659748100</v>
      </c>
      <c r="N20" s="98"/>
      <c r="O20" s="98">
        <v>253709967941</v>
      </c>
      <c r="P20" s="98"/>
      <c r="Q20" s="50">
        <f t="shared" si="1"/>
        <v>3949780159</v>
      </c>
      <c r="S20" s="68"/>
      <c r="T20" s="68"/>
      <c r="U20" s="68"/>
      <c r="V20" s="68"/>
      <c r="W20" s="68"/>
      <c r="X20" s="68"/>
      <c r="Y20" s="68"/>
    </row>
    <row r="21" spans="1:25" s="51" customFormat="1" ht="40.5" customHeight="1">
      <c r="A21" s="94" t="s">
        <v>126</v>
      </c>
      <c r="B21" s="92"/>
      <c r="C21" s="98">
        <v>200000</v>
      </c>
      <c r="D21" s="98"/>
      <c r="E21" s="98">
        <v>2723697000</v>
      </c>
      <c r="F21" s="98"/>
      <c r="G21" s="98">
        <v>2729661300</v>
      </c>
      <c r="H21" s="98"/>
      <c r="I21" s="50">
        <v>0</v>
      </c>
      <c r="J21" s="98"/>
      <c r="K21" s="98">
        <v>200000</v>
      </c>
      <c r="L21" s="98"/>
      <c r="M21" s="98">
        <v>2723697000</v>
      </c>
      <c r="N21" s="98"/>
      <c r="O21" s="98">
        <v>2248938898</v>
      </c>
      <c r="P21" s="98"/>
      <c r="Q21" s="50">
        <f t="shared" si="1"/>
        <v>474758102</v>
      </c>
      <c r="S21" s="68"/>
      <c r="T21" s="68"/>
      <c r="U21" s="68"/>
      <c r="V21" s="68"/>
      <c r="W21" s="68"/>
      <c r="X21" s="68"/>
      <c r="Y21" s="68"/>
    </row>
    <row r="22" spans="1:25" s="51" customFormat="1" ht="40.5" customHeight="1">
      <c r="A22" s="94" t="s">
        <v>111</v>
      </c>
      <c r="B22" s="92"/>
      <c r="C22" s="98">
        <v>100000000</v>
      </c>
      <c r="D22" s="98"/>
      <c r="E22" s="98">
        <v>117695520000</v>
      </c>
      <c r="F22" s="98"/>
      <c r="G22" s="98">
        <v>99332439325</v>
      </c>
      <c r="H22" s="98"/>
      <c r="I22" s="50">
        <f t="shared" si="0"/>
        <v>18363080675</v>
      </c>
      <c r="J22" s="98"/>
      <c r="K22" s="98">
        <v>100000000</v>
      </c>
      <c r="L22" s="98"/>
      <c r="M22" s="98">
        <v>117695520000</v>
      </c>
      <c r="N22" s="98"/>
      <c r="O22" s="98">
        <v>131133648820</v>
      </c>
      <c r="P22" s="98"/>
      <c r="Q22" s="50">
        <f t="shared" si="1"/>
        <v>-13438128820</v>
      </c>
      <c r="S22" s="68"/>
      <c r="T22" s="68"/>
      <c r="U22" s="68"/>
      <c r="V22" s="68"/>
      <c r="W22" s="68"/>
      <c r="X22" s="68"/>
      <c r="Y22" s="68"/>
    </row>
    <row r="23" spans="1:25" s="51" customFormat="1" ht="40.5" customHeight="1">
      <c r="A23" s="94" t="s">
        <v>109</v>
      </c>
      <c r="B23" s="92"/>
      <c r="C23" s="98">
        <v>6100000</v>
      </c>
      <c r="D23" s="98"/>
      <c r="E23" s="98">
        <v>276626222100</v>
      </c>
      <c r="F23" s="98"/>
      <c r="G23" s="98">
        <v>267166842300</v>
      </c>
      <c r="H23" s="98"/>
      <c r="I23" s="50">
        <f t="shared" si="0"/>
        <v>9459379800</v>
      </c>
      <c r="J23" s="98"/>
      <c r="K23" s="98">
        <v>6100000</v>
      </c>
      <c r="L23" s="98"/>
      <c r="M23" s="98">
        <v>276626222100</v>
      </c>
      <c r="N23" s="98"/>
      <c r="O23" s="98">
        <v>216106137609</v>
      </c>
      <c r="P23" s="98"/>
      <c r="Q23" s="50">
        <f t="shared" si="1"/>
        <v>60520084491</v>
      </c>
      <c r="S23" s="68"/>
      <c r="T23" s="68"/>
      <c r="U23" s="68"/>
      <c r="V23" s="68"/>
      <c r="W23" s="68"/>
      <c r="X23" s="68"/>
      <c r="Y23" s="68"/>
    </row>
    <row r="24" spans="1:25" s="51" customFormat="1" ht="40.5" customHeight="1">
      <c r="A24" s="94" t="s">
        <v>90</v>
      </c>
      <c r="B24" s="92"/>
      <c r="C24" s="98">
        <v>20000000</v>
      </c>
      <c r="D24" s="98"/>
      <c r="E24" s="98">
        <v>88927713000</v>
      </c>
      <c r="F24" s="98"/>
      <c r="G24" s="98">
        <v>87714972000</v>
      </c>
      <c r="H24" s="98"/>
      <c r="I24" s="50">
        <f t="shared" si="0"/>
        <v>1212741000</v>
      </c>
      <c r="J24" s="98"/>
      <c r="K24" s="98">
        <v>20000000</v>
      </c>
      <c r="L24" s="98"/>
      <c r="M24" s="98">
        <v>88927713000</v>
      </c>
      <c r="N24" s="98"/>
      <c r="O24" s="98">
        <v>69085557633</v>
      </c>
      <c r="P24" s="98"/>
      <c r="Q24" s="50">
        <f t="shared" si="1"/>
        <v>19842155367</v>
      </c>
      <c r="S24" s="68"/>
      <c r="T24" s="68"/>
      <c r="U24" s="68"/>
      <c r="V24" s="68"/>
      <c r="W24" s="68"/>
      <c r="X24" s="68"/>
      <c r="Y24" s="68"/>
    </row>
    <row r="25" spans="1:25" s="51" customFormat="1" ht="40.5" customHeight="1">
      <c r="A25" s="94" t="s">
        <v>91</v>
      </c>
      <c r="B25" s="92"/>
      <c r="C25" s="98">
        <v>2600000</v>
      </c>
      <c r="D25" s="98"/>
      <c r="E25" s="98">
        <v>41921076600</v>
      </c>
      <c r="F25" s="98"/>
      <c r="G25" s="98">
        <v>41791850100</v>
      </c>
      <c r="H25" s="98"/>
      <c r="I25" s="50">
        <f t="shared" si="0"/>
        <v>129226500</v>
      </c>
      <c r="J25" s="98"/>
      <c r="K25" s="98">
        <v>2600000</v>
      </c>
      <c r="L25" s="98"/>
      <c r="M25" s="98">
        <v>41921076600</v>
      </c>
      <c r="N25" s="98"/>
      <c r="O25" s="98">
        <v>31836205668</v>
      </c>
      <c r="P25" s="98"/>
      <c r="Q25" s="50">
        <f t="shared" si="1"/>
        <v>10084870932</v>
      </c>
      <c r="S25" s="68"/>
      <c r="T25" s="68"/>
      <c r="U25" s="68"/>
      <c r="V25" s="68"/>
      <c r="W25" s="68"/>
      <c r="X25" s="68"/>
      <c r="Y25" s="68"/>
    </row>
    <row r="26" spans="1:25" s="51" customFormat="1" ht="40.5" customHeight="1">
      <c r="A26" s="94" t="s">
        <v>119</v>
      </c>
      <c r="B26" s="92"/>
      <c r="C26" s="98">
        <v>20000000</v>
      </c>
      <c r="D26" s="98"/>
      <c r="E26" s="98">
        <v>105965730000</v>
      </c>
      <c r="F26" s="98"/>
      <c r="G26" s="98">
        <v>106760970000</v>
      </c>
      <c r="H26" s="98"/>
      <c r="I26" s="50">
        <f t="shared" si="0"/>
        <v>-795240000</v>
      </c>
      <c r="J26" s="98"/>
      <c r="K26" s="98">
        <v>20000000</v>
      </c>
      <c r="L26" s="98"/>
      <c r="M26" s="98">
        <v>105965730000</v>
      </c>
      <c r="N26" s="98"/>
      <c r="O26" s="98">
        <v>112303820753</v>
      </c>
      <c r="P26" s="98"/>
      <c r="Q26" s="50">
        <f t="shared" si="1"/>
        <v>-6338090753</v>
      </c>
      <c r="S26" s="68"/>
      <c r="T26" s="68"/>
      <c r="U26" s="68"/>
      <c r="V26" s="68"/>
      <c r="W26" s="68"/>
      <c r="X26" s="68"/>
      <c r="Y26" s="68"/>
    </row>
    <row r="27" spans="1:25" s="51" customFormat="1" ht="40.5" customHeight="1">
      <c r="A27" s="94" t="s">
        <v>107</v>
      </c>
      <c r="B27" s="92"/>
      <c r="C27" s="98">
        <v>4758542</v>
      </c>
      <c r="D27" s="98"/>
      <c r="E27" s="98">
        <v>104774565153</v>
      </c>
      <c r="F27" s="98"/>
      <c r="G27" s="98">
        <v>83461411890</v>
      </c>
      <c r="H27" s="98"/>
      <c r="I27" s="50">
        <f t="shared" si="0"/>
        <v>21313153263</v>
      </c>
      <c r="J27" s="98"/>
      <c r="K27" s="98">
        <v>4758542</v>
      </c>
      <c r="L27" s="98"/>
      <c r="M27" s="98">
        <v>104774565153</v>
      </c>
      <c r="N27" s="98"/>
      <c r="O27" s="98">
        <v>162803506010</v>
      </c>
      <c r="P27" s="98"/>
      <c r="Q27" s="50">
        <f t="shared" si="1"/>
        <v>-58028940857</v>
      </c>
      <c r="S27" s="68"/>
      <c r="T27" s="68"/>
      <c r="U27" s="68"/>
      <c r="V27" s="68"/>
      <c r="W27" s="68"/>
      <c r="X27" s="68"/>
      <c r="Y27" s="68"/>
    </row>
    <row r="28" spans="1:25" s="51" customFormat="1" ht="40.5" customHeight="1">
      <c r="A28" s="94" t="s">
        <v>99</v>
      </c>
      <c r="B28" s="92"/>
      <c r="C28" s="98">
        <v>81428571</v>
      </c>
      <c r="D28" s="98"/>
      <c r="E28" s="98">
        <v>304106874756</v>
      </c>
      <c r="F28" s="98"/>
      <c r="G28" s="98">
        <v>317381702400</v>
      </c>
      <c r="H28" s="98"/>
      <c r="I28" s="50">
        <f t="shared" si="0"/>
        <v>-13274827644</v>
      </c>
      <c r="J28" s="98"/>
      <c r="K28" s="98">
        <v>81428571</v>
      </c>
      <c r="L28" s="98"/>
      <c r="M28" s="98">
        <v>304106874756</v>
      </c>
      <c r="N28" s="98"/>
      <c r="O28" s="98">
        <v>279349220311</v>
      </c>
      <c r="P28" s="98"/>
      <c r="Q28" s="50">
        <f t="shared" si="1"/>
        <v>24757654445</v>
      </c>
      <c r="S28" s="68"/>
      <c r="T28" s="68"/>
      <c r="U28" s="68"/>
      <c r="V28" s="68"/>
      <c r="W28" s="68"/>
      <c r="X28" s="68"/>
      <c r="Y28" s="68"/>
    </row>
    <row r="29" spans="1:25" s="51" customFormat="1" ht="40.5" customHeight="1">
      <c r="A29" s="94" t="s">
        <v>115</v>
      </c>
      <c r="B29" s="92"/>
      <c r="C29" s="98">
        <v>100000</v>
      </c>
      <c r="D29" s="98"/>
      <c r="E29" s="98">
        <v>2887715250</v>
      </c>
      <c r="F29" s="98"/>
      <c r="G29" s="98">
        <v>2893679550</v>
      </c>
      <c r="H29" s="98"/>
      <c r="I29" s="50">
        <f t="shared" si="0"/>
        <v>-5964300</v>
      </c>
      <c r="J29" s="98"/>
      <c r="K29" s="98">
        <v>100000</v>
      </c>
      <c r="L29" s="98"/>
      <c r="M29" s="98">
        <v>2887715250</v>
      </c>
      <c r="N29" s="98"/>
      <c r="O29" s="98">
        <v>2887715250</v>
      </c>
      <c r="P29" s="98"/>
      <c r="Q29" s="50">
        <f t="shared" si="1"/>
        <v>0</v>
      </c>
      <c r="S29" s="68"/>
      <c r="T29" s="68"/>
      <c r="U29" s="68"/>
      <c r="V29" s="68"/>
      <c r="W29" s="68"/>
      <c r="X29" s="68"/>
      <c r="Y29" s="68"/>
    </row>
    <row r="30" spans="1:25" s="51" customFormat="1" ht="40.5" customHeight="1">
      <c r="A30" s="94" t="s">
        <v>168</v>
      </c>
      <c r="B30" s="92"/>
      <c r="C30" s="98">
        <v>2000000</v>
      </c>
      <c r="D30" s="98"/>
      <c r="E30" s="98">
        <v>11073717000</v>
      </c>
      <c r="F30" s="98"/>
      <c r="G30" s="98">
        <v>11383762981</v>
      </c>
      <c r="H30" s="98"/>
      <c r="I30" s="50">
        <f t="shared" si="0"/>
        <v>-310045981</v>
      </c>
      <c r="J30" s="98"/>
      <c r="K30" s="98">
        <v>2000000</v>
      </c>
      <c r="L30" s="98"/>
      <c r="M30" s="98">
        <v>11073717000</v>
      </c>
      <c r="N30" s="98"/>
      <c r="O30" s="98">
        <v>11383762981</v>
      </c>
      <c r="P30" s="98"/>
      <c r="Q30" s="50">
        <f t="shared" si="1"/>
        <v>-310045981</v>
      </c>
      <c r="S30" s="68"/>
      <c r="T30" s="68"/>
      <c r="U30" s="68"/>
      <c r="V30" s="68"/>
      <c r="W30" s="68"/>
      <c r="X30" s="68"/>
      <c r="Y30" s="68"/>
    </row>
    <row r="31" spans="1:25" s="51" customFormat="1" ht="40.5" customHeight="1">
      <c r="A31" s="94" t="s">
        <v>85</v>
      </c>
      <c r="B31" s="92"/>
      <c r="C31" s="98">
        <v>2000000</v>
      </c>
      <c r="D31" s="98"/>
      <c r="E31" s="98">
        <v>42982722000</v>
      </c>
      <c r="F31" s="98"/>
      <c r="G31" s="98">
        <v>45622974023</v>
      </c>
      <c r="H31" s="98"/>
      <c r="I31" s="50">
        <f t="shared" si="0"/>
        <v>-2640252023</v>
      </c>
      <c r="J31" s="98"/>
      <c r="K31" s="98">
        <v>2000000</v>
      </c>
      <c r="L31" s="98"/>
      <c r="M31" s="98">
        <v>42982722000</v>
      </c>
      <c r="N31" s="98"/>
      <c r="O31" s="98">
        <v>51149168200</v>
      </c>
      <c r="P31" s="98"/>
      <c r="Q31" s="50">
        <f t="shared" si="1"/>
        <v>-8166446200</v>
      </c>
      <c r="S31" s="68"/>
      <c r="T31" s="68"/>
      <c r="U31" s="68"/>
      <c r="V31" s="68"/>
      <c r="W31" s="68"/>
      <c r="X31" s="68"/>
      <c r="Y31" s="68"/>
    </row>
    <row r="32" spans="1:25" s="51" customFormat="1" ht="40.5" customHeight="1">
      <c r="A32" s="94" t="s">
        <v>108</v>
      </c>
      <c r="B32" s="92"/>
      <c r="C32" s="98">
        <v>5300000</v>
      </c>
      <c r="D32" s="98"/>
      <c r="E32" s="98">
        <v>51367533750</v>
      </c>
      <c r="F32" s="98"/>
      <c r="G32" s="98">
        <v>56448405399</v>
      </c>
      <c r="H32" s="98"/>
      <c r="I32" s="50">
        <f t="shared" si="0"/>
        <v>-5080871649</v>
      </c>
      <c r="J32" s="98"/>
      <c r="K32" s="98">
        <v>5300000</v>
      </c>
      <c r="L32" s="98"/>
      <c r="M32" s="98">
        <v>51367533750</v>
      </c>
      <c r="N32" s="98"/>
      <c r="O32" s="98">
        <v>55032914374</v>
      </c>
      <c r="P32" s="98"/>
      <c r="Q32" s="50">
        <f t="shared" si="1"/>
        <v>-3665380624</v>
      </c>
      <c r="S32" s="68"/>
      <c r="T32" s="68"/>
      <c r="U32" s="68"/>
      <c r="V32" s="68"/>
      <c r="W32" s="68"/>
      <c r="X32" s="68"/>
      <c r="Y32" s="68"/>
    </row>
    <row r="33" spans="1:25" s="51" customFormat="1" ht="40.5" customHeight="1">
      <c r="A33" s="94" t="s">
        <v>86</v>
      </c>
      <c r="B33" s="92"/>
      <c r="C33" s="98">
        <v>2700000</v>
      </c>
      <c r="D33" s="98"/>
      <c r="E33" s="98">
        <v>78370902000</v>
      </c>
      <c r="F33" s="98"/>
      <c r="G33" s="98">
        <v>79041885750</v>
      </c>
      <c r="H33" s="98"/>
      <c r="I33" s="50">
        <f t="shared" si="0"/>
        <v>-670983750</v>
      </c>
      <c r="J33" s="98"/>
      <c r="K33" s="98">
        <v>2700000</v>
      </c>
      <c r="L33" s="98"/>
      <c r="M33" s="98">
        <v>78370902000</v>
      </c>
      <c r="N33" s="98"/>
      <c r="O33" s="98">
        <v>73865964977</v>
      </c>
      <c r="P33" s="98"/>
      <c r="Q33" s="50">
        <f t="shared" si="1"/>
        <v>4504937023</v>
      </c>
      <c r="S33" s="68"/>
      <c r="T33" s="68"/>
      <c r="U33" s="68"/>
      <c r="V33" s="68"/>
      <c r="W33" s="68"/>
      <c r="X33" s="68"/>
      <c r="Y33" s="68"/>
    </row>
    <row r="34" spans="1:25" ht="34.5" customHeight="1" thickBot="1">
      <c r="A34" s="131"/>
      <c r="B34" s="131"/>
      <c r="C34" s="132">
        <f>SUM(C9:C33)</f>
        <v>454787114</v>
      </c>
      <c r="D34" s="131"/>
      <c r="E34" s="117">
        <f>SUM(E9:E33)</f>
        <v>3593875302980</v>
      </c>
      <c r="F34" s="131"/>
      <c r="G34" s="117">
        <f>SUM(G9:G33)</f>
        <v>3543944270453</v>
      </c>
      <c r="H34" s="131"/>
      <c r="I34" s="133">
        <f>SUM(I9:I33)</f>
        <v>49936996827</v>
      </c>
      <c r="J34" s="131"/>
      <c r="K34" s="132">
        <f>SUM(K9:K33)</f>
        <v>454787114</v>
      </c>
      <c r="L34" s="131"/>
      <c r="M34" s="117">
        <f>SUM(M9:M33)</f>
        <v>3593875302980</v>
      </c>
      <c r="N34" s="131"/>
      <c r="O34" s="117">
        <f>SUM(O9:O33)</f>
        <v>3711510499224</v>
      </c>
      <c r="P34" s="131"/>
      <c r="Q34" s="117">
        <f>SUM(Q9:Q33)</f>
        <v>-117635196244</v>
      </c>
      <c r="S34" s="68"/>
      <c r="T34" s="68"/>
      <c r="U34" s="68"/>
      <c r="V34" s="68"/>
      <c r="W34" s="68"/>
      <c r="X34" s="68"/>
      <c r="Y34" s="68"/>
    </row>
    <row r="35" spans="1:25" ht="43.5" thickTop="1"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</row>
    <row r="36" spans="1:25" s="28" customFormat="1"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Y36" s="35"/>
    </row>
    <row r="37" spans="1:25" s="28" customFormat="1">
      <c r="C37" s="98"/>
      <c r="D37" s="98"/>
      <c r="E37" s="98"/>
      <c r="F37" s="98"/>
      <c r="G37" s="98"/>
      <c r="H37" s="98"/>
      <c r="I37" s="134"/>
      <c r="J37" s="98"/>
      <c r="K37" s="98"/>
      <c r="L37" s="98"/>
      <c r="M37" s="98"/>
      <c r="N37" s="98"/>
      <c r="O37" s="98"/>
      <c r="P37" s="98"/>
      <c r="Q37" s="98"/>
      <c r="Y37" s="35"/>
    </row>
    <row r="38" spans="1:25" s="28" customFormat="1">
      <c r="C38" s="98"/>
      <c r="D38" s="98"/>
      <c r="E38" s="98"/>
      <c r="F38" s="98"/>
      <c r="G38" s="135"/>
      <c r="H38" s="135"/>
      <c r="I38" s="135"/>
      <c r="J38" s="98"/>
      <c r="K38" s="98"/>
      <c r="L38" s="98"/>
      <c r="M38" s="98"/>
      <c r="N38" s="98"/>
      <c r="O38" s="98"/>
      <c r="P38" s="98"/>
      <c r="Q38" s="98"/>
      <c r="Y38" s="35"/>
    </row>
    <row r="39" spans="1:25" s="28" customFormat="1">
      <c r="Y39" s="35"/>
    </row>
    <row r="40" spans="1:25" s="28" customFormat="1">
      <c r="Y40" s="35"/>
    </row>
    <row r="41" spans="1:25" s="28" customFormat="1">
      <c r="Y41" s="35"/>
    </row>
    <row r="42" spans="1:25" s="28" customFormat="1">
      <c r="Y42" s="35"/>
    </row>
    <row r="43" spans="1:25">
      <c r="E43" s="99"/>
      <c r="F43" s="92"/>
      <c r="G43" s="99"/>
      <c r="I43" s="136"/>
    </row>
    <row r="44" spans="1:25">
      <c r="A44" s="131"/>
      <c r="B44" s="131"/>
      <c r="C44" s="132"/>
      <c r="D44" s="131"/>
      <c r="E44" s="131"/>
      <c r="F44" s="131"/>
      <c r="G44" s="131"/>
      <c r="H44" s="131"/>
      <c r="I44" s="136"/>
      <c r="J44" s="131"/>
      <c r="K44" s="132"/>
      <c r="L44" s="131"/>
      <c r="M44" s="131"/>
      <c r="N44" s="131"/>
      <c r="O44" s="131"/>
      <c r="P44" s="131"/>
    </row>
    <row r="45" spans="1:25">
      <c r="A45" s="131"/>
      <c r="B45" s="131"/>
      <c r="C45" s="132"/>
      <c r="D45" s="131"/>
      <c r="E45" s="99"/>
      <c r="F45" s="92"/>
      <c r="G45" s="99"/>
      <c r="H45" s="92"/>
      <c r="I45" s="136"/>
      <c r="J45" s="131"/>
      <c r="K45" s="132"/>
      <c r="L45" s="131"/>
      <c r="M45" s="131"/>
      <c r="N45" s="131"/>
      <c r="O45" s="131"/>
      <c r="P45" s="131"/>
    </row>
    <row r="46" spans="1:25">
      <c r="E46" s="99"/>
      <c r="F46" s="92"/>
      <c r="G46" s="99"/>
      <c r="H46" s="92"/>
      <c r="I46" s="99"/>
    </row>
    <row r="47" spans="1:25">
      <c r="A47" s="131"/>
      <c r="B47" s="131"/>
      <c r="C47" s="132"/>
      <c r="D47" s="131"/>
      <c r="E47" s="131"/>
      <c r="F47" s="131"/>
      <c r="G47" s="98"/>
      <c r="H47" s="131"/>
      <c r="I47" s="137"/>
      <c r="J47" s="137"/>
      <c r="K47" s="137"/>
      <c r="L47" s="137"/>
      <c r="M47" s="137"/>
      <c r="N47" s="137"/>
      <c r="O47" s="137"/>
      <c r="P47" s="137"/>
      <c r="Q47" s="137"/>
    </row>
    <row r="48" spans="1:25">
      <c r="G48" s="98"/>
      <c r="I48" s="137"/>
      <c r="J48" s="137"/>
      <c r="K48" s="137"/>
      <c r="L48" s="137"/>
      <c r="M48" s="137"/>
      <c r="N48" s="137"/>
      <c r="O48" s="137"/>
      <c r="P48" s="137"/>
      <c r="Q48" s="137"/>
    </row>
    <row r="49" spans="1:17">
      <c r="A49" s="131"/>
      <c r="B49" s="131"/>
      <c r="C49" s="132"/>
      <c r="D49" s="131"/>
      <c r="E49" s="131"/>
      <c r="F49" s="131"/>
      <c r="G49" s="98"/>
      <c r="H49" s="131"/>
      <c r="I49" s="137"/>
      <c r="J49" s="137"/>
      <c r="K49" s="137"/>
      <c r="L49" s="137"/>
      <c r="M49" s="137"/>
      <c r="N49" s="137"/>
      <c r="O49" s="137"/>
      <c r="P49" s="137"/>
      <c r="Q49" s="137"/>
    </row>
    <row r="50" spans="1:17">
      <c r="A50" s="131"/>
      <c r="B50" s="131"/>
      <c r="C50" s="132"/>
      <c r="D50" s="131"/>
      <c r="E50" s="131"/>
      <c r="F50" s="131"/>
      <c r="G50" s="98"/>
      <c r="H50" s="131"/>
      <c r="I50" s="137"/>
      <c r="J50" s="137"/>
      <c r="K50" s="137"/>
      <c r="L50" s="137"/>
      <c r="M50" s="137"/>
      <c r="N50" s="137"/>
      <c r="O50" s="137"/>
      <c r="P50" s="137"/>
      <c r="Q50" s="137"/>
    </row>
    <row r="51" spans="1:17">
      <c r="A51" s="131"/>
      <c r="B51" s="131"/>
      <c r="C51" s="132"/>
      <c r="D51" s="131"/>
      <c r="E51" s="131"/>
      <c r="F51" s="131"/>
      <c r="G51" s="131"/>
      <c r="H51" s="131"/>
      <c r="I51" s="138"/>
      <c r="J51" s="137"/>
      <c r="K51" s="137"/>
      <c r="L51" s="137"/>
      <c r="M51" s="137"/>
      <c r="N51" s="137"/>
      <c r="O51" s="137"/>
      <c r="P51" s="137"/>
      <c r="Q51" s="138"/>
    </row>
    <row r="52" spans="1:17">
      <c r="A52" s="131"/>
      <c r="B52" s="131"/>
      <c r="C52" s="132"/>
      <c r="D52" s="131"/>
      <c r="E52" s="131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7">
      <c r="A53" s="131"/>
      <c r="B53" s="131"/>
      <c r="C53" s="132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</row>
    <row r="54" spans="1:17">
      <c r="A54" s="131"/>
      <c r="B54" s="131"/>
      <c r="C54" s="132"/>
      <c r="D54" s="131"/>
      <c r="E54" s="131"/>
      <c r="F54" s="131"/>
      <c r="G54" s="131"/>
      <c r="H54" s="131"/>
      <c r="I54" s="131"/>
      <c r="J54" s="131"/>
      <c r="K54" s="132"/>
      <c r="L54" s="131"/>
      <c r="M54" s="131"/>
      <c r="N54" s="131"/>
      <c r="O54" s="131"/>
      <c r="P54" s="131"/>
    </row>
    <row r="55" spans="1:17">
      <c r="C55" s="139"/>
      <c r="E55" s="140"/>
      <c r="G55" s="140"/>
      <c r="I55" s="141"/>
      <c r="K55" s="139"/>
      <c r="M55" s="140"/>
      <c r="O55" s="140"/>
      <c r="Q55" s="29"/>
    </row>
    <row r="56" spans="1:17">
      <c r="A56" s="131"/>
      <c r="B56" s="131"/>
      <c r="C56" s="132"/>
      <c r="D56" s="131"/>
      <c r="E56" s="131"/>
      <c r="F56" s="131"/>
      <c r="G56" s="131"/>
      <c r="H56" s="131"/>
      <c r="I56" s="131"/>
      <c r="J56" s="131"/>
      <c r="K56" s="132"/>
      <c r="L56" s="131"/>
      <c r="M56" s="131"/>
      <c r="N56" s="131"/>
      <c r="O56" s="131"/>
      <c r="P56" s="131"/>
    </row>
    <row r="57" spans="1:17">
      <c r="A57" s="131"/>
      <c r="B57" s="131"/>
      <c r="C57" s="132"/>
      <c r="D57" s="131"/>
      <c r="E57" s="131"/>
      <c r="F57" s="131"/>
      <c r="G57" s="131"/>
      <c r="H57" s="131"/>
      <c r="I57" s="131"/>
      <c r="J57" s="131"/>
      <c r="K57" s="132"/>
      <c r="L57" s="131"/>
      <c r="M57" s="131"/>
      <c r="N57" s="131"/>
      <c r="O57" s="131"/>
      <c r="P57" s="131"/>
    </row>
    <row r="58" spans="1:17">
      <c r="A58" s="131"/>
      <c r="B58" s="131"/>
      <c r="C58" s="132"/>
      <c r="D58" s="131"/>
      <c r="E58" s="131"/>
      <c r="F58" s="131"/>
      <c r="G58" s="131"/>
      <c r="H58" s="131"/>
      <c r="I58" s="131"/>
      <c r="J58" s="131"/>
      <c r="K58" s="132"/>
      <c r="L58" s="131"/>
      <c r="M58" s="131"/>
      <c r="N58" s="131"/>
      <c r="O58" s="131"/>
      <c r="P58" s="131"/>
    </row>
    <row r="59" spans="1:17">
      <c r="A59" s="131"/>
      <c r="B59" s="131"/>
      <c r="C59" s="132"/>
      <c r="D59" s="131"/>
      <c r="E59" s="131"/>
      <c r="F59" s="131"/>
      <c r="G59" s="131"/>
      <c r="H59" s="131"/>
      <c r="I59" s="131"/>
      <c r="J59" s="131"/>
      <c r="K59" s="132"/>
      <c r="L59" s="131"/>
      <c r="M59" s="131"/>
      <c r="N59" s="131"/>
      <c r="O59" s="131"/>
      <c r="P59" s="131"/>
    </row>
    <row r="60" spans="1:17">
      <c r="A60" s="131"/>
      <c r="B60" s="131"/>
      <c r="C60" s="132"/>
      <c r="D60" s="131"/>
      <c r="E60" s="131"/>
      <c r="F60" s="131"/>
      <c r="G60" s="131"/>
      <c r="H60" s="131"/>
      <c r="I60" s="131"/>
      <c r="J60" s="131"/>
      <c r="K60" s="132"/>
      <c r="L60" s="131"/>
      <c r="M60" s="131"/>
      <c r="N60" s="131"/>
      <c r="O60" s="131"/>
      <c r="P60" s="131"/>
    </row>
    <row r="61" spans="1:17">
      <c r="A61" s="131"/>
      <c r="B61" s="131"/>
      <c r="C61" s="132"/>
      <c r="D61" s="131"/>
      <c r="E61" s="131"/>
      <c r="F61" s="131"/>
      <c r="G61" s="131"/>
      <c r="H61" s="131"/>
      <c r="I61" s="131"/>
      <c r="J61" s="131"/>
      <c r="K61" s="132"/>
      <c r="L61" s="131"/>
      <c r="M61" s="131"/>
      <c r="N61" s="131"/>
      <c r="O61" s="131"/>
      <c r="P61" s="131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2023-11-29T10:55:11Z</dcterms:modified>
</cp:coreProperties>
</file>