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und\4 صندوق آهنگ سهام کیان\گزارش ماهانه\سال1402\14020930\"/>
    </mc:Choice>
  </mc:AlternateContent>
  <xr:revisionPtr revIDLastSave="0" documentId="13_ncr:1_{1D878379-9D6C-43B3-8CF1-BF35B32F78DD}" xr6:coauthVersionLast="47" xr6:coauthVersionMax="47" xr10:uidLastSave="{00000000-0000-0000-0000-000000000000}"/>
  <bookViews>
    <workbookView xWindow="-120" yWindow="-120" windowWidth="29040" windowHeight="15840" tabRatio="900" xr2:uid="{00000000-000D-0000-FFFF-FFFF00000000}"/>
  </bookViews>
  <sheets>
    <sheet name="روکش" sheetId="20" r:id="rId1"/>
    <sheet name="سهام" sheetId="1" r:id="rId2"/>
    <sheet name="اوراق" sheetId="21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فروش " sheetId="9" r:id="rId8"/>
    <sheet name="درآمد ناشی از تغییر قیمت اوراق " sheetId="10" r:id="rId9"/>
    <sheet name="سرمایه‌گذاری در سهام " sheetId="11" r:id="rId10"/>
    <sheet name="سرمایه‌گذاری در اوراق بهادار " sheetId="18" r:id="rId11"/>
    <sheet name="درآمد سپرده بانکی " sheetId="13" r:id="rId12"/>
    <sheet name="سایر درآمدها " sheetId="14" r:id="rId13"/>
  </sheets>
  <definedNames>
    <definedName name="_xlnm._FilterDatabase" localSheetId="11" hidden="1">'درآمد سپرده بانکی '!$A$9:$M$9</definedName>
    <definedName name="_xlnm._FilterDatabase" localSheetId="8" hidden="1">'درآمد ناشی از تغییر قیمت اوراق '!$A$8:$X$8</definedName>
    <definedName name="_xlnm._FilterDatabase" localSheetId="7" hidden="1">'درآمد ناشی از فروش '!$A$8:$Q$8</definedName>
    <definedName name="_xlnm._FilterDatabase" localSheetId="12" hidden="1">'سایر درآمدها '!$A$9:$M$9</definedName>
    <definedName name="_xlnm._FilterDatabase" localSheetId="9" hidden="1">'سرمایه‌گذاری در سهام '!$A$9:$AA$9</definedName>
    <definedName name="_xlnm._FilterDatabase" localSheetId="1" hidden="1">سهام!$A$11:$AG$11</definedName>
    <definedName name="_xlnm._FilterDatabase" localSheetId="5" hidden="1">'سود اوراق بهادار و سپرده بانکی '!$A$7:$S$7</definedName>
    <definedName name="_xlnm.Print_Area" localSheetId="2">اوراق!$A$1:$AK$13</definedName>
    <definedName name="_xlnm.Print_Area" localSheetId="4">'جمع درآمدها'!$A$1:$I$14</definedName>
    <definedName name="_xlnm.Print_Area" localSheetId="11">'درآمد سپرده بانکی '!$A$1:$L$15</definedName>
    <definedName name="_xlnm.Print_Area" localSheetId="6">'درآمد سود سهام '!$A$1:$S$29</definedName>
    <definedName name="_xlnm.Print_Area" localSheetId="8">'درآمد ناشی از تغییر قیمت اوراق '!$A$1:$Q$36</definedName>
    <definedName name="_xlnm.Print_Area" localSheetId="7">'درآمد ناشی از فروش '!$A$1:$Q$42</definedName>
    <definedName name="_xlnm.Print_Area" localSheetId="0">روکش!$A$1:$L$40</definedName>
    <definedName name="_xlnm.Print_Area" localSheetId="12">'سایر درآمدها '!$A$1:$E$13</definedName>
    <definedName name="_xlnm.Print_Area" localSheetId="3">'سپرده '!$A$1:$S$14</definedName>
    <definedName name="_xlnm.Print_Area" localSheetId="10">'سرمایه‌گذاری در اوراق بهادار '!$A$1:$Q$14</definedName>
    <definedName name="_xlnm.Print_Area" localSheetId="9">'سرمایه‌گذاری در سهام '!$A$1:$U$46</definedName>
    <definedName name="_xlnm.Print_Area" localSheetId="1">سهام!$A$1:$Z$42</definedName>
    <definedName name="_xlnm.Print_Area" localSheetId="5">'سود اوراق بهادار و سپرده بانکی '!$A$1:$T$13</definedName>
    <definedName name="_xlnm.Print_Titles" localSheetId="8">'درآمد ناشی از تغییر قیمت اوراق '!#REF!</definedName>
    <definedName name="_xlnm.Print_Titles" localSheetId="9">'سرمایه‌گذاری در سهام '!$8:$9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1" l="1"/>
  <c r="F46" i="11"/>
  <c r="I39" i="11"/>
  <c r="I40" i="11"/>
  <c r="I41" i="11"/>
  <c r="I42" i="11"/>
  <c r="I43" i="11"/>
  <c r="I44" i="11"/>
  <c r="I45" i="11"/>
  <c r="O46" i="11"/>
  <c r="E14" i="11"/>
  <c r="E40" i="11"/>
  <c r="E19" i="11"/>
  <c r="C46" i="11"/>
  <c r="I16" i="13"/>
  <c r="E16" i="13"/>
  <c r="G19" i="11"/>
  <c r="E15" i="11"/>
  <c r="E16" i="11"/>
  <c r="E18" i="11"/>
  <c r="E21" i="11"/>
  <c r="E22" i="11"/>
  <c r="E24" i="11"/>
  <c r="E25" i="11"/>
  <c r="E26" i="11"/>
  <c r="E27" i="11"/>
  <c r="E28" i="11"/>
  <c r="E29" i="11"/>
  <c r="E30" i="11"/>
  <c r="E31" i="11"/>
  <c r="E32" i="11"/>
  <c r="E34" i="11"/>
  <c r="E35" i="11"/>
  <c r="E38" i="11"/>
  <c r="E39" i="11"/>
  <c r="E41" i="11"/>
  <c r="E42" i="11"/>
  <c r="E10" i="11"/>
  <c r="I10" i="9"/>
  <c r="I12" i="9"/>
  <c r="M41" i="9"/>
  <c r="E43" i="9"/>
  <c r="C43" i="9"/>
  <c r="G13" i="11"/>
  <c r="Q10" i="10"/>
  <c r="Q11" i="10"/>
  <c r="Q12" i="10"/>
  <c r="Q13" i="10"/>
  <c r="Q14" i="10"/>
  <c r="Q15" i="10"/>
  <c r="O24" i="11" s="1"/>
  <c r="Q16" i="10"/>
  <c r="Q17" i="10"/>
  <c r="Q18" i="10"/>
  <c r="Q19" i="10"/>
  <c r="Q20" i="10"/>
  <c r="Q21" i="10"/>
  <c r="O28" i="11" s="1"/>
  <c r="Q22" i="10"/>
  <c r="Q23" i="10"/>
  <c r="Q24" i="10"/>
  <c r="Q25" i="10"/>
  <c r="Q26" i="10"/>
  <c r="Q27" i="10"/>
  <c r="O34" i="11" s="1"/>
  <c r="Q28" i="10"/>
  <c r="Q29" i="10"/>
  <c r="Q30" i="10"/>
  <c r="Q31" i="10"/>
  <c r="Q32" i="10"/>
  <c r="Q33" i="10"/>
  <c r="O18" i="11" s="1"/>
  <c r="Q34" i="10"/>
  <c r="Q35" i="10"/>
  <c r="Q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9" i="10"/>
  <c r="Q10" i="9"/>
  <c r="Q11" i="9"/>
  <c r="Q12" i="9"/>
  <c r="Q13" i="9"/>
  <c r="Q14" i="9"/>
  <c r="Q15" i="9"/>
  <c r="Q14" i="11" s="1"/>
  <c r="Q16" i="9"/>
  <c r="Q17" i="9"/>
  <c r="Q18" i="9"/>
  <c r="Q19" i="9"/>
  <c r="Q20" i="9"/>
  <c r="Q21" i="9"/>
  <c r="Q16" i="11" s="1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9" i="9"/>
  <c r="I11" i="9"/>
  <c r="I13" i="9"/>
  <c r="I14" i="9"/>
  <c r="I15" i="9"/>
  <c r="G14" i="11" s="1"/>
  <c r="I16" i="9"/>
  <c r="I17" i="9"/>
  <c r="I18" i="9"/>
  <c r="I19" i="9"/>
  <c r="I20" i="9"/>
  <c r="I21" i="9"/>
  <c r="G16" i="11" s="1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9" i="9"/>
  <c r="G10" i="11" s="1"/>
  <c r="S11" i="8"/>
  <c r="Q11" i="11"/>
  <c r="S11" i="11" s="1"/>
  <c r="U11" i="11" s="1"/>
  <c r="Q12" i="11"/>
  <c r="Q13" i="11"/>
  <c r="Q15" i="11"/>
  <c r="Q17" i="11"/>
  <c r="S17" i="11" s="1"/>
  <c r="U17" i="11" s="1"/>
  <c r="Q18" i="11"/>
  <c r="Q19" i="11"/>
  <c r="Q20" i="11"/>
  <c r="Q21" i="11"/>
  <c r="Q22" i="11"/>
  <c r="Q23" i="11"/>
  <c r="S23" i="11" s="1"/>
  <c r="U23" i="11" s="1"/>
  <c r="Q24" i="11"/>
  <c r="Q25" i="11"/>
  <c r="Q26" i="11"/>
  <c r="Q27" i="11"/>
  <c r="Q28" i="11"/>
  <c r="Q29" i="11"/>
  <c r="Q30" i="11"/>
  <c r="Q31" i="11"/>
  <c r="Q32" i="11"/>
  <c r="Q33" i="11"/>
  <c r="S33" i="11" s="1"/>
  <c r="U33" i="11" s="1"/>
  <c r="Q34" i="11"/>
  <c r="Q35" i="11"/>
  <c r="Q36" i="11"/>
  <c r="S36" i="11" s="1"/>
  <c r="U36" i="11" s="1"/>
  <c r="Q37" i="11"/>
  <c r="S37" i="11" s="1"/>
  <c r="U37" i="11" s="1"/>
  <c r="Q38" i="11"/>
  <c r="Q39" i="11"/>
  <c r="Q10" i="11"/>
  <c r="O30" i="11"/>
  <c r="O39" i="11"/>
  <c r="G15" i="11"/>
  <c r="G11" i="11"/>
  <c r="I11" i="11" s="1"/>
  <c r="K11" i="11" s="1"/>
  <c r="G12" i="11"/>
  <c r="I12" i="11" s="1"/>
  <c r="K12" i="11" s="1"/>
  <c r="G17" i="11"/>
  <c r="G18" i="11"/>
  <c r="G20" i="11"/>
  <c r="I20" i="11" s="1"/>
  <c r="K20" i="11" s="1"/>
  <c r="G21" i="11"/>
  <c r="G22" i="11"/>
  <c r="G23" i="11"/>
  <c r="G24" i="11"/>
  <c r="G25" i="11"/>
  <c r="G26" i="11"/>
  <c r="I26" i="11" s="1"/>
  <c r="K26" i="11" s="1"/>
  <c r="G27" i="11"/>
  <c r="G28" i="11"/>
  <c r="G29" i="11"/>
  <c r="G30" i="11"/>
  <c r="G31" i="11"/>
  <c r="G32" i="11"/>
  <c r="G33" i="11"/>
  <c r="I33" i="11" s="1"/>
  <c r="K33" i="11" s="1"/>
  <c r="G34" i="11"/>
  <c r="G35" i="11"/>
  <c r="G36" i="11"/>
  <c r="G37" i="11"/>
  <c r="G38" i="11"/>
  <c r="G39" i="11"/>
  <c r="M14" i="11"/>
  <c r="M19" i="11"/>
  <c r="M31" i="11"/>
  <c r="M35" i="11"/>
  <c r="E12" i="14"/>
  <c r="E12" i="15" s="1"/>
  <c r="C12" i="14"/>
  <c r="K12" i="13"/>
  <c r="I15" i="13"/>
  <c r="K11" i="13" s="1"/>
  <c r="G11" i="13"/>
  <c r="G12" i="13"/>
  <c r="E15" i="13"/>
  <c r="G13" i="13" s="1"/>
  <c r="Q12" i="18"/>
  <c r="O12" i="18"/>
  <c r="O36" i="10"/>
  <c r="M36" i="10"/>
  <c r="G36" i="10"/>
  <c r="E36" i="10"/>
  <c r="O19" i="11"/>
  <c r="O21" i="11"/>
  <c r="O22" i="11"/>
  <c r="O40" i="11"/>
  <c r="O25" i="11"/>
  <c r="O26" i="11"/>
  <c r="O14" i="11"/>
  <c r="O27" i="11"/>
  <c r="O29" i="11"/>
  <c r="O15" i="11"/>
  <c r="O31" i="11"/>
  <c r="O32" i="11"/>
  <c r="O16" i="11"/>
  <c r="O35" i="11"/>
  <c r="O41" i="11"/>
  <c r="O42" i="11"/>
  <c r="S42" i="11" s="1"/>
  <c r="U42" i="11" s="1"/>
  <c r="O38" i="11"/>
  <c r="O10" i="11"/>
  <c r="O41" i="9"/>
  <c r="G41" i="9"/>
  <c r="E41" i="9"/>
  <c r="S10" i="8"/>
  <c r="M12" i="11"/>
  <c r="S12" i="11" s="1"/>
  <c r="U12" i="11" s="1"/>
  <c r="S12" i="8"/>
  <c r="M28" i="11" s="1"/>
  <c r="S13" i="8"/>
  <c r="M30" i="11" s="1"/>
  <c r="S14" i="8"/>
  <c r="M13" i="11" s="1"/>
  <c r="S15" i="8"/>
  <c r="M25" i="11" s="1"/>
  <c r="S16" i="8"/>
  <c r="M34" i="11" s="1"/>
  <c r="S17" i="8"/>
  <c r="M24" i="11" s="1"/>
  <c r="S18" i="8"/>
  <c r="S19" i="8"/>
  <c r="M18" i="11" s="1"/>
  <c r="S20" i="8"/>
  <c r="M39" i="11" s="1"/>
  <c r="S21" i="8"/>
  <c r="M26" i="11" s="1"/>
  <c r="S22" i="8"/>
  <c r="M21" i="11" s="1"/>
  <c r="S23" i="8"/>
  <c r="S24" i="8"/>
  <c r="M16" i="11" s="1"/>
  <c r="S25" i="8"/>
  <c r="S26" i="8"/>
  <c r="M15" i="11" s="1"/>
  <c r="S27" i="8"/>
  <c r="M20" i="11" s="1"/>
  <c r="S9" i="8"/>
  <c r="M10" i="11" s="1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9" i="8"/>
  <c r="Q28" i="8"/>
  <c r="O28" i="8"/>
  <c r="K28" i="8"/>
  <c r="I28" i="8"/>
  <c r="S9" i="7"/>
  <c r="S13" i="7" s="1"/>
  <c r="S10" i="7"/>
  <c r="S11" i="7"/>
  <c r="S12" i="7"/>
  <c r="S8" i="7"/>
  <c r="M9" i="7"/>
  <c r="M10" i="7"/>
  <c r="M11" i="7"/>
  <c r="M12" i="7"/>
  <c r="M8" i="7"/>
  <c r="Q13" i="7"/>
  <c r="O13" i="7"/>
  <c r="K13" i="7"/>
  <c r="I13" i="7"/>
  <c r="E10" i="15"/>
  <c r="S9" i="6"/>
  <c r="S10" i="6"/>
  <c r="S11" i="6"/>
  <c r="S12" i="6"/>
  <c r="S8" i="6"/>
  <c r="Q13" i="6"/>
  <c r="O13" i="6"/>
  <c r="M13" i="6"/>
  <c r="K13" i="6"/>
  <c r="Y12" i="1"/>
  <c r="W40" i="1"/>
  <c r="U40" i="1"/>
  <c r="O40" i="1"/>
  <c r="K40" i="1"/>
  <c r="G40" i="1"/>
  <c r="E40" i="1"/>
  <c r="Q10" i="18"/>
  <c r="I10" i="18"/>
  <c r="Y38" i="1"/>
  <c r="Q11" i="18"/>
  <c r="I11" i="18"/>
  <c r="I37" i="11" l="1"/>
  <c r="K37" i="11" s="1"/>
  <c r="I36" i="11"/>
  <c r="K36" i="11" s="1"/>
  <c r="I23" i="11"/>
  <c r="K23" i="11" s="1"/>
  <c r="I17" i="11"/>
  <c r="K17" i="11" s="1"/>
  <c r="I21" i="11"/>
  <c r="K21" i="11" s="1"/>
  <c r="I27" i="11"/>
  <c r="K27" i="11" s="1"/>
  <c r="S20" i="11"/>
  <c r="U20" i="11" s="1"/>
  <c r="E11" i="15"/>
  <c r="K10" i="13"/>
  <c r="K14" i="13"/>
  <c r="K13" i="13"/>
  <c r="G14" i="13"/>
  <c r="G10" i="13"/>
  <c r="G15" i="13" s="1"/>
  <c r="I13" i="11"/>
  <c r="K13" i="11" s="1"/>
  <c r="Q36" i="10"/>
  <c r="I31" i="11"/>
  <c r="K31" i="11" s="1"/>
  <c r="I25" i="11"/>
  <c r="K25" i="11" s="1"/>
  <c r="I19" i="11"/>
  <c r="K19" i="11" s="1"/>
  <c r="I15" i="11"/>
  <c r="K15" i="11" s="1"/>
  <c r="S26" i="11"/>
  <c r="U26" i="11" s="1"/>
  <c r="S25" i="11"/>
  <c r="U25" i="11" s="1"/>
  <c r="I24" i="11"/>
  <c r="K24" i="11" s="1"/>
  <c r="I18" i="11"/>
  <c r="K18" i="11" s="1"/>
  <c r="I35" i="11"/>
  <c r="K35" i="11" s="1"/>
  <c r="I29" i="11"/>
  <c r="K29" i="11" s="1"/>
  <c r="S13" i="11"/>
  <c r="U13" i="11" s="1"/>
  <c r="S27" i="11"/>
  <c r="U27" i="11" s="1"/>
  <c r="I14" i="11"/>
  <c r="K14" i="11" s="1"/>
  <c r="S18" i="11"/>
  <c r="U18" i="11" s="1"/>
  <c r="S30" i="11"/>
  <c r="U30" i="11" s="1"/>
  <c r="I36" i="10"/>
  <c r="K39" i="11"/>
  <c r="S38" i="11"/>
  <c r="U38" i="11" s="1"/>
  <c r="S32" i="11"/>
  <c r="U32" i="11" s="1"/>
  <c r="S14" i="11"/>
  <c r="U14" i="11" s="1"/>
  <c r="Q41" i="9"/>
  <c r="S29" i="11"/>
  <c r="U29" i="11" s="1"/>
  <c r="S24" i="11"/>
  <c r="U24" i="11" s="1"/>
  <c r="S31" i="11"/>
  <c r="U31" i="11" s="1"/>
  <c r="S19" i="11"/>
  <c r="U19" i="11" s="1"/>
  <c r="I41" i="9"/>
  <c r="S21" i="11"/>
  <c r="U21" i="11" s="1"/>
  <c r="I32" i="11"/>
  <c r="K32" i="11" s="1"/>
  <c r="I38" i="11"/>
  <c r="K38" i="11" s="1"/>
  <c r="I30" i="11"/>
  <c r="K30" i="11" s="1"/>
  <c r="M28" i="8"/>
  <c r="S15" i="11"/>
  <c r="U15" i="11" s="1"/>
  <c r="S35" i="11"/>
  <c r="U35" i="11" s="1"/>
  <c r="M13" i="7"/>
  <c r="S13" i="6"/>
  <c r="S22" i="11"/>
  <c r="U22" i="11" s="1"/>
  <c r="S28" i="11"/>
  <c r="U28" i="11" s="1"/>
  <c r="S41" i="11"/>
  <c r="U41" i="11" s="1"/>
  <c r="S40" i="11"/>
  <c r="U40" i="11" s="1"/>
  <c r="Q46" i="11"/>
  <c r="S16" i="11"/>
  <c r="U16" i="11" s="1"/>
  <c r="S34" i="11"/>
  <c r="U34" i="11" s="1"/>
  <c r="S39" i="11"/>
  <c r="U39" i="11" s="1"/>
  <c r="S10" i="11"/>
  <c r="I16" i="11"/>
  <c r="K16" i="11" s="1"/>
  <c r="I22" i="11"/>
  <c r="K22" i="11" s="1"/>
  <c r="K42" i="11"/>
  <c r="I28" i="11"/>
  <c r="K28" i="11" s="1"/>
  <c r="K41" i="11"/>
  <c r="I34" i="11"/>
  <c r="K34" i="11" s="1"/>
  <c r="K40" i="11"/>
  <c r="G46" i="11"/>
  <c r="I10" i="11"/>
  <c r="K10" i="11" s="1"/>
  <c r="M46" i="11"/>
  <c r="S28" i="8"/>
  <c r="AA12" i="21"/>
  <c r="Y12" i="21"/>
  <c r="W12" i="21"/>
  <c r="S12" i="21"/>
  <c r="Q12" i="21"/>
  <c r="O12" i="21"/>
  <c r="K15" i="13" l="1"/>
  <c r="S46" i="11"/>
  <c r="E9" i="15" s="1"/>
  <c r="U10" i="11"/>
  <c r="U46" i="11" s="1"/>
  <c r="I46" i="11"/>
  <c r="K46" i="11"/>
  <c r="G12" i="18"/>
  <c r="AK12" i="21" l="1"/>
  <c r="AI12" i="21"/>
  <c r="AG12" i="21"/>
  <c r="D12" i="18" l="1"/>
  <c r="E12" i="18"/>
  <c r="F12" i="18"/>
  <c r="H12" i="18"/>
  <c r="I12" i="18"/>
  <c r="J12" i="18"/>
  <c r="K12" i="18"/>
  <c r="L12" i="18"/>
  <c r="M12" i="18"/>
  <c r="N12" i="18"/>
  <c r="P12" i="18"/>
  <c r="C12" i="18"/>
  <c r="Y19" i="1" l="1"/>
  <c r="Y21" i="1"/>
  <c r="Y16" i="1"/>
  <c r="Y28" i="1"/>
  <c r="Y17" i="1"/>
  <c r="Y23" i="1"/>
  <c r="Y29" i="1"/>
  <c r="Y18" i="1"/>
  <c r="Y24" i="1"/>
  <c r="Y30" i="1"/>
  <c r="Y36" i="1"/>
  <c r="Y13" i="1"/>
  <c r="Y25" i="1"/>
  <c r="Y31" i="1"/>
  <c r="Y37" i="1"/>
  <c r="Y14" i="1"/>
  <c r="Y20" i="1"/>
  <c r="Y26" i="1"/>
  <c r="Y32" i="1"/>
  <c r="Y39" i="1"/>
  <c r="Y15" i="1"/>
  <c r="Y27" i="1"/>
  <c r="Y33" i="1"/>
  <c r="Y22" i="1"/>
  <c r="Y34" i="1"/>
  <c r="Y35" i="1"/>
  <c r="E8" i="14"/>
  <c r="C8" i="14"/>
  <c r="I8" i="13"/>
  <c r="E8" i="13"/>
  <c r="K8" i="18"/>
  <c r="C8" i="18"/>
  <c r="Y40" i="1" l="1"/>
  <c r="I12" i="15"/>
  <c r="I11" i="15"/>
  <c r="L15" i="13"/>
  <c r="J15" i="13"/>
  <c r="H15" i="13"/>
  <c r="F15" i="13"/>
  <c r="R12" i="18"/>
  <c r="C4" i="18"/>
  <c r="A3" i="18"/>
  <c r="A3" i="13" s="1"/>
  <c r="AA46" i="11"/>
  <c r="R28" i="8"/>
  <c r="P28" i="8"/>
  <c r="N28" i="8"/>
  <c r="L28" i="8"/>
  <c r="J28" i="8"/>
  <c r="O7" i="8"/>
  <c r="I7" i="8"/>
  <c r="A4" i="15"/>
  <c r="A4" i="7" s="1"/>
  <c r="Q6" i="6"/>
  <c r="K6" i="6"/>
  <c r="E4" i="6"/>
  <c r="I10" i="15" l="1"/>
  <c r="A4" i="8"/>
  <c r="A4" i="10" s="1"/>
  <c r="A4" i="9" s="1"/>
  <c r="A4" i="11" s="1"/>
  <c r="A4" i="18" s="1"/>
  <c r="A4" i="13" s="1"/>
  <c r="A4" i="14" s="1"/>
  <c r="E13" i="15" l="1"/>
  <c r="I9" i="15" l="1"/>
  <c r="I13" i="15" s="1"/>
  <c r="G9" i="15"/>
  <c r="G10" i="15" l="1"/>
  <c r="G11" i="15"/>
  <c r="G12" i="15"/>
  <c r="G13" i="15" l="1"/>
  <c r="P41" i="9" l="1"/>
  <c r="H41" i="9"/>
  <c r="N41" i="9"/>
  <c r="L41" i="9"/>
  <c r="J41" i="9"/>
</calcChain>
</file>

<file path=xl/sharedStrings.xml><?xml version="1.0" encoding="utf-8"?>
<sst xmlns="http://schemas.openxmlformats.org/spreadsheetml/2006/main" count="559" uniqueCount="173">
  <si>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</si>
  <si>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</si>
  <si>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</si>
  <si>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</si>
  <si>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</si>
  <si>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</si>
  <si>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</si>
  <si>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</si>
  <si>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</si>
  <si>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</si>
  <si>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</si>
  <si>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</si>
  <si>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</si>
  <si>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</si>
  <si>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</si>
  <si>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</si>
  <si>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</si>
  <si>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</si>
  <si>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</si>
  <si>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</si>
  <si>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</si>
  <si>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</si>
  <si>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</si>
  <si>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</si>
  <si>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</si>
  <si>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</si>
  <si>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</si>
  <si>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</si>
  <si>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</si>
  <si>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</si>
  <si>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</si>
  <si>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</si>
  <si>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</si>
  <si>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</si>
  <si>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</si>
  <si>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</si>
  <si>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</si>
  <si>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</si>
  <si>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</si>
  <si>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</si>
  <si>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</si>
  <si>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</si>
  <si>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</si>
  <si>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</si>
  <si>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</si>
  <si>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</si>
  <si>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</si>
  <si>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</si>
  <si>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</si>
  <si>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</si>
  <si>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</si>
  <si>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</si>
  <si>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</si>
  <si>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</si>
  <si>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</si>
  <si>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</si>
  <si>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</si>
  <si>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</si>
  <si>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</si>
  <si>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</si>
  <si>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</si>
  <si>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</si>
  <si>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</si>
  <si>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</si>
  <si>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</si>
  <si>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</si>
  <si>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</si>
  <si>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</si>
  <si>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</si>
  <si>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</si>
  <si>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</si>
  <si>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</si>
  <si>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</si>
  <si>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</si>
  <si>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</si>
  <si>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</si>
  <si>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</si>
  <si>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</si>
  <si>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</si>
  <si>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</si>
  <si>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</si>
  <si>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</si>
  <si>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</si>
  <si>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</si>
  <si>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</si>
  <si>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</si>
  <si>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سرمایه گذاری دارویی تامین</t>
  </si>
  <si>
    <t>سرمایه‌گذاری‌غدیر(هلدینگ‌</t>
  </si>
  <si>
    <t>سیمان خوزستان</t>
  </si>
  <si>
    <t>م .صنایع و معادن احیاء سپاهان</t>
  </si>
  <si>
    <t>بانک ملت</t>
  </si>
  <si>
    <t>پخش البرز</t>
  </si>
  <si>
    <t>صورت وضعیت پرتفوی</t>
  </si>
  <si>
    <t>‫4-2</t>
  </si>
  <si>
    <t xml:space="preserve">گزارش وضعیت پرتفوی ماهانه </t>
  </si>
  <si>
    <t>برای ماه منتهی به 1399/04/31</t>
  </si>
  <si>
    <t>سیمان فارس و خوزستان</t>
  </si>
  <si>
    <t>1399/07/30</t>
  </si>
  <si>
    <t>1399/08/30</t>
  </si>
  <si>
    <t>بانک خاورمیانه</t>
  </si>
  <si>
    <t>سرمایه‌گذاری در اوراق بهادار  بادرآمد ثابت</t>
  </si>
  <si>
    <t>تعدیل کارمزد کارگزار</t>
  </si>
  <si>
    <t>بانک اقتصاد نوین توحید</t>
  </si>
  <si>
    <t>12485067333911</t>
  </si>
  <si>
    <t>1400/04/19</t>
  </si>
  <si>
    <t>توسعه‌معادن‌وفلزات‌</t>
  </si>
  <si>
    <t>کل دارایی ها</t>
  </si>
  <si>
    <t>توزیع دارو پخش</t>
  </si>
  <si>
    <t>پالایش نفت بندرعباس</t>
  </si>
  <si>
    <t>سیمان‌شاهرود</t>
  </si>
  <si>
    <t>سیمان‌مازندران‌</t>
  </si>
  <si>
    <t>سرمایه گذاری تامین اجتماعی</t>
  </si>
  <si>
    <t>پالایش نفت اصفهان</t>
  </si>
  <si>
    <t>بانک سامان زعفرانیه</t>
  </si>
  <si>
    <t>8648104013808</t>
  </si>
  <si>
    <t>ح . توزیع دارو پخش</t>
  </si>
  <si>
    <t>بانک ملی الوند</t>
  </si>
  <si>
    <t>0228569775003</t>
  </si>
  <si>
    <t>توسعه حمل و نقل ریلی پارسیان</t>
  </si>
  <si>
    <t>فولاد مبارکه اصفهان</t>
  </si>
  <si>
    <t>سرمایه‌گذاری‌صندوق‌بازنشستگی‌</t>
  </si>
  <si>
    <t>1402/01/31</t>
  </si>
  <si>
    <t>داروسازی‌ اسوه‌</t>
  </si>
  <si>
    <t>داروسازی‌ اکسیر</t>
  </si>
  <si>
    <t>داروسازی دانا</t>
  </si>
  <si>
    <t>سیمان‌ صوفیان‌</t>
  </si>
  <si>
    <t>ح. پخش البرز</t>
  </si>
  <si>
    <t>1402/02/27</t>
  </si>
  <si>
    <t>1402/02/11</t>
  </si>
  <si>
    <t>1402/02/20</t>
  </si>
  <si>
    <t>1402/02/07</t>
  </si>
  <si>
    <t>درآمدها</t>
  </si>
  <si>
    <t>1402/03/31</t>
  </si>
  <si>
    <t>1402/03/10</t>
  </si>
  <si>
    <t>1402/03/02</t>
  </si>
  <si>
    <t>1402/03/17</t>
  </si>
  <si>
    <t>1402/04/31</t>
  </si>
  <si>
    <t>1401/06/21</t>
  </si>
  <si>
    <t>1401/07/25</t>
  </si>
  <si>
    <t>1402/04/12</t>
  </si>
  <si>
    <t>1402/04/30</t>
  </si>
  <si>
    <t>1402/04/29</t>
  </si>
  <si>
    <t>1402/04/28</t>
  </si>
  <si>
    <t>اسناد خزانه-م1بودجه01-040326</t>
  </si>
  <si>
    <t>اسنادخزانه-م4بودجه01-040917</t>
  </si>
  <si>
    <t>مبین انرژی خلیج فارس</t>
  </si>
  <si>
    <t>پتروشیمی جم</t>
  </si>
  <si>
    <t>فجر انرژی خلیج فارس</t>
  </si>
  <si>
    <t>تراکتورسازی‌ایران‌</t>
  </si>
  <si>
    <t>1402/06/19</t>
  </si>
  <si>
    <t>1402/06/22</t>
  </si>
  <si>
    <t>2-1-سرمایه‌گذاری در اوراق بهادار با درآمد ثابت</t>
  </si>
  <si>
    <t>دارای مجوز سازمان</t>
  </si>
  <si>
    <t>بورسی یا فرابورسی</t>
  </si>
  <si>
    <t>تاریخ انتشار</t>
  </si>
  <si>
    <t>تاریخ سررسید</t>
  </si>
  <si>
    <t>نرخ موثر</t>
  </si>
  <si>
    <t>قیمت بازار هر ورقه</t>
  </si>
  <si>
    <t>1402/07/30</t>
  </si>
  <si>
    <t>1402/07/09</t>
  </si>
  <si>
    <t>1402/08/30</t>
  </si>
  <si>
    <t>کربن‌ ایران‌</t>
  </si>
  <si>
    <t xml:space="preserve"> منتهی به 1402/09/30</t>
  </si>
  <si>
    <t>برای ماه منتهی به 1402/09/30</t>
  </si>
  <si>
    <t>1402/09/30</t>
  </si>
  <si>
    <t xml:space="preserve">از ابتدای سال مالی تا پایان آذر ماه </t>
  </si>
  <si>
    <t>طی آذر ماه</t>
  </si>
  <si>
    <t>از ابتدای سال مالی تا پایان آذر ماه</t>
  </si>
  <si>
    <t>ح . گروه مالی صبا تامین</t>
  </si>
  <si>
    <t>گروه مالی صبا تامین</t>
  </si>
  <si>
    <t>تجارت الکترونیک  پارسیان</t>
  </si>
  <si>
    <t>پالایش نفت تبریز</t>
  </si>
  <si>
    <t>ح. مبین انرژی خلیج فارس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</si>
</sst>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(* #,##0_);_(* \(#,##0\);_(* &quot;-&quot;_);_(@_)"/>
    <numFmt numFmtId="43" formatCode="_(* #,##0.00_);_(* \(#,##0.00\);_(* &quot;-&quot;??_);_(@_)"/>
    <numFmt numFmtId="164" formatCode="_-* #,##0.00_-;_-* #,##0.00\-;_-* &quot;-&quot;??_-;_-@_-"/>
    <numFmt numFmtId="165" formatCode="_(* #,##0_);_(* \(#,##0\);_(* &quot;-&quot;??_);_(@_)"/>
    <numFmt numFmtId="166" formatCode="#,##0;\(#,##0\)"/>
    <numFmt numFmtId="167" formatCode="_-* #,##0_-;_-* #,##0\-;_-* &quot;-&quot;??_-;_-@_-"/>
    <numFmt numFmtId="168" formatCode="0_);[Red]\(0\)"/>
  </numFmts>
  <fonts count="55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sz val="48"/>
      <name val="B Nazanin"/>
      <charset val="178"/>
    </font>
    <font>
      <b/>
      <sz val="10"/>
      <color rgb="FF000000"/>
      <name val="B Nazanin"/>
      <charset val="178"/>
    </font>
    <font>
      <b/>
      <sz val="18"/>
      <color rgb="FFFF0000"/>
      <name val="B Nazanin"/>
      <charset val="178"/>
    </font>
    <font>
      <sz val="9"/>
      <name val="B Nazanin"/>
      <charset val="178"/>
    </font>
    <font>
      <sz val="9"/>
      <color rgb="FF000000"/>
      <name val="Tahoma"/>
      <family val="2"/>
    </font>
    <font>
      <sz val="24"/>
      <name val="B Nazanin"/>
      <charset val="178"/>
    </font>
    <font>
      <b/>
      <sz val="16"/>
      <color theme="1"/>
      <name val="B Nazanin"/>
      <charset val="178"/>
    </font>
    <font>
      <sz val="22"/>
      <color rgb="FFFF0000"/>
      <name val="B Nazanin"/>
      <charset val="178"/>
    </font>
    <font>
      <sz val="18"/>
      <color rgb="FF000000"/>
      <name val="B Nazanin"/>
      <charset val="178"/>
    </font>
    <font>
      <sz val="20"/>
      <color rgb="FF000000"/>
      <name val="B Nazanin"/>
      <charset val="178"/>
    </font>
    <font>
      <sz val="28"/>
      <name val="B Nazanin"/>
      <charset val="178"/>
    </font>
    <font>
      <b/>
      <sz val="20"/>
      <color rgb="FFFFFF00"/>
      <name val="B Nazanin"/>
      <charset val="178"/>
    </font>
    <font>
      <sz val="24"/>
      <color theme="1"/>
      <name val="B Nazanin"/>
      <charset val="178"/>
    </font>
    <font>
      <b/>
      <sz val="24"/>
      <color rgb="FFFFFF00"/>
      <name val="B Nazanin"/>
      <charset val="178"/>
    </font>
    <font>
      <sz val="24"/>
      <color rgb="FF000000"/>
      <name val="Tahoma"/>
      <family val="2"/>
    </font>
    <font>
      <sz val="22"/>
      <color rgb="FF000000"/>
      <name val="Tahoma"/>
      <family val="2"/>
    </font>
    <font>
      <sz val="18"/>
      <color rgb="FFFF0000"/>
      <name val="B Nazanin"/>
      <charset val="178"/>
    </font>
    <font>
      <b/>
      <sz val="10"/>
      <color rgb="FF000000"/>
      <name val="B Nazanin"/>
      <charset val="178"/>
    </font>
    <font>
      <b/>
      <sz val="10"/>
      <color rgb="FF000000"/>
      <name val="IRANSans"/>
      <family val="2"/>
    </font>
    <font>
      <b/>
      <sz val="10"/>
      <color rgb="FFFFFFFF"/>
      <name val="IRANSans"/>
      <family val="2"/>
    </font>
    <font>
      <b/>
      <sz val="48"/>
      <name val="B Nazanin"/>
      <charset val="178"/>
    </font>
    <font>
      <b/>
      <sz val="22"/>
      <name val="B Nazanin"/>
      <charset val="178"/>
    </font>
    <font>
      <b/>
      <sz val="26"/>
      <name val="B Titr"/>
      <charset val="178"/>
    </font>
    <font>
      <b/>
      <sz val="20"/>
      <name val="B Titr"/>
      <charset val="17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225">
    <xf numFmtId="0" fontId="0" fillId="0" borderId="0" xfId="0"/>
    <xf numFmtId="0" fontId="8" fillId="0" borderId="0" xfId="0" applyFont="1"/>
    <xf numFmtId="0" fontId="3" fillId="0" borderId="1" xfId="0" applyFont="1" applyBorder="1" applyAlignment="1">
      <alignment horizontal="center" vertical="center"/>
    </xf>
    <xf numFmtId="0" fontId="7" fillId="0" borderId="0" xfId="0" applyFont="1"/>
    <xf numFmtId="10" fontId="8" fillId="0" borderId="0" xfId="0" applyNumberFormat="1" applyFont="1" applyAlignment="1">
      <alignment horizontal="center"/>
    </xf>
    <xf numFmtId="167" fontId="8" fillId="0" borderId="0" xfId="2" applyNumberFormat="1" applyFont="1"/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165" fontId="24" fillId="0" borderId="2" xfId="0" applyNumberFormat="1" applyFont="1" applyBorder="1" applyAlignment="1">
      <alignment horizontal="center" vertical="center"/>
    </xf>
    <xf numFmtId="10" fontId="25" fillId="0" borderId="0" xfId="0" applyNumberFormat="1" applyFont="1" applyAlignment="1">
      <alignment horizontal="center"/>
    </xf>
    <xf numFmtId="10" fontId="8" fillId="0" borderId="2" xfId="1" applyNumberFormat="1" applyFont="1" applyFill="1" applyBorder="1" applyAlignment="1">
      <alignment horizontal="center" vertical="center"/>
    </xf>
    <xf numFmtId="3" fontId="8" fillId="0" borderId="0" xfId="0" applyNumberFormat="1" applyFont="1"/>
    <xf numFmtId="165" fontId="8" fillId="0" borderId="0" xfId="0" applyNumberFormat="1" applyFont="1"/>
    <xf numFmtId="168" fontId="8" fillId="0" borderId="0" xfId="0" applyNumberFormat="1" applyFont="1"/>
    <xf numFmtId="10" fontId="8" fillId="0" borderId="2" xfId="1" applyNumberFormat="1" applyFont="1" applyBorder="1" applyAlignment="1">
      <alignment horizontal="center" vertical="center"/>
    </xf>
    <xf numFmtId="0" fontId="1" fillId="0" borderId="0" xfId="0" applyFont="1"/>
    <xf numFmtId="0" fontId="8" fillId="0" borderId="0" xfId="0" applyFont="1" applyAlignment="1">
      <alignment horizontal="center"/>
    </xf>
    <xf numFmtId="165" fontId="33" fillId="0" borderId="0" xfId="2" applyNumberFormat="1" applyFont="1" applyFill="1"/>
    <xf numFmtId="10" fontId="24" fillId="0" borderId="0" xfId="0" applyNumberFormat="1" applyFont="1" applyAlignment="1">
      <alignment horizontal="center"/>
    </xf>
    <xf numFmtId="10" fontId="24" fillId="0" borderId="2" xfId="1" applyNumberFormat="1" applyFont="1" applyFill="1" applyBorder="1" applyAlignment="1">
      <alignment horizontal="center" vertical="center"/>
    </xf>
    <xf numFmtId="10" fontId="30" fillId="0" borderId="2" xfId="1" applyNumberFormat="1" applyFont="1" applyFill="1" applyBorder="1" applyAlignment="1">
      <alignment horizontal="center"/>
    </xf>
    <xf numFmtId="10" fontId="11" fillId="0" borderId="0" xfId="1" applyNumberFormat="1" applyFont="1" applyFill="1" applyAlignment="1">
      <alignment horizontal="center" vertical="center"/>
    </xf>
    <xf numFmtId="10" fontId="11" fillId="0" borderId="2" xfId="1" applyNumberFormat="1" applyFont="1" applyFill="1" applyBorder="1" applyAlignment="1">
      <alignment horizontal="center" vertical="center"/>
    </xf>
    <xf numFmtId="10" fontId="13" fillId="0" borderId="2" xfId="1" applyNumberFormat="1" applyFont="1" applyFill="1" applyBorder="1" applyAlignment="1">
      <alignment horizontal="center"/>
    </xf>
    <xf numFmtId="167" fontId="8" fillId="0" borderId="0" xfId="2" applyNumberFormat="1" applyFont="1" applyFill="1" applyAlignment="1">
      <alignment vertical="center"/>
    </xf>
    <xf numFmtId="165" fontId="37" fillId="0" borderId="0" xfId="0" applyNumberFormat="1" applyFont="1" applyAlignment="1">
      <alignment vertical="center" wrapText="1"/>
    </xf>
    <xf numFmtId="167" fontId="8" fillId="0" borderId="0" xfId="0" applyNumberFormat="1" applyFont="1"/>
    <xf numFmtId="165" fontId="24" fillId="0" borderId="0" xfId="0" applyNumberFormat="1" applyFont="1"/>
    <xf numFmtId="41" fontId="8" fillId="0" borderId="0" xfId="0" applyNumberFormat="1" applyFont="1"/>
    <xf numFmtId="167" fontId="41" fillId="0" borderId="0" xfId="2" applyNumberFormat="1" applyFont="1" applyFill="1" applyAlignment="1">
      <alignment vertical="center"/>
    </xf>
    <xf numFmtId="0" fontId="8" fillId="0" borderId="0" xfId="0" applyFont="1" applyAlignment="1">
      <alignment wrapText="1"/>
    </xf>
    <xf numFmtId="167" fontId="42" fillId="0" borderId="8" xfId="2" applyNumberFormat="1" applyFont="1" applyFill="1" applyBorder="1" applyAlignment="1">
      <alignment vertical="center"/>
    </xf>
    <xf numFmtId="0" fontId="42" fillId="0" borderId="8" xfId="0" applyFont="1" applyBorder="1" applyAlignment="1">
      <alignment vertical="center"/>
    </xf>
    <xf numFmtId="167" fontId="24" fillId="0" borderId="0" xfId="2" applyNumberFormat="1" applyFont="1" applyFill="1" applyAlignment="1">
      <alignment vertical="center"/>
    </xf>
    <xf numFmtId="167" fontId="44" fillId="0" borderId="8" xfId="2" applyNumberFormat="1" applyFont="1" applyFill="1" applyBorder="1" applyAlignment="1">
      <alignment vertical="center"/>
    </xf>
    <xf numFmtId="0" fontId="14" fillId="0" borderId="0" xfId="3" applyFont="1" applyAlignment="1">
      <alignment horizontal="right" vertical="center" readingOrder="2"/>
    </xf>
    <xf numFmtId="0" fontId="26" fillId="0" borderId="0" xfId="3" applyFont="1" applyAlignment="1">
      <alignment horizontal="center" vertical="center" wrapText="1"/>
    </xf>
    <xf numFmtId="0" fontId="8" fillId="0" borderId="2" xfId="0" applyFont="1" applyBorder="1"/>
    <xf numFmtId="41" fontId="8" fillId="0" borderId="2" xfId="0" applyNumberFormat="1" applyFont="1" applyBorder="1"/>
    <xf numFmtId="0" fontId="24" fillId="0" borderId="0" xfId="3" applyFont="1" applyAlignment="1">
      <alignment vertical="center" wrapText="1"/>
    </xf>
    <xf numFmtId="0" fontId="26" fillId="0" borderId="9" xfId="3" applyFont="1" applyBorder="1" applyAlignment="1">
      <alignment horizontal="center" vertical="center" wrapText="1"/>
    </xf>
    <xf numFmtId="0" fontId="26" fillId="0" borderId="0" xfId="3" applyFont="1" applyAlignment="1">
      <alignment vertical="center" wrapText="1"/>
    </xf>
    <xf numFmtId="0" fontId="26" fillId="0" borderId="7" xfId="3" applyFont="1" applyBorder="1" applyAlignment="1">
      <alignment horizontal="center" vertical="center" wrapText="1"/>
    </xf>
    <xf numFmtId="41" fontId="8" fillId="0" borderId="0" xfId="0" applyNumberFormat="1" applyFont="1" applyAlignment="1">
      <alignment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14" fillId="0" borderId="0" xfId="3" applyFont="1" applyAlignment="1">
      <alignment horizontal="right" vertical="center" readingOrder="2"/>
    </xf>
    <xf numFmtId="0" fontId="8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6" xfId="0" applyFont="1" applyBorder="1" applyAlignment="1">
      <alignment horizontal="center" vertical="center" readingOrder="2"/>
    </xf>
    <xf numFmtId="0" fontId="27" fillId="0" borderId="0" xfId="0" applyFont="1" applyFill="1" applyAlignment="1">
      <alignment horizontal="center" vertical="center"/>
    </xf>
    <xf numFmtId="0" fontId="24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23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Fill="1" applyAlignment="1">
      <alignment horizontal="center" vertical="center" readingOrder="2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43" fillId="0" borderId="0" xfId="0" applyFont="1" applyFill="1" applyAlignment="1">
      <alignment vertical="center"/>
    </xf>
    <xf numFmtId="0" fontId="26" fillId="0" borderId="0" xfId="0" applyFont="1" applyFill="1" applyAlignment="1">
      <alignment horizontal="center" vertical="center"/>
    </xf>
    <xf numFmtId="0" fontId="26" fillId="0" borderId="6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/>
    </xf>
    <xf numFmtId="0" fontId="26" fillId="0" borderId="7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/>
    </xf>
    <xf numFmtId="0" fontId="26" fillId="0" borderId="6" xfId="0" applyFont="1" applyFill="1" applyBorder="1" applyAlignment="1">
      <alignment horizontal="center" vertical="center" wrapText="1"/>
    </xf>
    <xf numFmtId="0" fontId="42" fillId="0" borderId="8" xfId="0" applyFont="1" applyFill="1" applyBorder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1" fontId="24" fillId="0" borderId="0" xfId="0" applyNumberFormat="1" applyFont="1" applyFill="1"/>
    <xf numFmtId="10" fontId="24" fillId="0" borderId="0" xfId="0" applyNumberFormat="1" applyFont="1" applyFill="1" applyAlignment="1">
      <alignment horizontal="center" vertical="center"/>
    </xf>
    <xf numFmtId="3" fontId="45" fillId="0" borderId="0" xfId="0" applyNumberFormat="1" applyFont="1" applyFill="1"/>
    <xf numFmtId="3" fontId="40" fillId="0" borderId="0" xfId="0" applyNumberFormat="1" applyFont="1" applyFill="1"/>
    <xf numFmtId="3" fontId="46" fillId="0" borderId="0" xfId="0" applyNumberFormat="1" applyFont="1" applyFill="1"/>
    <xf numFmtId="3" fontId="39" fillId="0" borderId="0" xfId="0" applyNumberFormat="1" applyFont="1" applyFill="1"/>
    <xf numFmtId="41" fontId="24" fillId="0" borderId="0" xfId="0" applyNumberFormat="1" applyFont="1" applyFill="1" applyAlignment="1">
      <alignment vertical="center"/>
    </xf>
    <xf numFmtId="41" fontId="24" fillId="0" borderId="0" xfId="0" applyNumberFormat="1" applyFont="1" applyFill="1" applyAlignment="1">
      <alignment horizontal="center" vertical="center"/>
    </xf>
    <xf numFmtId="165" fontId="24" fillId="0" borderId="0" xfId="0" applyNumberFormat="1" applyFont="1" applyFill="1" applyAlignment="1">
      <alignment vertical="center"/>
    </xf>
    <xf numFmtId="166" fontId="24" fillId="0" borderId="2" xfId="0" applyNumberFormat="1" applyFont="1" applyFill="1" applyBorder="1" applyAlignment="1">
      <alignment vertical="center"/>
    </xf>
    <xf numFmtId="3" fontId="24" fillId="0" borderId="0" xfId="0" applyNumberFormat="1" applyFont="1" applyFill="1" applyAlignment="1">
      <alignment horizontal="center" vertical="center"/>
    </xf>
    <xf numFmtId="167" fontId="36" fillId="0" borderId="0" xfId="0" applyNumberFormat="1" applyFont="1" applyFill="1" applyAlignment="1">
      <alignment vertical="center"/>
    </xf>
    <xf numFmtId="3" fontId="24" fillId="0" borderId="0" xfId="0" applyNumberFormat="1" applyFont="1" applyFill="1" applyAlignment="1">
      <alignment vertical="center"/>
    </xf>
    <xf numFmtId="0" fontId="24" fillId="0" borderId="0" xfId="0" applyFont="1" applyFill="1" applyAlignment="1">
      <alignment horizontal="center" vertical="center"/>
    </xf>
    <xf numFmtId="166" fontId="24" fillId="0" borderId="0" xfId="0" applyNumberFormat="1" applyFont="1" applyFill="1" applyAlignment="1">
      <alignment vertical="center"/>
    </xf>
    <xf numFmtId="3" fontId="50" fillId="0" borderId="0" xfId="0" applyNumberFormat="1" applyFont="1" applyFill="1"/>
    <xf numFmtId="3" fontId="49" fillId="0" borderId="0" xfId="0" applyNumberFormat="1" applyFont="1" applyFill="1" applyAlignment="1">
      <alignment vertical="center"/>
    </xf>
    <xf numFmtId="3" fontId="48" fillId="0" borderId="10" xfId="0" applyNumberFormat="1" applyFont="1" applyFill="1" applyBorder="1" applyAlignment="1">
      <alignment horizontal="center" vertical="top"/>
    </xf>
    <xf numFmtId="167" fontId="24" fillId="0" borderId="0" xfId="0" applyNumberFormat="1" applyFont="1" applyFill="1" applyAlignment="1">
      <alignment vertical="center"/>
    </xf>
    <xf numFmtId="0" fontId="11" fillId="0" borderId="0" xfId="0" applyFont="1" applyFill="1"/>
    <xf numFmtId="0" fontId="12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5" fillId="0" borderId="0" xfId="0" applyFont="1" applyFill="1" applyAlignment="1">
      <alignment horizontal="right" vertical="center" readingOrder="2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/>
    <xf numFmtId="43" fontId="11" fillId="0" borderId="0" xfId="0" applyNumberFormat="1" applyFont="1" applyFill="1" applyAlignment="1">
      <alignment horizontal="center"/>
    </xf>
    <xf numFmtId="41" fontId="11" fillId="0" borderId="0" xfId="0" applyNumberFormat="1" applyFont="1" applyFill="1"/>
    <xf numFmtId="10" fontId="11" fillId="0" borderId="0" xfId="0" applyNumberFormat="1" applyFont="1" applyFill="1" applyAlignment="1">
      <alignment horizontal="center"/>
    </xf>
    <xf numFmtId="3" fontId="35" fillId="0" borderId="0" xfId="0" applyNumberFormat="1" applyFont="1" applyFill="1"/>
    <xf numFmtId="3" fontId="13" fillId="0" borderId="2" xfId="0" applyNumberFormat="1" applyFont="1" applyFill="1" applyBorder="1"/>
    <xf numFmtId="168" fontId="11" fillId="0" borderId="0" xfId="0" applyNumberFormat="1" applyFont="1" applyFill="1"/>
    <xf numFmtId="3" fontId="11" fillId="0" borderId="0" xfId="0" applyNumberFormat="1" applyFont="1" applyFill="1"/>
    <xf numFmtId="3" fontId="11" fillId="0" borderId="0" xfId="0" applyNumberFormat="1" applyFont="1" applyFill="1" applyAlignment="1">
      <alignment horizontal="center"/>
    </xf>
    <xf numFmtId="165" fontId="11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0" fontId="8" fillId="0" borderId="0" xfId="0" applyFont="1" applyFill="1"/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7" fillId="0" borderId="0" xfId="0" applyFont="1" applyFill="1"/>
    <xf numFmtId="3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3" fontId="8" fillId="0" borderId="0" xfId="0" applyNumberFormat="1" applyFont="1" applyFill="1" applyAlignment="1">
      <alignment horizontal="center"/>
    </xf>
    <xf numFmtId="41" fontId="8" fillId="0" borderId="0" xfId="0" applyNumberFormat="1" applyFont="1" applyFill="1"/>
    <xf numFmtId="3" fontId="8" fillId="0" borderId="0" xfId="0" applyNumberFormat="1" applyFont="1" applyFill="1"/>
    <xf numFmtId="0" fontId="3" fillId="0" borderId="0" xfId="0" applyFont="1" applyFill="1" applyAlignment="1">
      <alignment horizontal="center" vertical="center"/>
    </xf>
    <xf numFmtId="167" fontId="3" fillId="0" borderId="2" xfId="2" applyNumberFormat="1" applyFont="1" applyFill="1" applyBorder="1" applyAlignment="1">
      <alignment horizontal="center" vertical="center"/>
    </xf>
    <xf numFmtId="165" fontId="8" fillId="0" borderId="2" xfId="0" applyNumberFormat="1" applyFont="1" applyFill="1" applyBorder="1"/>
    <xf numFmtId="43" fontId="3" fillId="0" borderId="2" xfId="2" applyNumberFormat="1" applyFont="1" applyFill="1" applyBorder="1" applyAlignment="1">
      <alignment horizontal="center" vertical="center"/>
    </xf>
    <xf numFmtId="165" fontId="8" fillId="0" borderId="0" xfId="0" applyNumberFormat="1" applyFont="1" applyFill="1"/>
    <xf numFmtId="168" fontId="8" fillId="0" borderId="0" xfId="0" applyNumberFormat="1" applyFont="1" applyFill="1"/>
    <xf numFmtId="167" fontId="8" fillId="0" borderId="0" xfId="0" applyNumberFormat="1" applyFont="1" applyFill="1"/>
    <xf numFmtId="0" fontId="18" fillId="0" borderId="0" xfId="0" applyFont="1" applyFill="1" applyAlignment="1">
      <alignment horizontal="right" vertical="center" readingOrder="2"/>
    </xf>
    <xf numFmtId="0" fontId="8" fillId="0" borderId="0" xfId="0" applyFont="1" applyFill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11" fillId="0" borderId="0" xfId="0" applyFont="1" applyFill="1" applyAlignment="1">
      <alignment wrapText="1"/>
    </xf>
    <xf numFmtId="165" fontId="11" fillId="0" borderId="0" xfId="0" applyNumberFormat="1" applyFont="1" applyFill="1" applyAlignment="1">
      <alignment wrapText="1"/>
    </xf>
    <xf numFmtId="3" fontId="34" fillId="0" borderId="0" xfId="0" applyNumberFormat="1" applyFont="1" applyFill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/>
    <xf numFmtId="0" fontId="10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right" vertical="center" readingOrder="2"/>
    </xf>
    <xf numFmtId="0" fontId="3" fillId="0" borderId="4" xfId="0" applyFont="1" applyFill="1" applyBorder="1" applyAlignment="1">
      <alignment horizontal="center" vertical="center" wrapText="1"/>
    </xf>
    <xf numFmtId="165" fontId="8" fillId="0" borderId="0" xfId="0" applyNumberFormat="1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166" fontId="8" fillId="0" borderId="2" xfId="0" applyNumberFormat="1" applyFont="1" applyFill="1" applyBorder="1" applyAlignment="1">
      <alignment vertical="center"/>
    </xf>
    <xf numFmtId="165" fontId="8" fillId="0" borderId="2" xfId="0" applyNumberFormat="1" applyFont="1" applyFill="1" applyBorder="1" applyAlignment="1">
      <alignment horizontal="right" vertical="center"/>
    </xf>
    <xf numFmtId="165" fontId="47" fillId="0" borderId="0" xfId="0" applyNumberFormat="1" applyFont="1" applyFill="1" applyAlignment="1">
      <alignment horizontal="right" vertical="center"/>
    </xf>
    <xf numFmtId="165" fontId="33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167" fontId="9" fillId="0" borderId="0" xfId="2" applyNumberFormat="1" applyFont="1" applyFill="1" applyAlignment="1">
      <alignment vertical="center"/>
    </xf>
    <xf numFmtId="0" fontId="41" fillId="0" borderId="0" xfId="0" applyFont="1" applyFill="1" applyAlignment="1">
      <alignment vertical="center"/>
    </xf>
    <xf numFmtId="0" fontId="28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3" fontId="10" fillId="0" borderId="0" xfId="0" applyNumberFormat="1" applyFont="1" applyFill="1" applyAlignment="1">
      <alignment horizontal="center" vertical="center"/>
    </xf>
    <xf numFmtId="167" fontId="10" fillId="0" borderId="0" xfId="2" applyNumberFormat="1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4" fillId="0" borderId="0" xfId="0" applyFont="1" applyFill="1" applyAlignment="1">
      <alignment vertical="center" wrapText="1"/>
    </xf>
    <xf numFmtId="0" fontId="26" fillId="0" borderId="1" xfId="0" applyFont="1" applyFill="1" applyBorder="1" applyAlignment="1">
      <alignment horizontal="center" vertical="center" wrapText="1"/>
    </xf>
    <xf numFmtId="167" fontId="26" fillId="0" borderId="1" xfId="2" applyNumberFormat="1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 wrapText="1"/>
    </xf>
    <xf numFmtId="165" fontId="8" fillId="0" borderId="0" xfId="0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41" fontId="8" fillId="0" borderId="7" xfId="0" applyNumberFormat="1" applyFont="1" applyFill="1" applyBorder="1"/>
    <xf numFmtId="41" fontId="33" fillId="0" borderId="0" xfId="0" applyNumberFormat="1" applyFont="1" applyFill="1"/>
    <xf numFmtId="41" fontId="47" fillId="0" borderId="0" xfId="0" applyNumberFormat="1" applyFont="1" applyFill="1"/>
    <xf numFmtId="3" fontId="36" fillId="0" borderId="0" xfId="0" applyNumberFormat="1" applyFont="1" applyFill="1"/>
    <xf numFmtId="165" fontId="9" fillId="0" borderId="0" xfId="0" applyNumberFormat="1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Alignment="1">
      <alignment vertical="center"/>
    </xf>
    <xf numFmtId="166" fontId="7" fillId="0" borderId="0" xfId="0" applyNumberFormat="1" applyFont="1" applyFill="1" applyAlignment="1">
      <alignment vertical="center"/>
    </xf>
    <xf numFmtId="167" fontId="7" fillId="0" borderId="0" xfId="2" applyNumberFormat="1" applyFont="1" applyFill="1" applyBorder="1" applyAlignment="1">
      <alignment vertical="center"/>
    </xf>
    <xf numFmtId="165" fontId="51" fillId="0" borderId="0" xfId="0" applyNumberFormat="1" applyFont="1" applyFill="1" applyAlignment="1">
      <alignment horizontal="center" vertical="center"/>
    </xf>
    <xf numFmtId="165" fontId="31" fillId="0" borderId="0" xfId="0" applyNumberFormat="1" applyFont="1" applyFill="1"/>
    <xf numFmtId="165" fontId="52" fillId="0" borderId="0" xfId="0" applyNumberFormat="1" applyFont="1" applyFill="1" applyAlignment="1">
      <alignment horizontal="center" vertical="center"/>
    </xf>
    <xf numFmtId="165" fontId="9" fillId="0" borderId="0" xfId="0" applyNumberFormat="1" applyFont="1" applyFill="1"/>
    <xf numFmtId="0" fontId="53" fillId="0" borderId="0" xfId="0" applyFont="1" applyFill="1" applyAlignment="1">
      <alignment horizontal="right" vertical="center" readingOrder="2"/>
    </xf>
    <xf numFmtId="165" fontId="29" fillId="0" borderId="0" xfId="0" applyNumberFormat="1" applyFont="1" applyFill="1"/>
    <xf numFmtId="165" fontId="29" fillId="0" borderId="0" xfId="0" applyNumberFormat="1" applyFont="1" applyFill="1" applyAlignment="1">
      <alignment horizontal="center"/>
    </xf>
    <xf numFmtId="0" fontId="54" fillId="0" borderId="0" xfId="0" applyFont="1" applyFill="1" applyAlignment="1">
      <alignment horizontal="right" vertical="center" readingOrder="2"/>
    </xf>
    <xf numFmtId="3" fontId="54" fillId="0" borderId="0" xfId="0" applyNumberFormat="1" applyFont="1" applyFill="1" applyAlignment="1">
      <alignment horizontal="right" vertical="center" readingOrder="2"/>
    </xf>
    <xf numFmtId="0" fontId="54" fillId="0" borderId="0" xfId="0" applyFont="1" applyFill="1" applyAlignment="1">
      <alignment horizontal="center" vertical="center" readingOrder="2"/>
    </xf>
    <xf numFmtId="165" fontId="8" fillId="0" borderId="0" xfId="0" applyNumberFormat="1" applyFont="1" applyFill="1" applyAlignment="1">
      <alignment horizontal="center"/>
    </xf>
    <xf numFmtId="165" fontId="30" fillId="0" borderId="0" xfId="0" applyNumberFormat="1" applyFont="1" applyFill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/>
    </xf>
    <xf numFmtId="165" fontId="29" fillId="0" borderId="0" xfId="0" applyNumberFormat="1" applyFont="1" applyFill="1" applyAlignment="1">
      <alignment wrapText="1"/>
    </xf>
    <xf numFmtId="165" fontId="30" fillId="0" borderId="1" xfId="0" applyNumberFormat="1" applyFont="1" applyFill="1" applyBorder="1" applyAlignment="1">
      <alignment horizontal="center" vertical="center" wrapText="1"/>
    </xf>
    <xf numFmtId="0" fontId="30" fillId="0" borderId="0" xfId="0" applyFont="1" applyFill="1"/>
    <xf numFmtId="0" fontId="29" fillId="0" borderId="0" xfId="0" applyFont="1" applyFill="1"/>
    <xf numFmtId="165" fontId="29" fillId="0" borderId="0" xfId="0" applyNumberFormat="1" applyFont="1" applyFill="1" applyAlignment="1">
      <alignment horizontal="right" vertical="center"/>
    </xf>
    <xf numFmtId="10" fontId="29" fillId="0" borderId="0" xfId="0" applyNumberFormat="1" applyFont="1" applyFill="1" applyAlignment="1">
      <alignment horizontal="center"/>
    </xf>
    <xf numFmtId="3" fontId="29" fillId="0" borderId="0" xfId="0" applyNumberFormat="1" applyFont="1" applyFill="1"/>
    <xf numFmtId="165" fontId="30" fillId="0" borderId="2" xfId="0" applyNumberFormat="1" applyFont="1" applyFill="1" applyBorder="1"/>
    <xf numFmtId="165" fontId="36" fillId="0" borderId="0" xfId="0" applyNumberFormat="1" applyFont="1" applyFill="1" applyAlignment="1">
      <alignment horizontal="right" vertical="center"/>
    </xf>
    <xf numFmtId="0" fontId="3" fillId="0" borderId="0" xfId="3" applyFont="1" applyFill="1" applyAlignment="1">
      <alignment horizontal="center" vertical="center"/>
    </xf>
    <xf numFmtId="0" fontId="8" fillId="0" borderId="0" xfId="3" applyFont="1" applyFill="1"/>
    <xf numFmtId="0" fontId="3" fillId="0" borderId="0" xfId="3" applyFont="1" applyFill="1" applyAlignment="1">
      <alignment horizontal="center" vertical="center"/>
    </xf>
    <xf numFmtId="0" fontId="19" fillId="0" borderId="0" xfId="0" applyFont="1" applyFill="1" applyAlignment="1">
      <alignment horizontal="right" vertical="center" readingOrder="2"/>
    </xf>
    <xf numFmtId="0" fontId="19" fillId="0" borderId="0" xfId="0" applyFont="1" applyFill="1" applyAlignment="1">
      <alignment horizontal="right" vertical="center" readingOrder="2"/>
    </xf>
    <xf numFmtId="0" fontId="3" fillId="0" borderId="5" xfId="3" applyFont="1" applyFill="1" applyBorder="1" applyAlignment="1">
      <alignment horizontal="center" vertical="center" wrapText="1"/>
    </xf>
    <xf numFmtId="0" fontId="8" fillId="0" borderId="5" xfId="3" applyFont="1" applyFill="1" applyBorder="1" applyAlignment="1">
      <alignment wrapText="1"/>
    </xf>
    <xf numFmtId="166" fontId="8" fillId="0" borderId="2" xfId="3" applyNumberFormat="1" applyFont="1" applyFill="1" applyBorder="1"/>
    <xf numFmtId="168" fontId="8" fillId="0" borderId="0" xfId="3" applyNumberFormat="1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right" vertical="center" readingOrder="2"/>
    </xf>
    <xf numFmtId="0" fontId="16" fillId="0" borderId="0" xfId="0" applyFont="1" applyFill="1" applyAlignment="1">
      <alignment horizontal="center" vertical="center" readingOrder="2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2" fillId="0" borderId="4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/>
    </xf>
    <xf numFmtId="3" fontId="4" fillId="0" borderId="0" xfId="0" applyNumberFormat="1" applyFont="1" applyFill="1"/>
    <xf numFmtId="41" fontId="4" fillId="0" borderId="0" xfId="0" applyNumberFormat="1" applyFont="1" applyFill="1"/>
    <xf numFmtId="165" fontId="13" fillId="0" borderId="2" xfId="0" applyNumberFormat="1" applyFont="1" applyFill="1" applyBorder="1" applyAlignment="1">
      <alignment vertical="center"/>
    </xf>
    <xf numFmtId="165" fontId="4" fillId="0" borderId="0" xfId="0" applyNumberFormat="1" applyFont="1" applyFill="1"/>
    <xf numFmtId="168" fontId="4" fillId="0" borderId="0" xfId="0" applyNumberFormat="1" applyFont="1" applyFill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/>
    <xf numFmtId="165" fontId="13" fillId="0" borderId="2" xfId="0" applyNumberFormat="1" applyFont="1" applyFill="1" applyBorder="1"/>
    <xf numFmtId="165" fontId="13" fillId="0" borderId="2" xfId="0" applyNumberFormat="1" applyFont="1" applyFill="1" applyBorder="1" applyAlignment="1">
      <alignment horizontal="right"/>
    </xf>
  </cellXfs>
  <cellStyles count="5">
    <cellStyle name="Comma" xfId="2" builtinId="3"/>
    <cellStyle name="Comma 2" xfId="4" xr:uid="{20F315B7-6660-4AC9-9D35-9FCEB33F9C15}"/>
    <cellStyle name="Normal" xfId="0" builtinId="0"/>
    <cellStyle name="Normal 2" xfId="3" xr:uid="{00000000-0005-0000-0000-000002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7621</xdr:colOff>
      <xdr:row>10</xdr:row>
      <xdr:rowOff>173264</xdr:rowOff>
    </xdr:from>
    <xdr:to>
      <xdr:col>9</xdr:col>
      <xdr:colOff>355600</xdr:colOff>
      <xdr:row>22</xdr:row>
      <xdr:rowOff>87992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44400" y="2078264"/>
          <a:ext cx="4615179" cy="220072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38100</xdr:rowOff>
    </xdr:from>
    <xdr:to>
      <xdr:col>12</xdr:col>
      <xdr:colOff>9524</xdr:colOff>
      <xdr:row>49</xdr:row>
      <xdr:rowOff>182654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795C323-8190-4F67-A0D9-ED437836F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361676" y="38100"/>
          <a:ext cx="7324724" cy="9479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M32"/>
  <sheetViews>
    <sheetView rightToLeft="1" tabSelected="1" view="pageBreakPreview" zoomScaleNormal="100" zoomScaleSheetLayoutView="100" workbookViewId="0">
      <selection activeCell="J35" sqref="J35"/>
    </sheetView>
  </sheetViews>
  <sheetFormatPr defaultRowHeight="15"/>
  <sheetData>
    <row r="19" spans="1:13" ht="15" customHeight="1"/>
    <row r="20" spans="1:13" ht="15" customHeight="1"/>
    <row r="21" spans="1:13" ht="15" customHeight="1"/>
    <row r="23" spans="1:13" ht="15" customHeight="1">
      <c r="A23" s="46" t="s">
        <v>94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</row>
    <row r="24" spans="1:13" ht="15" customHeight="1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</row>
    <row r="25" spans="1:13" ht="15" customHeight="1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</row>
    <row r="28" spans="1:13">
      <c r="A28" s="47" t="s">
        <v>162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</row>
    <row r="29" spans="1:13">
      <c r="A29" s="47"/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</row>
    <row r="30" spans="1:13">
      <c r="A30" s="47"/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</row>
    <row r="32" spans="1:13">
      <c r="C32" s="17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2:AA68"/>
  <sheetViews>
    <sheetView rightToLeft="1" view="pageBreakPreview" zoomScale="40" zoomScaleNormal="100" zoomScaleSheetLayoutView="40" workbookViewId="0">
      <selection activeCell="I14" sqref="I14"/>
    </sheetView>
  </sheetViews>
  <sheetFormatPr defaultColWidth="9.140625" defaultRowHeight="27.75"/>
  <cols>
    <col min="1" max="1" width="74.140625" style="125" bestFit="1" customWidth="1"/>
    <col min="2" max="2" width="1" style="125" customWidth="1"/>
    <col min="3" max="3" width="39.28515625" style="125" bestFit="1" customWidth="1"/>
    <col min="4" max="4" width="1" style="125" customWidth="1"/>
    <col min="5" max="5" width="45.7109375" style="125" bestFit="1" customWidth="1"/>
    <col min="6" max="6" width="40.5703125" style="125" bestFit="1" customWidth="1"/>
    <col min="7" max="7" width="44.28515625" style="125" bestFit="1" customWidth="1"/>
    <col min="8" max="8" width="1" style="125" customWidth="1"/>
    <col min="9" max="9" width="43.85546875" style="125" bestFit="1" customWidth="1"/>
    <col min="10" max="10" width="1" style="125" customWidth="1"/>
    <col min="11" max="11" width="22.28515625" style="183" customWidth="1"/>
    <col min="12" max="12" width="1" style="125" customWidth="1"/>
    <col min="13" max="13" width="44.28515625" style="125" bestFit="1" customWidth="1"/>
    <col min="14" max="14" width="1" style="125" customWidth="1"/>
    <col min="15" max="15" width="44.5703125" style="125" bestFit="1" customWidth="1"/>
    <col min="16" max="16" width="1.5703125" style="125" customWidth="1"/>
    <col min="17" max="17" width="44" style="125" customWidth="1"/>
    <col min="18" max="18" width="1" style="125" customWidth="1"/>
    <col min="19" max="19" width="43.42578125" style="125" customWidth="1"/>
    <col min="20" max="20" width="1" style="125" customWidth="1"/>
    <col min="21" max="21" width="23.42578125" style="183" customWidth="1"/>
    <col min="22" max="22" width="1" style="125" customWidth="1"/>
    <col min="23" max="23" width="36.5703125" style="125" bestFit="1" customWidth="1"/>
    <col min="24" max="24" width="34.85546875" style="125" bestFit="1" customWidth="1"/>
    <col min="25" max="25" width="37.7109375" style="125" bestFit="1" customWidth="1"/>
    <col min="26" max="26" width="23" style="125" bestFit="1" customWidth="1"/>
    <col min="27" max="27" width="31.7109375" style="125" bestFit="1" customWidth="1"/>
    <col min="28" max="16384" width="9.140625" style="125"/>
  </cols>
  <sheetData>
    <row r="2" spans="1:25" s="174" customFormat="1" ht="78">
      <c r="A2" s="173" t="s">
        <v>67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</row>
    <row r="3" spans="1:25" s="174" customFormat="1" ht="78">
      <c r="A3" s="173" t="s">
        <v>29</v>
      </c>
      <c r="B3" s="173"/>
      <c r="C3" s="173"/>
      <c r="D3" s="173"/>
      <c r="E3" s="173"/>
      <c r="F3" s="17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3"/>
      <c r="R3" s="173"/>
      <c r="S3" s="173"/>
      <c r="T3" s="173"/>
      <c r="U3" s="173"/>
    </row>
    <row r="4" spans="1:25" s="174" customFormat="1" ht="78">
      <c r="A4" s="173" t="str">
        <f>'درآمد ناشی از فروش '!A4:Q4</f>
        <v>برای ماه منتهی به 1402/09/30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  <c r="N4" s="173"/>
      <c r="O4" s="173"/>
      <c r="P4" s="173"/>
      <c r="Q4" s="173"/>
      <c r="R4" s="173"/>
      <c r="S4" s="173"/>
      <c r="T4" s="173"/>
      <c r="U4" s="173"/>
    </row>
    <row r="5" spans="1:25" s="176" customFormat="1" ht="36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</row>
    <row r="6" spans="1:25" s="178" customFormat="1" ht="53.25">
      <c r="A6" s="177" t="s">
        <v>80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U6" s="179"/>
    </row>
    <row r="7" spans="1:25" ht="40.5">
      <c r="A7" s="180"/>
      <c r="B7" s="180"/>
      <c r="C7" s="180"/>
      <c r="D7" s="180"/>
      <c r="E7" s="180"/>
      <c r="F7" s="180"/>
      <c r="G7" s="180"/>
      <c r="H7" s="180"/>
      <c r="I7" s="181"/>
      <c r="J7" s="180"/>
      <c r="K7" s="182"/>
      <c r="L7" s="180"/>
      <c r="M7" s="180"/>
      <c r="N7" s="180"/>
      <c r="O7" s="180"/>
      <c r="P7" s="180"/>
      <c r="Q7" s="180"/>
      <c r="R7" s="180"/>
      <c r="S7" s="181"/>
    </row>
    <row r="8" spans="1:25" s="178" customFormat="1" ht="46.5" customHeight="1" thickBot="1">
      <c r="A8" s="184" t="s">
        <v>3</v>
      </c>
      <c r="C8" s="185" t="s">
        <v>166</v>
      </c>
      <c r="D8" s="185" t="s">
        <v>31</v>
      </c>
      <c r="E8" s="185" t="s">
        <v>31</v>
      </c>
      <c r="F8" s="185" t="s">
        <v>31</v>
      </c>
      <c r="G8" s="185" t="s">
        <v>31</v>
      </c>
      <c r="H8" s="185" t="s">
        <v>31</v>
      </c>
      <c r="I8" s="185" t="s">
        <v>31</v>
      </c>
      <c r="J8" s="185" t="s">
        <v>31</v>
      </c>
      <c r="K8" s="185" t="s">
        <v>31</v>
      </c>
      <c r="M8" s="185" t="s">
        <v>167</v>
      </c>
      <c r="N8" s="185" t="s">
        <v>32</v>
      </c>
      <c r="O8" s="185" t="s">
        <v>32</v>
      </c>
      <c r="P8" s="185" t="s">
        <v>32</v>
      </c>
      <c r="Q8" s="185" t="s">
        <v>32</v>
      </c>
      <c r="R8" s="185" t="s">
        <v>32</v>
      </c>
      <c r="S8" s="185" t="s">
        <v>32</v>
      </c>
      <c r="T8" s="185" t="s">
        <v>32</v>
      </c>
      <c r="U8" s="185" t="s">
        <v>32</v>
      </c>
    </row>
    <row r="9" spans="1:25" s="186" customFormat="1" ht="76.5" customHeight="1" thickBot="1">
      <c r="A9" s="185" t="s">
        <v>3</v>
      </c>
      <c r="C9" s="187" t="s">
        <v>49</v>
      </c>
      <c r="E9" s="187" t="s">
        <v>50</v>
      </c>
      <c r="G9" s="187" t="s">
        <v>51</v>
      </c>
      <c r="I9" s="187" t="s">
        <v>22</v>
      </c>
      <c r="K9" s="187" t="s">
        <v>52</v>
      </c>
      <c r="M9" s="187" t="s">
        <v>49</v>
      </c>
      <c r="O9" s="187" t="s">
        <v>50</v>
      </c>
      <c r="Q9" s="187" t="s">
        <v>51</v>
      </c>
      <c r="S9" s="187" t="s">
        <v>22</v>
      </c>
      <c r="U9" s="187" t="s">
        <v>52</v>
      </c>
    </row>
    <row r="10" spans="1:25" s="189" customFormat="1" ht="51" customHeight="1">
      <c r="A10" s="188" t="s">
        <v>120</v>
      </c>
      <c r="C10" s="190">
        <v>0</v>
      </c>
      <c r="D10" s="190"/>
      <c r="E10" s="190">
        <f>VLOOKUP(A10,'درآمد ناشی از تغییر قیمت اوراق '!$A$9:$Q$35,9,0)</f>
        <v>12569213443</v>
      </c>
      <c r="F10" s="190">
        <v>12569213443</v>
      </c>
      <c r="G10" s="190">
        <f>VLOOKUP(A10,'درآمد ناشی از فروش '!$A$9:$Q$40,9,0)</f>
        <v>-614806886</v>
      </c>
      <c r="H10" s="190"/>
      <c r="I10" s="190">
        <f>C10+E10+G10</f>
        <v>11954406557</v>
      </c>
      <c r="K10" s="191">
        <f>I10/338758956340</f>
        <v>3.5288828039137653E-2</v>
      </c>
      <c r="M10" s="190">
        <f>VLOOKUP(A10,'درآمد سود سهام '!$A$9:$S$27,19,0)</f>
        <v>9400000000</v>
      </c>
      <c r="N10" s="190"/>
      <c r="O10" s="190">
        <f>VLOOKUP(A10,'درآمد ناشی از تغییر قیمت اوراق '!$A$9:$Q$35,17,0)</f>
        <v>363748035</v>
      </c>
      <c r="P10" s="190"/>
      <c r="Q10" s="190">
        <f>VLOOKUP(A10,'درآمد ناشی از فروش '!$A$9:$Q$40,17,0)</f>
        <v>2995923267</v>
      </c>
      <c r="R10" s="190"/>
      <c r="S10" s="190">
        <f>M10+O10+Q10</f>
        <v>12759671302</v>
      </c>
      <c r="U10" s="191">
        <f>S10/'جمع درآمدها'!$J$5</f>
        <v>2.2708241838693691E-2</v>
      </c>
      <c r="W10" s="192"/>
      <c r="X10" s="192"/>
      <c r="Y10" s="178"/>
    </row>
    <row r="11" spans="1:25" s="189" customFormat="1" ht="51" customHeight="1">
      <c r="A11" s="188" t="s">
        <v>147</v>
      </c>
      <c r="C11" s="190">
        <v>0</v>
      </c>
      <c r="D11" s="190"/>
      <c r="E11" s="190">
        <v>0</v>
      </c>
      <c r="F11" s="190">
        <v>0</v>
      </c>
      <c r="G11" s="190">
        <f>VLOOKUP(A11,'درآمد ناشی از فروش '!$A$9:$Q$40,9,0)</f>
        <v>0</v>
      </c>
      <c r="H11" s="190"/>
      <c r="I11" s="190">
        <f t="shared" ref="I11:I45" si="0">C11+E11+G11</f>
        <v>0</v>
      </c>
      <c r="K11" s="191">
        <f t="shared" ref="K11:K42" si="1">I11/338758956340</f>
        <v>0</v>
      </c>
      <c r="M11" s="190">
        <v>0</v>
      </c>
      <c r="N11" s="190"/>
      <c r="O11" s="190">
        <v>0</v>
      </c>
      <c r="P11" s="190"/>
      <c r="Q11" s="190">
        <f>VLOOKUP(A11,'درآمد ناشی از فروش '!$A$9:$Q$40,17,0)</f>
        <v>-52464660</v>
      </c>
      <c r="R11" s="190"/>
      <c r="S11" s="190">
        <f t="shared" ref="S11:S42" si="2">M11+O11+Q11</f>
        <v>-52464660</v>
      </c>
      <c r="U11" s="191">
        <f>S11/'جمع درآمدها'!$J$5</f>
        <v>-9.3370758467586692E-5</v>
      </c>
      <c r="W11" s="192"/>
      <c r="X11" s="192"/>
      <c r="Y11" s="178"/>
    </row>
    <row r="12" spans="1:25" s="189" customFormat="1" ht="51" customHeight="1">
      <c r="A12" s="188" t="s">
        <v>122</v>
      </c>
      <c r="C12" s="190">
        <v>0</v>
      </c>
      <c r="D12" s="190"/>
      <c r="E12" s="190">
        <v>0</v>
      </c>
      <c r="F12" s="190">
        <v>44398354703</v>
      </c>
      <c r="G12" s="190">
        <f>VLOOKUP(A12,'درآمد ناشی از فروش '!$A$9:$Q$40,9,0)</f>
        <v>0</v>
      </c>
      <c r="H12" s="190"/>
      <c r="I12" s="190">
        <f t="shared" si="0"/>
        <v>0</v>
      </c>
      <c r="K12" s="191">
        <f t="shared" si="1"/>
        <v>0</v>
      </c>
      <c r="M12" s="190">
        <f>VLOOKUP(A12,'درآمد سود سهام '!$A$9:$S$27,19,0)</f>
        <v>3205578162</v>
      </c>
      <c r="N12" s="190"/>
      <c r="O12" s="190">
        <v>0</v>
      </c>
      <c r="P12" s="190"/>
      <c r="Q12" s="190">
        <f>VLOOKUP(A12,'درآمد ناشی از فروش '!$A$9:$Q$40,17,0)</f>
        <v>-10744462768</v>
      </c>
      <c r="R12" s="190"/>
      <c r="S12" s="190">
        <f t="shared" si="2"/>
        <v>-7538884606</v>
      </c>
      <c r="U12" s="191">
        <f>S12/'جمع درآمدها'!$J$5</f>
        <v>-1.3416867157088857E-2</v>
      </c>
      <c r="W12" s="192"/>
      <c r="X12" s="192"/>
      <c r="Y12" s="178"/>
    </row>
    <row r="13" spans="1:25" s="189" customFormat="1" ht="51" customHeight="1">
      <c r="A13" s="188" t="s">
        <v>96</v>
      </c>
      <c r="C13" s="190">
        <v>0</v>
      </c>
      <c r="D13" s="190"/>
      <c r="E13" s="190">
        <v>0</v>
      </c>
      <c r="F13" s="190">
        <v>0</v>
      </c>
      <c r="G13" s="190">
        <f>VLOOKUP(A13,'درآمد ناشی از فروش '!$A$9:$Q$40,9,0)</f>
        <v>2690893452</v>
      </c>
      <c r="H13" s="190"/>
      <c r="I13" s="190">
        <f t="shared" si="0"/>
        <v>2690893452</v>
      </c>
      <c r="K13" s="191">
        <f t="shared" si="1"/>
        <v>7.9433868880480572E-3</v>
      </c>
      <c r="M13" s="190">
        <f>VLOOKUP(A13,'درآمد سود سهام '!$A$9:$S$27,19,0)</f>
        <v>10500000000</v>
      </c>
      <c r="N13" s="190"/>
      <c r="O13" s="190">
        <v>0</v>
      </c>
      <c r="P13" s="190"/>
      <c r="Q13" s="190">
        <f>VLOOKUP(A13,'درآمد ناشی از فروش '!$A$9:$Q$40,17,0)</f>
        <v>10365086114</v>
      </c>
      <c r="R13" s="190"/>
      <c r="S13" s="190">
        <f t="shared" si="2"/>
        <v>20865086114</v>
      </c>
      <c r="U13" s="191">
        <f>S13/'جمع درآمدها'!$J$5</f>
        <v>3.7133356357511721E-2</v>
      </c>
      <c r="W13" s="192"/>
      <c r="X13" s="192"/>
      <c r="Y13" s="178"/>
    </row>
    <row r="14" spans="1:25" s="189" customFormat="1" ht="51" customHeight="1">
      <c r="A14" s="188" t="s">
        <v>87</v>
      </c>
      <c r="C14" s="190">
        <v>0</v>
      </c>
      <c r="D14" s="190"/>
      <c r="E14" s="190">
        <f>VLOOKUP(A14,'درآمد ناشی از تغییر قیمت اوراق '!$A$9:$Q$35,9,0)</f>
        <v>24448852170</v>
      </c>
      <c r="F14" s="190">
        <v>10074682727</v>
      </c>
      <c r="G14" s="190">
        <f>VLOOKUP(A14,'درآمد ناشی از فروش '!$A$9:$Q$40,9,0)</f>
        <v>2379830651</v>
      </c>
      <c r="H14" s="190"/>
      <c r="I14" s="190">
        <f t="shared" si="0"/>
        <v>26828682821</v>
      </c>
      <c r="K14" s="191">
        <f t="shared" si="1"/>
        <v>7.9196969759444624E-2</v>
      </c>
      <c r="M14" s="190">
        <f>VLOOKUP(A14,'درآمد سود سهام '!$A$9:$S$27,19,0)</f>
        <v>32900000000</v>
      </c>
      <c r="N14" s="190"/>
      <c r="O14" s="190">
        <f>VLOOKUP(A14,'درآمد ناشی از تغییر قیمت اوراق '!$A$9:$Q$35,17,0)</f>
        <v>87015900</v>
      </c>
      <c r="P14" s="190"/>
      <c r="Q14" s="190">
        <f>VLOOKUP(A14,'درآمد ناشی از فروش '!$A$9:$Q$40,17,0)</f>
        <v>-34046290613</v>
      </c>
      <c r="R14" s="190"/>
      <c r="S14" s="190">
        <f t="shared" si="2"/>
        <v>-1059274713</v>
      </c>
      <c r="U14" s="191">
        <f>S14/'جمع درآمدها'!$J$5</f>
        <v>-1.8851791544697938E-3</v>
      </c>
      <c r="W14" s="192"/>
      <c r="X14" s="192"/>
      <c r="Y14" s="178"/>
    </row>
    <row r="15" spans="1:25" s="189" customFormat="1" ht="51" customHeight="1">
      <c r="A15" s="188" t="s">
        <v>111</v>
      </c>
      <c r="C15" s="190">
        <v>0</v>
      </c>
      <c r="D15" s="190"/>
      <c r="E15" s="190">
        <f>VLOOKUP(A15,'درآمد ناشی از تغییر قیمت اوراق '!$A$9:$Q$35,9,0)</f>
        <v>10690841457</v>
      </c>
      <c r="F15" s="190">
        <v>33993293094</v>
      </c>
      <c r="G15" s="190">
        <f>VLOOKUP(A15,'درآمد ناشی از فروش '!$A$9:$Q$40,9,0)</f>
        <v>-257465474</v>
      </c>
      <c r="H15" s="190"/>
      <c r="I15" s="190">
        <f t="shared" si="0"/>
        <v>10433375983</v>
      </c>
      <c r="K15" s="191">
        <f t="shared" si="1"/>
        <v>3.0798819596457847E-2</v>
      </c>
      <c r="M15" s="190">
        <f>VLOOKUP(A15,'درآمد سود سهام '!$A$9:$S$27,19,0)</f>
        <v>31960000000</v>
      </c>
      <c r="N15" s="190"/>
      <c r="O15" s="190">
        <f>VLOOKUP(A15,'درآمد ناشی از تغییر قیمت اوراق '!$A$9:$Q$35,17,0)</f>
        <v>-2747287363</v>
      </c>
      <c r="P15" s="190"/>
      <c r="Q15" s="190">
        <f>VLOOKUP(A15,'درآمد ناشی از فروش '!$A$9:$Q$40,17,0)</f>
        <v>-13627880578</v>
      </c>
      <c r="R15" s="190"/>
      <c r="S15" s="190">
        <f t="shared" si="2"/>
        <v>15584832059</v>
      </c>
      <c r="U15" s="191">
        <f>S15/'جمع درآمدها'!$J$5</f>
        <v>2.7736148293704577E-2</v>
      </c>
      <c r="W15" s="192"/>
      <c r="X15" s="192"/>
      <c r="Y15" s="178"/>
    </row>
    <row r="16" spans="1:25" s="189" customFormat="1" ht="51" customHeight="1">
      <c r="A16" s="188" t="s">
        <v>107</v>
      </c>
      <c r="C16" s="190">
        <v>0</v>
      </c>
      <c r="D16" s="190"/>
      <c r="E16" s="190">
        <f>VLOOKUP(A16,'درآمد ناشی از تغییر قیمت اوراق '!$A$9:$Q$35,9,0)</f>
        <v>7021148746</v>
      </c>
      <c r="F16" s="190">
        <v>24448852170</v>
      </c>
      <c r="G16" s="190">
        <f>VLOOKUP(A16,'درآمد ناشی از فروش '!$A$9:$Q$40,9,0)</f>
        <v>-606243186</v>
      </c>
      <c r="H16" s="190"/>
      <c r="I16" s="190">
        <f t="shared" si="0"/>
        <v>6414905560</v>
      </c>
      <c r="K16" s="191">
        <f t="shared" si="1"/>
        <v>1.8936489913971732E-2</v>
      </c>
      <c r="M16" s="190">
        <f>VLOOKUP(A16,'درآمد سود سهام '!$A$9:$S$27,19,0)</f>
        <v>52767000000</v>
      </c>
      <c r="N16" s="190"/>
      <c r="O16" s="190">
        <f>VLOOKUP(A16,'درآمد ناشی از تغییر قیمت اوراق '!$A$9:$Q$35,17,0)</f>
        <v>-51007792111</v>
      </c>
      <c r="P16" s="190"/>
      <c r="Q16" s="190">
        <f>VLOOKUP(A16,'درآمد ناشی از فروش '!$A$9:$Q$40,17,0)</f>
        <v>-68759319159</v>
      </c>
      <c r="R16" s="190"/>
      <c r="S16" s="190">
        <f t="shared" si="2"/>
        <v>-67000111270</v>
      </c>
      <c r="U16" s="191">
        <f>S16/'جمع درآمدها'!$J$5</f>
        <v>-0.1192393357107928</v>
      </c>
      <c r="W16" s="192"/>
      <c r="X16" s="192"/>
      <c r="Y16" s="178"/>
    </row>
    <row r="17" spans="1:25" s="189" customFormat="1" ht="51" customHeight="1">
      <c r="A17" s="188" t="s">
        <v>146</v>
      </c>
      <c r="C17" s="190">
        <v>0</v>
      </c>
      <c r="D17" s="190"/>
      <c r="E17" s="190">
        <v>0</v>
      </c>
      <c r="F17" s="190">
        <v>64652532916</v>
      </c>
      <c r="G17" s="190">
        <f>VLOOKUP(A17,'درآمد ناشی از فروش '!$A$9:$Q$40,9,0)</f>
        <v>0</v>
      </c>
      <c r="H17" s="190"/>
      <c r="I17" s="190">
        <f t="shared" si="0"/>
        <v>0</v>
      </c>
      <c r="K17" s="191">
        <f t="shared" si="1"/>
        <v>0</v>
      </c>
      <c r="M17" s="190">
        <v>0</v>
      </c>
      <c r="N17" s="190"/>
      <c r="O17" s="190">
        <v>0</v>
      </c>
      <c r="P17" s="190"/>
      <c r="Q17" s="190">
        <f>VLOOKUP(A17,'درآمد ناشی از فروش '!$A$9:$Q$40,17,0)</f>
        <v>-3088084460</v>
      </c>
      <c r="R17" s="190"/>
      <c r="S17" s="190">
        <f t="shared" si="2"/>
        <v>-3088084460</v>
      </c>
      <c r="U17" s="191">
        <f>S17/'جمع درآمدها'!$J$5</f>
        <v>-5.4958287777366298E-3</v>
      </c>
      <c r="W17" s="192"/>
      <c r="X17" s="192"/>
      <c r="Y17" s="178"/>
    </row>
    <row r="18" spans="1:25" s="189" customFormat="1" ht="51" customHeight="1">
      <c r="A18" s="188" t="s">
        <v>108</v>
      </c>
      <c r="C18" s="190">
        <v>0</v>
      </c>
      <c r="D18" s="190"/>
      <c r="E18" s="190">
        <f>VLOOKUP(A18,'درآمد ناشی از تغییر قیمت اوراق '!$A$9:$Q$35,9,0)</f>
        <v>2792286450</v>
      </c>
      <c r="F18" s="190">
        <v>11385395049</v>
      </c>
      <c r="G18" s="190">
        <f>VLOOKUP(A18,'درآمد ناشی از فروش '!$A$9:$Q$40,9,0)</f>
        <v>0</v>
      </c>
      <c r="H18" s="190"/>
      <c r="I18" s="190">
        <f t="shared" si="0"/>
        <v>2792286450</v>
      </c>
      <c r="K18" s="191">
        <f t="shared" si="1"/>
        <v>8.2426940977982123E-3</v>
      </c>
      <c r="M18" s="190">
        <f>VLOOKUP(A18,'درآمد سود سهام '!$A$9:$S$27,19,0)</f>
        <v>14000000000</v>
      </c>
      <c r="N18" s="190"/>
      <c r="O18" s="190">
        <f>VLOOKUP(A18,'درآمد ناشی از تغییر قیمت اوراق '!$A$9:$Q$35,17,0)</f>
        <v>-873094174</v>
      </c>
      <c r="P18" s="190"/>
      <c r="Q18" s="190">
        <f>VLOOKUP(A18,'درآمد ناشی از فروش '!$A$9:$Q$40,17,0)</f>
        <v>8512901733</v>
      </c>
      <c r="R18" s="190"/>
      <c r="S18" s="190">
        <f t="shared" si="2"/>
        <v>21639807559</v>
      </c>
      <c r="U18" s="191">
        <f>S18/'جمع درآمدها'!$J$5</f>
        <v>3.8512119298522961E-2</v>
      </c>
      <c r="W18" s="192"/>
      <c r="X18" s="192"/>
      <c r="Y18" s="178"/>
    </row>
    <row r="19" spans="1:25" s="189" customFormat="1" ht="51" customHeight="1">
      <c r="A19" s="188" t="s">
        <v>169</v>
      </c>
      <c r="C19" s="190">
        <v>0</v>
      </c>
      <c r="D19" s="190"/>
      <c r="E19" s="190">
        <f>VLOOKUP(A19,'درآمد ناشی از تغییر قیمت اوراق '!$A$9:$Q$35,9,0)</f>
        <v>-20842715554</v>
      </c>
      <c r="F19" s="190">
        <v>10690841457</v>
      </c>
      <c r="G19" s="190">
        <f>VLOOKUP(A19,'درآمد ناشی از فروش '!$A$9:$Q$40,9,0)</f>
        <v>42567774000</v>
      </c>
      <c r="H19" s="190"/>
      <c r="I19" s="190">
        <f t="shared" si="0"/>
        <v>21725058446</v>
      </c>
      <c r="K19" s="191">
        <f t="shared" si="1"/>
        <v>6.4131318270432239E-2</v>
      </c>
      <c r="M19" s="190">
        <f>VLOOKUP(A19,'درآمد سود سهام '!$A$9:$S$27,19,0)</f>
        <v>33000000000</v>
      </c>
      <c r="N19" s="190"/>
      <c r="O19" s="190">
        <f>VLOOKUP(A19,'درآمد ناشی از تغییر قیمت اوراق '!$A$9:$Q$35,17,0)</f>
        <v>-20842715554</v>
      </c>
      <c r="P19" s="190"/>
      <c r="Q19" s="190">
        <f>VLOOKUP(A19,'درآمد ناشی از فروش '!$A$9:$Q$40,17,0)</f>
        <v>2636274</v>
      </c>
      <c r="R19" s="190"/>
      <c r="S19" s="190">
        <f t="shared" si="2"/>
        <v>12159920720</v>
      </c>
      <c r="U19" s="191">
        <f>S19/'جمع درآمدها'!$J$5</f>
        <v>2.1640872551773379E-2</v>
      </c>
      <c r="W19" s="192"/>
      <c r="X19" s="192"/>
      <c r="Y19" s="178"/>
    </row>
    <row r="20" spans="1:25" s="189" customFormat="1" ht="51" customHeight="1">
      <c r="A20" s="188" t="s">
        <v>124</v>
      </c>
      <c r="C20" s="190">
        <v>0</v>
      </c>
      <c r="D20" s="190"/>
      <c r="E20" s="190">
        <v>0</v>
      </c>
      <c r="F20" s="190">
        <v>20830176483</v>
      </c>
      <c r="G20" s="190">
        <f>VLOOKUP(A20,'درآمد ناشی از فروش '!$A$9:$Q$40,9,0)</f>
        <v>0</v>
      </c>
      <c r="H20" s="190"/>
      <c r="I20" s="190">
        <f t="shared" si="0"/>
        <v>0</v>
      </c>
      <c r="K20" s="191">
        <f t="shared" si="1"/>
        <v>0</v>
      </c>
      <c r="M20" s="190">
        <f>VLOOKUP(A20,'درآمد سود سهام '!$A$9:$S$27,19,0)</f>
        <v>8194387406</v>
      </c>
      <c r="N20" s="190"/>
      <c r="O20" s="190">
        <v>0</v>
      </c>
      <c r="P20" s="190"/>
      <c r="Q20" s="190">
        <f>VLOOKUP(A20,'درآمد ناشی از فروش '!$A$9:$Q$40,17,0)</f>
        <v>4246684473</v>
      </c>
      <c r="R20" s="190"/>
      <c r="S20" s="190">
        <f t="shared" si="2"/>
        <v>12441071879</v>
      </c>
      <c r="U20" s="191">
        <f>S20/'جمع درآمدها'!$J$5</f>
        <v>2.2141234070553281E-2</v>
      </c>
      <c r="W20" s="192"/>
      <c r="X20" s="192"/>
      <c r="Y20" s="178"/>
    </row>
    <row r="21" spans="1:25" s="189" customFormat="1" ht="51" customHeight="1">
      <c r="A21" s="188" t="s">
        <v>89</v>
      </c>
      <c r="C21" s="190">
        <v>0</v>
      </c>
      <c r="D21" s="190"/>
      <c r="E21" s="190">
        <f>VLOOKUP(A21,'درآمد ناشی از تغییر قیمت اوراق '!$A$9:$Q$35,9,0)</f>
        <v>44398354703</v>
      </c>
      <c r="F21" s="190">
        <v>16192087046</v>
      </c>
      <c r="G21" s="190">
        <f>VLOOKUP(A21,'درآمد ناشی از فروش '!$A$9:$Q$40,9,0)</f>
        <v>-660354812</v>
      </c>
      <c r="H21" s="190"/>
      <c r="I21" s="190">
        <f t="shared" si="0"/>
        <v>43737999891</v>
      </c>
      <c r="K21" s="191">
        <f t="shared" si="1"/>
        <v>0.12911245318367839</v>
      </c>
      <c r="M21" s="190">
        <f>VLOOKUP(A21,'درآمد سود سهام '!$A$9:$S$27,19,0)</f>
        <v>32020120724</v>
      </c>
      <c r="N21" s="190"/>
      <c r="O21" s="190">
        <f>VLOOKUP(A21,'درآمد ناشی از تغییر قیمت اوراق '!$A$9:$Q$35,17,0)</f>
        <v>-4402713560</v>
      </c>
      <c r="P21" s="190"/>
      <c r="Q21" s="190">
        <f>VLOOKUP(A21,'درآمد ناشی از فروش '!$A$9:$Q$40,17,0)</f>
        <v>-166315750</v>
      </c>
      <c r="R21" s="190"/>
      <c r="S21" s="190">
        <f t="shared" si="2"/>
        <v>27451091414</v>
      </c>
      <c r="U21" s="191">
        <f>S21/'جمع درآمدها'!$J$5</f>
        <v>4.8854395055418956E-2</v>
      </c>
      <c r="W21" s="192"/>
      <c r="X21" s="192"/>
      <c r="Y21" s="178"/>
    </row>
    <row r="22" spans="1:25" s="189" customFormat="1" ht="51" customHeight="1">
      <c r="A22" s="188" t="s">
        <v>168</v>
      </c>
      <c r="C22" s="190">
        <v>0</v>
      </c>
      <c r="D22" s="190"/>
      <c r="E22" s="190">
        <f>VLOOKUP(A22,'درآمد ناشی از تغییر قیمت اوراق '!$A$9:$Q$35,9,0)</f>
        <v>-119286000</v>
      </c>
      <c r="F22" s="190">
        <v>7021148746</v>
      </c>
      <c r="G22" s="190">
        <f>VLOOKUP(A22,'درآمد ناشی از فروش '!$A$9:$Q$40,9,0)</f>
        <v>0</v>
      </c>
      <c r="H22" s="190"/>
      <c r="I22" s="190">
        <f t="shared" si="0"/>
        <v>-119286000</v>
      </c>
      <c r="K22" s="191">
        <f t="shared" si="1"/>
        <v>-3.5212648335200618E-4</v>
      </c>
      <c r="M22" s="190">
        <v>0</v>
      </c>
      <c r="N22" s="190"/>
      <c r="O22" s="190">
        <f>VLOOKUP(A22,'درآمد ناشی از تغییر قیمت اوراق '!$A$9:$Q$35,17,0)</f>
        <v>287892005</v>
      </c>
      <c r="P22" s="190"/>
      <c r="Q22" s="190">
        <f>VLOOKUP(A22,'درآمد ناشی از فروش '!$A$9:$Q$40,17,0)</f>
        <v>0</v>
      </c>
      <c r="R22" s="190"/>
      <c r="S22" s="190">
        <f t="shared" si="2"/>
        <v>287892005</v>
      </c>
      <c r="U22" s="191">
        <f>S22/'جمع درآمدها'!$J$5</f>
        <v>5.1235812570984464E-4</v>
      </c>
      <c r="W22" s="192"/>
      <c r="X22" s="192"/>
      <c r="Y22" s="178"/>
    </row>
    <row r="23" spans="1:25" s="189" customFormat="1" ht="51" customHeight="1">
      <c r="A23" s="188" t="s">
        <v>148</v>
      </c>
      <c r="C23" s="190">
        <v>0</v>
      </c>
      <c r="D23" s="190"/>
      <c r="E23" s="190">
        <v>0</v>
      </c>
      <c r="F23" s="190">
        <v>6299998537</v>
      </c>
      <c r="G23" s="190">
        <f>VLOOKUP(A23,'درآمد ناشی از فروش '!$A$9:$Q$40,9,0)</f>
        <v>0</v>
      </c>
      <c r="H23" s="190"/>
      <c r="I23" s="190">
        <f t="shared" si="0"/>
        <v>0</v>
      </c>
      <c r="K23" s="191">
        <f t="shared" si="1"/>
        <v>0</v>
      </c>
      <c r="M23" s="190">
        <v>0</v>
      </c>
      <c r="N23" s="190"/>
      <c r="O23" s="190">
        <v>0</v>
      </c>
      <c r="P23" s="190"/>
      <c r="Q23" s="190">
        <f>VLOOKUP(A23,'درآمد ناشی از فروش '!$A$9:$Q$40,17,0)</f>
        <v>103188985</v>
      </c>
      <c r="R23" s="190"/>
      <c r="S23" s="190">
        <f t="shared" si="2"/>
        <v>103188985</v>
      </c>
      <c r="U23" s="191">
        <f>S23/'جمع درآمدها'!$J$5</f>
        <v>1.8364426253692344E-4</v>
      </c>
      <c r="W23" s="192"/>
      <c r="X23" s="192"/>
      <c r="Y23" s="178"/>
    </row>
    <row r="24" spans="1:25" s="189" customFormat="1" ht="51" customHeight="1">
      <c r="A24" s="188" t="s">
        <v>125</v>
      </c>
      <c r="C24" s="190">
        <v>0</v>
      </c>
      <c r="D24" s="190"/>
      <c r="E24" s="190">
        <f>VLOOKUP(A24,'درآمد ناشی از تغییر قیمت اوراق '!$A$9:$Q$35,9,0)</f>
        <v>12219876557</v>
      </c>
      <c r="F24" s="190">
        <v>0</v>
      </c>
      <c r="G24" s="190">
        <f>VLOOKUP(A24,'درآمد ناشی از فروش '!$A$9:$Q$40,9,0)</f>
        <v>0</v>
      </c>
      <c r="H24" s="190"/>
      <c r="I24" s="190">
        <f t="shared" si="0"/>
        <v>12219876557</v>
      </c>
      <c r="K24" s="191">
        <f t="shared" si="1"/>
        <v>3.6072482596549729E-2</v>
      </c>
      <c r="M24" s="190">
        <f>VLOOKUP(A24,'درآمد سود سهام '!$A$9:$S$27,19,0)</f>
        <v>4381000000</v>
      </c>
      <c r="N24" s="190"/>
      <c r="O24" s="190">
        <f>VLOOKUP(A24,'درآمد ناشی از تغییر قیمت اوراق '!$A$9:$Q$35,17,0)</f>
        <v>5373543327</v>
      </c>
      <c r="P24" s="190"/>
      <c r="Q24" s="190">
        <f>VLOOKUP(A24,'درآمد ناشی از فروش '!$A$9:$Q$40,17,0)</f>
        <v>-9584104</v>
      </c>
      <c r="R24" s="190"/>
      <c r="S24" s="190">
        <f t="shared" si="2"/>
        <v>9744959223</v>
      </c>
      <c r="U24" s="191">
        <f>S24/'جمع درآمدها'!$J$5</f>
        <v>1.7342993052603679E-2</v>
      </c>
      <c r="W24" s="192"/>
      <c r="X24" s="192"/>
      <c r="Y24" s="178"/>
    </row>
    <row r="25" spans="1:25" s="189" customFormat="1" ht="51" customHeight="1">
      <c r="A25" s="188" t="s">
        <v>112</v>
      </c>
      <c r="C25" s="190">
        <v>0</v>
      </c>
      <c r="D25" s="190"/>
      <c r="E25" s="190">
        <f>VLOOKUP(A25,'درآمد ناشی از تغییر قیمت اوراق '!$A$9:$Q$35,9,0)</f>
        <v>10074682727</v>
      </c>
      <c r="F25" s="190">
        <v>0</v>
      </c>
      <c r="G25" s="190">
        <f>VLOOKUP(A25,'درآمد ناشی از فروش '!$A$9:$Q$40,9,0)</f>
        <v>183346909</v>
      </c>
      <c r="H25" s="190"/>
      <c r="I25" s="190">
        <f t="shared" si="0"/>
        <v>10258029636</v>
      </c>
      <c r="K25" s="191">
        <f t="shared" si="1"/>
        <v>3.0281205689228746E-2</v>
      </c>
      <c r="M25" s="190">
        <f>VLOOKUP(A25,'درآمد سود سهام '!$A$9:$S$27,19,0)</f>
        <v>45450000900</v>
      </c>
      <c r="N25" s="190"/>
      <c r="O25" s="190">
        <f>VLOOKUP(A25,'درآمد ناشی از تغییر قیمت اوراق '!$A$9:$Q$35,17,0)</f>
        <v>2644231440</v>
      </c>
      <c r="P25" s="190"/>
      <c r="Q25" s="190">
        <f>VLOOKUP(A25,'درآمد ناشی از فروش '!$A$9:$Q$40,17,0)</f>
        <v>-5963359341</v>
      </c>
      <c r="R25" s="190"/>
      <c r="S25" s="190">
        <f t="shared" si="2"/>
        <v>42130872999</v>
      </c>
      <c r="U25" s="191">
        <f>S25/'جمع درآمدها'!$J$5</f>
        <v>7.4979835318063598E-2</v>
      </c>
      <c r="W25" s="192"/>
      <c r="X25" s="192"/>
      <c r="Y25" s="178"/>
    </row>
    <row r="26" spans="1:25" s="189" customFormat="1" ht="51" customHeight="1">
      <c r="A26" s="188" t="s">
        <v>88</v>
      </c>
      <c r="C26" s="190">
        <v>0</v>
      </c>
      <c r="D26" s="190"/>
      <c r="E26" s="190">
        <f>VLOOKUP(A26,'درآمد ناشی از تغییر قیمت اوراق '!$A$9:$Q$35,9,0)</f>
        <v>33993293094</v>
      </c>
      <c r="F26" s="190">
        <v>0</v>
      </c>
      <c r="G26" s="190">
        <f>VLOOKUP(A26,'درآمد ناشی از فروش '!$A$9:$Q$40,9,0)</f>
        <v>-2539841</v>
      </c>
      <c r="H26" s="190"/>
      <c r="I26" s="190">
        <f t="shared" si="0"/>
        <v>33990753253</v>
      </c>
      <c r="K26" s="191">
        <f t="shared" si="1"/>
        <v>0.10033905411753814</v>
      </c>
      <c r="M26" s="190">
        <f>VLOOKUP(A26,'درآمد سود سهام '!$A$9:$S$27,19,0)</f>
        <v>43712000000</v>
      </c>
      <c r="N26" s="190"/>
      <c r="O26" s="190">
        <f>VLOOKUP(A26,'درآمد ناشی از تغییر قیمت اوراق '!$A$9:$Q$35,17,0)</f>
        <v>-11957594296</v>
      </c>
      <c r="P26" s="190"/>
      <c r="Q26" s="190">
        <f>VLOOKUP(A26,'درآمد ناشی از فروش '!$A$9:$Q$40,17,0)</f>
        <v>12549716172</v>
      </c>
      <c r="R26" s="190"/>
      <c r="S26" s="190">
        <f t="shared" si="2"/>
        <v>44304121876</v>
      </c>
      <c r="U26" s="191">
        <f>S26/'جمع درآمدها'!$J$5</f>
        <v>7.8847541617586378E-2</v>
      </c>
      <c r="W26" s="192"/>
      <c r="X26" s="192"/>
      <c r="Y26" s="178"/>
    </row>
    <row r="27" spans="1:25" s="189" customFormat="1" ht="51" customHeight="1">
      <c r="A27" s="188" t="s">
        <v>110</v>
      </c>
      <c r="C27" s="190">
        <v>0</v>
      </c>
      <c r="D27" s="190"/>
      <c r="E27" s="190">
        <f>VLOOKUP(A27,'درآمد ناشی از تغییر قیمت اوراق '!$A$9:$Q$35,9,0)</f>
        <v>64652532916</v>
      </c>
      <c r="F27" s="190">
        <v>-119286000</v>
      </c>
      <c r="G27" s="190">
        <f>VLOOKUP(A27,'درآمد ناشی از فروش '!$A$9:$Q$40,9,0)</f>
        <v>2174361532</v>
      </c>
      <c r="H27" s="190"/>
      <c r="I27" s="190">
        <f t="shared" si="0"/>
        <v>66826894448</v>
      </c>
      <c r="K27" s="191">
        <f t="shared" si="1"/>
        <v>0.19726974947026429</v>
      </c>
      <c r="M27" s="190">
        <v>0</v>
      </c>
      <c r="N27" s="190"/>
      <c r="O27" s="190">
        <f>VLOOKUP(A27,'درآمد ناشی از تغییر قیمت اوراق '!$A$9:$Q$35,17,0)</f>
        <v>115430763903</v>
      </c>
      <c r="P27" s="190"/>
      <c r="Q27" s="190">
        <f>VLOOKUP(A27,'درآمد ناشی از فروش '!$A$9:$Q$40,17,0)</f>
        <v>2733148136</v>
      </c>
      <c r="R27" s="190"/>
      <c r="S27" s="190">
        <f t="shared" si="2"/>
        <v>118163912039</v>
      </c>
      <c r="U27" s="191">
        <f>S27/'جمع درآمدها'!$J$5</f>
        <v>0.21029496980593465</v>
      </c>
      <c r="W27" s="192"/>
      <c r="X27" s="192"/>
      <c r="Y27" s="178"/>
    </row>
    <row r="28" spans="1:25" s="189" customFormat="1" ht="51" customHeight="1">
      <c r="A28" s="188" t="s">
        <v>123</v>
      </c>
      <c r="C28" s="190">
        <v>0</v>
      </c>
      <c r="D28" s="190"/>
      <c r="E28" s="190">
        <f>VLOOKUP(A28,'درآمد ناشی از تغییر قیمت اوراق '!$A$9:$Q$35,9,0)</f>
        <v>11385395049</v>
      </c>
      <c r="F28" s="190">
        <v>0</v>
      </c>
      <c r="G28" s="190">
        <f>VLOOKUP(A28,'درآمد ناشی از فروش '!$A$9:$Q$40,9,0)</f>
        <v>186341006</v>
      </c>
      <c r="H28" s="190"/>
      <c r="I28" s="190">
        <f t="shared" si="0"/>
        <v>11571736055</v>
      </c>
      <c r="K28" s="191">
        <f t="shared" si="1"/>
        <v>3.4159203287265627E-2</v>
      </c>
      <c r="M28" s="190">
        <f>VLOOKUP(A28,'درآمد سود سهام '!$A$9:$S$27,19,0)</f>
        <v>24220000000</v>
      </c>
      <c r="N28" s="190"/>
      <c r="O28" s="190">
        <f>VLOOKUP(A28,'درآمد ناشی از تغییر قیمت اوراق '!$A$9:$Q$35,17,0)</f>
        <v>15335175208</v>
      </c>
      <c r="P28" s="190"/>
      <c r="Q28" s="190">
        <f>VLOOKUP(A28,'درآمد ناشی از فروش '!$A$9:$Q$40,17,0)</f>
        <v>-330418922</v>
      </c>
      <c r="R28" s="190"/>
      <c r="S28" s="190">
        <f t="shared" si="2"/>
        <v>39224756286</v>
      </c>
      <c r="U28" s="191">
        <f>S28/'جمع درآمدها'!$J$5</f>
        <v>6.9807852469263285E-2</v>
      </c>
      <c r="W28" s="192"/>
      <c r="X28" s="192"/>
      <c r="Y28" s="178"/>
    </row>
    <row r="29" spans="1:25" s="189" customFormat="1" ht="51" customHeight="1">
      <c r="A29" s="188" t="s">
        <v>126</v>
      </c>
      <c r="C29" s="190">
        <v>0</v>
      </c>
      <c r="D29" s="190"/>
      <c r="E29" s="190">
        <f>VLOOKUP(A29,'درآمد ناشی از تغییر قیمت اوراق '!$A$9:$Q$35,9,0)</f>
        <v>0</v>
      </c>
      <c r="F29" s="190">
        <v>12219876557</v>
      </c>
      <c r="G29" s="190">
        <f>VLOOKUP(A29,'درآمد ناشی از فروش '!$A$9:$Q$40,9,0)</f>
        <v>0</v>
      </c>
      <c r="H29" s="190"/>
      <c r="I29" s="190">
        <f t="shared" si="0"/>
        <v>0</v>
      </c>
      <c r="K29" s="191">
        <f t="shared" si="1"/>
        <v>0</v>
      </c>
      <c r="M29" s="190">
        <v>0</v>
      </c>
      <c r="N29" s="190"/>
      <c r="O29" s="190">
        <f>VLOOKUP(A29,'درآمد ناشی از تغییر قیمت اوراق '!$A$9:$Q$35,17,0)</f>
        <v>474758102</v>
      </c>
      <c r="P29" s="190"/>
      <c r="Q29" s="190">
        <f>VLOOKUP(A29,'درآمد ناشی از فروش '!$A$9:$Q$40,17,0)</f>
        <v>0</v>
      </c>
      <c r="R29" s="190"/>
      <c r="S29" s="190">
        <f t="shared" si="2"/>
        <v>474758102</v>
      </c>
      <c r="U29" s="191">
        <f>S29/'جمع درآمدها'!$J$5</f>
        <v>8.4492159240852577E-4</v>
      </c>
      <c r="W29" s="192"/>
      <c r="X29" s="192"/>
      <c r="Y29" s="178"/>
    </row>
    <row r="30" spans="1:25" s="189" customFormat="1" ht="51" customHeight="1">
      <c r="A30" s="188" t="s">
        <v>109</v>
      </c>
      <c r="C30" s="190">
        <v>0</v>
      </c>
      <c r="D30" s="190"/>
      <c r="E30" s="190">
        <f>VLOOKUP(A30,'درآمد ناشی از تغییر قیمت اوراق '!$A$9:$Q$35,9,0)</f>
        <v>20830176483</v>
      </c>
      <c r="F30" s="190">
        <v>0</v>
      </c>
      <c r="G30" s="190">
        <f>VLOOKUP(A30,'درآمد ناشی از فروش '!$A$9:$Q$40,9,0)</f>
        <v>2696004877</v>
      </c>
      <c r="H30" s="190"/>
      <c r="I30" s="190">
        <f t="shared" si="0"/>
        <v>23526181360</v>
      </c>
      <c r="K30" s="191">
        <f t="shared" si="1"/>
        <v>6.944814570861893E-2</v>
      </c>
      <c r="M30" s="190">
        <f>VLOOKUP(A30,'درآمد سود سهام '!$A$9:$S$27,19,0)</f>
        <v>31395000000</v>
      </c>
      <c r="N30" s="190"/>
      <c r="O30" s="190">
        <f>VLOOKUP(A30,'درآمد ناشی از تغییر قیمت اوراق '!$A$9:$Q$35,17,0)</f>
        <v>81350260974</v>
      </c>
      <c r="P30" s="190"/>
      <c r="Q30" s="190">
        <f>VLOOKUP(A30,'درآمد ناشی از فروش '!$A$9:$Q$40,17,0)</f>
        <v>19765585708</v>
      </c>
      <c r="R30" s="190"/>
      <c r="S30" s="190">
        <f t="shared" si="2"/>
        <v>132510846682</v>
      </c>
      <c r="U30" s="191">
        <f>S30/'جمع درآمدها'!$J$5</f>
        <v>0.23582804615298056</v>
      </c>
      <c r="W30" s="192"/>
      <c r="X30" s="192"/>
      <c r="Y30" s="178"/>
    </row>
    <row r="31" spans="1:25" s="189" customFormat="1" ht="51" customHeight="1">
      <c r="A31" s="188" t="s">
        <v>90</v>
      </c>
      <c r="C31" s="190">
        <v>0</v>
      </c>
      <c r="D31" s="190"/>
      <c r="E31" s="190">
        <f>VLOOKUP(A31,'درآمد ناشی از تغییر قیمت اوراق '!$A$9:$Q$35,9,0)</f>
        <v>4716126569</v>
      </c>
      <c r="F31" s="190">
        <v>4716126569</v>
      </c>
      <c r="G31" s="190">
        <f>VLOOKUP(A31,'درآمد ناشی از فروش '!$A$9:$Q$40,9,0)</f>
        <v>0</v>
      </c>
      <c r="H31" s="190"/>
      <c r="I31" s="190">
        <f t="shared" si="0"/>
        <v>4716126569</v>
      </c>
      <c r="K31" s="191">
        <f t="shared" si="1"/>
        <v>1.3921776769989206E-2</v>
      </c>
      <c r="M31" s="190">
        <f>VLOOKUP(A31,'درآمد سود سهام '!$A$9:$S$27,19,0)</f>
        <v>3900000000</v>
      </c>
      <c r="N31" s="190"/>
      <c r="O31" s="190">
        <f>VLOOKUP(A31,'درآمد ناشی از تغییر قیمت اوراق '!$A$9:$Q$35,17,0)</f>
        <v>24558281936</v>
      </c>
      <c r="P31" s="190"/>
      <c r="Q31" s="190">
        <f>VLOOKUP(A31,'درآمد ناشی از فروش '!$A$9:$Q$40,17,0)</f>
        <v>34352182076</v>
      </c>
      <c r="R31" s="190"/>
      <c r="S31" s="190">
        <f t="shared" si="2"/>
        <v>62810464012</v>
      </c>
      <c r="U31" s="191">
        <f>S31/'جمع درآمدها'!$J$5</f>
        <v>0.11178306815485888</v>
      </c>
      <c r="W31" s="192"/>
      <c r="X31" s="192"/>
      <c r="Y31" s="178"/>
    </row>
    <row r="32" spans="1:25" s="189" customFormat="1" ht="51" customHeight="1">
      <c r="A32" s="188" t="s">
        <v>91</v>
      </c>
      <c r="C32" s="190">
        <v>0</v>
      </c>
      <c r="D32" s="190"/>
      <c r="E32" s="190">
        <f>VLOOKUP(A32,'درآمد ناشی از تغییر قیمت اوراق '!$A$9:$Q$35,9,0)</f>
        <v>4600463400</v>
      </c>
      <c r="F32" s="190">
        <v>4600463400</v>
      </c>
      <c r="G32" s="190">
        <f>VLOOKUP(A32,'درآمد ناشی از فروش '!$A$9:$Q$40,9,0)</f>
        <v>0</v>
      </c>
      <c r="H32" s="190"/>
      <c r="I32" s="190">
        <f t="shared" si="0"/>
        <v>4600463400</v>
      </c>
      <c r="K32" s="191">
        <f t="shared" si="1"/>
        <v>1.3580344707942373E-2</v>
      </c>
      <c r="M32" s="190">
        <v>0</v>
      </c>
      <c r="N32" s="190"/>
      <c r="O32" s="190">
        <f>VLOOKUP(A32,'درآمد ناشی از تغییر قیمت اوراق '!$A$9:$Q$35,17,0)</f>
        <v>14685334332</v>
      </c>
      <c r="P32" s="190"/>
      <c r="Q32" s="190">
        <f>VLOOKUP(A32,'درآمد ناشی از فروش '!$A$9:$Q$40,17,0)</f>
        <v>-2147651792</v>
      </c>
      <c r="R32" s="190"/>
      <c r="S32" s="190">
        <f t="shared" si="2"/>
        <v>12537682540</v>
      </c>
      <c r="U32" s="191">
        <f>S32/'جمع درآمدها'!$J$5</f>
        <v>2.231317096471451E-2</v>
      </c>
      <c r="W32" s="192"/>
      <c r="X32" s="192"/>
      <c r="Y32" s="178"/>
    </row>
    <row r="33" spans="1:27" s="189" customFormat="1" ht="51" customHeight="1">
      <c r="A33" s="188" t="s">
        <v>118</v>
      </c>
      <c r="C33" s="190">
        <v>0</v>
      </c>
      <c r="D33" s="190"/>
      <c r="E33" s="190">
        <v>0</v>
      </c>
      <c r="F33" s="190">
        <v>0</v>
      </c>
      <c r="G33" s="190">
        <f>VLOOKUP(A33,'درآمد ناشی از فروش '!$A$9:$Q$40,9,0)</f>
        <v>0</v>
      </c>
      <c r="H33" s="190"/>
      <c r="I33" s="190">
        <f t="shared" si="0"/>
        <v>0</v>
      </c>
      <c r="K33" s="191">
        <f t="shared" si="1"/>
        <v>0</v>
      </c>
      <c r="M33" s="190">
        <v>0</v>
      </c>
      <c r="N33" s="190"/>
      <c r="O33" s="190">
        <v>0</v>
      </c>
      <c r="P33" s="190"/>
      <c r="Q33" s="190">
        <f>VLOOKUP(A33,'درآمد ناشی از فروش '!$A$9:$Q$40,17,0)</f>
        <v>6919838686</v>
      </c>
      <c r="R33" s="190"/>
      <c r="S33" s="190">
        <f t="shared" si="2"/>
        <v>6919838686</v>
      </c>
      <c r="U33" s="191">
        <f>S33/'جمع درآمدها'!$J$5</f>
        <v>1.2315158176669179E-2</v>
      </c>
      <c r="W33" s="192"/>
      <c r="X33" s="192"/>
      <c r="Y33" s="178"/>
    </row>
    <row r="34" spans="1:27" s="189" customFormat="1" ht="51" customHeight="1">
      <c r="A34" s="188" t="s">
        <v>119</v>
      </c>
      <c r="C34" s="190">
        <v>0</v>
      </c>
      <c r="D34" s="190"/>
      <c r="E34" s="190">
        <f>VLOOKUP(A34,'درآمد ناشی از تغییر قیمت اوراق '!$A$9:$Q$35,9,0)</f>
        <v>16192087046</v>
      </c>
      <c r="F34" s="190">
        <v>-3312430797</v>
      </c>
      <c r="G34" s="190">
        <f>VLOOKUP(A34,'درآمد ناشی از فروش '!$A$9:$Q$40,9,0)</f>
        <v>4033508145</v>
      </c>
      <c r="H34" s="190"/>
      <c r="I34" s="190">
        <f t="shared" si="0"/>
        <v>20225595191</v>
      </c>
      <c r="K34" s="191">
        <f t="shared" si="1"/>
        <v>5.9704975506832972E-2</v>
      </c>
      <c r="M34" s="190">
        <f>VLOOKUP(A34,'درآمد سود سهام '!$A$9:$S$27,19,0)</f>
        <v>7500000000</v>
      </c>
      <c r="N34" s="190"/>
      <c r="O34" s="190">
        <f>VLOOKUP(A34,'درآمد ناشی از تغییر قیمت اوراق '!$A$9:$Q$35,17,0)</f>
        <v>9853996293</v>
      </c>
      <c r="P34" s="190"/>
      <c r="Q34" s="190">
        <f>VLOOKUP(A34,'درآمد ناشی از فروش '!$A$9:$Q$40,17,0)</f>
        <v>12309819511</v>
      </c>
      <c r="R34" s="190"/>
      <c r="S34" s="190">
        <f t="shared" si="2"/>
        <v>29663815804</v>
      </c>
      <c r="U34" s="191">
        <f>S34/'جمع درآمدها'!$J$5</f>
        <v>5.2792355476281839E-2</v>
      </c>
      <c r="W34" s="192"/>
      <c r="X34" s="192"/>
      <c r="Y34" s="178"/>
    </row>
    <row r="35" spans="1:27" s="189" customFormat="1" ht="51" customHeight="1">
      <c r="A35" s="188" t="s">
        <v>99</v>
      </c>
      <c r="C35" s="190">
        <v>0</v>
      </c>
      <c r="D35" s="190"/>
      <c r="E35" s="190">
        <f>VLOOKUP(A35,'درآمد ناشی از تغییر قیمت اوراق '!$A$9:$Q$35,9,0)</f>
        <v>-3312430798</v>
      </c>
      <c r="F35" s="190">
        <v>0</v>
      </c>
      <c r="G35" s="190">
        <f>VLOOKUP(A35,'درآمد ناشی از فروش '!$A$9:$Q$40,9,0)</f>
        <v>0</v>
      </c>
      <c r="H35" s="190"/>
      <c r="I35" s="190">
        <f t="shared" si="0"/>
        <v>-3312430798</v>
      </c>
      <c r="K35" s="191">
        <f t="shared" si="1"/>
        <v>-9.7781349718040634E-3</v>
      </c>
      <c r="M35" s="190">
        <f>VLOOKUP(A35,'درآمد سود سهام '!$A$9:$S$27,19,0)</f>
        <v>11400000000</v>
      </c>
      <c r="N35" s="190"/>
      <c r="O35" s="190">
        <f>VLOOKUP(A35,'درآمد ناشی از تغییر قیمت اوراق '!$A$9:$Q$35,17,0)</f>
        <v>21445223647</v>
      </c>
      <c r="P35" s="190"/>
      <c r="Q35" s="190">
        <f>VLOOKUP(A35,'درآمد ناشی از فروش '!$A$9:$Q$40,17,0)</f>
        <v>815818355</v>
      </c>
      <c r="R35" s="190"/>
      <c r="S35" s="190">
        <f t="shared" si="2"/>
        <v>33661042002</v>
      </c>
      <c r="U35" s="191">
        <f>S35/'جمع درآمدها'!$J$5</f>
        <v>5.990617346106946E-2</v>
      </c>
      <c r="W35" s="192"/>
      <c r="X35" s="192"/>
      <c r="Y35" s="178"/>
    </row>
    <row r="36" spans="1:27" s="189" customFormat="1" ht="51" customHeight="1">
      <c r="A36" s="188" t="s">
        <v>84</v>
      </c>
      <c r="C36" s="190">
        <v>0</v>
      </c>
      <c r="D36" s="190"/>
      <c r="E36" s="190">
        <v>0</v>
      </c>
      <c r="F36" s="190">
        <v>0</v>
      </c>
      <c r="G36" s="190">
        <f>VLOOKUP(A36,'درآمد ناشی از فروش '!$A$9:$Q$40,9,0)</f>
        <v>0</v>
      </c>
      <c r="H36" s="190"/>
      <c r="I36" s="190">
        <f t="shared" si="0"/>
        <v>0</v>
      </c>
      <c r="K36" s="191">
        <f t="shared" si="1"/>
        <v>0</v>
      </c>
      <c r="M36" s="190">
        <v>0</v>
      </c>
      <c r="N36" s="190"/>
      <c r="O36" s="190">
        <v>0</v>
      </c>
      <c r="P36" s="190"/>
      <c r="Q36" s="190">
        <f>VLOOKUP(A36,'درآمد ناشی از فروش '!$A$9:$Q$40,17,0)</f>
        <v>-23093737578</v>
      </c>
      <c r="R36" s="190"/>
      <c r="S36" s="190">
        <f t="shared" si="2"/>
        <v>-23093737578</v>
      </c>
      <c r="U36" s="191">
        <f>S36/'جمع درآمدها'!$J$5</f>
        <v>-4.1099662010756731E-2</v>
      </c>
      <c r="W36" s="192"/>
      <c r="X36" s="192"/>
      <c r="Y36" s="178"/>
    </row>
    <row r="37" spans="1:27" s="189" customFormat="1" ht="51" customHeight="1">
      <c r="A37" s="188" t="s">
        <v>105</v>
      </c>
      <c r="C37" s="190">
        <v>0</v>
      </c>
      <c r="D37" s="190"/>
      <c r="E37" s="190">
        <v>0</v>
      </c>
      <c r="F37" s="190">
        <v>0</v>
      </c>
      <c r="G37" s="190">
        <f>VLOOKUP(A37,'درآمد ناشی از فروش '!$A$9:$Q$40,9,0)</f>
        <v>0</v>
      </c>
      <c r="H37" s="190"/>
      <c r="I37" s="190">
        <f t="shared" si="0"/>
        <v>0</v>
      </c>
      <c r="K37" s="191">
        <f t="shared" si="1"/>
        <v>0</v>
      </c>
      <c r="M37" s="190">
        <v>0</v>
      </c>
      <c r="N37" s="190"/>
      <c r="O37" s="190">
        <v>0</v>
      </c>
      <c r="P37" s="190"/>
      <c r="Q37" s="190">
        <f>VLOOKUP(A37,'درآمد ناشی از فروش '!$A$9:$Q$40,17,0)</f>
        <v>4732905526</v>
      </c>
      <c r="R37" s="190"/>
      <c r="S37" s="190">
        <f t="shared" si="2"/>
        <v>4732905526</v>
      </c>
      <c r="U37" s="191">
        <f>S37/'جمع درآمدها'!$J$5</f>
        <v>8.4230981143888547E-3</v>
      </c>
      <c r="W37" s="192"/>
      <c r="X37" s="192"/>
      <c r="Y37" s="178"/>
    </row>
    <row r="38" spans="1:27" s="189" customFormat="1" ht="51" customHeight="1">
      <c r="A38" s="188" t="s">
        <v>85</v>
      </c>
      <c r="C38" s="190">
        <v>0</v>
      </c>
      <c r="D38" s="190"/>
      <c r="E38" s="190">
        <f>VLOOKUP(A38,'درآمد ناشی از تغییر قیمت اوراق '!$A$9:$Q$35,9,0)</f>
        <v>6299998537</v>
      </c>
      <c r="F38" s="190">
        <v>2792286450</v>
      </c>
      <c r="G38" s="190">
        <f>VLOOKUP(A38,'درآمد ناشی از فروش '!$A$9:$Q$40,9,0)</f>
        <v>-3197947975</v>
      </c>
      <c r="H38" s="190"/>
      <c r="I38" s="190">
        <f t="shared" si="0"/>
        <v>3102050562</v>
      </c>
      <c r="K38" s="191">
        <f t="shared" si="1"/>
        <v>9.1571027243530206E-3</v>
      </c>
      <c r="M38" s="190">
        <v>0</v>
      </c>
      <c r="N38" s="190"/>
      <c r="O38" s="190">
        <f>VLOOKUP(A38,'درآمد ناشی از تغییر قیمت اوراق '!$A$9:$Q$35,17,0)</f>
        <v>-1866447663</v>
      </c>
      <c r="P38" s="190"/>
      <c r="Q38" s="190">
        <f>VLOOKUP(A38,'درآمد ناشی از فروش '!$A$9:$Q$40,17,0)</f>
        <v>-39590252885</v>
      </c>
      <c r="R38" s="190"/>
      <c r="S38" s="190">
        <f t="shared" si="2"/>
        <v>-41456700548</v>
      </c>
      <c r="U38" s="191">
        <f>S38/'جمع درآمدها'!$J$5</f>
        <v>-7.378001827764398E-2</v>
      </c>
      <c r="W38" s="192"/>
      <c r="X38" s="192"/>
      <c r="Y38" s="178"/>
    </row>
    <row r="39" spans="1:27" s="189" customFormat="1" ht="51" customHeight="1">
      <c r="A39" s="188" t="s">
        <v>86</v>
      </c>
      <c r="C39" s="190">
        <v>0</v>
      </c>
      <c r="D39" s="190"/>
      <c r="E39" s="190">
        <f>VLOOKUP(A39,'درآمد ناشی از تغییر قیمت اوراق '!$A$9:$Q$35,9,0)</f>
        <v>4589528850</v>
      </c>
      <c r="F39" s="190">
        <v>4589528850</v>
      </c>
      <c r="G39" s="190">
        <f>VLOOKUP(A39,'درآمد ناشی از فروش '!$A$9:$Q$40,9,0)</f>
        <v>0</v>
      </c>
      <c r="H39" s="190"/>
      <c r="I39" s="190">
        <f t="shared" si="0"/>
        <v>4589528850</v>
      </c>
      <c r="K39" s="191">
        <f t="shared" si="1"/>
        <v>1.3548066446968437E-2</v>
      </c>
      <c r="M39" s="190">
        <f>VLOOKUP(A39,'درآمد سود سهام '!$A$9:$S$27,19,0)</f>
        <v>10808000000</v>
      </c>
      <c r="N39" s="190"/>
      <c r="O39" s="190">
        <f>VLOOKUP(A39,'درآمد ناشی از تغییر قیمت اوراق '!$A$9:$Q$35,17,0)</f>
        <v>9094465873</v>
      </c>
      <c r="P39" s="190"/>
      <c r="Q39" s="190">
        <f>VLOOKUP(A39,'درآمد ناشی از فروش '!$A$9:$Q$40,17,0)</f>
        <v>1086774268</v>
      </c>
      <c r="R39" s="190"/>
      <c r="S39" s="190">
        <f t="shared" si="2"/>
        <v>20989240141</v>
      </c>
      <c r="U39" s="191">
        <f>S39/'جمع درآمدها'!$J$5</f>
        <v>3.7354311866759186E-2</v>
      </c>
      <c r="W39" s="192"/>
      <c r="X39" s="192"/>
      <c r="Y39" s="178"/>
    </row>
    <row r="40" spans="1:27" s="189" customFormat="1" ht="51" customHeight="1">
      <c r="A40" s="188" t="s">
        <v>145</v>
      </c>
      <c r="C40" s="190">
        <v>0</v>
      </c>
      <c r="D40" s="190"/>
      <c r="E40" s="190">
        <f>VLOOKUP(A40,'درآمد ناشی از تغییر قیمت اوراق '!$A$9:$Q$35,9,0)</f>
        <v>13497313907</v>
      </c>
      <c r="F40" s="190">
        <v>-20842715554</v>
      </c>
      <c r="G40" s="190">
        <v>0</v>
      </c>
      <c r="H40" s="190"/>
      <c r="I40" s="190">
        <f t="shared" si="0"/>
        <v>13497313907</v>
      </c>
      <c r="K40" s="191">
        <f t="shared" si="1"/>
        <v>3.9843415662944831E-2</v>
      </c>
      <c r="M40" s="190">
        <v>0</v>
      </c>
      <c r="N40" s="190"/>
      <c r="O40" s="190">
        <f>VLOOKUP(A40,'درآمد ناشی از تغییر قیمت اوراق '!$A$9:$Q$35,17,0)</f>
        <v>-4149967537</v>
      </c>
      <c r="P40" s="190"/>
      <c r="Q40" s="190">
        <v>0</v>
      </c>
      <c r="R40" s="190"/>
      <c r="S40" s="190">
        <f t="shared" si="2"/>
        <v>-4149967537</v>
      </c>
      <c r="U40" s="191">
        <f>S40/'جمع درآمدها'!$J$5</f>
        <v>-7.3856500079396798E-3</v>
      </c>
      <c r="W40" s="192"/>
      <c r="X40" s="192"/>
      <c r="Y40" s="178"/>
    </row>
    <row r="41" spans="1:27" s="189" customFormat="1" ht="51" customHeight="1">
      <c r="A41" s="188" t="s">
        <v>115</v>
      </c>
      <c r="C41" s="190">
        <v>0</v>
      </c>
      <c r="D41" s="190"/>
      <c r="E41" s="190">
        <f>VLOOKUP(A41,'درآمد ناشی از تغییر قیمت اوراق '!$A$9:$Q$35,9,0)</f>
        <v>0</v>
      </c>
      <c r="F41" s="190">
        <v>609643625</v>
      </c>
      <c r="G41" s="190">
        <v>0</v>
      </c>
      <c r="H41" s="190"/>
      <c r="I41" s="190">
        <f t="shared" si="0"/>
        <v>0</v>
      </c>
      <c r="K41" s="191">
        <f t="shared" si="1"/>
        <v>0</v>
      </c>
      <c r="M41" s="190">
        <v>0</v>
      </c>
      <c r="N41" s="190"/>
      <c r="O41" s="190">
        <f>VLOOKUP(A41,'درآمد ناشی از تغییر قیمت اوراق '!$A$9:$Q$35,17,0)</f>
        <v>0</v>
      </c>
      <c r="P41" s="190"/>
      <c r="Q41" s="190">
        <v>0</v>
      </c>
      <c r="R41" s="190"/>
      <c r="S41" s="190">
        <f t="shared" si="2"/>
        <v>0</v>
      </c>
      <c r="U41" s="191">
        <f>S41/'جمع درآمدها'!$J$5</f>
        <v>0</v>
      </c>
      <c r="W41" s="192"/>
      <c r="X41" s="192"/>
      <c r="Y41" s="178"/>
    </row>
    <row r="42" spans="1:27" s="189" customFormat="1" ht="51" customHeight="1">
      <c r="A42" s="188" t="s">
        <v>161</v>
      </c>
      <c r="C42" s="190">
        <v>0</v>
      </c>
      <c r="D42" s="190"/>
      <c r="E42" s="190">
        <f>VLOOKUP(A42,'درآمد ناشی از تغییر قیمت اوراق '!$A$9:$Q$35,9,0)</f>
        <v>11041090533</v>
      </c>
      <c r="F42" s="190">
        <v>13497313907</v>
      </c>
      <c r="G42" s="190">
        <v>0</v>
      </c>
      <c r="H42" s="190"/>
      <c r="I42" s="190">
        <f t="shared" si="0"/>
        <v>11041090533</v>
      </c>
      <c r="K42" s="191">
        <f t="shared" si="1"/>
        <v>3.2592763457207199E-2</v>
      </c>
      <c r="M42" s="190">
        <v>0</v>
      </c>
      <c r="N42" s="190"/>
      <c r="O42" s="190">
        <f>VLOOKUP(A42,'درآمد ناشی از تغییر قیمت اوراق '!$A$9:$Q$35,17,0)</f>
        <v>10731044552</v>
      </c>
      <c r="P42" s="190"/>
      <c r="Q42" s="190">
        <v>0</v>
      </c>
      <c r="R42" s="190"/>
      <c r="S42" s="190">
        <f t="shared" si="2"/>
        <v>10731044552</v>
      </c>
      <c r="U42" s="191">
        <f>S42/'جمع درآمدها'!$J$5</f>
        <v>1.9097917893105644E-2</v>
      </c>
      <c r="W42" s="192"/>
      <c r="X42" s="192"/>
      <c r="Y42" s="178"/>
    </row>
    <row r="43" spans="1:27" s="189" customFormat="1" ht="51" customHeight="1">
      <c r="A43" s="188" t="s">
        <v>171</v>
      </c>
      <c r="C43" s="190"/>
      <c r="D43" s="190"/>
      <c r="E43" s="190">
        <v>609643625</v>
      </c>
      <c r="F43" s="190">
        <v>0</v>
      </c>
      <c r="G43" s="190"/>
      <c r="H43" s="190"/>
      <c r="I43" s="190">
        <f t="shared" si="0"/>
        <v>609643625</v>
      </c>
      <c r="K43" s="191"/>
      <c r="M43" s="190"/>
      <c r="N43" s="190"/>
      <c r="O43" s="190">
        <v>609643625</v>
      </c>
      <c r="P43" s="190"/>
      <c r="Q43" s="190"/>
      <c r="R43" s="190"/>
      <c r="S43" s="190"/>
      <c r="U43" s="191"/>
      <c r="W43" s="192"/>
      <c r="X43" s="192"/>
      <c r="Y43" s="178"/>
    </row>
    <row r="44" spans="1:27" s="189" customFormat="1" ht="51" customHeight="1">
      <c r="A44" s="188" t="s">
        <v>170</v>
      </c>
      <c r="C44" s="190"/>
      <c r="D44" s="190"/>
      <c r="E44" s="190">
        <v>-10120798</v>
      </c>
      <c r="F44" s="190">
        <v>0</v>
      </c>
      <c r="G44" s="190"/>
      <c r="H44" s="190"/>
      <c r="I44" s="190">
        <f t="shared" si="0"/>
        <v>-10120798</v>
      </c>
      <c r="K44" s="191"/>
      <c r="M44" s="190"/>
      <c r="N44" s="190"/>
      <c r="O44" s="190">
        <v>-10120798</v>
      </c>
      <c r="P44" s="190"/>
      <c r="Q44" s="190"/>
      <c r="R44" s="190"/>
      <c r="S44" s="190"/>
      <c r="U44" s="191"/>
      <c r="W44" s="192"/>
      <c r="X44" s="192"/>
      <c r="Y44" s="178"/>
    </row>
    <row r="45" spans="1:27" s="189" customFormat="1" ht="51" customHeight="1">
      <c r="A45" s="188" t="s">
        <v>172</v>
      </c>
      <c r="C45" s="190"/>
      <c r="D45" s="190"/>
      <c r="E45" s="190">
        <v>-7946940100</v>
      </c>
      <c r="F45" s="190">
        <v>0</v>
      </c>
      <c r="G45" s="190"/>
      <c r="H45" s="190"/>
      <c r="I45" s="190">
        <f t="shared" si="0"/>
        <v>-7946940100</v>
      </c>
      <c r="K45" s="191"/>
      <c r="M45" s="190"/>
      <c r="N45" s="190"/>
      <c r="O45" s="190">
        <v>-7946940100</v>
      </c>
      <c r="P45" s="190"/>
      <c r="Q45" s="190"/>
      <c r="R45" s="190"/>
      <c r="S45" s="190"/>
      <c r="U45" s="191"/>
      <c r="W45" s="192"/>
      <c r="X45" s="192"/>
      <c r="Y45" s="178"/>
    </row>
    <row r="46" spans="1:27" s="178" customFormat="1" ht="51" customHeight="1" thickBot="1">
      <c r="C46" s="193">
        <f>SUM(C10:C42)</f>
        <v>0</v>
      </c>
      <c r="E46" s="193">
        <f>SUM(E10:E45)</f>
        <v>284391413012</v>
      </c>
      <c r="F46" s="178">
        <f>SUM(F10:F45)</f>
        <v>281307383378</v>
      </c>
      <c r="G46" s="193">
        <f>SUM(G10:G42)</f>
        <v>51572702398</v>
      </c>
      <c r="I46" s="193">
        <f>SUM(I10:I42)</f>
        <v>343311532683</v>
      </c>
      <c r="J46" s="189"/>
      <c r="K46" s="22">
        <f>SUM(K10:K42)</f>
        <v>1.0134389844395162</v>
      </c>
      <c r="L46" s="189"/>
      <c r="M46" s="193">
        <f>SUM(M10:M42)</f>
        <v>410713087192</v>
      </c>
      <c r="O46" s="193">
        <f>SUM(O10:O45)</f>
        <v>206520705996</v>
      </c>
      <c r="Q46" s="193">
        <f>SUM(Q10:Q42)</f>
        <v>-80127613326</v>
      </c>
      <c r="S46" s="193">
        <f>SUM(S10:S42)</f>
        <v>544453597135</v>
      </c>
      <c r="T46" s="189"/>
      <c r="U46" s="22">
        <f>SUM(U10:U42)</f>
        <v>0.96895787211621742</v>
      </c>
      <c r="V46" s="189"/>
      <c r="AA46" s="166">
        <f>SUM(W46:Z46)</f>
        <v>0</v>
      </c>
    </row>
    <row r="47" spans="1:27" s="194" customFormat="1" ht="51" customHeight="1" thickTop="1"/>
    <row r="48" spans="1:27" s="194" customFormat="1" ht="36.75"/>
    <row r="49" s="194" customFormat="1" ht="36.75"/>
    <row r="50" s="194" customFormat="1" ht="36.75"/>
    <row r="51" s="194" customFormat="1" ht="36.75"/>
    <row r="52" s="194" customFormat="1" ht="36.75"/>
    <row r="53" s="194" customFormat="1" ht="36.75"/>
    <row r="54" s="194" customFormat="1" ht="36.75"/>
    <row r="55" s="194" customFormat="1" ht="36.75"/>
    <row r="56" s="194" customFormat="1" ht="36.75"/>
    <row r="57" s="194" customFormat="1" ht="36.75"/>
    <row r="58" s="194" customFormat="1" ht="36.75"/>
    <row r="59" s="194" customFormat="1" ht="36.75"/>
    <row r="60" s="194" customFormat="1" ht="36.75"/>
    <row r="61" s="194" customFormat="1" ht="36.75"/>
    <row r="62" s="194" customFormat="1" ht="36.75"/>
    <row r="63" s="194" customFormat="1" ht="36.75"/>
    <row r="64" s="194" customFormat="1" ht="36.75"/>
    <row r="65" spans="1:1" s="194" customFormat="1" ht="36.75"/>
    <row r="66" spans="1:1" s="194" customFormat="1" ht="36.75"/>
    <row r="67" spans="1:1" s="194" customFormat="1" ht="36.75"/>
    <row r="68" spans="1:1" ht="36.75">
      <c r="A68" s="194"/>
    </row>
  </sheetData>
  <autoFilter ref="A9:AA9" xr:uid="{00000000-0001-0000-0800-000000000000}">
    <sortState xmlns:xlrd2="http://schemas.microsoft.com/office/spreadsheetml/2017/richdata2" ref="A11:AA37">
      <sortCondition descending="1" ref="G9"/>
    </sortState>
  </autoFilter>
  <sortState xmlns:xlrd2="http://schemas.microsoft.com/office/spreadsheetml/2017/richdata2" ref="A8:U11">
    <sortCondition descending="1" ref="S8:S1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2:R43"/>
  <sheetViews>
    <sheetView rightToLeft="1" view="pageBreakPreview" zoomScale="60" zoomScaleNormal="100" workbookViewId="0">
      <selection activeCell="M12" sqref="M12"/>
    </sheetView>
  </sheetViews>
  <sheetFormatPr defaultColWidth="9.140625" defaultRowHeight="27.75"/>
  <cols>
    <col min="1" max="1" width="42" style="196" bestFit="1" customWidth="1"/>
    <col min="2" max="2" width="1" style="196" customWidth="1"/>
    <col min="3" max="3" width="20.28515625" style="196" customWidth="1"/>
    <col min="4" max="4" width="1" style="196" customWidth="1"/>
    <col min="5" max="5" width="24" style="196" bestFit="1" customWidth="1"/>
    <col min="6" max="6" width="1" style="196" customWidth="1"/>
    <col min="7" max="7" width="20.140625" style="196" bestFit="1" customWidth="1"/>
    <col min="8" max="8" width="1" style="196" customWidth="1"/>
    <col min="9" max="9" width="20.140625" style="196" bestFit="1" customWidth="1"/>
    <col min="10" max="10" width="1" style="196" customWidth="1"/>
    <col min="11" max="11" width="20.7109375" style="196" customWidth="1"/>
    <col min="12" max="12" width="1" style="196" customWidth="1"/>
    <col min="13" max="13" width="24" style="196" bestFit="1" customWidth="1"/>
    <col min="14" max="14" width="1" style="196" customWidth="1"/>
    <col min="15" max="15" width="20.5703125" style="196" bestFit="1" customWidth="1"/>
    <col min="16" max="16" width="1" style="196" customWidth="1"/>
    <col min="17" max="17" width="20.5703125" style="196" bestFit="1" customWidth="1"/>
    <col min="18" max="18" width="1" style="196" customWidth="1"/>
    <col min="19" max="19" width="9.140625" style="196" customWidth="1"/>
    <col min="20" max="16384" width="9.140625" style="196"/>
  </cols>
  <sheetData>
    <row r="2" spans="1:18" s="196" customFormat="1" ht="30">
      <c r="A2" s="195" t="s">
        <v>67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</row>
    <row r="3" spans="1:18" s="196" customFormat="1" ht="30">
      <c r="A3" s="195" t="str">
        <f>'سرمایه‌گذاری در سهام '!A3:U3</f>
        <v>صورت وضعیت درآمدها</v>
      </c>
      <c r="B3" s="195"/>
      <c r="C3" s="195" t="s">
        <v>29</v>
      </c>
      <c r="D3" s="195" t="s">
        <v>29</v>
      </c>
      <c r="E3" s="195" t="s">
        <v>29</v>
      </c>
      <c r="F3" s="195" t="s">
        <v>29</v>
      </c>
      <c r="G3" s="195" t="s">
        <v>29</v>
      </c>
      <c r="H3" s="195"/>
      <c r="I3" s="195"/>
      <c r="J3" s="195"/>
      <c r="K3" s="195"/>
      <c r="L3" s="195"/>
      <c r="M3" s="195"/>
      <c r="N3" s="195"/>
      <c r="O3" s="195"/>
      <c r="P3" s="195"/>
      <c r="Q3" s="195"/>
    </row>
    <row r="4" spans="1:18" s="196" customFormat="1" ht="30">
      <c r="A4" s="195" t="str">
        <f>'سرمایه‌گذاری در سهام '!A4:U4</f>
        <v>برای ماه منتهی به 1402/09/30</v>
      </c>
      <c r="B4" s="195"/>
      <c r="C4" s="195">
        <f>'سرمایه‌گذاری در سهام '!A4:U4</f>
        <v>0</v>
      </c>
      <c r="D4" s="195" t="s">
        <v>60</v>
      </c>
      <c r="E4" s="195" t="s">
        <v>60</v>
      </c>
      <c r="F4" s="195" t="s">
        <v>60</v>
      </c>
      <c r="G4" s="195" t="s">
        <v>60</v>
      </c>
      <c r="H4" s="195"/>
      <c r="I4" s="195"/>
      <c r="J4" s="195"/>
      <c r="K4" s="195"/>
      <c r="L4" s="195"/>
      <c r="M4" s="195"/>
      <c r="N4" s="195"/>
      <c r="O4" s="195"/>
      <c r="P4" s="195"/>
      <c r="Q4" s="195"/>
    </row>
    <row r="5" spans="1:18" s="196" customFormat="1" ht="30"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</row>
    <row r="6" spans="1:18" s="196" customFormat="1" ht="32.25">
      <c r="A6" s="198" t="s">
        <v>82</v>
      </c>
      <c r="B6" s="198"/>
      <c r="C6" s="198"/>
      <c r="D6" s="198"/>
      <c r="E6" s="198"/>
      <c r="F6" s="198"/>
      <c r="G6" s="198"/>
      <c r="H6" s="198"/>
      <c r="I6" s="198"/>
      <c r="J6" s="198"/>
      <c r="K6" s="198"/>
      <c r="L6" s="198"/>
      <c r="M6" s="198"/>
      <c r="N6" s="198"/>
      <c r="O6" s="198"/>
      <c r="P6" s="198"/>
      <c r="Q6" s="198"/>
    </row>
    <row r="7" spans="1:18" s="196" customFormat="1" ht="32.25">
      <c r="A7" s="199"/>
      <c r="B7" s="199"/>
      <c r="C7" s="199"/>
      <c r="D7" s="199"/>
      <c r="E7" s="199"/>
      <c r="F7" s="199"/>
      <c r="G7" s="199"/>
      <c r="H7" s="199"/>
      <c r="I7" s="199"/>
      <c r="J7" s="199"/>
      <c r="K7" s="199"/>
      <c r="L7" s="199"/>
      <c r="M7" s="199"/>
      <c r="N7" s="199"/>
      <c r="O7" s="199"/>
      <c r="P7" s="199"/>
      <c r="Q7" s="199"/>
    </row>
    <row r="8" spans="1:18" s="196" customFormat="1" ht="30">
      <c r="A8" s="195" t="s">
        <v>33</v>
      </c>
      <c r="C8" s="195" t="str">
        <f>'درآمد ناشی از فروش '!C7</f>
        <v>طی آذر ماه</v>
      </c>
      <c r="D8" s="195" t="s">
        <v>31</v>
      </c>
      <c r="E8" s="195" t="s">
        <v>31</v>
      </c>
      <c r="F8" s="195" t="s">
        <v>31</v>
      </c>
      <c r="G8" s="195" t="s">
        <v>31</v>
      </c>
      <c r="H8" s="195" t="s">
        <v>31</v>
      </c>
      <c r="I8" s="195" t="s">
        <v>31</v>
      </c>
      <c r="K8" s="195" t="str">
        <f>'درآمد ناشی از فروش '!K7</f>
        <v>از ابتدای سال مالی تا پایان آذر ماه</v>
      </c>
      <c r="L8" s="195" t="s">
        <v>32</v>
      </c>
      <c r="M8" s="195" t="s">
        <v>32</v>
      </c>
      <c r="N8" s="195" t="s">
        <v>32</v>
      </c>
      <c r="O8" s="195" t="s">
        <v>32</v>
      </c>
      <c r="P8" s="195" t="s">
        <v>32</v>
      </c>
      <c r="Q8" s="195" t="s">
        <v>32</v>
      </c>
    </row>
    <row r="9" spans="1:18" s="196" customFormat="1" ht="60.75" thickBot="1">
      <c r="A9" s="195" t="s">
        <v>33</v>
      </c>
      <c r="C9" s="200" t="s">
        <v>61</v>
      </c>
      <c r="D9" s="201"/>
      <c r="E9" s="200" t="s">
        <v>50</v>
      </c>
      <c r="F9" s="201"/>
      <c r="G9" s="200" t="s">
        <v>51</v>
      </c>
      <c r="H9" s="201"/>
      <c r="I9" s="200" t="s">
        <v>62</v>
      </c>
      <c r="J9" s="201"/>
      <c r="K9" s="200" t="s">
        <v>61</v>
      </c>
      <c r="L9" s="201"/>
      <c r="M9" s="200" t="s">
        <v>50</v>
      </c>
      <c r="N9" s="201"/>
      <c r="O9" s="200" t="s">
        <v>51</v>
      </c>
      <c r="P9" s="201"/>
      <c r="Q9" s="200" t="s">
        <v>62</v>
      </c>
    </row>
    <row r="10" spans="1:18" s="196" customFormat="1" ht="30">
      <c r="A10" s="115" t="s">
        <v>143</v>
      </c>
      <c r="B10" s="111"/>
      <c r="C10" s="117">
        <v>0</v>
      </c>
      <c r="D10" s="117"/>
      <c r="E10" s="125">
        <v>0</v>
      </c>
      <c r="F10" s="125"/>
      <c r="G10" s="125">
        <v>0</v>
      </c>
      <c r="H10" s="125"/>
      <c r="I10" s="125">
        <f>C10+E10+G10</f>
        <v>0</v>
      </c>
      <c r="J10" s="125"/>
      <c r="K10" s="125">
        <v>0</v>
      </c>
      <c r="L10" s="125"/>
      <c r="M10" s="125">
        <v>0</v>
      </c>
      <c r="N10" s="125"/>
      <c r="O10" s="125">
        <v>120708430</v>
      </c>
      <c r="P10" s="125"/>
      <c r="Q10" s="125">
        <f>K10+M10+O10</f>
        <v>120708430</v>
      </c>
    </row>
    <row r="11" spans="1:18" s="196" customFormat="1" ht="36" customHeight="1">
      <c r="A11" s="115" t="s">
        <v>144</v>
      </c>
      <c r="B11" s="111"/>
      <c r="C11" s="117">
        <v>0</v>
      </c>
      <c r="D11" s="117"/>
      <c r="E11" s="125">
        <v>0</v>
      </c>
      <c r="F11" s="125"/>
      <c r="G11" s="125">
        <v>0</v>
      </c>
      <c r="H11" s="125"/>
      <c r="I11" s="125">
        <f>C11+E11+G11</f>
        <v>0</v>
      </c>
      <c r="J11" s="125"/>
      <c r="K11" s="125">
        <v>0</v>
      </c>
      <c r="L11" s="125"/>
      <c r="M11" s="125">
        <v>0</v>
      </c>
      <c r="N11" s="125"/>
      <c r="O11" s="125">
        <v>7132926</v>
      </c>
      <c r="P11" s="125"/>
      <c r="Q11" s="125">
        <f>K11+M11+O11</f>
        <v>7132926</v>
      </c>
    </row>
    <row r="12" spans="1:18" s="196" customFormat="1" ht="43.5" thickBot="1">
      <c r="C12" s="123">
        <f>SUM(C10:C11)</f>
        <v>0</v>
      </c>
      <c r="D12" s="193">
        <f t="shared" ref="D12:P12" si="0">SUM(D10:D11)</f>
        <v>0</v>
      </c>
      <c r="E12" s="123">
        <f t="shared" si="0"/>
        <v>0</v>
      </c>
      <c r="F12" s="123">
        <f t="shared" si="0"/>
        <v>0</v>
      </c>
      <c r="G12" s="123">
        <f>SUM(G10:G11)</f>
        <v>0</v>
      </c>
      <c r="H12" s="123">
        <f t="shared" si="0"/>
        <v>0</v>
      </c>
      <c r="I12" s="123">
        <f t="shared" si="0"/>
        <v>0</v>
      </c>
      <c r="J12" s="123">
        <f t="shared" si="0"/>
        <v>0</v>
      </c>
      <c r="K12" s="123">
        <f t="shared" si="0"/>
        <v>0</v>
      </c>
      <c r="L12" s="123">
        <f t="shared" si="0"/>
        <v>0</v>
      </c>
      <c r="M12" s="123">
        <f t="shared" si="0"/>
        <v>0</v>
      </c>
      <c r="N12" s="123">
        <f t="shared" si="0"/>
        <v>0</v>
      </c>
      <c r="O12" s="123">
        <f>SUM(O10:O11)</f>
        <v>127841356</v>
      </c>
      <c r="P12" s="123">
        <f t="shared" si="0"/>
        <v>0</v>
      </c>
      <c r="Q12" s="123">
        <f>SUM(Q10:Q11)</f>
        <v>127841356</v>
      </c>
      <c r="R12" s="202">
        <f t="shared" ref="R12" si="1">SUM(R11:R11)</f>
        <v>0</v>
      </c>
    </row>
    <row r="13" spans="1:18" s="196" customFormat="1" ht="28.5" thickTop="1"/>
    <row r="14" spans="1:18" s="196" customFormat="1">
      <c r="M14" s="203"/>
    </row>
    <row r="15" spans="1:18" s="196" customFormat="1">
      <c r="M15" s="203"/>
    </row>
    <row r="16" spans="1:18" s="196" customFormat="1">
      <c r="M16" s="203"/>
    </row>
    <row r="17" spans="13:13" s="196" customFormat="1">
      <c r="M17" s="203"/>
    </row>
    <row r="18" spans="13:13" s="196" customFormat="1">
      <c r="M18" s="203"/>
    </row>
    <row r="19" spans="13:13" s="196" customFormat="1">
      <c r="M19" s="203"/>
    </row>
    <row r="20" spans="13:13" s="196" customFormat="1">
      <c r="M20" s="203"/>
    </row>
    <row r="21" spans="13:13" s="196" customFormat="1">
      <c r="M21" s="203"/>
    </row>
    <row r="22" spans="13:13" s="196" customFormat="1">
      <c r="M22" s="203"/>
    </row>
    <row r="23" spans="13:13" s="196" customFormat="1">
      <c r="M23" s="203"/>
    </row>
    <row r="24" spans="13:13" s="196" customFormat="1">
      <c r="M24" s="203"/>
    </row>
    <row r="25" spans="13:13" s="196" customFormat="1">
      <c r="M25" s="203"/>
    </row>
    <row r="26" spans="13:13" s="196" customFormat="1">
      <c r="M26" s="203"/>
    </row>
    <row r="27" spans="13:13" s="196" customFormat="1">
      <c r="M27" s="203"/>
    </row>
    <row r="28" spans="13:13" s="196" customFormat="1">
      <c r="M28" s="203"/>
    </row>
    <row r="29" spans="13:13" s="196" customFormat="1">
      <c r="M29" s="203"/>
    </row>
    <row r="30" spans="13:13" s="196" customFormat="1">
      <c r="M30" s="203"/>
    </row>
    <row r="31" spans="13:13" s="196" customFormat="1">
      <c r="M31" s="203"/>
    </row>
    <row r="32" spans="13:13" s="196" customFormat="1">
      <c r="M32" s="203"/>
    </row>
    <row r="33" spans="13:13" s="196" customFormat="1">
      <c r="M33" s="203"/>
    </row>
    <row r="34" spans="13:13" s="196" customFormat="1">
      <c r="M34" s="203"/>
    </row>
    <row r="35" spans="13:13" s="196" customFormat="1">
      <c r="M35" s="203"/>
    </row>
    <row r="36" spans="13:13" s="196" customFormat="1">
      <c r="M36" s="203"/>
    </row>
    <row r="37" spans="13:13" s="196" customFormat="1">
      <c r="M37" s="203"/>
    </row>
    <row r="38" spans="13:13" s="196" customFormat="1">
      <c r="M38" s="203"/>
    </row>
    <row r="39" spans="13:13" s="196" customFormat="1">
      <c r="M39" s="203"/>
    </row>
    <row r="40" spans="13:13" s="196" customFormat="1">
      <c r="M40" s="203"/>
    </row>
    <row r="41" spans="13:13" s="196" customFormat="1">
      <c r="M41" s="203"/>
    </row>
    <row r="42" spans="13:13" s="196" customFormat="1">
      <c r="M42" s="203"/>
    </row>
    <row r="43" spans="13:13" s="196" customFormat="1">
      <c r="M43" s="203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2:P41"/>
  <sheetViews>
    <sheetView rightToLeft="1" view="pageBreakPreview" zoomScaleNormal="100" zoomScaleSheetLayoutView="100" workbookViewId="0">
      <selection activeCell="I14" sqref="I14"/>
    </sheetView>
  </sheetViews>
  <sheetFormatPr defaultColWidth="9.140625" defaultRowHeight="22.5"/>
  <cols>
    <col min="1" max="1" width="26.140625" style="205" bestFit="1" customWidth="1"/>
    <col min="2" max="2" width="1" style="205" customWidth="1"/>
    <col min="3" max="3" width="31" style="205" bestFit="1" customWidth="1"/>
    <col min="4" max="4" width="1" style="205" customWidth="1"/>
    <col min="5" max="5" width="32.5703125" style="205" bestFit="1" customWidth="1"/>
    <col min="6" max="6" width="1" style="205" customWidth="1"/>
    <col min="7" max="7" width="10" style="207" customWidth="1"/>
    <col min="8" max="8" width="1" style="205" customWidth="1"/>
    <col min="9" max="9" width="32.5703125" style="205" bestFit="1" customWidth="1"/>
    <col min="10" max="10" width="1" style="205" customWidth="1"/>
    <col min="11" max="11" width="10.28515625" style="207" customWidth="1"/>
    <col min="12" max="12" width="1" style="205" customWidth="1"/>
    <col min="13" max="13" width="9.140625" style="205" customWidth="1"/>
    <col min="14" max="16384" width="9.140625" style="205"/>
  </cols>
  <sheetData>
    <row r="2" spans="1:16" ht="24">
      <c r="A2" s="204" t="s">
        <v>67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</row>
    <row r="3" spans="1:16" ht="24">
      <c r="A3" s="204" t="str">
        <f>'سرمایه‌گذاری در اوراق بهادار '!A3:Q3</f>
        <v>صورت وضعیت درآمدها</v>
      </c>
      <c r="B3" s="204" t="s">
        <v>29</v>
      </c>
      <c r="C3" s="204" t="s">
        <v>29</v>
      </c>
      <c r="D3" s="204" t="s">
        <v>29</v>
      </c>
      <c r="E3" s="204" t="s">
        <v>29</v>
      </c>
      <c r="F3" s="204" t="s">
        <v>29</v>
      </c>
      <c r="G3" s="204"/>
      <c r="H3" s="204"/>
      <c r="I3" s="204"/>
      <c r="J3" s="204"/>
      <c r="K3" s="204"/>
      <c r="L3" s="204"/>
      <c r="M3" s="204"/>
    </row>
    <row r="4" spans="1:16" ht="26.25">
      <c r="A4" s="93" t="str">
        <f>'سرمایه‌گذاری در اوراق بهادار '!A4:Q4</f>
        <v>برای ماه منتهی به 1402/09/30</v>
      </c>
      <c r="B4" s="93" t="s">
        <v>95</v>
      </c>
      <c r="C4" s="93" t="s">
        <v>2</v>
      </c>
      <c r="D4" s="93" t="s">
        <v>2</v>
      </c>
      <c r="E4" s="93" t="s">
        <v>2</v>
      </c>
      <c r="F4" s="93" t="s">
        <v>2</v>
      </c>
      <c r="G4" s="93"/>
      <c r="H4" s="93"/>
      <c r="I4" s="93"/>
      <c r="J4" s="93"/>
      <c r="K4" s="93"/>
      <c r="L4" s="93"/>
      <c r="M4" s="93"/>
      <c r="N4" s="91"/>
    </row>
    <row r="5" spans="1:16" ht="24">
      <c r="B5" s="206"/>
      <c r="C5" s="206"/>
      <c r="D5" s="206"/>
      <c r="E5" s="206"/>
      <c r="F5" s="206"/>
      <c r="G5" s="206"/>
      <c r="H5" s="206"/>
      <c r="I5" s="206"/>
    </row>
    <row r="6" spans="1:16" ht="28.5">
      <c r="A6" s="208" t="s">
        <v>81</v>
      </c>
      <c r="B6" s="208"/>
      <c r="C6" s="208"/>
      <c r="D6" s="208"/>
      <c r="E6" s="208"/>
      <c r="F6" s="208"/>
      <c r="G6" s="208"/>
      <c r="H6" s="208"/>
      <c r="I6" s="208"/>
      <c r="J6" s="208"/>
      <c r="K6" s="208"/>
      <c r="L6" s="208"/>
    </row>
    <row r="7" spans="1:16" ht="28.5">
      <c r="A7" s="209"/>
      <c r="B7" s="209"/>
      <c r="C7" s="209"/>
      <c r="D7" s="209"/>
      <c r="E7" s="209"/>
      <c r="F7" s="209"/>
      <c r="G7" s="210"/>
      <c r="H7" s="209"/>
      <c r="I7" s="209"/>
      <c r="J7" s="209"/>
      <c r="K7" s="210"/>
      <c r="L7" s="209"/>
    </row>
    <row r="8" spans="1:16" ht="24.75" thickBot="1">
      <c r="A8" s="211" t="s">
        <v>53</v>
      </c>
      <c r="B8" s="211" t="s">
        <v>53</v>
      </c>
      <c r="C8" s="211" t="s">
        <v>53</v>
      </c>
      <c r="E8" s="211" t="str">
        <f>'درآمد ناشی از فروش '!C7</f>
        <v>طی آذر ماه</v>
      </c>
      <c r="F8" s="211" t="s">
        <v>31</v>
      </c>
      <c r="G8" s="211" t="s">
        <v>31</v>
      </c>
      <c r="I8" s="211" t="str">
        <f>'درآمد ناشی از فروش '!K7</f>
        <v>از ابتدای سال مالی تا پایان آذر ماه</v>
      </c>
      <c r="J8" s="211" t="s">
        <v>32</v>
      </c>
      <c r="K8" s="211" t="s">
        <v>32</v>
      </c>
    </row>
    <row r="9" spans="1:16" ht="48" thickBot="1">
      <c r="A9" s="212" t="s">
        <v>54</v>
      </c>
      <c r="C9" s="212" t="s">
        <v>19</v>
      </c>
      <c r="E9" s="212" t="s">
        <v>55</v>
      </c>
      <c r="G9" s="213" t="s">
        <v>56</v>
      </c>
      <c r="I9" s="212" t="s">
        <v>55</v>
      </c>
      <c r="K9" s="213" t="s">
        <v>56</v>
      </c>
    </row>
    <row r="10" spans="1:16" ht="24.75">
      <c r="A10" s="107" t="s">
        <v>26</v>
      </c>
      <c r="B10" s="107"/>
      <c r="C10" s="107" t="s">
        <v>27</v>
      </c>
      <c r="D10" s="107"/>
      <c r="E10" s="107">
        <v>0</v>
      </c>
      <c r="F10" s="214"/>
      <c r="G10" s="23">
        <f>E10/$E$15</f>
        <v>0</v>
      </c>
      <c r="H10" s="214"/>
      <c r="I10" s="107">
        <v>15437</v>
      </c>
      <c r="J10" s="214"/>
      <c r="K10" s="23">
        <f>I10/$I$15</f>
        <v>7.3488254733855518E-6</v>
      </c>
      <c r="M10" s="215"/>
      <c r="N10" s="216"/>
      <c r="O10" s="215"/>
      <c r="P10" s="216"/>
    </row>
    <row r="11" spans="1:16" ht="24.75">
      <c r="A11" s="107" t="s">
        <v>63</v>
      </c>
      <c r="B11" s="107"/>
      <c r="C11" s="107" t="s">
        <v>64</v>
      </c>
      <c r="D11" s="107"/>
      <c r="E11" s="107">
        <v>71944186</v>
      </c>
      <c r="F11" s="214"/>
      <c r="G11" s="23">
        <f t="shared" ref="G11:G14" si="0">E11/$E$15</f>
        <v>0.99981144492086282</v>
      </c>
      <c r="H11" s="214"/>
      <c r="I11" s="107">
        <v>2082653598</v>
      </c>
      <c r="J11" s="214"/>
      <c r="K11" s="23">
        <f t="shared" ref="K11:K14" si="1">I11/$I$15</f>
        <v>0.99145286086807494</v>
      </c>
      <c r="M11" s="215"/>
      <c r="N11" s="216"/>
      <c r="O11" s="215"/>
      <c r="P11" s="216"/>
    </row>
    <row r="12" spans="1:16" ht="24.75">
      <c r="A12" s="107" t="s">
        <v>102</v>
      </c>
      <c r="B12" s="107"/>
      <c r="C12" s="107" t="s">
        <v>103</v>
      </c>
      <c r="D12" s="107"/>
      <c r="E12" s="107">
        <v>3122</v>
      </c>
      <c r="F12" s="214"/>
      <c r="G12" s="23">
        <f t="shared" si="0"/>
        <v>4.3386568179990722E-5</v>
      </c>
      <c r="H12" s="214"/>
      <c r="I12" s="107">
        <v>17852334</v>
      </c>
      <c r="J12" s="214"/>
      <c r="K12" s="23">
        <f t="shared" si="1"/>
        <v>8.4986517366448782E-3</v>
      </c>
      <c r="M12" s="215"/>
      <c r="N12" s="216"/>
      <c r="O12" s="215"/>
      <c r="P12" s="216"/>
    </row>
    <row r="13" spans="1:16" ht="24.75">
      <c r="A13" s="107" t="s">
        <v>113</v>
      </c>
      <c r="B13" s="107"/>
      <c r="C13" s="107" t="s">
        <v>114</v>
      </c>
      <c r="D13" s="107"/>
      <c r="E13" s="107">
        <v>5958</v>
      </c>
      <c r="F13" s="214"/>
      <c r="G13" s="23">
        <f t="shared" si="0"/>
        <v>8.2798582068028422E-5</v>
      </c>
      <c r="H13" s="214"/>
      <c r="I13" s="107">
        <v>44294</v>
      </c>
      <c r="J13" s="214"/>
      <c r="K13" s="23">
        <f t="shared" si="1"/>
        <v>2.1086278131640838E-5</v>
      </c>
      <c r="M13" s="215"/>
      <c r="N13" s="216"/>
      <c r="O13" s="215"/>
      <c r="P13" s="216"/>
    </row>
    <row r="14" spans="1:16" ht="24.75">
      <c r="A14" s="107" t="s">
        <v>116</v>
      </c>
      <c r="B14" s="107"/>
      <c r="C14" s="107" t="s">
        <v>117</v>
      </c>
      <c r="D14" s="107"/>
      <c r="E14" s="107">
        <v>4488</v>
      </c>
      <c r="F14" s="214"/>
      <c r="G14" s="23">
        <f t="shared" si="0"/>
        <v>6.2369928889109021E-5</v>
      </c>
      <c r="H14" s="214"/>
      <c r="I14" s="107">
        <v>42122</v>
      </c>
      <c r="J14" s="214"/>
      <c r="K14" s="23">
        <f t="shared" si="1"/>
        <v>2.0052291675192473E-5</v>
      </c>
      <c r="M14" s="215"/>
      <c r="N14" s="216"/>
      <c r="O14" s="215"/>
      <c r="P14" s="216"/>
    </row>
    <row r="15" spans="1:16" s="91" customFormat="1" ht="36.75" customHeight="1" thickBot="1">
      <c r="E15" s="217">
        <f>SUM(E10:E14)</f>
        <v>71957754</v>
      </c>
      <c r="F15" s="214">
        <f t="shared" ref="F15:L15" si="2">SUM(F10:F12)</f>
        <v>0</v>
      </c>
      <c r="G15" s="24">
        <f>SUM(G10:G14)</f>
        <v>1</v>
      </c>
      <c r="H15" s="214">
        <f t="shared" si="2"/>
        <v>0</v>
      </c>
      <c r="I15" s="217">
        <f>SUM(I10:I14)</f>
        <v>2100607785</v>
      </c>
      <c r="J15" s="214">
        <f t="shared" si="2"/>
        <v>0</v>
      </c>
      <c r="K15" s="24">
        <f>SUM(K10:K14)</f>
        <v>1</v>
      </c>
      <c r="L15" s="91">
        <f t="shared" si="2"/>
        <v>0</v>
      </c>
      <c r="M15" s="106"/>
    </row>
    <row r="16" spans="1:16" ht="23.25" thickTop="1">
      <c r="E16" s="218">
        <f>E15-'سود اوراق بهادار و سپرده بانکی '!I13</f>
        <v>0</v>
      </c>
      <c r="I16" s="218">
        <f>I15-'سود اوراق بهادار و سپرده بانکی '!O13</f>
        <v>0</v>
      </c>
      <c r="M16" s="219"/>
    </row>
    <row r="17" spans="5:13">
      <c r="E17" s="218"/>
      <c r="I17" s="218"/>
      <c r="M17" s="219"/>
    </row>
    <row r="18" spans="5:13">
      <c r="E18" s="218"/>
      <c r="I18" s="218"/>
      <c r="M18" s="219"/>
    </row>
    <row r="19" spans="5:13">
      <c r="M19" s="219"/>
    </row>
    <row r="20" spans="5:13">
      <c r="M20" s="219"/>
    </row>
    <row r="21" spans="5:13">
      <c r="M21" s="219"/>
    </row>
    <row r="22" spans="5:13">
      <c r="M22" s="219"/>
    </row>
    <row r="23" spans="5:13">
      <c r="M23" s="219"/>
    </row>
    <row r="24" spans="5:13">
      <c r="M24" s="219"/>
    </row>
    <row r="25" spans="5:13">
      <c r="M25" s="219"/>
    </row>
    <row r="26" spans="5:13">
      <c r="M26" s="219"/>
    </row>
    <row r="27" spans="5:13">
      <c r="M27" s="219"/>
    </row>
    <row r="28" spans="5:13">
      <c r="M28" s="219"/>
    </row>
    <row r="29" spans="5:13">
      <c r="M29" s="219"/>
    </row>
    <row r="30" spans="5:13">
      <c r="M30" s="219"/>
    </row>
    <row r="31" spans="5:13">
      <c r="M31" s="219"/>
    </row>
    <row r="32" spans="5:13">
      <c r="M32" s="219"/>
    </row>
    <row r="33" spans="13:13">
      <c r="M33" s="219"/>
    </row>
    <row r="34" spans="13:13">
      <c r="M34" s="219"/>
    </row>
    <row r="35" spans="13:13">
      <c r="M35" s="219"/>
    </row>
    <row r="36" spans="13:13">
      <c r="M36" s="219"/>
    </row>
    <row r="37" spans="13:13">
      <c r="M37" s="219"/>
    </row>
    <row r="38" spans="13:13">
      <c r="M38" s="219"/>
    </row>
    <row r="39" spans="13:13">
      <c r="M39" s="219"/>
    </row>
    <row r="40" spans="13:13">
      <c r="M40" s="219"/>
    </row>
    <row r="41" spans="13:13">
      <c r="M41" s="219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  <pageSetUpPr fitToPage="1"/>
  </sheetPr>
  <dimension ref="A2:M42"/>
  <sheetViews>
    <sheetView rightToLeft="1" view="pageBreakPreview" zoomScaleNormal="100" zoomScaleSheetLayoutView="100" workbookViewId="0">
      <selection activeCell="A13" sqref="A13"/>
    </sheetView>
  </sheetViews>
  <sheetFormatPr defaultColWidth="12.140625" defaultRowHeight="22.5"/>
  <cols>
    <col min="1" max="1" width="42.42578125" style="205" bestFit="1" customWidth="1"/>
    <col min="2" max="2" width="2.5703125" style="205" customWidth="1"/>
    <col min="3" max="3" width="19" style="205" bestFit="1" customWidth="1"/>
    <col min="4" max="4" width="0.7109375" style="205" customWidth="1"/>
    <col min="5" max="5" width="43.7109375" style="205" customWidth="1"/>
    <col min="6" max="6" width="12.140625" style="205"/>
    <col min="7" max="7" width="14" style="205" bestFit="1" customWidth="1"/>
    <col min="8" max="16384" width="12.140625" style="205"/>
  </cols>
  <sheetData>
    <row r="2" spans="1:13" ht="24">
      <c r="A2" s="204" t="s">
        <v>67</v>
      </c>
      <c r="B2" s="204"/>
      <c r="C2" s="204"/>
      <c r="D2" s="204"/>
      <c r="E2" s="204"/>
    </row>
    <row r="3" spans="1:13" ht="24">
      <c r="A3" s="204" t="s">
        <v>29</v>
      </c>
      <c r="B3" s="204" t="s">
        <v>29</v>
      </c>
      <c r="C3" s="204" t="s">
        <v>29</v>
      </c>
      <c r="D3" s="204" t="s">
        <v>29</v>
      </c>
      <c r="E3" s="204"/>
    </row>
    <row r="4" spans="1:13" ht="24">
      <c r="A4" s="204" t="str">
        <f>'درآمد سپرده بانکی '!A4:M4</f>
        <v>برای ماه منتهی به 1402/09/30</v>
      </c>
      <c r="B4" s="204" t="s">
        <v>2</v>
      </c>
      <c r="C4" s="204" t="s">
        <v>2</v>
      </c>
      <c r="D4" s="204" t="s">
        <v>2</v>
      </c>
      <c r="E4" s="204"/>
    </row>
    <row r="5" spans="1:13" ht="24">
      <c r="A5" s="206"/>
      <c r="B5" s="206"/>
      <c r="C5" s="206"/>
      <c r="D5" s="206"/>
      <c r="E5" s="206"/>
    </row>
    <row r="6" spans="1:13" ht="28.5">
      <c r="A6" s="208" t="s">
        <v>83</v>
      </c>
      <c r="B6" s="208"/>
      <c r="C6" s="208"/>
      <c r="D6" s="208"/>
      <c r="E6" s="208"/>
    </row>
    <row r="7" spans="1:13" ht="28.5">
      <c r="A7" s="209"/>
      <c r="B7" s="209"/>
      <c r="C7" s="209"/>
      <c r="D7" s="209"/>
      <c r="E7" s="209"/>
    </row>
    <row r="8" spans="1:13" ht="24.75" thickBot="1">
      <c r="A8" s="204" t="s">
        <v>57</v>
      </c>
      <c r="C8" s="220" t="str">
        <f>'درآمد ناشی از فروش '!C7</f>
        <v>طی آذر ماه</v>
      </c>
      <c r="E8" s="221" t="str">
        <f>'درآمد ناشی از فروش '!K7</f>
        <v>از ابتدای سال مالی تا پایان آذر ماه</v>
      </c>
      <c r="G8" s="104"/>
    </row>
    <row r="9" spans="1:13" ht="24.75" thickBot="1">
      <c r="A9" s="211" t="s">
        <v>57</v>
      </c>
      <c r="C9" s="220" t="s">
        <v>22</v>
      </c>
      <c r="E9" s="220" t="s">
        <v>22</v>
      </c>
      <c r="G9" s="104"/>
    </row>
    <row r="10" spans="1:13" ht="24">
      <c r="A10" s="222" t="s">
        <v>66</v>
      </c>
      <c r="C10" s="215">
        <v>0</v>
      </c>
      <c r="E10" s="215">
        <v>3322440636</v>
      </c>
      <c r="F10" s="104"/>
      <c r="G10" s="215"/>
      <c r="H10" s="104"/>
      <c r="K10" s="215"/>
    </row>
    <row r="11" spans="1:13" ht="24">
      <c r="A11" s="222" t="s">
        <v>101</v>
      </c>
      <c r="C11" s="215">
        <v>139409652</v>
      </c>
      <c r="E11" s="215">
        <v>1046116695</v>
      </c>
      <c r="F11" s="104"/>
      <c r="G11" s="215"/>
      <c r="H11" s="215"/>
      <c r="I11" s="215"/>
      <c r="J11" s="215"/>
      <c r="K11" s="215"/>
    </row>
    <row r="12" spans="1:13" ht="27" thickBot="1">
      <c r="A12" s="222" t="s">
        <v>38</v>
      </c>
      <c r="C12" s="223">
        <f>SUM(C10:C11)</f>
        <v>139409652</v>
      </c>
      <c r="D12" s="91"/>
      <c r="E12" s="224">
        <f>SUM(E10:E11)</f>
        <v>4368557331</v>
      </c>
    </row>
    <row r="13" spans="1:13" ht="23.25" thickTop="1">
      <c r="M13" s="219"/>
    </row>
    <row r="14" spans="1:13">
      <c r="C14" s="215"/>
      <c r="E14" s="215"/>
      <c r="M14" s="219"/>
    </row>
    <row r="15" spans="1:13">
      <c r="C15" s="104"/>
      <c r="E15" s="218"/>
      <c r="M15" s="219"/>
    </row>
    <row r="16" spans="1:13">
      <c r="C16" s="104"/>
      <c r="E16" s="215"/>
      <c r="M16" s="219"/>
    </row>
    <row r="17" spans="3:13">
      <c r="C17" s="215"/>
      <c r="E17" s="215"/>
      <c r="M17" s="219"/>
    </row>
    <row r="18" spans="3:13">
      <c r="E18" s="215"/>
      <c r="M18" s="219"/>
    </row>
    <row r="19" spans="3:13">
      <c r="M19" s="219"/>
    </row>
    <row r="20" spans="3:13">
      <c r="M20" s="219"/>
    </row>
    <row r="21" spans="3:13">
      <c r="M21" s="219"/>
    </row>
    <row r="22" spans="3:13">
      <c r="M22" s="219"/>
    </row>
    <row r="23" spans="3:13">
      <c r="M23" s="219"/>
    </row>
    <row r="24" spans="3:13">
      <c r="M24" s="219"/>
    </row>
    <row r="25" spans="3:13">
      <c r="M25" s="219"/>
    </row>
    <row r="26" spans="3:13">
      <c r="M26" s="219"/>
    </row>
    <row r="27" spans="3:13">
      <c r="M27" s="219"/>
    </row>
    <row r="28" spans="3:13">
      <c r="M28" s="219"/>
    </row>
    <row r="29" spans="3:13">
      <c r="M29" s="219"/>
    </row>
    <row r="30" spans="3:13">
      <c r="M30" s="219"/>
    </row>
    <row r="31" spans="3:13">
      <c r="M31" s="219"/>
    </row>
    <row r="32" spans="3:13">
      <c r="M32" s="219"/>
    </row>
    <row r="33" spans="13:13">
      <c r="M33" s="219"/>
    </row>
    <row r="34" spans="13:13">
      <c r="M34" s="219"/>
    </row>
    <row r="35" spans="13:13">
      <c r="M35" s="219"/>
    </row>
    <row r="36" spans="13:13">
      <c r="M36" s="219"/>
    </row>
    <row r="37" spans="13:13">
      <c r="M37" s="219"/>
    </row>
    <row r="38" spans="13:13">
      <c r="M38" s="219"/>
    </row>
    <row r="39" spans="13:13">
      <c r="M39" s="219"/>
    </row>
    <row r="40" spans="13:13">
      <c r="M40" s="219"/>
    </row>
    <row r="41" spans="13:13">
      <c r="M41" s="219"/>
    </row>
    <row r="42" spans="13:13">
      <c r="M42" s="219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G51"/>
  <sheetViews>
    <sheetView rightToLeft="1" view="pageBreakPreview" zoomScale="55" zoomScaleNormal="60" zoomScaleSheetLayoutView="55" workbookViewId="0">
      <selection sqref="A1:XFD1048576"/>
    </sheetView>
  </sheetViews>
  <sheetFormatPr defaultColWidth="9.140625" defaultRowHeight="36.75"/>
  <cols>
    <col min="1" max="1" width="51.7109375" style="55" customWidth="1"/>
    <col min="2" max="2" width="1" style="55" customWidth="1"/>
    <col min="3" max="3" width="23.7109375" style="85" bestFit="1" customWidth="1"/>
    <col min="4" max="4" width="1" style="55" customWidth="1"/>
    <col min="5" max="5" width="33" style="55" bestFit="1" customWidth="1"/>
    <col min="6" max="6" width="0.7109375" style="55" customWidth="1"/>
    <col min="7" max="7" width="34.7109375" style="55" bestFit="1" customWidth="1"/>
    <col min="8" max="8" width="1.140625" style="55" customWidth="1"/>
    <col min="9" max="9" width="22.7109375" style="85" bestFit="1" customWidth="1"/>
    <col min="10" max="10" width="1.42578125" style="55" customWidth="1"/>
    <col min="11" max="11" width="33.42578125" style="55" customWidth="1"/>
    <col min="12" max="12" width="0.7109375" style="55" customWidth="1"/>
    <col min="13" max="13" width="22.5703125" style="85" bestFit="1" customWidth="1"/>
    <col min="14" max="14" width="0.85546875" style="55" customWidth="1"/>
    <col min="15" max="15" width="29.140625" style="55" bestFit="1" customWidth="1"/>
    <col min="16" max="16" width="1" style="55" customWidth="1"/>
    <col min="17" max="17" width="22.5703125" style="85" bestFit="1" customWidth="1"/>
    <col min="18" max="18" width="1" style="55" customWidth="1"/>
    <col min="19" max="19" width="18.140625" style="55" bestFit="1" customWidth="1"/>
    <col min="20" max="20" width="1" style="55" customWidth="1"/>
    <col min="21" max="21" width="28.7109375" style="55" customWidth="1"/>
    <col min="22" max="22" width="0.85546875" style="55" customWidth="1"/>
    <col min="23" max="23" width="29.85546875" style="55" customWidth="1"/>
    <col min="24" max="24" width="1" style="55" customWidth="1"/>
    <col min="25" max="25" width="19.5703125" style="85" customWidth="1"/>
    <col min="26" max="26" width="1.85546875" style="55" customWidth="1"/>
    <col min="27" max="27" width="46.140625" style="56" bestFit="1" customWidth="1"/>
    <col min="28" max="28" width="29.5703125" style="55" bestFit="1" customWidth="1"/>
    <col min="29" max="29" width="23.42578125" style="55" bestFit="1" customWidth="1"/>
    <col min="30" max="30" width="9.140625" style="55" customWidth="1"/>
    <col min="31" max="31" width="19.42578125" style="55" bestFit="1" customWidth="1"/>
    <col min="32" max="32" width="9.140625" style="55"/>
    <col min="33" max="33" width="27.28515625" style="55" bestFit="1" customWidth="1"/>
    <col min="34" max="16384" width="9.140625" style="55"/>
  </cols>
  <sheetData>
    <row r="2" spans="1:33" ht="47.25" customHeight="1">
      <c r="A2" s="54" t="s">
        <v>67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</row>
    <row r="3" spans="1:33" ht="47.25" customHeight="1">
      <c r="A3" s="54" t="s">
        <v>92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</row>
    <row r="4" spans="1:33" ht="47.25" customHeight="1">
      <c r="A4" s="54" t="s">
        <v>163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  <c r="W4" s="54"/>
      <c r="X4" s="54"/>
      <c r="Y4" s="54"/>
    </row>
    <row r="5" spans="1:33" ht="47.25" customHeight="1">
      <c r="A5" s="57"/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1:33" s="60" customFormat="1" ht="47.25" customHeight="1">
      <c r="A6" s="58" t="s">
        <v>68</v>
      </c>
      <c r="B6" s="58"/>
      <c r="C6" s="59"/>
      <c r="D6" s="58"/>
      <c r="E6" s="58"/>
      <c r="F6" s="58"/>
      <c r="G6" s="58"/>
      <c r="H6" s="58"/>
      <c r="I6" s="59"/>
      <c r="J6" s="58"/>
      <c r="K6" s="58"/>
      <c r="L6" s="58"/>
      <c r="M6" s="59"/>
      <c r="N6" s="58"/>
      <c r="O6" s="58"/>
      <c r="P6" s="58"/>
      <c r="Q6" s="59"/>
      <c r="R6" s="58"/>
      <c r="S6" s="58"/>
      <c r="T6" s="58"/>
      <c r="U6" s="58"/>
      <c r="V6" s="58"/>
      <c r="W6" s="58"/>
      <c r="Y6" s="61"/>
      <c r="AA6" s="62"/>
    </row>
    <row r="7" spans="1:33" s="60" customFormat="1" ht="47.25" customHeight="1">
      <c r="A7" s="58" t="s">
        <v>69</v>
      </c>
      <c r="B7" s="58"/>
      <c r="C7" s="59"/>
      <c r="D7" s="58"/>
      <c r="E7" s="58"/>
      <c r="F7" s="58"/>
      <c r="G7" s="58"/>
      <c r="H7" s="58"/>
      <c r="I7" s="59"/>
      <c r="J7" s="58"/>
      <c r="K7" s="58"/>
      <c r="L7" s="58"/>
      <c r="M7" s="59"/>
      <c r="N7" s="58"/>
      <c r="O7" s="58"/>
      <c r="P7" s="58"/>
      <c r="Q7" s="59"/>
      <c r="R7" s="58"/>
      <c r="S7" s="58"/>
      <c r="T7" s="58"/>
      <c r="U7" s="58"/>
      <c r="V7" s="58"/>
      <c r="W7" s="58"/>
      <c r="Y7" s="61"/>
      <c r="AA7" s="62"/>
    </row>
    <row r="9" spans="1:33" ht="40.5" customHeight="1">
      <c r="A9" s="63" t="s">
        <v>3</v>
      </c>
      <c r="C9" s="64" t="s">
        <v>160</v>
      </c>
      <c r="D9" s="64" t="s">
        <v>97</v>
      </c>
      <c r="E9" s="64" t="s">
        <v>97</v>
      </c>
      <c r="F9" s="64" t="s">
        <v>97</v>
      </c>
      <c r="G9" s="64" t="s">
        <v>97</v>
      </c>
      <c r="I9" s="64" t="s">
        <v>4</v>
      </c>
      <c r="J9" s="64" t="s">
        <v>4</v>
      </c>
      <c r="K9" s="64" t="s">
        <v>4</v>
      </c>
      <c r="L9" s="64" t="s">
        <v>4</v>
      </c>
      <c r="M9" s="64" t="s">
        <v>4</v>
      </c>
      <c r="N9" s="64" t="s">
        <v>4</v>
      </c>
      <c r="O9" s="64" t="s">
        <v>4</v>
      </c>
      <c r="Q9" s="64" t="s">
        <v>164</v>
      </c>
      <c r="R9" s="64" t="s">
        <v>98</v>
      </c>
      <c r="S9" s="64" t="s">
        <v>98</v>
      </c>
      <c r="T9" s="64" t="s">
        <v>98</v>
      </c>
      <c r="U9" s="64" t="s">
        <v>98</v>
      </c>
      <c r="V9" s="64" t="s">
        <v>98</v>
      </c>
      <c r="W9" s="64" t="s">
        <v>98</v>
      </c>
      <c r="X9" s="64" t="s">
        <v>98</v>
      </c>
      <c r="Y9" s="64" t="s">
        <v>98</v>
      </c>
    </row>
    <row r="10" spans="1:33" ht="33.75" customHeight="1">
      <c r="A10" s="63" t="s">
        <v>3</v>
      </c>
      <c r="C10" s="65" t="s">
        <v>6</v>
      </c>
      <c r="E10" s="65" t="s">
        <v>7</v>
      </c>
      <c r="G10" s="65" t="s">
        <v>8</v>
      </c>
      <c r="I10" s="63" t="s">
        <v>9</v>
      </c>
      <c r="J10" s="63" t="s">
        <v>9</v>
      </c>
      <c r="K10" s="63" t="s">
        <v>9</v>
      </c>
      <c r="M10" s="63" t="s">
        <v>10</v>
      </c>
      <c r="N10" s="63" t="s">
        <v>10</v>
      </c>
      <c r="O10" s="63" t="s">
        <v>10</v>
      </c>
      <c r="Q10" s="65" t="s">
        <v>6</v>
      </c>
      <c r="S10" s="65" t="s">
        <v>11</v>
      </c>
      <c r="U10" s="65" t="s">
        <v>7</v>
      </c>
      <c r="V10" s="65"/>
      <c r="W10" s="65" t="s">
        <v>8</v>
      </c>
      <c r="Y10" s="66" t="s">
        <v>12</v>
      </c>
    </row>
    <row r="11" spans="1:33" ht="60.75" customHeight="1">
      <c r="A11" s="63" t="s">
        <v>3</v>
      </c>
      <c r="C11" s="64" t="s">
        <v>6</v>
      </c>
      <c r="E11" s="64" t="s">
        <v>7</v>
      </c>
      <c r="G11" s="64" t="s">
        <v>8</v>
      </c>
      <c r="I11" s="67" t="s">
        <v>6</v>
      </c>
      <c r="K11" s="67" t="s">
        <v>7</v>
      </c>
      <c r="M11" s="67" t="s">
        <v>6</v>
      </c>
      <c r="O11" s="67" t="s">
        <v>13</v>
      </c>
      <c r="Q11" s="64" t="s">
        <v>6</v>
      </c>
      <c r="S11" s="64" t="s">
        <v>11</v>
      </c>
      <c r="U11" s="64" t="s">
        <v>7</v>
      </c>
      <c r="V11" s="64"/>
      <c r="W11" s="64"/>
      <c r="Y11" s="68" t="s">
        <v>12</v>
      </c>
      <c r="AA11" s="36">
        <v>4095187123973</v>
      </c>
      <c r="AB11" s="69" t="s">
        <v>106</v>
      </c>
    </row>
    <row r="12" spans="1:33" ht="41.25" customHeight="1">
      <c r="A12" s="70" t="s">
        <v>99</v>
      </c>
      <c r="B12" s="71"/>
      <c r="C12" s="72">
        <v>81428571</v>
      </c>
      <c r="D12" s="72"/>
      <c r="E12" s="72">
        <v>269200527018</v>
      </c>
      <c r="F12" s="72"/>
      <c r="G12" s="72">
        <v>304106874756.58002</v>
      </c>
      <c r="H12" s="72"/>
      <c r="I12" s="72">
        <v>3000000</v>
      </c>
      <c r="J12" s="72"/>
      <c r="K12" s="72">
        <v>11243245729</v>
      </c>
      <c r="L12" s="72"/>
      <c r="M12" s="72">
        <v>0</v>
      </c>
      <c r="N12" s="72"/>
      <c r="O12" s="72">
        <v>0</v>
      </c>
      <c r="P12" s="72"/>
      <c r="Q12" s="72">
        <v>84428571</v>
      </c>
      <c r="R12" s="72"/>
      <c r="S12" s="72">
        <v>3718</v>
      </c>
      <c r="T12" s="72"/>
      <c r="U12" s="72">
        <v>280443772747</v>
      </c>
      <c r="V12" s="72"/>
      <c r="W12" s="72">
        <v>312037689686.48102</v>
      </c>
      <c r="Y12" s="73">
        <f>W12/$AA$11</f>
        <v>7.619619818098898E-2</v>
      </c>
      <c r="AA12" s="74"/>
      <c r="AB12" s="74"/>
      <c r="AC12" s="75"/>
      <c r="AD12" s="76"/>
      <c r="AE12" s="77"/>
      <c r="AF12" s="78"/>
      <c r="AG12" s="78"/>
    </row>
    <row r="13" spans="1:33" ht="41.25" customHeight="1">
      <c r="A13" s="70" t="s">
        <v>90</v>
      </c>
      <c r="B13" s="71"/>
      <c r="C13" s="72">
        <v>20000000</v>
      </c>
      <c r="D13" s="72"/>
      <c r="E13" s="72">
        <v>68819426911</v>
      </c>
      <c r="F13" s="72"/>
      <c r="G13" s="72">
        <v>88927713000</v>
      </c>
      <c r="H13" s="72"/>
      <c r="I13" s="72">
        <v>22000000</v>
      </c>
      <c r="J13" s="72"/>
      <c r="K13" s="72">
        <v>105462387331</v>
      </c>
      <c r="L13" s="72"/>
      <c r="M13" s="72">
        <v>0</v>
      </c>
      <c r="N13" s="72"/>
      <c r="O13" s="72">
        <v>0</v>
      </c>
      <c r="P13" s="72"/>
      <c r="Q13" s="72">
        <v>42000000</v>
      </c>
      <c r="R13" s="72"/>
      <c r="S13" s="72">
        <v>4769</v>
      </c>
      <c r="T13" s="72"/>
      <c r="U13" s="75">
        <v>174281814242</v>
      </c>
      <c r="V13" s="72"/>
      <c r="W13" s="72">
        <v>199106226900</v>
      </c>
      <c r="Y13" s="73">
        <f t="shared" ref="Y13:Y39" si="0">W13/$AA$11</f>
        <v>4.8619567524629856E-2</v>
      </c>
      <c r="AA13" s="74"/>
      <c r="AB13" s="74"/>
      <c r="AC13" s="75"/>
      <c r="AD13" s="76"/>
      <c r="AE13" s="77"/>
      <c r="AF13" s="78"/>
      <c r="AG13" s="78"/>
    </row>
    <row r="14" spans="1:33" ht="41.25" customHeight="1">
      <c r="A14" s="70" t="s">
        <v>112</v>
      </c>
      <c r="B14" s="71"/>
      <c r="C14" s="72">
        <v>20000001</v>
      </c>
      <c r="D14" s="72"/>
      <c r="E14" s="72">
        <v>166017270949</v>
      </c>
      <c r="F14" s="72"/>
      <c r="G14" s="72">
        <v>163421828170.091</v>
      </c>
      <c r="H14" s="72"/>
      <c r="I14" s="72">
        <v>0</v>
      </c>
      <c r="J14" s="72"/>
      <c r="K14" s="72">
        <v>0</v>
      </c>
      <c r="L14" s="72"/>
      <c r="M14" s="72">
        <v>-4000000</v>
      </c>
      <c r="N14" s="72"/>
      <c r="O14" s="72">
        <v>34353801100</v>
      </c>
      <c r="P14" s="72"/>
      <c r="Q14" s="72">
        <v>16000001</v>
      </c>
      <c r="R14" s="72"/>
      <c r="S14" s="72">
        <v>8760</v>
      </c>
      <c r="T14" s="72"/>
      <c r="U14" s="72">
        <v>132813818420</v>
      </c>
      <c r="V14" s="72"/>
      <c r="W14" s="72">
        <v>139326056706.87799</v>
      </c>
      <c r="Y14" s="73">
        <f t="shared" si="0"/>
        <v>3.4021902415953334E-2</v>
      </c>
      <c r="AA14" s="74"/>
      <c r="AB14" s="74"/>
      <c r="AC14" s="75"/>
      <c r="AD14" s="76"/>
      <c r="AE14" s="77"/>
      <c r="AF14" s="78"/>
      <c r="AG14" s="78"/>
    </row>
    <row r="15" spans="1:33" ht="41.25" customHeight="1">
      <c r="A15" s="70" t="s">
        <v>108</v>
      </c>
      <c r="B15" s="71"/>
      <c r="C15" s="72">
        <v>5300000</v>
      </c>
      <c r="D15" s="72"/>
      <c r="E15" s="72">
        <v>46452334815</v>
      </c>
      <c r="F15" s="72"/>
      <c r="G15" s="72">
        <v>51367533750</v>
      </c>
      <c r="H15" s="72"/>
      <c r="I15" s="72">
        <v>0</v>
      </c>
      <c r="J15" s="72"/>
      <c r="K15" s="72">
        <v>0</v>
      </c>
      <c r="L15" s="72"/>
      <c r="M15" s="72">
        <v>0</v>
      </c>
      <c r="N15" s="72"/>
      <c r="O15" s="72">
        <v>0</v>
      </c>
      <c r="P15" s="72"/>
      <c r="Q15" s="72">
        <v>5300000</v>
      </c>
      <c r="R15" s="72"/>
      <c r="S15" s="72">
        <v>10280</v>
      </c>
      <c r="T15" s="72"/>
      <c r="U15" s="75">
        <v>46452334815</v>
      </c>
      <c r="V15" s="72"/>
      <c r="W15" s="72">
        <v>54159820200</v>
      </c>
      <c r="Y15" s="73">
        <f t="shared" si="0"/>
        <v>1.3225236981956549E-2</v>
      </c>
      <c r="AA15" s="74"/>
      <c r="AB15" s="74"/>
      <c r="AC15" s="75"/>
      <c r="AD15" s="76"/>
      <c r="AE15" s="77"/>
      <c r="AF15" s="78"/>
      <c r="AG15" s="78"/>
    </row>
    <row r="16" spans="1:33" ht="41.25" customHeight="1">
      <c r="A16" s="70" t="s">
        <v>85</v>
      </c>
      <c r="B16" s="71"/>
      <c r="C16" s="72">
        <v>2000000</v>
      </c>
      <c r="D16" s="72"/>
      <c r="E16" s="72">
        <v>51149168200</v>
      </c>
      <c r="F16" s="72"/>
      <c r="G16" s="72">
        <v>42982722000</v>
      </c>
      <c r="H16" s="72"/>
      <c r="I16" s="72">
        <v>800000</v>
      </c>
      <c r="J16" s="72"/>
      <c r="K16" s="72">
        <v>17694861516</v>
      </c>
      <c r="L16" s="72"/>
      <c r="M16" s="72">
        <v>-1500000</v>
      </c>
      <c r="N16" s="72"/>
      <c r="O16" s="72">
        <v>33682782228</v>
      </c>
      <c r="P16" s="72"/>
      <c r="Q16" s="72">
        <v>1300000</v>
      </c>
      <c r="R16" s="72"/>
      <c r="S16" s="72">
        <v>23290</v>
      </c>
      <c r="T16" s="72"/>
      <c r="U16" s="72">
        <v>31963299513</v>
      </c>
      <c r="V16" s="72"/>
      <c r="W16" s="72">
        <v>30096851850</v>
      </c>
      <c r="Y16" s="73">
        <f t="shared" si="0"/>
        <v>7.3493227388352258E-3</v>
      </c>
      <c r="AA16" s="74"/>
      <c r="AB16" s="74"/>
      <c r="AC16" s="75"/>
      <c r="AD16" s="76"/>
      <c r="AE16" s="77"/>
      <c r="AF16" s="78"/>
      <c r="AG16" s="78"/>
    </row>
    <row r="17" spans="1:33" ht="41.25" customHeight="1">
      <c r="A17" s="70" t="s">
        <v>91</v>
      </c>
      <c r="B17" s="71"/>
      <c r="C17" s="72">
        <v>2600000</v>
      </c>
      <c r="D17" s="72"/>
      <c r="E17" s="72">
        <v>31836205668</v>
      </c>
      <c r="F17" s="72"/>
      <c r="G17" s="72">
        <v>41921076600</v>
      </c>
      <c r="H17" s="72"/>
      <c r="I17" s="72">
        <v>0</v>
      </c>
      <c r="J17" s="72"/>
      <c r="K17" s="72">
        <v>0</v>
      </c>
      <c r="L17" s="72"/>
      <c r="M17" s="72">
        <v>0</v>
      </c>
      <c r="N17" s="72"/>
      <c r="O17" s="72">
        <v>0</v>
      </c>
      <c r="P17" s="72"/>
      <c r="Q17" s="72">
        <v>2600000</v>
      </c>
      <c r="R17" s="72"/>
      <c r="S17" s="72">
        <v>18000</v>
      </c>
      <c r="T17" s="72"/>
      <c r="U17" s="75">
        <v>31836205668</v>
      </c>
      <c r="V17" s="72"/>
      <c r="W17" s="72">
        <v>46521540000</v>
      </c>
      <c r="Y17" s="73">
        <f t="shared" si="0"/>
        <v>1.136005232280241E-2</v>
      </c>
      <c r="AA17" s="74"/>
      <c r="AB17" s="74"/>
      <c r="AC17" s="75"/>
      <c r="AD17" s="76"/>
      <c r="AE17" s="77"/>
      <c r="AF17" s="78"/>
      <c r="AG17" s="78"/>
    </row>
    <row r="18" spans="1:33" ht="41.25" customHeight="1">
      <c r="A18" s="70" t="s">
        <v>107</v>
      </c>
      <c r="B18" s="71"/>
      <c r="C18" s="72">
        <v>4758542</v>
      </c>
      <c r="D18" s="72"/>
      <c r="E18" s="72">
        <v>118054504317</v>
      </c>
      <c r="F18" s="72"/>
      <c r="G18" s="72">
        <v>104774565153.465</v>
      </c>
      <c r="H18" s="72"/>
      <c r="I18" s="72">
        <v>0</v>
      </c>
      <c r="J18" s="72"/>
      <c r="K18" s="72">
        <v>0</v>
      </c>
      <c r="L18" s="72"/>
      <c r="M18" s="72">
        <v>-58542</v>
      </c>
      <c r="N18" s="72"/>
      <c r="O18" s="72">
        <v>1396648213</v>
      </c>
      <c r="P18" s="72"/>
      <c r="Q18" s="72">
        <v>4700000</v>
      </c>
      <c r="R18" s="72"/>
      <c r="S18" s="72">
        <v>23500</v>
      </c>
      <c r="T18" s="72"/>
      <c r="U18" s="75">
        <v>116602137860</v>
      </c>
      <c r="V18" s="72"/>
      <c r="W18" s="72">
        <v>109792822500</v>
      </c>
      <c r="Y18" s="73">
        <f t="shared" si="0"/>
        <v>2.6810208954135176E-2</v>
      </c>
      <c r="AA18" s="74"/>
      <c r="AB18" s="74"/>
      <c r="AC18" s="75"/>
      <c r="AD18" s="76"/>
      <c r="AE18" s="77"/>
      <c r="AF18" s="78"/>
      <c r="AG18" s="78"/>
    </row>
    <row r="19" spans="1:33" ht="41.25" customHeight="1">
      <c r="A19" s="70" t="s">
        <v>115</v>
      </c>
      <c r="B19" s="71"/>
      <c r="C19" s="72">
        <v>100000</v>
      </c>
      <c r="D19" s="72"/>
      <c r="E19" s="72">
        <v>2081733412</v>
      </c>
      <c r="F19" s="72"/>
      <c r="G19" s="72">
        <v>2887715250</v>
      </c>
      <c r="H19" s="72"/>
      <c r="I19" s="72">
        <v>0</v>
      </c>
      <c r="J19" s="72"/>
      <c r="K19" s="72">
        <v>0</v>
      </c>
      <c r="L19" s="72"/>
      <c r="M19" s="72">
        <v>0</v>
      </c>
      <c r="N19" s="72"/>
      <c r="O19" s="72">
        <v>0</v>
      </c>
      <c r="P19" s="72"/>
      <c r="Q19" s="72">
        <v>100000</v>
      </c>
      <c r="R19" s="72"/>
      <c r="S19" s="72">
        <v>29050</v>
      </c>
      <c r="T19" s="72"/>
      <c r="U19" s="75">
        <v>2081733412</v>
      </c>
      <c r="V19" s="72"/>
      <c r="W19" s="72">
        <v>2887715250</v>
      </c>
      <c r="Y19" s="73">
        <f t="shared" si="0"/>
        <v>7.051485469602778E-4</v>
      </c>
      <c r="AA19" s="74"/>
      <c r="AB19" s="74"/>
      <c r="AC19" s="75"/>
      <c r="AD19" s="76"/>
      <c r="AE19" s="77"/>
      <c r="AF19" s="78"/>
      <c r="AG19" s="78"/>
    </row>
    <row r="20" spans="1:33" ht="41.25" customHeight="1">
      <c r="A20" s="70" t="s">
        <v>168</v>
      </c>
      <c r="B20" s="71"/>
      <c r="C20" s="72">
        <v>8000000</v>
      </c>
      <c r="D20" s="72"/>
      <c r="E20" s="72">
        <v>16014527995</v>
      </c>
      <c r="F20" s="72"/>
      <c r="G20" s="72">
        <v>16421706000</v>
      </c>
      <c r="H20" s="72"/>
      <c r="I20" s="72">
        <v>0</v>
      </c>
      <c r="J20" s="72"/>
      <c r="K20" s="72">
        <v>0</v>
      </c>
      <c r="L20" s="72"/>
      <c r="M20" s="72">
        <v>0</v>
      </c>
      <c r="N20" s="72"/>
      <c r="O20" s="72">
        <v>0</v>
      </c>
      <c r="P20" s="72"/>
      <c r="Q20" s="72">
        <v>8000000</v>
      </c>
      <c r="R20" s="72"/>
      <c r="S20" s="72">
        <v>2050</v>
      </c>
      <c r="T20" s="72"/>
      <c r="U20" s="75">
        <v>16014527995</v>
      </c>
      <c r="V20" s="72"/>
      <c r="W20" s="72">
        <v>16302420000</v>
      </c>
      <c r="Y20" s="73">
        <f t="shared" si="0"/>
        <v>3.9808730361957168E-3</v>
      </c>
      <c r="AA20" s="74"/>
      <c r="AB20" s="74"/>
      <c r="AC20" s="75"/>
      <c r="AD20" s="76"/>
      <c r="AE20" s="77"/>
      <c r="AF20" s="78"/>
      <c r="AG20" s="78"/>
    </row>
    <row r="21" spans="1:33" ht="41.25" customHeight="1">
      <c r="A21" s="70" t="s">
        <v>126</v>
      </c>
      <c r="B21" s="71"/>
      <c r="C21" s="72">
        <v>200000</v>
      </c>
      <c r="D21" s="72"/>
      <c r="E21" s="72">
        <v>2248938898</v>
      </c>
      <c r="F21" s="72"/>
      <c r="G21" s="72">
        <v>2723697000</v>
      </c>
      <c r="H21" s="72"/>
      <c r="I21" s="72">
        <v>0</v>
      </c>
      <c r="J21" s="72"/>
      <c r="K21" s="72">
        <v>0</v>
      </c>
      <c r="L21" s="72"/>
      <c r="M21" s="72">
        <v>0</v>
      </c>
      <c r="N21" s="72"/>
      <c r="O21" s="72">
        <v>0</v>
      </c>
      <c r="P21" s="72"/>
      <c r="Q21" s="72">
        <v>200000</v>
      </c>
      <c r="R21" s="72"/>
      <c r="S21" s="72">
        <v>13700</v>
      </c>
      <c r="T21" s="72"/>
      <c r="U21" s="72">
        <v>2248938898</v>
      </c>
      <c r="V21" s="72"/>
      <c r="W21" s="72">
        <v>2723697000</v>
      </c>
      <c r="Y21" s="73">
        <f t="shared" si="0"/>
        <v>6.6509708043757697E-4</v>
      </c>
      <c r="AA21" s="74"/>
      <c r="AB21" s="74"/>
      <c r="AC21" s="75"/>
      <c r="AD21" s="76"/>
      <c r="AE21" s="77"/>
      <c r="AF21" s="78"/>
      <c r="AG21" s="78"/>
    </row>
    <row r="22" spans="1:33" ht="41.25" customHeight="1">
      <c r="A22" s="70" t="s">
        <v>123</v>
      </c>
      <c r="B22" s="71"/>
      <c r="C22" s="72">
        <v>8200000</v>
      </c>
      <c r="D22" s="72"/>
      <c r="E22" s="72">
        <v>253709967941</v>
      </c>
      <c r="F22" s="72"/>
      <c r="G22" s="72">
        <v>257659748100</v>
      </c>
      <c r="H22" s="72"/>
      <c r="I22" s="72">
        <v>0</v>
      </c>
      <c r="J22" s="72"/>
      <c r="K22" s="72">
        <v>0</v>
      </c>
      <c r="L22" s="72"/>
      <c r="M22" s="72">
        <v>-100000</v>
      </c>
      <c r="N22" s="72"/>
      <c r="O22" s="72">
        <v>3280365005</v>
      </c>
      <c r="P22" s="72"/>
      <c r="Q22" s="72">
        <v>8100000</v>
      </c>
      <c r="R22" s="72"/>
      <c r="S22" s="72">
        <v>33030</v>
      </c>
      <c r="T22" s="72"/>
      <c r="U22" s="72">
        <v>250615943942</v>
      </c>
      <c r="V22" s="72"/>
      <c r="W22" s="72">
        <v>265951119150</v>
      </c>
      <c r="Y22" s="73">
        <f t="shared" si="0"/>
        <v>6.4942360653836004E-2</v>
      </c>
      <c r="AA22" s="74"/>
      <c r="AB22" s="74"/>
      <c r="AC22" s="75"/>
      <c r="AD22" s="76"/>
      <c r="AE22" s="77"/>
      <c r="AF22" s="78"/>
      <c r="AG22" s="78"/>
    </row>
    <row r="23" spans="1:33" ht="41.25" customHeight="1">
      <c r="A23" s="70" t="s">
        <v>111</v>
      </c>
      <c r="B23" s="71"/>
      <c r="C23" s="72">
        <v>100000000</v>
      </c>
      <c r="D23" s="72"/>
      <c r="E23" s="72">
        <v>121255027911</v>
      </c>
      <c r="F23" s="72"/>
      <c r="G23" s="72">
        <v>117695520000</v>
      </c>
      <c r="H23" s="72"/>
      <c r="I23" s="72">
        <v>10000000</v>
      </c>
      <c r="J23" s="72"/>
      <c r="K23" s="72">
        <v>12661238343</v>
      </c>
      <c r="L23" s="72"/>
      <c r="M23" s="72">
        <v>-10000000</v>
      </c>
      <c r="N23" s="72"/>
      <c r="O23" s="72">
        <v>12855899326</v>
      </c>
      <c r="P23" s="72"/>
      <c r="Q23" s="72">
        <v>100000000</v>
      </c>
      <c r="R23" s="72"/>
      <c r="S23" s="72">
        <v>1287</v>
      </c>
      <c r="T23" s="72"/>
      <c r="U23" s="72">
        <v>121790763459</v>
      </c>
      <c r="V23" s="72"/>
      <c r="W23" s="72">
        <v>127934235000</v>
      </c>
      <c r="Y23" s="73">
        <f t="shared" si="0"/>
        <v>3.1240143887706628E-2</v>
      </c>
      <c r="AA23" s="74"/>
      <c r="AB23" s="74"/>
      <c r="AC23" s="75"/>
      <c r="AD23" s="76"/>
      <c r="AE23" s="77"/>
      <c r="AF23" s="78"/>
      <c r="AG23" s="78"/>
    </row>
    <row r="24" spans="1:33" ht="41.25" customHeight="1">
      <c r="A24" s="70" t="s">
        <v>86</v>
      </c>
      <c r="B24" s="71"/>
      <c r="C24" s="72">
        <v>2700000</v>
      </c>
      <c r="D24" s="72"/>
      <c r="E24" s="72">
        <v>59336011468</v>
      </c>
      <c r="F24" s="72"/>
      <c r="G24" s="72">
        <v>78370902000</v>
      </c>
      <c r="H24" s="72"/>
      <c r="I24" s="72">
        <v>0</v>
      </c>
      <c r="J24" s="72"/>
      <c r="K24" s="72">
        <v>0</v>
      </c>
      <c r="L24" s="72"/>
      <c r="M24" s="72">
        <v>0</v>
      </c>
      <c r="N24" s="72"/>
      <c r="O24" s="72">
        <v>0</v>
      </c>
      <c r="P24" s="72"/>
      <c r="Q24" s="72">
        <v>2700000</v>
      </c>
      <c r="R24" s="72"/>
      <c r="S24" s="72">
        <v>30910</v>
      </c>
      <c r="T24" s="72"/>
      <c r="U24" s="72">
        <v>59336011468</v>
      </c>
      <c r="V24" s="72"/>
      <c r="W24" s="72">
        <v>82960430850</v>
      </c>
      <c r="Y24" s="73">
        <f t="shared" si="0"/>
        <v>2.0258031767182067E-2</v>
      </c>
      <c r="AA24" s="74"/>
      <c r="AB24" s="74"/>
      <c r="AC24" s="75"/>
      <c r="AD24" s="76"/>
      <c r="AE24" s="77"/>
      <c r="AF24" s="78"/>
      <c r="AG24" s="78"/>
    </row>
    <row r="25" spans="1:33" ht="41.25" customHeight="1">
      <c r="A25" s="70" t="s">
        <v>120</v>
      </c>
      <c r="B25" s="71"/>
      <c r="C25" s="72">
        <v>4500000</v>
      </c>
      <c r="D25" s="72"/>
      <c r="E25" s="72">
        <v>75457227315</v>
      </c>
      <c r="F25" s="72"/>
      <c r="G25" s="72">
        <v>68082484500</v>
      </c>
      <c r="H25" s="72"/>
      <c r="I25" s="72">
        <v>89943</v>
      </c>
      <c r="J25" s="72"/>
      <c r="K25" s="72">
        <v>1584465817</v>
      </c>
      <c r="L25" s="72"/>
      <c r="M25" s="72">
        <v>-800000</v>
      </c>
      <c r="N25" s="72"/>
      <c r="O25" s="72">
        <v>13657590056</v>
      </c>
      <c r="P25" s="72"/>
      <c r="Q25" s="72">
        <v>3789943</v>
      </c>
      <c r="R25" s="72"/>
      <c r="S25" s="72">
        <v>18040</v>
      </c>
      <c r="T25" s="72"/>
      <c r="U25" s="72">
        <v>63623251474</v>
      </c>
      <c r="V25" s="72"/>
      <c r="W25" s="72">
        <v>67963766818.265999</v>
      </c>
      <c r="Y25" s="73">
        <f t="shared" si="0"/>
        <v>1.6596010087160572E-2</v>
      </c>
      <c r="AA25" s="74"/>
      <c r="AB25" s="74"/>
      <c r="AC25" s="75"/>
      <c r="AD25" s="76"/>
      <c r="AE25" s="77"/>
      <c r="AF25" s="78"/>
      <c r="AG25" s="78"/>
    </row>
    <row r="26" spans="1:33" ht="41.25" customHeight="1">
      <c r="A26" s="70" t="s">
        <v>87</v>
      </c>
      <c r="B26" s="71"/>
      <c r="C26" s="72">
        <v>9200000</v>
      </c>
      <c r="D26" s="72"/>
      <c r="E26" s="72">
        <v>161697489261</v>
      </c>
      <c r="F26" s="72"/>
      <c r="G26" s="72">
        <v>187203472200</v>
      </c>
      <c r="H26" s="72"/>
      <c r="I26" s="72">
        <v>500000</v>
      </c>
      <c r="J26" s="72"/>
      <c r="K26" s="72">
        <v>11135323975</v>
      </c>
      <c r="L26" s="72"/>
      <c r="M26" s="72">
        <v>-9600000</v>
      </c>
      <c r="N26" s="72"/>
      <c r="O26" s="72">
        <v>222784741146</v>
      </c>
      <c r="P26" s="72"/>
      <c r="Q26" s="72">
        <v>100000</v>
      </c>
      <c r="R26" s="72"/>
      <c r="S26" s="72">
        <v>23970</v>
      </c>
      <c r="T26" s="72"/>
      <c r="U26" s="72">
        <v>1782822450</v>
      </c>
      <c r="V26" s="72"/>
      <c r="W26" s="72">
        <v>2382737850</v>
      </c>
      <c r="Y26" s="73">
        <f t="shared" si="0"/>
        <v>5.8183857730250809E-4</v>
      </c>
      <c r="AA26" s="74"/>
      <c r="AB26" s="74"/>
      <c r="AC26" s="75"/>
      <c r="AD26" s="76"/>
      <c r="AE26" s="77"/>
      <c r="AF26" s="78"/>
      <c r="AG26" s="78"/>
    </row>
    <row r="27" spans="1:33" ht="41.25" customHeight="1">
      <c r="A27" s="70" t="s">
        <v>88</v>
      </c>
      <c r="B27" s="71"/>
      <c r="C27" s="72">
        <v>6500000</v>
      </c>
      <c r="D27" s="72"/>
      <c r="E27" s="72">
        <v>127437490588</v>
      </c>
      <c r="F27" s="72"/>
      <c r="G27" s="72">
        <v>276157030500</v>
      </c>
      <c r="H27" s="72"/>
      <c r="I27" s="72">
        <v>3000</v>
      </c>
      <c r="J27" s="72"/>
      <c r="K27" s="72">
        <v>141941597</v>
      </c>
      <c r="L27" s="72"/>
      <c r="M27" s="72">
        <v>-3000</v>
      </c>
      <c r="N27" s="72"/>
      <c r="O27" s="72">
        <v>146125350</v>
      </c>
      <c r="P27" s="72"/>
      <c r="Q27" s="72">
        <v>6500000</v>
      </c>
      <c r="R27" s="72"/>
      <c r="S27" s="72">
        <v>48000</v>
      </c>
      <c r="T27" s="72"/>
      <c r="U27" s="72">
        <v>127520614882</v>
      </c>
      <c r="V27" s="72"/>
      <c r="W27" s="72">
        <v>310143600000</v>
      </c>
      <c r="Y27" s="73">
        <f t="shared" si="0"/>
        <v>7.5733682152016063E-2</v>
      </c>
      <c r="AA27" s="74"/>
      <c r="AB27" s="74"/>
      <c r="AC27" s="75"/>
      <c r="AD27" s="76"/>
      <c r="AE27" s="77"/>
      <c r="AF27" s="78"/>
      <c r="AG27" s="78"/>
    </row>
    <row r="28" spans="1:33" ht="41.25" customHeight="1">
      <c r="A28" s="70" t="s">
        <v>96</v>
      </c>
      <c r="B28" s="71"/>
      <c r="C28" s="72">
        <v>900000</v>
      </c>
      <c r="D28" s="72"/>
      <c r="E28" s="72">
        <v>19985242352</v>
      </c>
      <c r="F28" s="72"/>
      <c r="G28" s="72">
        <v>32278791600</v>
      </c>
      <c r="H28" s="72"/>
      <c r="I28" s="72">
        <v>0</v>
      </c>
      <c r="J28" s="72"/>
      <c r="K28" s="72">
        <v>0</v>
      </c>
      <c r="L28" s="72"/>
      <c r="M28" s="72">
        <v>-900000</v>
      </c>
      <c r="N28" s="72"/>
      <c r="O28" s="72">
        <v>34969685052</v>
      </c>
      <c r="P28" s="72"/>
      <c r="Q28" s="72">
        <v>0</v>
      </c>
      <c r="R28" s="72"/>
      <c r="S28" s="72">
        <v>0</v>
      </c>
      <c r="T28" s="72"/>
      <c r="U28" s="75">
        <v>0</v>
      </c>
      <c r="V28" s="72"/>
      <c r="W28" s="72">
        <v>0</v>
      </c>
      <c r="Y28" s="73">
        <f t="shared" si="0"/>
        <v>0</v>
      </c>
      <c r="AA28" s="74"/>
      <c r="AB28" s="74"/>
      <c r="AC28" s="75"/>
      <c r="AD28" s="76"/>
      <c r="AE28" s="77"/>
      <c r="AF28" s="78"/>
      <c r="AG28" s="78"/>
    </row>
    <row r="29" spans="1:33" ht="41.25" customHeight="1">
      <c r="A29" s="70" t="s">
        <v>125</v>
      </c>
      <c r="B29" s="71"/>
      <c r="C29" s="72">
        <v>3200000</v>
      </c>
      <c r="D29" s="72"/>
      <c r="E29" s="72">
        <v>101066368430</v>
      </c>
      <c r="F29" s="72"/>
      <c r="G29" s="72">
        <v>94220035200</v>
      </c>
      <c r="H29" s="72"/>
      <c r="I29" s="72">
        <v>100000</v>
      </c>
      <c r="J29" s="72"/>
      <c r="K29" s="72">
        <v>3255493843</v>
      </c>
      <c r="L29" s="72"/>
      <c r="M29" s="72">
        <v>0</v>
      </c>
      <c r="N29" s="72"/>
      <c r="O29" s="72">
        <v>0</v>
      </c>
      <c r="P29" s="72"/>
      <c r="Q29" s="72">
        <v>3300000</v>
      </c>
      <c r="R29" s="72"/>
      <c r="S29" s="72">
        <v>33440</v>
      </c>
      <c r="T29" s="72"/>
      <c r="U29" s="75">
        <v>104321862273</v>
      </c>
      <c r="V29" s="72"/>
      <c r="W29" s="72">
        <v>109695405600</v>
      </c>
      <c r="Y29" s="73">
        <f t="shared" si="0"/>
        <v>2.6786420810382298E-2</v>
      </c>
      <c r="AA29" s="74"/>
      <c r="AB29" s="74"/>
      <c r="AC29" s="75"/>
      <c r="AD29" s="76"/>
      <c r="AE29" s="77"/>
      <c r="AF29" s="78"/>
      <c r="AG29" s="78"/>
    </row>
    <row r="30" spans="1:33" ht="41.25" customHeight="1">
      <c r="A30" s="70" t="s">
        <v>109</v>
      </c>
      <c r="B30" s="71"/>
      <c r="C30" s="72">
        <v>6100000</v>
      </c>
      <c r="D30" s="72"/>
      <c r="E30" s="72">
        <v>148594678806</v>
      </c>
      <c r="F30" s="72"/>
      <c r="G30" s="72">
        <v>276626222100</v>
      </c>
      <c r="H30" s="72"/>
      <c r="I30" s="72">
        <v>0</v>
      </c>
      <c r="J30" s="72"/>
      <c r="K30" s="72">
        <v>0</v>
      </c>
      <c r="L30" s="72"/>
      <c r="M30" s="72">
        <v>-200000</v>
      </c>
      <c r="N30" s="72"/>
      <c r="O30" s="72">
        <v>9781452010</v>
      </c>
      <c r="P30" s="72"/>
      <c r="Q30" s="72">
        <v>5900000</v>
      </c>
      <c r="R30" s="72"/>
      <c r="S30" s="72">
        <v>49510</v>
      </c>
      <c r="T30" s="72"/>
      <c r="U30" s="75">
        <v>143722722125</v>
      </c>
      <c r="V30" s="72"/>
      <c r="W30" s="72">
        <v>290370951450</v>
      </c>
      <c r="Y30" s="73">
        <f t="shared" si="0"/>
        <v>7.0905417178664304E-2</v>
      </c>
      <c r="AA30" s="74"/>
      <c r="AB30" s="74"/>
      <c r="AC30" s="75"/>
      <c r="AD30" s="76"/>
      <c r="AE30" s="77"/>
      <c r="AF30" s="78"/>
      <c r="AG30" s="78"/>
    </row>
    <row r="31" spans="1:33" ht="41.25" customHeight="1">
      <c r="A31" s="70" t="s">
        <v>110</v>
      </c>
      <c r="B31" s="71"/>
      <c r="C31" s="72">
        <v>23000000</v>
      </c>
      <c r="D31" s="72"/>
      <c r="E31" s="72">
        <v>447974470321</v>
      </c>
      <c r="F31" s="72"/>
      <c r="G31" s="72">
        <v>541856655000</v>
      </c>
      <c r="H31" s="72"/>
      <c r="I31" s="72">
        <v>0</v>
      </c>
      <c r="J31" s="72"/>
      <c r="K31" s="72">
        <v>0</v>
      </c>
      <c r="L31" s="72"/>
      <c r="M31" s="72">
        <v>-500000</v>
      </c>
      <c r="N31" s="72"/>
      <c r="O31" s="72">
        <v>12849979448</v>
      </c>
      <c r="P31" s="72"/>
      <c r="Q31" s="72">
        <v>22500000</v>
      </c>
      <c r="R31" s="72"/>
      <c r="S31" s="72">
        <v>26640</v>
      </c>
      <c r="T31" s="72"/>
      <c r="U31" s="75">
        <v>438235894877</v>
      </c>
      <c r="V31" s="72"/>
      <c r="W31" s="72">
        <v>595833570000</v>
      </c>
      <c r="Y31" s="73">
        <f t="shared" si="0"/>
        <v>0.14549605474973856</v>
      </c>
      <c r="AA31" s="74"/>
      <c r="AB31" s="74"/>
      <c r="AC31" s="75"/>
      <c r="AD31" s="76"/>
      <c r="AE31" s="77"/>
      <c r="AF31" s="78"/>
      <c r="AG31" s="78"/>
    </row>
    <row r="32" spans="1:33" ht="41.25" customHeight="1">
      <c r="A32" s="70" t="s">
        <v>119</v>
      </c>
      <c r="B32" s="71"/>
      <c r="C32" s="72">
        <v>20000000</v>
      </c>
      <c r="D32" s="72"/>
      <c r="E32" s="72">
        <v>103195328028</v>
      </c>
      <c r="F32" s="72"/>
      <c r="G32" s="72">
        <v>105965730000</v>
      </c>
      <c r="H32" s="72"/>
      <c r="I32" s="72">
        <v>0</v>
      </c>
      <c r="J32" s="72"/>
      <c r="K32" s="72">
        <v>0</v>
      </c>
      <c r="L32" s="72"/>
      <c r="M32" s="72">
        <v>-6254856</v>
      </c>
      <c r="N32" s="72"/>
      <c r="O32" s="72">
        <v>39155719487</v>
      </c>
      <c r="P32" s="72"/>
      <c r="Q32" s="72">
        <v>13745144</v>
      </c>
      <c r="R32" s="72"/>
      <c r="S32" s="72">
        <v>6370</v>
      </c>
      <c r="T32" s="72"/>
      <c r="U32" s="75">
        <v>70921732203</v>
      </c>
      <c r="V32" s="72"/>
      <c r="W32" s="72">
        <v>87035605704.684006</v>
      </c>
      <c r="Y32" s="73">
        <f t="shared" si="0"/>
        <v>2.1253144989439521E-2</v>
      </c>
      <c r="AA32" s="74"/>
      <c r="AB32" s="74"/>
      <c r="AC32" s="75"/>
      <c r="AD32" s="76"/>
      <c r="AE32" s="77"/>
      <c r="AF32" s="78"/>
      <c r="AG32" s="78"/>
    </row>
    <row r="33" spans="1:33" ht="41.25" customHeight="1">
      <c r="A33" s="70" t="s">
        <v>169</v>
      </c>
      <c r="B33" s="71"/>
      <c r="C33" s="72">
        <v>74400000</v>
      </c>
      <c r="D33" s="72"/>
      <c r="E33" s="72">
        <v>268149225330</v>
      </c>
      <c r="F33" s="72"/>
      <c r="G33" s="72">
        <v>225569826000</v>
      </c>
      <c r="H33" s="72"/>
      <c r="I33" s="72">
        <v>82000000</v>
      </c>
      <c r="J33" s="72"/>
      <c r="K33" s="72">
        <v>293500690054</v>
      </c>
      <c r="L33" s="72"/>
      <c r="M33" s="72">
        <v>-74400000</v>
      </c>
      <c r="N33" s="72"/>
      <c r="O33" s="72">
        <v>268137600000</v>
      </c>
      <c r="P33" s="72"/>
      <c r="Q33" s="72">
        <v>82000000</v>
      </c>
      <c r="R33" s="72"/>
      <c r="S33" s="72">
        <v>3345</v>
      </c>
      <c r="T33" s="72"/>
      <c r="U33" s="72">
        <v>293500690054</v>
      </c>
      <c r="V33" s="72"/>
      <c r="W33" s="72">
        <v>272657974500</v>
      </c>
      <c r="Y33" s="73">
        <f t="shared" si="0"/>
        <v>6.6580101530373359E-2</v>
      </c>
      <c r="AA33" s="74"/>
      <c r="AB33" s="74"/>
      <c r="AC33" s="75"/>
      <c r="AD33" s="76"/>
      <c r="AE33" s="77"/>
      <c r="AF33" s="78"/>
      <c r="AG33" s="78"/>
    </row>
    <row r="34" spans="1:33" ht="41.25" customHeight="1">
      <c r="A34" s="70" t="s">
        <v>89</v>
      </c>
      <c r="B34" s="71"/>
      <c r="C34" s="72">
        <v>43800000</v>
      </c>
      <c r="D34" s="72"/>
      <c r="E34" s="72">
        <v>402172700849</v>
      </c>
      <c r="F34" s="72"/>
      <c r="G34" s="72">
        <v>363989300400</v>
      </c>
      <c r="H34" s="72"/>
      <c r="I34" s="72">
        <v>620253</v>
      </c>
      <c r="J34" s="72"/>
      <c r="K34" s="72">
        <v>5057396476</v>
      </c>
      <c r="L34" s="72"/>
      <c r="M34" s="72">
        <v>-1420253</v>
      </c>
      <c r="N34" s="72"/>
      <c r="O34" s="72">
        <v>12699452767</v>
      </c>
      <c r="P34" s="72"/>
      <c r="Q34" s="72">
        <v>43000000</v>
      </c>
      <c r="R34" s="72"/>
      <c r="S34" s="72">
        <v>9360</v>
      </c>
      <c r="T34" s="72"/>
      <c r="U34" s="75">
        <v>394209924310</v>
      </c>
      <c r="V34" s="72"/>
      <c r="W34" s="72">
        <v>400085244000</v>
      </c>
      <c r="Y34" s="73">
        <f t="shared" si="0"/>
        <v>9.7696449976100733E-2</v>
      </c>
      <c r="AA34" s="74"/>
      <c r="AB34" s="74"/>
      <c r="AC34" s="75"/>
      <c r="AD34" s="76"/>
      <c r="AE34" s="77"/>
      <c r="AF34" s="78"/>
      <c r="AG34" s="78"/>
    </row>
    <row r="35" spans="1:33" ht="41.25" customHeight="1">
      <c r="A35" s="70" t="s">
        <v>145</v>
      </c>
      <c r="B35" s="71"/>
      <c r="C35" s="72">
        <v>5900000</v>
      </c>
      <c r="D35" s="72"/>
      <c r="E35" s="72">
        <v>155237718144</v>
      </c>
      <c r="F35" s="72"/>
      <c r="G35" s="72">
        <v>137590436700</v>
      </c>
      <c r="H35" s="72"/>
      <c r="I35" s="72">
        <v>2100000</v>
      </c>
      <c r="J35" s="72"/>
      <c r="K35" s="72">
        <v>18529493393</v>
      </c>
      <c r="L35" s="72"/>
      <c r="M35" s="72">
        <v>0</v>
      </c>
      <c r="N35" s="72"/>
      <c r="O35" s="72">
        <v>0</v>
      </c>
      <c r="P35" s="72"/>
      <c r="Q35" s="72">
        <v>8000000</v>
      </c>
      <c r="R35" s="72"/>
      <c r="S35" s="72">
        <v>8810</v>
      </c>
      <c r="T35" s="72"/>
      <c r="U35" s="75">
        <v>74210611537</v>
      </c>
      <c r="V35" s="72"/>
      <c r="W35" s="72">
        <v>70060644000</v>
      </c>
      <c r="Y35" s="73">
        <f t="shared" si="0"/>
        <v>1.7108044609211833E-2</v>
      </c>
      <c r="AA35" s="74"/>
      <c r="AB35" s="74"/>
      <c r="AC35" s="75"/>
      <c r="AD35" s="76"/>
      <c r="AE35" s="77"/>
      <c r="AF35" s="78"/>
      <c r="AG35" s="78"/>
    </row>
    <row r="36" spans="1:33" ht="41.25" customHeight="1">
      <c r="A36" s="70" t="s">
        <v>161</v>
      </c>
      <c r="B36" s="71"/>
      <c r="C36" s="72">
        <v>2000000</v>
      </c>
      <c r="D36" s="72"/>
      <c r="E36" s="72">
        <v>11383762981</v>
      </c>
      <c r="F36" s="72"/>
      <c r="G36" s="72">
        <v>11073717000</v>
      </c>
      <c r="H36" s="72"/>
      <c r="I36" s="72">
        <v>29600000</v>
      </c>
      <c r="J36" s="72"/>
      <c r="K36" s="72">
        <v>180178343667</v>
      </c>
      <c r="L36" s="72"/>
      <c r="M36" s="72">
        <v>0</v>
      </c>
      <c r="N36" s="72"/>
      <c r="O36" s="72">
        <v>0</v>
      </c>
      <c r="P36" s="72"/>
      <c r="Q36" s="72">
        <v>31600000</v>
      </c>
      <c r="R36" s="72"/>
      <c r="S36" s="72">
        <v>6440</v>
      </c>
      <c r="T36" s="72"/>
      <c r="U36" s="72">
        <v>191562106648</v>
      </c>
      <c r="V36" s="72"/>
      <c r="W36" s="72">
        <v>202293151200</v>
      </c>
      <c r="Y36" s="73">
        <f t="shared" si="0"/>
        <v>4.9397779655973965E-2</v>
      </c>
      <c r="AA36" s="74"/>
      <c r="AB36" s="74"/>
      <c r="AC36" s="75"/>
      <c r="AD36" s="76"/>
      <c r="AE36" s="77"/>
      <c r="AF36" s="78"/>
      <c r="AG36" s="78"/>
    </row>
    <row r="37" spans="1:33" ht="41.25" customHeight="1">
      <c r="A37" s="70" t="s">
        <v>170</v>
      </c>
      <c r="B37" s="71"/>
      <c r="C37" s="72">
        <v>0</v>
      </c>
      <c r="D37" s="72"/>
      <c r="E37" s="72">
        <v>0</v>
      </c>
      <c r="F37" s="72"/>
      <c r="G37" s="72">
        <v>0</v>
      </c>
      <c r="H37" s="72"/>
      <c r="I37" s="72">
        <v>400000</v>
      </c>
      <c r="J37" s="72"/>
      <c r="K37" s="72">
        <v>1538969698</v>
      </c>
      <c r="L37" s="72"/>
      <c r="M37" s="72">
        <v>0</v>
      </c>
      <c r="N37" s="72"/>
      <c r="O37" s="72">
        <v>0</v>
      </c>
      <c r="P37" s="72"/>
      <c r="Q37" s="72">
        <v>400000</v>
      </c>
      <c r="R37" s="72"/>
      <c r="S37" s="72">
        <v>3845</v>
      </c>
      <c r="T37" s="72"/>
      <c r="U37" s="72">
        <v>1538969698</v>
      </c>
      <c r="V37" s="72"/>
      <c r="W37" s="72">
        <v>1528848900</v>
      </c>
      <c r="Y37" s="73">
        <f t="shared" si="0"/>
        <v>3.7332821522372022E-4</v>
      </c>
      <c r="AA37" s="74"/>
      <c r="AB37" s="74"/>
      <c r="AC37" s="75"/>
      <c r="AD37" s="76"/>
      <c r="AE37" s="77"/>
      <c r="AF37" s="78"/>
      <c r="AG37" s="78"/>
    </row>
    <row r="38" spans="1:33" ht="41.25" customHeight="1">
      <c r="A38" s="70" t="s">
        <v>171</v>
      </c>
      <c r="B38" s="71"/>
      <c r="C38" s="72">
        <v>0</v>
      </c>
      <c r="D38" s="72"/>
      <c r="E38" s="72">
        <v>0</v>
      </c>
      <c r="F38" s="72"/>
      <c r="G38" s="72">
        <v>0</v>
      </c>
      <c r="H38" s="72"/>
      <c r="I38" s="72">
        <v>2300000</v>
      </c>
      <c r="J38" s="72"/>
      <c r="K38" s="72">
        <v>29409672325</v>
      </c>
      <c r="L38" s="72"/>
      <c r="M38" s="72">
        <v>0</v>
      </c>
      <c r="N38" s="72"/>
      <c r="O38" s="72">
        <v>0</v>
      </c>
      <c r="P38" s="72"/>
      <c r="Q38" s="72">
        <v>2300000</v>
      </c>
      <c r="R38" s="72"/>
      <c r="S38" s="72">
        <v>13130</v>
      </c>
      <c r="T38" s="72"/>
      <c r="U38" s="72">
        <v>29409672325</v>
      </c>
      <c r="V38" s="72"/>
      <c r="W38" s="72">
        <v>30019315950</v>
      </c>
      <c r="Y38" s="73">
        <f t="shared" si="0"/>
        <v>7.3303893182972216E-3</v>
      </c>
      <c r="AA38" s="74"/>
      <c r="AB38" s="74"/>
      <c r="AC38" s="75"/>
      <c r="AD38" s="76"/>
      <c r="AE38" s="77"/>
      <c r="AF38" s="78"/>
      <c r="AG38" s="78"/>
    </row>
    <row r="39" spans="1:33" ht="41.25" customHeight="1">
      <c r="A39" s="70" t="s">
        <v>172</v>
      </c>
      <c r="B39" s="71"/>
      <c r="C39" s="72">
        <v>0</v>
      </c>
      <c r="D39" s="72"/>
      <c r="E39" s="72">
        <v>0</v>
      </c>
      <c r="F39" s="72"/>
      <c r="G39" s="72">
        <v>0</v>
      </c>
      <c r="H39" s="72"/>
      <c r="I39" s="72">
        <v>11800000</v>
      </c>
      <c r="J39" s="72"/>
      <c r="K39" s="72">
        <v>0</v>
      </c>
      <c r="L39" s="72"/>
      <c r="M39" s="72">
        <v>0</v>
      </c>
      <c r="N39" s="72"/>
      <c r="O39" s="72">
        <v>0</v>
      </c>
      <c r="P39" s="72"/>
      <c r="Q39" s="72">
        <v>11800000</v>
      </c>
      <c r="R39" s="72"/>
      <c r="S39" s="72">
        <v>7810</v>
      </c>
      <c r="T39" s="72"/>
      <c r="U39" s="72">
        <v>99556600000</v>
      </c>
      <c r="V39" s="72"/>
      <c r="W39" s="72">
        <v>91609659900</v>
      </c>
      <c r="Y39" s="73">
        <f t="shared" si="0"/>
        <v>2.237007910181249E-2</v>
      </c>
      <c r="AA39" s="74"/>
      <c r="AB39" s="74"/>
      <c r="AC39" s="75"/>
      <c r="AD39" s="76"/>
      <c r="AE39" s="77"/>
      <c r="AF39" s="78"/>
      <c r="AG39" s="78"/>
    </row>
    <row r="40" spans="1:33" ht="41.25" customHeight="1" thickBot="1">
      <c r="C40" s="79"/>
      <c r="D40" s="80"/>
      <c r="E40" s="81">
        <f>SUM(E12:E39)</f>
        <v>3228527347908</v>
      </c>
      <c r="F40" s="80"/>
      <c r="G40" s="81">
        <f>SUM(G12:G39)</f>
        <v>3593875302980.1357</v>
      </c>
      <c r="H40" s="80"/>
      <c r="I40" s="82"/>
      <c r="J40" s="80"/>
      <c r="K40" s="81">
        <f>SUM(K12:K39)</f>
        <v>691393523764</v>
      </c>
      <c r="L40" s="80"/>
      <c r="M40" s="82"/>
      <c r="N40" s="80"/>
      <c r="O40" s="81">
        <f>SUM(O12:O39)</f>
        <v>699751841188</v>
      </c>
      <c r="P40" s="80"/>
      <c r="Q40" s="79"/>
      <c r="T40" s="80"/>
      <c r="U40" s="81">
        <f>SUM(U12:U39)</f>
        <v>3300598777295</v>
      </c>
      <c r="V40" s="80"/>
      <c r="W40" s="81">
        <f>SUM(W12:W39)</f>
        <v>3921481100966.3091</v>
      </c>
      <c r="Y40" s="21">
        <f>SUM(Y12:Y39)</f>
        <v>0.95758288504331679</v>
      </c>
      <c r="AA40" s="83"/>
      <c r="AB40" s="84"/>
    </row>
    <row r="41" spans="1:33" ht="41.25" customHeight="1" thickTop="1">
      <c r="E41" s="86"/>
      <c r="G41" s="86"/>
      <c r="I41" s="82"/>
      <c r="K41" s="84"/>
      <c r="O41" s="84"/>
      <c r="V41" s="86"/>
    </row>
    <row r="42" spans="1:33" ht="41.25" customHeight="1">
      <c r="E42" s="84"/>
      <c r="I42" s="82"/>
      <c r="K42" s="86"/>
      <c r="O42" s="86"/>
      <c r="V42" s="84"/>
    </row>
    <row r="43" spans="1:33">
      <c r="C43" s="79"/>
      <c r="E43" s="72"/>
      <c r="F43" s="72"/>
      <c r="G43" s="72"/>
      <c r="I43" s="87"/>
      <c r="K43" s="87"/>
      <c r="M43" s="88"/>
      <c r="O43" s="88"/>
      <c r="Q43" s="89"/>
      <c r="U43" s="84"/>
      <c r="W43" s="84"/>
    </row>
    <row r="44" spans="1:33">
      <c r="C44" s="79"/>
      <c r="E44" s="35"/>
      <c r="F44" s="35"/>
      <c r="G44" s="35"/>
      <c r="I44" s="82"/>
      <c r="K44" s="84"/>
      <c r="M44" s="82"/>
      <c r="O44" s="84"/>
      <c r="Q44" s="79"/>
      <c r="U44" s="84"/>
      <c r="W44" s="84"/>
    </row>
    <row r="45" spans="1:33">
      <c r="C45" s="79"/>
      <c r="E45" s="90"/>
      <c r="G45" s="90"/>
      <c r="I45" s="79"/>
      <c r="K45" s="84"/>
      <c r="M45" s="79"/>
      <c r="O45" s="84"/>
      <c r="Q45" s="79"/>
      <c r="U45" s="86"/>
      <c r="W45" s="86"/>
    </row>
    <row r="46" spans="1:33">
      <c r="C46" s="79"/>
      <c r="E46" s="78"/>
      <c r="F46" s="78"/>
      <c r="G46" s="78"/>
      <c r="I46" s="79"/>
      <c r="M46" s="82"/>
      <c r="O46" s="84"/>
      <c r="U46" s="86"/>
      <c r="W46" s="86"/>
    </row>
    <row r="47" spans="1:33">
      <c r="C47" s="79"/>
      <c r="D47" s="79"/>
      <c r="E47" s="79"/>
      <c r="F47" s="79"/>
      <c r="G47" s="79"/>
      <c r="K47" s="78"/>
      <c r="M47" s="82"/>
      <c r="O47" s="84"/>
      <c r="U47" s="84"/>
      <c r="W47" s="86"/>
    </row>
    <row r="48" spans="1:33">
      <c r="E48" s="78"/>
      <c r="M48" s="79"/>
      <c r="U48" s="84"/>
    </row>
    <row r="49" spans="13:21">
      <c r="M49" s="79"/>
      <c r="U49" s="84"/>
    </row>
    <row r="50" spans="13:21">
      <c r="U50" s="84"/>
    </row>
    <row r="51" spans="13:21">
      <c r="U51" s="84"/>
    </row>
  </sheetData>
  <autoFilter ref="A11:AG11" xr:uid="{00000000-0001-0000-0100-000000000000}">
    <sortState xmlns:xlrd2="http://schemas.microsoft.com/office/spreadsheetml/2017/richdata2" ref="A14:AG40">
      <sortCondition descending="1" ref="U11"/>
    </sortState>
  </autoFilter>
  <mergeCells count="18">
    <mergeCell ref="A2:Y2"/>
    <mergeCell ref="A3:Y3"/>
    <mergeCell ref="A4:Y4"/>
    <mergeCell ref="I9:O9"/>
    <mergeCell ref="A9:A11"/>
    <mergeCell ref="C10:C11"/>
    <mergeCell ref="E10:E11"/>
    <mergeCell ref="G10:G11"/>
    <mergeCell ref="C9:G9"/>
    <mergeCell ref="Y10:Y11"/>
    <mergeCell ref="Q10:Q11"/>
    <mergeCell ref="S10:S11"/>
    <mergeCell ref="V10:V11"/>
    <mergeCell ref="U10:U11"/>
    <mergeCell ref="W10:W11"/>
    <mergeCell ref="I10:K10"/>
    <mergeCell ref="M10:O10"/>
    <mergeCell ref="Q9:Y9"/>
  </mergeCells>
  <pageMargins left="0.7" right="0.7" top="0.75" bottom="0.75" header="0.3" footer="0.3"/>
  <pageSetup paperSize="9" scale="2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F125E-485D-4580-875E-749181E3DFBF}">
  <dimension ref="A2:AN17"/>
  <sheetViews>
    <sheetView rightToLeft="1" view="pageBreakPreview" zoomScale="60" zoomScaleNormal="100" workbookViewId="0">
      <selection activeCell="AC10" sqref="AC10"/>
    </sheetView>
  </sheetViews>
  <sheetFormatPr defaultColWidth="9" defaultRowHeight="27.75"/>
  <cols>
    <col min="1" max="1" width="39.28515625" style="1" customWidth="1"/>
    <col min="2" max="2" width="0.42578125" style="1" customWidth="1"/>
    <col min="3" max="3" width="17.7109375" style="1" bestFit="1" customWidth="1"/>
    <col min="4" max="4" width="0.42578125" style="1" customWidth="1"/>
    <col min="5" max="5" width="14.42578125" style="1" bestFit="1" customWidth="1"/>
    <col min="6" max="6" width="0.5703125" style="1" customWidth="1"/>
    <col min="7" max="7" width="19.140625" style="1" bestFit="1" customWidth="1"/>
    <col min="8" max="8" width="0.28515625" style="1" customWidth="1"/>
    <col min="9" max="9" width="19.140625" style="1" bestFit="1" customWidth="1"/>
    <col min="10" max="10" width="0.42578125" style="1" customWidth="1"/>
    <col min="11" max="11" width="11.5703125" style="1" bestFit="1" customWidth="1"/>
    <col min="12" max="12" width="0.42578125" style="1" customWidth="1"/>
    <col min="13" max="13" width="11.5703125" style="1" bestFit="1" customWidth="1"/>
    <col min="14" max="14" width="0.42578125" style="1" customWidth="1"/>
    <col min="15" max="15" width="12.5703125" style="1" bestFit="1" customWidth="1"/>
    <col min="16" max="16" width="0.42578125" style="1" customWidth="1"/>
    <col min="17" max="17" width="24.42578125" style="1" bestFit="1" customWidth="1"/>
    <col min="18" max="18" width="0.5703125" style="1" customWidth="1"/>
    <col min="19" max="19" width="23.5703125" style="1" bestFit="1" customWidth="1"/>
    <col min="20" max="20" width="0.42578125" style="1" customWidth="1"/>
    <col min="21" max="21" width="21" style="1" bestFit="1" customWidth="1"/>
    <col min="22" max="22" width="0.5703125" style="1" customWidth="1"/>
    <col min="23" max="23" width="20.42578125" style="1" customWidth="1"/>
    <col min="24" max="24" width="0.42578125" style="1" customWidth="1"/>
    <col min="25" max="25" width="13.42578125" style="1" bestFit="1" customWidth="1"/>
    <col min="26" max="26" width="0.5703125" style="1" customWidth="1"/>
    <col min="27" max="27" width="24.140625" style="1" bestFit="1" customWidth="1"/>
    <col min="28" max="28" width="0.85546875" style="1" customWidth="1"/>
    <col min="29" max="29" width="11" style="1" bestFit="1" customWidth="1"/>
    <col min="30" max="30" width="0.5703125" style="1" customWidth="1"/>
    <col min="31" max="31" width="23.5703125" style="1" bestFit="1" customWidth="1"/>
    <col min="32" max="32" width="0.28515625" style="1" customWidth="1"/>
    <col min="33" max="33" width="21.42578125" style="1" bestFit="1" customWidth="1"/>
    <col min="34" max="34" width="0.42578125" style="1" customWidth="1"/>
    <col min="35" max="35" width="23.5703125" style="1" bestFit="1" customWidth="1"/>
    <col min="36" max="36" width="0.42578125" style="1" customWidth="1"/>
    <col min="37" max="37" width="29.42578125" style="1" customWidth="1"/>
    <col min="38" max="38" width="0.28515625" style="1" customWidth="1"/>
    <col min="39" max="39" width="28.28515625" style="1" bestFit="1" customWidth="1"/>
    <col min="40" max="40" width="18" style="1" bestFit="1" customWidth="1"/>
    <col min="41" max="16384" width="9" style="1"/>
  </cols>
  <sheetData>
    <row r="2" spans="1:40">
      <c r="A2" s="48" t="s">
        <v>67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</row>
    <row r="3" spans="1:40">
      <c r="A3" s="48" t="s">
        <v>92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</row>
    <row r="4" spans="1:40">
      <c r="A4" s="48" t="s">
        <v>163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</row>
    <row r="6" spans="1:40" ht="40.5">
      <c r="A6" s="37" t="s">
        <v>68</v>
      </c>
    </row>
    <row r="7" spans="1:40" ht="40.5">
      <c r="A7" s="49" t="s">
        <v>151</v>
      </c>
      <c r="B7" s="49"/>
      <c r="C7" s="49"/>
      <c r="D7" s="49"/>
      <c r="E7" s="49"/>
      <c r="F7" s="49"/>
      <c r="G7" s="49"/>
    </row>
    <row r="9" spans="1:40">
      <c r="A9" s="48" t="s">
        <v>160</v>
      </c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U9" s="50" t="s">
        <v>4</v>
      </c>
      <c r="V9" s="50"/>
      <c r="W9" s="50"/>
      <c r="X9" s="50"/>
      <c r="Y9" s="50"/>
      <c r="Z9" s="50"/>
      <c r="AA9" s="50"/>
      <c r="AC9" s="50" t="s">
        <v>164</v>
      </c>
      <c r="AD9" s="50"/>
      <c r="AE9" s="50"/>
      <c r="AF9" s="50"/>
      <c r="AG9" s="50"/>
      <c r="AH9" s="50"/>
      <c r="AI9" s="50"/>
      <c r="AJ9" s="50"/>
      <c r="AK9" s="50"/>
    </row>
    <row r="10" spans="1:40" s="32" customFormat="1" ht="101.25">
      <c r="A10" s="38" t="s">
        <v>3</v>
      </c>
      <c r="B10" s="41"/>
      <c r="C10" s="42" t="s">
        <v>152</v>
      </c>
      <c r="D10" s="41"/>
      <c r="E10" s="42" t="s">
        <v>153</v>
      </c>
      <c r="F10" s="41"/>
      <c r="G10" s="42" t="s">
        <v>154</v>
      </c>
      <c r="H10" s="41"/>
      <c r="I10" s="42" t="s">
        <v>155</v>
      </c>
      <c r="J10" s="43"/>
      <c r="K10" s="42" t="s">
        <v>15</v>
      </c>
      <c r="L10" s="41"/>
      <c r="M10" s="42" t="s">
        <v>156</v>
      </c>
      <c r="N10" s="43"/>
      <c r="O10" s="42" t="s">
        <v>6</v>
      </c>
      <c r="P10" s="41"/>
      <c r="Q10" s="42" t="s">
        <v>7</v>
      </c>
      <c r="R10" s="44"/>
      <c r="S10" s="42" t="s">
        <v>8</v>
      </c>
      <c r="T10" s="41"/>
      <c r="U10" s="42" t="s">
        <v>6</v>
      </c>
      <c r="V10" s="38"/>
      <c r="W10" s="42" t="s">
        <v>7</v>
      </c>
      <c r="X10" s="38"/>
      <c r="Y10" s="42" t="s">
        <v>6</v>
      </c>
      <c r="Z10" s="41"/>
      <c r="AA10" s="42" t="s">
        <v>13</v>
      </c>
      <c r="AB10" s="41"/>
      <c r="AC10" s="42" t="s">
        <v>6</v>
      </c>
      <c r="AD10" s="41"/>
      <c r="AE10" s="42" t="s">
        <v>157</v>
      </c>
      <c r="AF10" s="41"/>
      <c r="AG10" s="42" t="s">
        <v>7</v>
      </c>
      <c r="AH10" s="41"/>
      <c r="AI10" s="42" t="s">
        <v>8</v>
      </c>
      <c r="AJ10" s="41"/>
      <c r="AK10" s="42" t="s">
        <v>12</v>
      </c>
      <c r="AM10" s="45">
        <v>3805201569698</v>
      </c>
      <c r="AN10" s="32" t="s">
        <v>106</v>
      </c>
    </row>
    <row r="11" spans="1:40">
      <c r="K11" s="1">
        <v>0</v>
      </c>
      <c r="M11" s="1">
        <v>0</v>
      </c>
      <c r="N11" s="30"/>
      <c r="O11" s="30">
        <v>0</v>
      </c>
      <c r="P11" s="30"/>
      <c r="Q11" s="30">
        <v>0</v>
      </c>
      <c r="R11" s="30"/>
      <c r="S11" s="30">
        <v>0</v>
      </c>
      <c r="U11" s="30">
        <v>0</v>
      </c>
      <c r="V11" s="30"/>
      <c r="W11" s="30">
        <v>0</v>
      </c>
      <c r="X11" s="30"/>
      <c r="Y11" s="30">
        <v>0</v>
      </c>
      <c r="Z11" s="30"/>
      <c r="AA11" s="30">
        <v>0</v>
      </c>
      <c r="AB11" s="30"/>
      <c r="AC11" s="30">
        <v>0</v>
      </c>
      <c r="AD11" s="30"/>
      <c r="AE11" s="30">
        <v>0</v>
      </c>
      <c r="AF11" s="30"/>
      <c r="AG11" s="30">
        <v>0</v>
      </c>
      <c r="AH11" s="30"/>
      <c r="AI11" s="30">
        <v>0</v>
      </c>
      <c r="AK11" s="1">
        <v>0</v>
      </c>
      <c r="AM11" s="30"/>
    </row>
    <row r="12" spans="1:40" ht="28.5" thickBot="1">
      <c r="O12" s="30">
        <f>SUM(O11:O11)</f>
        <v>0</v>
      </c>
      <c r="P12" s="39"/>
      <c r="Q12" s="40">
        <f>SUM(Q11:Q11)</f>
        <v>0</v>
      </c>
      <c r="R12" s="39"/>
      <c r="S12" s="40">
        <f>SUM(S11:S11)</f>
        <v>0</v>
      </c>
      <c r="T12" s="39"/>
      <c r="V12" s="39"/>
      <c r="W12" s="40">
        <f>SUM(W11:W11)</f>
        <v>0</v>
      </c>
      <c r="X12" s="39"/>
      <c r="Y12" s="30">
        <f>SUM(Y11:Y11)</f>
        <v>0</v>
      </c>
      <c r="Z12" s="39"/>
      <c r="AA12" s="40">
        <f>SUM(AA11:AA11)</f>
        <v>0</v>
      </c>
      <c r="AB12" s="39"/>
      <c r="AC12" s="39"/>
      <c r="AD12" s="39"/>
      <c r="AE12" s="39"/>
      <c r="AF12" s="39"/>
      <c r="AG12" s="39">
        <f>SUM(AG11:AG11)</f>
        <v>0</v>
      </c>
      <c r="AH12" s="39"/>
      <c r="AI12" s="39">
        <f>SUM(AI11:AI11)</f>
        <v>0</v>
      </c>
      <c r="AK12" s="39">
        <f>SUM(AK11:AK11)</f>
        <v>0</v>
      </c>
    </row>
    <row r="13" spans="1:40" ht="28.5" thickTop="1"/>
    <row r="14" spans="1:40">
      <c r="Q14" s="13"/>
      <c r="S14" s="13"/>
      <c r="Y14" s="30"/>
    </row>
    <row r="15" spans="1:40">
      <c r="Q15" s="13"/>
      <c r="S15" s="13"/>
    </row>
    <row r="16" spans="1:40">
      <c r="Q16" s="13"/>
      <c r="S16" s="13"/>
      <c r="Y16" s="30"/>
      <c r="AA16" s="30"/>
    </row>
    <row r="17" spans="17:19">
      <c r="Q17" s="30"/>
      <c r="S17" s="30"/>
    </row>
  </sheetData>
  <mergeCells count="7">
    <mergeCell ref="A2:AK2"/>
    <mergeCell ref="A3:AK3"/>
    <mergeCell ref="A4:AK4"/>
    <mergeCell ref="A9:S9"/>
    <mergeCell ref="A7:G7"/>
    <mergeCell ref="U9:AA9"/>
    <mergeCell ref="AC9:AK9"/>
  </mergeCells>
  <pageMargins left="0.7" right="0.7" top="0.75" bottom="0.75" header="0.3" footer="0.3"/>
  <pageSetup scale="23" orientation="portrait" r:id="rId1"/>
  <colBreaks count="1" manualBreakCount="1">
    <brk id="3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AB41"/>
  <sheetViews>
    <sheetView rightToLeft="1" view="pageBreakPreview" zoomScale="70" zoomScaleNormal="100" zoomScaleSheetLayoutView="70" workbookViewId="0">
      <selection activeCell="O11" sqref="O11"/>
    </sheetView>
  </sheetViews>
  <sheetFormatPr defaultColWidth="9.140625" defaultRowHeight="24.75"/>
  <cols>
    <col min="1" max="1" width="27" style="91" bestFit="1" customWidth="1"/>
    <col min="2" max="2" width="1" style="91" customWidth="1"/>
    <col min="3" max="3" width="31.42578125" style="91" customWidth="1"/>
    <col min="4" max="4" width="2.42578125" style="91" customWidth="1"/>
    <col min="5" max="5" width="20.5703125" style="91" customWidth="1"/>
    <col min="6" max="6" width="1" style="91" customWidth="1"/>
    <col min="7" max="7" width="16.5703125" style="94" customWidth="1"/>
    <col min="8" max="8" width="2.28515625" style="91" customWidth="1"/>
    <col min="9" max="9" width="9" style="91" customWidth="1"/>
    <col min="10" max="10" width="1" style="91" customWidth="1"/>
    <col min="11" max="11" width="23.85546875" style="91" bestFit="1" customWidth="1"/>
    <col min="12" max="12" width="1" style="91" customWidth="1"/>
    <col min="13" max="13" width="23.5703125" style="91" bestFit="1" customWidth="1"/>
    <col min="14" max="14" width="1" style="91" customWidth="1"/>
    <col min="15" max="15" width="24.42578125" style="91" bestFit="1" customWidth="1"/>
    <col min="16" max="16" width="1" style="91" customWidth="1"/>
    <col min="17" max="17" width="23.85546875" style="91" bestFit="1" customWidth="1"/>
    <col min="18" max="18" width="1" style="91" customWidth="1"/>
    <col min="19" max="19" width="15.85546875" style="94" customWidth="1"/>
    <col min="20" max="20" width="1" style="91" customWidth="1"/>
    <col min="21" max="21" width="13.85546875" style="91" bestFit="1" customWidth="1"/>
    <col min="22" max="22" width="9.140625" style="91"/>
    <col min="23" max="23" width="13.85546875" style="91" bestFit="1" customWidth="1"/>
    <col min="24" max="24" width="9.140625" style="91"/>
    <col min="25" max="25" width="13.85546875" style="91" bestFit="1" customWidth="1"/>
    <col min="26" max="26" width="9.140625" style="91"/>
    <col min="27" max="27" width="13.85546875" style="91" bestFit="1" customWidth="1"/>
    <col min="28" max="16384" width="9.140625" style="91"/>
  </cols>
  <sheetData>
    <row r="2" spans="1:28" ht="26.25">
      <c r="D2" s="92"/>
      <c r="E2" s="93" t="s">
        <v>67</v>
      </c>
      <c r="F2" s="93" t="s">
        <v>0</v>
      </c>
      <c r="G2" s="93" t="s">
        <v>0</v>
      </c>
      <c r="H2" s="93" t="s">
        <v>0</v>
      </c>
      <c r="I2" s="93"/>
      <c r="J2" s="93"/>
      <c r="K2" s="93"/>
      <c r="L2" s="93"/>
      <c r="M2" s="93"/>
    </row>
    <row r="3" spans="1:28" ht="26.25">
      <c r="D3" s="92"/>
      <c r="E3" s="93" t="s">
        <v>1</v>
      </c>
      <c r="F3" s="93" t="s">
        <v>1</v>
      </c>
      <c r="G3" s="93" t="s">
        <v>1</v>
      </c>
      <c r="H3" s="93" t="s">
        <v>1</v>
      </c>
      <c r="I3" s="93"/>
      <c r="J3" s="93"/>
      <c r="K3" s="93"/>
      <c r="L3" s="93"/>
      <c r="M3" s="93"/>
    </row>
    <row r="4" spans="1:28" ht="26.25">
      <c r="D4" s="92"/>
      <c r="E4" s="93" t="str">
        <f>سهام!A4</f>
        <v>برای ماه منتهی به 1402/09/30</v>
      </c>
      <c r="F4" s="93" t="s">
        <v>2</v>
      </c>
      <c r="G4" s="93" t="s">
        <v>2</v>
      </c>
      <c r="H4" s="93" t="s">
        <v>2</v>
      </c>
      <c r="I4" s="93"/>
      <c r="J4" s="93"/>
      <c r="K4" s="93"/>
      <c r="L4" s="93"/>
      <c r="M4" s="93"/>
    </row>
    <row r="5" spans="1:28" ht="33.75">
      <c r="A5" s="95" t="s">
        <v>70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</row>
    <row r="6" spans="1:28" ht="27" thickBot="1">
      <c r="A6" s="93" t="s">
        <v>17</v>
      </c>
      <c r="C6" s="96" t="s">
        <v>18</v>
      </c>
      <c r="D6" s="96" t="s">
        <v>18</v>
      </c>
      <c r="E6" s="96" t="s">
        <v>18</v>
      </c>
      <c r="F6" s="96" t="s">
        <v>18</v>
      </c>
      <c r="G6" s="96" t="s">
        <v>18</v>
      </c>
      <c r="H6" s="96" t="s">
        <v>18</v>
      </c>
      <c r="I6" s="96" t="s">
        <v>18</v>
      </c>
      <c r="K6" s="97" t="str">
        <f>سهام!C9</f>
        <v>1402/08/30</v>
      </c>
      <c r="M6" s="96" t="s">
        <v>4</v>
      </c>
      <c r="N6" s="96" t="s">
        <v>4</v>
      </c>
      <c r="O6" s="96" t="s">
        <v>4</v>
      </c>
      <c r="Q6" s="96" t="str">
        <f>سهام!Q9</f>
        <v>1402/09/30</v>
      </c>
      <c r="R6" s="96" t="s">
        <v>5</v>
      </c>
      <c r="S6" s="96" t="s">
        <v>5</v>
      </c>
    </row>
    <row r="7" spans="1:28" ht="52.5">
      <c r="A7" s="93" t="s">
        <v>17</v>
      </c>
      <c r="C7" s="98" t="s">
        <v>19</v>
      </c>
      <c r="E7" s="98" t="s">
        <v>20</v>
      </c>
      <c r="G7" s="98" t="s">
        <v>21</v>
      </c>
      <c r="I7" s="98" t="s">
        <v>15</v>
      </c>
      <c r="K7" s="98" t="s">
        <v>22</v>
      </c>
      <c r="M7" s="98" t="s">
        <v>23</v>
      </c>
      <c r="O7" s="98" t="s">
        <v>24</v>
      </c>
      <c r="Q7" s="98" t="s">
        <v>22</v>
      </c>
      <c r="S7" s="99" t="s">
        <v>16</v>
      </c>
    </row>
    <row r="8" spans="1:28" ht="26.25">
      <c r="A8" s="100" t="s">
        <v>26</v>
      </c>
      <c r="C8" s="91" t="s">
        <v>27</v>
      </c>
      <c r="E8" s="91" t="s">
        <v>25</v>
      </c>
      <c r="G8" s="94" t="s">
        <v>28</v>
      </c>
      <c r="I8" s="101">
        <v>0</v>
      </c>
      <c r="K8" s="102">
        <v>137680</v>
      </c>
      <c r="L8" s="102"/>
      <c r="M8" s="102">
        <v>0</v>
      </c>
      <c r="N8" s="102"/>
      <c r="O8" s="102">
        <v>0</v>
      </c>
      <c r="P8" s="102"/>
      <c r="Q8" s="102">
        <v>137680</v>
      </c>
      <c r="S8" s="103">
        <f>Q8/سهام!$AA$11</f>
        <v>3.3619953333518966E-8</v>
      </c>
      <c r="U8" s="104"/>
      <c r="V8" s="102"/>
      <c r="W8" s="104"/>
      <c r="X8" s="102"/>
      <c r="Y8" s="104"/>
      <c r="Z8" s="102"/>
      <c r="AA8" s="104"/>
      <c r="AB8" s="102"/>
    </row>
    <row r="9" spans="1:28" ht="26.25">
      <c r="A9" s="100" t="s">
        <v>63</v>
      </c>
      <c r="C9" s="91" t="s">
        <v>64</v>
      </c>
      <c r="E9" s="91" t="s">
        <v>25</v>
      </c>
      <c r="G9" s="94" t="s">
        <v>65</v>
      </c>
      <c r="I9" s="101">
        <v>0</v>
      </c>
      <c r="K9" s="102">
        <v>70264291754</v>
      </c>
      <c r="L9" s="102"/>
      <c r="M9" s="102">
        <v>107706380824</v>
      </c>
      <c r="N9" s="102"/>
      <c r="O9" s="102">
        <v>145074319113</v>
      </c>
      <c r="P9" s="102"/>
      <c r="Q9" s="102">
        <v>32896353465</v>
      </c>
      <c r="S9" s="103">
        <f>Q9/سهام!$AA$11</f>
        <v>8.0329304789093902E-3</v>
      </c>
      <c r="U9" s="104"/>
      <c r="V9" s="102"/>
      <c r="W9" s="104"/>
      <c r="X9" s="102"/>
      <c r="Y9" s="104"/>
      <c r="Z9" s="102"/>
      <c r="AA9" s="104"/>
      <c r="AB9" s="102"/>
    </row>
    <row r="10" spans="1:28" ht="26.25">
      <c r="A10" s="100" t="s">
        <v>102</v>
      </c>
      <c r="C10" s="91" t="s">
        <v>103</v>
      </c>
      <c r="E10" s="91" t="s">
        <v>25</v>
      </c>
      <c r="G10" s="94" t="s">
        <v>104</v>
      </c>
      <c r="I10" s="101">
        <v>0</v>
      </c>
      <c r="K10" s="102">
        <v>759569</v>
      </c>
      <c r="L10" s="102"/>
      <c r="M10" s="102">
        <v>3122</v>
      </c>
      <c r="N10" s="102"/>
      <c r="O10" s="102">
        <v>0</v>
      </c>
      <c r="P10" s="102"/>
      <c r="Q10" s="102">
        <v>762691</v>
      </c>
      <c r="S10" s="103">
        <f>Q10/سهام!$AA$11</f>
        <v>1.8624081804107287E-7</v>
      </c>
      <c r="U10" s="104"/>
      <c r="V10" s="102"/>
      <c r="W10" s="104"/>
      <c r="X10" s="102"/>
      <c r="Z10" s="102"/>
      <c r="AA10" s="104"/>
      <c r="AB10" s="102"/>
    </row>
    <row r="11" spans="1:28" ht="26.25">
      <c r="A11" s="100" t="s">
        <v>113</v>
      </c>
      <c r="C11" s="91" t="s">
        <v>114</v>
      </c>
      <c r="E11" s="91" t="s">
        <v>25</v>
      </c>
      <c r="G11" s="94" t="s">
        <v>137</v>
      </c>
      <c r="I11" s="101">
        <v>0</v>
      </c>
      <c r="K11" s="102">
        <v>1455805</v>
      </c>
      <c r="L11" s="102"/>
      <c r="M11" s="102">
        <v>5958</v>
      </c>
      <c r="N11" s="102"/>
      <c r="O11" s="102">
        <v>0</v>
      </c>
      <c r="P11" s="102"/>
      <c r="Q11" s="102">
        <v>1461763</v>
      </c>
      <c r="S11" s="103">
        <f>Q11/سهام!$AA$11</f>
        <v>3.5694657063236984E-7</v>
      </c>
      <c r="U11" s="104"/>
      <c r="V11" s="102"/>
      <c r="W11" s="104"/>
      <c r="X11" s="102"/>
      <c r="Z11" s="102"/>
      <c r="AA11" s="104"/>
      <c r="AB11" s="102"/>
    </row>
    <row r="12" spans="1:28" ht="26.25">
      <c r="A12" s="100" t="s">
        <v>116</v>
      </c>
      <c r="C12" s="91" t="s">
        <v>117</v>
      </c>
      <c r="E12" s="91" t="s">
        <v>25</v>
      </c>
      <c r="G12" s="94" t="s">
        <v>138</v>
      </c>
      <c r="I12" s="101">
        <v>0</v>
      </c>
      <c r="K12" s="102">
        <v>1092150</v>
      </c>
      <c r="L12" s="102"/>
      <c r="M12" s="102">
        <v>4488</v>
      </c>
      <c r="N12" s="102"/>
      <c r="O12" s="102">
        <v>0</v>
      </c>
      <c r="P12" s="102"/>
      <c r="Q12" s="102">
        <v>1096638</v>
      </c>
      <c r="S12" s="103">
        <f>Q12/سهام!$AA$11</f>
        <v>2.6778703067812004E-7</v>
      </c>
      <c r="U12" s="104"/>
      <c r="V12" s="102"/>
      <c r="X12" s="102"/>
      <c r="Y12" s="104"/>
      <c r="Z12" s="102"/>
      <c r="AA12" s="104"/>
      <c r="AB12" s="102"/>
    </row>
    <row r="13" spans="1:28" ht="27" thickBot="1">
      <c r="K13" s="105">
        <f>SUM(K8:K12)</f>
        <v>70267736958</v>
      </c>
      <c r="L13" s="100"/>
      <c r="M13" s="105">
        <f>SUM(M8:M12)</f>
        <v>107706394392</v>
      </c>
      <c r="N13" s="100"/>
      <c r="O13" s="105">
        <f>SUM(O8:O12)</f>
        <v>145074319113</v>
      </c>
      <c r="P13" s="100"/>
      <c r="Q13" s="105">
        <f>SUM(Q8:Q12)</f>
        <v>32899812237</v>
      </c>
      <c r="R13" s="100"/>
      <c r="S13" s="25">
        <f>SUM(S8:S12)</f>
        <v>8.0337750732820765E-3</v>
      </c>
    </row>
    <row r="14" spans="1:28" ht="25.5" thickTop="1">
      <c r="M14" s="106"/>
    </row>
    <row r="15" spans="1:28">
      <c r="K15" s="107"/>
      <c r="M15" s="107"/>
      <c r="N15" s="107"/>
      <c r="O15" s="107"/>
      <c r="P15" s="107"/>
      <c r="Q15" s="107"/>
      <c r="R15" s="107"/>
      <c r="S15" s="108"/>
    </row>
    <row r="16" spans="1:28" ht="30">
      <c r="K16" s="19"/>
      <c r="L16" s="19"/>
      <c r="M16" s="19"/>
      <c r="N16" s="19"/>
      <c r="O16" s="19"/>
      <c r="P16" s="19"/>
      <c r="Q16" s="19"/>
    </row>
    <row r="17" spans="11:17">
      <c r="M17" s="106"/>
      <c r="Q17" s="107"/>
    </row>
    <row r="18" spans="11:17">
      <c r="K18" s="109"/>
      <c r="M18" s="106"/>
    </row>
    <row r="19" spans="11:17">
      <c r="M19" s="106"/>
    </row>
    <row r="20" spans="11:17">
      <c r="M20" s="106"/>
    </row>
    <row r="21" spans="11:17">
      <c r="M21" s="106"/>
    </row>
    <row r="22" spans="11:17">
      <c r="M22" s="106"/>
    </row>
    <row r="23" spans="11:17">
      <c r="M23" s="106"/>
    </row>
    <row r="24" spans="11:17">
      <c r="M24" s="106"/>
    </row>
    <row r="25" spans="11:17">
      <c r="M25" s="106"/>
    </row>
    <row r="26" spans="11:17">
      <c r="M26" s="106"/>
    </row>
    <row r="27" spans="11:17">
      <c r="M27" s="106"/>
    </row>
    <row r="28" spans="11:17">
      <c r="M28" s="106"/>
    </row>
    <row r="29" spans="11:17">
      <c r="M29" s="106"/>
    </row>
    <row r="30" spans="11:17">
      <c r="M30" s="106"/>
    </row>
    <row r="31" spans="11:17">
      <c r="M31" s="106"/>
    </row>
    <row r="32" spans="11:17">
      <c r="M32" s="106"/>
    </row>
    <row r="33" spans="13:13">
      <c r="M33" s="106"/>
    </row>
    <row r="34" spans="13:13">
      <c r="M34" s="106"/>
    </row>
    <row r="35" spans="13:13">
      <c r="M35" s="106"/>
    </row>
    <row r="36" spans="13:13">
      <c r="M36" s="106"/>
    </row>
    <row r="37" spans="13:13">
      <c r="M37" s="106"/>
    </row>
    <row r="38" spans="13:13">
      <c r="M38" s="106"/>
    </row>
    <row r="39" spans="13:13">
      <c r="M39" s="106"/>
    </row>
    <row r="40" spans="13:13">
      <c r="M40" s="106"/>
    </row>
    <row r="41" spans="13:13">
      <c r="M41" s="10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5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A2:Q43"/>
  <sheetViews>
    <sheetView rightToLeft="1" view="pageBreakPreview" zoomScale="80" zoomScaleNormal="100" zoomScaleSheetLayoutView="80" workbookViewId="0">
      <selection activeCell="J6" sqref="J6"/>
    </sheetView>
  </sheetViews>
  <sheetFormatPr defaultColWidth="9.140625" defaultRowHeight="27.75"/>
  <cols>
    <col min="1" max="1" width="57.85546875" style="1" customWidth="1"/>
    <col min="2" max="2" width="1" style="1" customWidth="1"/>
    <col min="3" max="3" width="15.5703125" style="18" customWidth="1"/>
    <col min="4" max="4" width="1" style="1" customWidth="1"/>
    <col min="5" max="5" width="30.5703125" style="1" bestFit="1" customWidth="1"/>
    <col min="6" max="6" width="1" style="1" customWidth="1"/>
    <col min="7" max="7" width="25.7109375" style="1" bestFit="1" customWidth="1"/>
    <col min="8" max="8" width="1" style="1" customWidth="1"/>
    <col min="9" max="9" width="25.5703125" style="1" customWidth="1"/>
    <col min="10" max="10" width="35.28515625" style="1" bestFit="1" customWidth="1"/>
    <col min="11" max="11" width="21.85546875" style="1" bestFit="1" customWidth="1"/>
    <col min="12" max="12" width="9.140625" style="1"/>
    <col min="13" max="13" width="22.85546875" style="1" bestFit="1" customWidth="1"/>
    <col min="14" max="14" width="3.85546875" style="1" customWidth="1"/>
    <col min="15" max="15" width="22.85546875" style="1" bestFit="1" customWidth="1"/>
    <col min="16" max="16" width="20" style="1" bestFit="1" customWidth="1"/>
    <col min="17" max="17" width="12.7109375" style="1" customWidth="1"/>
    <col min="18" max="16384" width="9.140625" style="1"/>
  </cols>
  <sheetData>
    <row r="2" spans="1:17" ht="30">
      <c r="A2" s="51" t="s">
        <v>67</v>
      </c>
      <c r="B2" s="51"/>
      <c r="C2" s="51"/>
      <c r="D2" s="51"/>
      <c r="E2" s="51"/>
      <c r="F2" s="51"/>
      <c r="G2" s="51"/>
      <c r="H2" s="51"/>
      <c r="I2" s="51"/>
      <c r="J2" s="13"/>
    </row>
    <row r="3" spans="1:17" ht="30">
      <c r="A3" s="51" t="s">
        <v>29</v>
      </c>
      <c r="B3" s="51" t="s">
        <v>29</v>
      </c>
      <c r="C3" s="51"/>
      <c r="D3" s="51"/>
      <c r="E3" s="51" t="s">
        <v>29</v>
      </c>
      <c r="F3" s="51" t="s">
        <v>29</v>
      </c>
      <c r="G3" s="51" t="s">
        <v>29</v>
      </c>
      <c r="H3" s="51"/>
      <c r="I3" s="51"/>
    </row>
    <row r="4" spans="1:17" ht="30">
      <c r="A4" s="51" t="str">
        <f>سهام!A4</f>
        <v>برای ماه منتهی به 1402/09/30</v>
      </c>
      <c r="B4" s="51" t="s">
        <v>2</v>
      </c>
      <c r="C4" s="51"/>
      <c r="D4" s="51"/>
      <c r="E4" s="51" t="s">
        <v>2</v>
      </c>
      <c r="F4" s="51" t="s">
        <v>2</v>
      </c>
      <c r="G4" s="51" t="s">
        <v>2</v>
      </c>
      <c r="H4" s="51"/>
      <c r="I4" s="51"/>
    </row>
    <row r="5" spans="1:17" ht="33.75">
      <c r="A5" s="6"/>
      <c r="B5" s="6"/>
      <c r="C5" s="6"/>
      <c r="D5" s="6"/>
      <c r="E5" s="6"/>
      <c r="F5" s="6"/>
      <c r="G5" s="6"/>
      <c r="H5" s="6"/>
      <c r="I5" s="6"/>
      <c r="J5" s="33">
        <v>561896046054</v>
      </c>
      <c r="K5" s="34" t="s">
        <v>131</v>
      </c>
    </row>
    <row r="6" spans="1:17" ht="33.75">
      <c r="A6" s="52" t="s">
        <v>75</v>
      </c>
      <c r="B6" s="52"/>
      <c r="C6" s="52"/>
      <c r="D6" s="52"/>
      <c r="E6" s="52"/>
      <c r="F6" s="52"/>
      <c r="G6" s="52"/>
      <c r="J6" s="33">
        <v>4095187123973</v>
      </c>
      <c r="K6" s="34" t="s">
        <v>106</v>
      </c>
    </row>
    <row r="7" spans="1:17" ht="28.5">
      <c r="A7" s="7"/>
      <c r="B7" s="7"/>
      <c r="C7" s="53" t="s">
        <v>165</v>
      </c>
      <c r="D7" s="53"/>
      <c r="E7" s="53"/>
      <c r="F7" s="53"/>
      <c r="G7" s="53"/>
      <c r="H7" s="53"/>
      <c r="I7" s="53"/>
    </row>
    <row r="8" spans="1:17" ht="64.5" customHeight="1" thickBot="1">
      <c r="A8" s="2" t="s">
        <v>33</v>
      </c>
      <c r="C8" s="2" t="s">
        <v>71</v>
      </c>
      <c r="E8" s="2" t="s">
        <v>22</v>
      </c>
      <c r="G8" s="2" t="s">
        <v>52</v>
      </c>
      <c r="I8" s="9" t="s">
        <v>12</v>
      </c>
      <c r="J8" s="27"/>
      <c r="K8" s="27"/>
      <c r="L8" s="27"/>
      <c r="M8" s="27"/>
      <c r="N8" s="27"/>
      <c r="O8" s="27"/>
      <c r="P8" s="27"/>
      <c r="Q8" s="27"/>
    </row>
    <row r="9" spans="1:17" ht="31.5" customHeight="1">
      <c r="A9" s="3" t="s">
        <v>58</v>
      </c>
      <c r="C9" s="18" t="s">
        <v>72</v>
      </c>
      <c r="E9" s="29">
        <f>'سرمایه‌گذاری در سهام '!S46</f>
        <v>544453597135</v>
      </c>
      <c r="F9" s="8"/>
      <c r="G9" s="20">
        <f>E9/$E$13</f>
        <v>0.98802831095943255</v>
      </c>
      <c r="H9" s="8"/>
      <c r="I9" s="11">
        <f>E9/$J$6</f>
        <v>0.13294962614719083</v>
      </c>
      <c r="J9" s="27"/>
      <c r="K9" s="27"/>
      <c r="L9" s="27"/>
      <c r="M9" s="27"/>
      <c r="N9" s="27"/>
      <c r="O9" s="27"/>
      <c r="P9" s="27"/>
      <c r="Q9" s="27"/>
    </row>
    <row r="10" spans="1:17" ht="31.5">
      <c r="A10" s="3" t="s">
        <v>100</v>
      </c>
      <c r="C10" s="18" t="s">
        <v>73</v>
      </c>
      <c r="E10" s="29">
        <f>'سرمایه‌گذاری در اوراق بهادار '!Q12</f>
        <v>127841356</v>
      </c>
      <c r="F10" s="8"/>
      <c r="G10" s="20">
        <f t="shared" ref="G10:G12" si="0">E10/$E$13</f>
        <v>2.319956736517329E-4</v>
      </c>
      <c r="H10" s="8"/>
      <c r="I10" s="11">
        <f t="shared" ref="I10:I12" si="1">E10/$J$6</f>
        <v>3.1217463849606222E-5</v>
      </c>
      <c r="J10" s="27"/>
      <c r="K10" s="27"/>
      <c r="L10" s="27"/>
      <c r="M10" s="27"/>
      <c r="N10" s="27"/>
      <c r="O10" s="27"/>
      <c r="P10" s="27"/>
      <c r="Q10" s="27"/>
    </row>
    <row r="11" spans="1:17" ht="31.5">
      <c r="A11" s="3" t="s">
        <v>59</v>
      </c>
      <c r="C11" s="18" t="s">
        <v>74</v>
      </c>
      <c r="E11" s="29">
        <f>'درآمد سپرده بانکی '!I15</f>
        <v>2100607785</v>
      </c>
      <c r="F11" s="8"/>
      <c r="G11" s="20">
        <f t="shared" si="0"/>
        <v>3.8120052337300733E-3</v>
      </c>
      <c r="H11" s="8"/>
      <c r="I11" s="11">
        <f t="shared" si="1"/>
        <v>5.1294549465228528E-4</v>
      </c>
      <c r="J11" s="27"/>
      <c r="K11" s="27"/>
      <c r="L11" s="27"/>
      <c r="M11" s="27"/>
      <c r="N11" s="27"/>
      <c r="O11" s="27"/>
      <c r="P11" s="27"/>
      <c r="Q11" s="27"/>
    </row>
    <row r="12" spans="1:17" ht="31.5">
      <c r="A12" s="3" t="s">
        <v>66</v>
      </c>
      <c r="C12" s="18" t="s">
        <v>93</v>
      </c>
      <c r="E12" s="29">
        <f>'سایر درآمدها '!E12</f>
        <v>4368557331</v>
      </c>
      <c r="F12" s="8"/>
      <c r="G12" s="20">
        <f t="shared" si="0"/>
        <v>7.9276881331856435E-3</v>
      </c>
      <c r="H12" s="8"/>
      <c r="I12" s="11">
        <f t="shared" si="1"/>
        <v>1.0667540209400215E-3</v>
      </c>
      <c r="J12" s="27"/>
      <c r="K12" s="27"/>
      <c r="L12" s="27"/>
      <c r="M12" s="27"/>
      <c r="N12" s="27"/>
      <c r="O12" s="27"/>
      <c r="P12" s="27"/>
      <c r="Q12" s="27"/>
    </row>
    <row r="13" spans="1:17" ht="32.25" thickBot="1">
      <c r="E13" s="10">
        <f>SUM(E9:E12)</f>
        <v>551050603607</v>
      </c>
      <c r="F13" s="8"/>
      <c r="G13" s="16">
        <f>SUM(G9:G12)</f>
        <v>1</v>
      </c>
      <c r="H13" s="8"/>
      <c r="I13" s="12">
        <f>SUM(I9:I12)</f>
        <v>0.13456054312663274</v>
      </c>
      <c r="J13" s="27"/>
      <c r="K13" s="27"/>
      <c r="L13" s="27"/>
      <c r="M13" s="27"/>
      <c r="N13" s="27"/>
      <c r="O13" s="27"/>
      <c r="P13" s="27"/>
      <c r="Q13" s="27"/>
    </row>
    <row r="14" spans="1:17" ht="32.25" thickTop="1">
      <c r="F14" s="8"/>
      <c r="H14" s="8"/>
      <c r="I14" s="4"/>
      <c r="J14" s="27"/>
      <c r="K14" s="27"/>
      <c r="L14" s="27"/>
      <c r="M14" s="27"/>
      <c r="N14" s="27"/>
      <c r="O14" s="27"/>
      <c r="P14" s="27"/>
      <c r="Q14" s="27"/>
    </row>
    <row r="15" spans="1:17">
      <c r="E15" s="13"/>
      <c r="I15" s="13"/>
      <c r="J15" s="27"/>
      <c r="K15" s="27"/>
      <c r="L15" s="27"/>
      <c r="M15" s="27"/>
      <c r="N15" s="27"/>
      <c r="O15" s="27"/>
      <c r="P15" s="27"/>
      <c r="Q15" s="27"/>
    </row>
    <row r="16" spans="1:17">
      <c r="E16" s="13"/>
      <c r="J16" s="27"/>
      <c r="K16" s="27"/>
      <c r="L16" s="27"/>
      <c r="M16" s="27"/>
      <c r="N16" s="27"/>
      <c r="O16" s="27"/>
      <c r="P16" s="27"/>
      <c r="Q16" s="27"/>
    </row>
    <row r="17" spans="5:17">
      <c r="E17" s="14"/>
      <c r="G17" s="13"/>
      <c r="I17" s="5"/>
      <c r="J17" s="27"/>
      <c r="K17" s="27"/>
      <c r="L17" s="27"/>
      <c r="M17" s="27"/>
      <c r="N17" s="27"/>
      <c r="O17" s="27"/>
      <c r="P17" s="27"/>
      <c r="Q17" s="27"/>
    </row>
    <row r="18" spans="5:17" ht="27.75" customHeight="1">
      <c r="E18" s="13"/>
      <c r="G18" s="13"/>
      <c r="I18" s="13"/>
      <c r="M18" s="15"/>
    </row>
    <row r="19" spans="5:17">
      <c r="E19" s="14"/>
      <c r="G19" s="13"/>
      <c r="I19" s="28"/>
      <c r="M19" s="15"/>
    </row>
    <row r="20" spans="5:17">
      <c r="G20" s="14"/>
      <c r="M20" s="15"/>
    </row>
    <row r="21" spans="5:17">
      <c r="M21" s="15"/>
    </row>
    <row r="22" spans="5:17">
      <c r="M22" s="15"/>
    </row>
    <row r="23" spans="5:17">
      <c r="M23" s="15"/>
    </row>
    <row r="24" spans="5:17">
      <c r="M24" s="15"/>
    </row>
    <row r="25" spans="5:17">
      <c r="M25" s="15"/>
    </row>
    <row r="26" spans="5:17">
      <c r="M26" s="15"/>
    </row>
    <row r="27" spans="5:17" ht="28.5" customHeight="1">
      <c r="M27" s="15"/>
    </row>
    <row r="28" spans="5:17">
      <c r="M28" s="15"/>
    </row>
    <row r="29" spans="5:17">
      <c r="M29" s="15"/>
    </row>
    <row r="30" spans="5:17">
      <c r="M30" s="15"/>
    </row>
    <row r="31" spans="5:17">
      <c r="M31" s="15"/>
    </row>
    <row r="32" spans="5:17">
      <c r="M32" s="15"/>
    </row>
    <row r="33" spans="13:13">
      <c r="M33" s="15"/>
    </row>
    <row r="34" spans="13:13">
      <c r="M34" s="15"/>
    </row>
    <row r="35" spans="13:13">
      <c r="M35" s="15"/>
    </row>
    <row r="36" spans="13:13">
      <c r="M36" s="15"/>
    </row>
    <row r="37" spans="13:13">
      <c r="M37" s="15"/>
    </row>
    <row r="38" spans="13:13">
      <c r="M38" s="15"/>
    </row>
    <row r="39" spans="13:13">
      <c r="M39" s="15"/>
    </row>
    <row r="40" spans="13:13">
      <c r="M40" s="15"/>
    </row>
    <row r="41" spans="13:13">
      <c r="M41" s="15"/>
    </row>
    <row r="42" spans="13:13">
      <c r="M42" s="15"/>
    </row>
    <row r="43" spans="13:13">
      <c r="M43" s="15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Z40"/>
  <sheetViews>
    <sheetView rightToLeft="1" view="pageBreakPreview" zoomScale="70" zoomScaleNormal="100" zoomScaleSheetLayoutView="70" workbookViewId="0">
      <selection activeCell="K12" sqref="K12"/>
    </sheetView>
  </sheetViews>
  <sheetFormatPr defaultColWidth="9.140625" defaultRowHeight="27.75"/>
  <cols>
    <col min="1" max="1" width="42" style="111" bestFit="1" customWidth="1"/>
    <col min="2" max="2" width="1" style="111" customWidth="1"/>
    <col min="3" max="3" width="23.140625" style="117" bestFit="1" customWidth="1"/>
    <col min="4" max="4" width="1" style="111" customWidth="1"/>
    <col min="5" max="5" width="19.42578125" style="111" hidden="1" customWidth="1"/>
    <col min="6" max="6" width="1" style="111" hidden="1" customWidth="1"/>
    <col min="7" max="7" width="12.28515625" style="111" bestFit="1" customWidth="1"/>
    <col min="8" max="8" width="1" style="111" customWidth="1"/>
    <col min="9" max="9" width="28.140625" style="111" customWidth="1"/>
    <col min="10" max="10" width="1" style="111" customWidth="1"/>
    <col min="11" max="11" width="15.85546875" style="111" bestFit="1" customWidth="1"/>
    <col min="12" max="12" width="1" style="111" customWidth="1"/>
    <col min="13" max="13" width="24.7109375" style="111" bestFit="1" customWidth="1"/>
    <col min="14" max="14" width="1" style="111" customWidth="1"/>
    <col min="15" max="15" width="27" style="111" bestFit="1" customWidth="1"/>
    <col min="16" max="16" width="1" style="111" customWidth="1"/>
    <col min="17" max="17" width="15.85546875" style="111" bestFit="1" customWidth="1"/>
    <col min="18" max="18" width="1" style="111" customWidth="1"/>
    <col min="19" max="19" width="25.42578125" style="111" bestFit="1" customWidth="1"/>
    <col min="20" max="20" width="1" style="111" customWidth="1"/>
    <col min="21" max="21" width="13.85546875" style="111" bestFit="1" customWidth="1"/>
    <col min="22" max="22" width="11.140625" style="111" bestFit="1" customWidth="1"/>
    <col min="23" max="23" width="11.5703125" style="111" bestFit="1" customWidth="1"/>
    <col min="24" max="24" width="9.140625" style="111"/>
    <col min="25" max="25" width="11.140625" style="111" bestFit="1" customWidth="1"/>
    <col min="26" max="16384" width="9.140625" style="111"/>
  </cols>
  <sheetData>
    <row r="2" spans="1:26" ht="30">
      <c r="A2" s="110" t="s">
        <v>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26" ht="3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</row>
    <row r="4" spans="1:26" ht="30">
      <c r="A4" s="110" t="str">
        <f>'جمع درآمدها'!A4:I4</f>
        <v>برای ماه منتهی به 1402/09/30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</row>
    <row r="5" spans="1:26" ht="36">
      <c r="A5" s="112" t="s">
        <v>76</v>
      </c>
      <c r="B5" s="112"/>
      <c r="C5" s="112"/>
      <c r="D5" s="112"/>
      <c r="E5" s="112"/>
      <c r="F5" s="112"/>
      <c r="G5" s="112"/>
      <c r="H5" s="112"/>
      <c r="I5" s="112"/>
    </row>
    <row r="6" spans="1:26" ht="30.75" thickBot="1">
      <c r="A6" s="110" t="s">
        <v>30</v>
      </c>
      <c r="B6" s="110"/>
      <c r="C6" s="110"/>
      <c r="D6" s="110"/>
      <c r="E6" s="110"/>
      <c r="F6" s="110"/>
      <c r="G6" s="110"/>
      <c r="I6" s="110" t="s">
        <v>166</v>
      </c>
      <c r="J6" s="110"/>
      <c r="K6" s="110"/>
      <c r="L6" s="110"/>
      <c r="M6" s="110"/>
      <c r="O6" s="113" t="s">
        <v>167</v>
      </c>
      <c r="P6" s="113" t="s">
        <v>32</v>
      </c>
      <c r="Q6" s="113" t="s">
        <v>32</v>
      </c>
      <c r="R6" s="113" t="s">
        <v>32</v>
      </c>
      <c r="S6" s="113" t="s">
        <v>32</v>
      </c>
    </row>
    <row r="7" spans="1:26" ht="30">
      <c r="A7" s="114" t="s">
        <v>33</v>
      </c>
      <c r="C7" s="114" t="s">
        <v>34</v>
      </c>
      <c r="E7" s="114" t="s">
        <v>14</v>
      </c>
      <c r="G7" s="114" t="s">
        <v>15</v>
      </c>
      <c r="I7" s="114" t="s">
        <v>35</v>
      </c>
      <c r="K7" s="114" t="s">
        <v>36</v>
      </c>
      <c r="M7" s="114" t="s">
        <v>37</v>
      </c>
      <c r="O7" s="114" t="s">
        <v>35</v>
      </c>
      <c r="Q7" s="114" t="s">
        <v>36</v>
      </c>
      <c r="S7" s="114" t="s">
        <v>37</v>
      </c>
    </row>
    <row r="8" spans="1:26" ht="30">
      <c r="A8" s="115" t="s">
        <v>26</v>
      </c>
      <c r="C8" s="116">
        <v>30</v>
      </c>
      <c r="E8" s="117" t="s">
        <v>38</v>
      </c>
      <c r="G8" s="118">
        <v>0</v>
      </c>
      <c r="I8" s="119">
        <v>0</v>
      </c>
      <c r="K8" s="119">
        <v>0</v>
      </c>
      <c r="L8" s="119"/>
      <c r="M8" s="119">
        <f>I8-K8</f>
        <v>0</v>
      </c>
      <c r="N8" s="119"/>
      <c r="O8" s="119">
        <v>15437</v>
      </c>
      <c r="P8" s="119"/>
      <c r="Q8" s="119">
        <v>0</v>
      </c>
      <c r="R8" s="119"/>
      <c r="S8" s="119">
        <f>O8-Q8</f>
        <v>15437</v>
      </c>
      <c r="U8" s="104"/>
      <c r="V8" s="104"/>
      <c r="W8" s="120"/>
      <c r="Y8" s="104"/>
      <c r="Z8" s="120"/>
    </row>
    <row r="9" spans="1:26" ht="30">
      <c r="A9" s="115" t="s">
        <v>63</v>
      </c>
      <c r="C9" s="116">
        <v>17</v>
      </c>
      <c r="E9" s="117" t="s">
        <v>38</v>
      </c>
      <c r="G9" s="118">
        <v>0</v>
      </c>
      <c r="I9" s="120">
        <v>71944186</v>
      </c>
      <c r="K9" s="119">
        <v>0</v>
      </c>
      <c r="L9" s="119"/>
      <c r="M9" s="119">
        <f t="shared" ref="M9:M12" si="0">I9-K9</f>
        <v>71944186</v>
      </c>
      <c r="N9" s="119"/>
      <c r="O9" s="119">
        <v>2082653598</v>
      </c>
      <c r="P9" s="119"/>
      <c r="Q9" s="119">
        <v>0</v>
      </c>
      <c r="R9" s="119"/>
      <c r="S9" s="119">
        <f t="shared" ref="S9:S12" si="1">O9-Q9</f>
        <v>2082653598</v>
      </c>
      <c r="U9" s="104"/>
      <c r="V9" s="104"/>
      <c r="W9" s="120"/>
      <c r="Y9" s="104"/>
      <c r="Z9" s="120"/>
    </row>
    <row r="10" spans="1:26" ht="30">
      <c r="A10" s="115" t="s">
        <v>102</v>
      </c>
      <c r="C10" s="116">
        <v>1</v>
      </c>
      <c r="E10" s="117" t="s">
        <v>38</v>
      </c>
      <c r="G10" s="118">
        <v>0</v>
      </c>
      <c r="I10" s="120">
        <v>3122</v>
      </c>
      <c r="K10" s="119">
        <v>0</v>
      </c>
      <c r="L10" s="119"/>
      <c r="M10" s="119">
        <f t="shared" si="0"/>
        <v>3122</v>
      </c>
      <c r="N10" s="119"/>
      <c r="O10" s="119">
        <v>17852334</v>
      </c>
      <c r="P10" s="119"/>
      <c r="Q10" s="119">
        <v>0</v>
      </c>
      <c r="R10" s="119"/>
      <c r="S10" s="119">
        <f t="shared" si="1"/>
        <v>17852334</v>
      </c>
      <c r="U10" s="104"/>
      <c r="V10" s="104"/>
      <c r="W10" s="120"/>
      <c r="Y10" s="104"/>
      <c r="Z10" s="120"/>
    </row>
    <row r="11" spans="1:26" ht="30">
      <c r="A11" s="115" t="s">
        <v>113</v>
      </c>
      <c r="C11" s="116">
        <v>17</v>
      </c>
      <c r="E11" s="117" t="s">
        <v>38</v>
      </c>
      <c r="G11" s="118">
        <v>0</v>
      </c>
      <c r="I11" s="120">
        <v>5958</v>
      </c>
      <c r="K11" s="119">
        <v>0</v>
      </c>
      <c r="L11" s="119"/>
      <c r="M11" s="119">
        <f t="shared" si="0"/>
        <v>5958</v>
      </c>
      <c r="N11" s="119"/>
      <c r="O11" s="119">
        <v>44294</v>
      </c>
      <c r="P11" s="119"/>
      <c r="Q11" s="119">
        <v>0</v>
      </c>
      <c r="R11" s="119"/>
      <c r="S11" s="119">
        <f t="shared" si="1"/>
        <v>44294</v>
      </c>
      <c r="U11" s="104"/>
      <c r="V11" s="104"/>
      <c r="W11" s="120"/>
      <c r="Y11" s="104"/>
      <c r="Z11" s="120"/>
    </row>
    <row r="12" spans="1:26" ht="30">
      <c r="A12" s="115" t="s">
        <v>116</v>
      </c>
      <c r="C12" s="116">
        <v>30</v>
      </c>
      <c r="E12" s="117" t="s">
        <v>38</v>
      </c>
      <c r="G12" s="118">
        <v>0</v>
      </c>
      <c r="I12" s="120">
        <v>4488</v>
      </c>
      <c r="K12" s="119">
        <v>0</v>
      </c>
      <c r="L12" s="119"/>
      <c r="M12" s="119">
        <f t="shared" si="0"/>
        <v>4488</v>
      </c>
      <c r="N12" s="119"/>
      <c r="O12" s="119">
        <v>42122</v>
      </c>
      <c r="P12" s="119"/>
      <c r="Q12" s="119">
        <v>0</v>
      </c>
      <c r="R12" s="119"/>
      <c r="S12" s="119">
        <f t="shared" si="1"/>
        <v>42122</v>
      </c>
      <c r="U12" s="104"/>
      <c r="V12" s="104"/>
      <c r="W12" s="120"/>
      <c r="Y12" s="104"/>
      <c r="Z12" s="120"/>
    </row>
    <row r="13" spans="1:26" ht="30.75" thickBot="1">
      <c r="A13" s="121"/>
      <c r="C13" s="121"/>
      <c r="E13" s="121" t="s">
        <v>38</v>
      </c>
      <c r="G13" s="121"/>
      <c r="I13" s="122">
        <f>SUM(I8:I12)</f>
        <v>71957754</v>
      </c>
      <c r="J13" s="123"/>
      <c r="K13" s="124">
        <f>SUM(K8:K12)</f>
        <v>0</v>
      </c>
      <c r="L13" s="122"/>
      <c r="M13" s="122">
        <f>SUM(M8:M12)</f>
        <v>71957754</v>
      </c>
      <c r="N13" s="122"/>
      <c r="O13" s="122">
        <f>SUM(O8:O12)</f>
        <v>2100607785</v>
      </c>
      <c r="P13" s="122"/>
      <c r="Q13" s="124">
        <f>SUM(Q8:Q12)</f>
        <v>0</v>
      </c>
      <c r="R13" s="122"/>
      <c r="S13" s="122">
        <f>SUM(S8:S12)</f>
        <v>2100607785</v>
      </c>
    </row>
    <row r="14" spans="1:26" ht="28.5" thickTop="1">
      <c r="I14" s="125"/>
      <c r="M14" s="126"/>
      <c r="O14" s="120"/>
      <c r="S14" s="120"/>
    </row>
    <row r="15" spans="1:26">
      <c r="I15" s="127"/>
      <c r="M15" s="126"/>
      <c r="O15" s="127"/>
      <c r="S15" s="127"/>
    </row>
    <row r="16" spans="1:26">
      <c r="M16" s="126"/>
      <c r="S16" s="127"/>
    </row>
    <row r="17" spans="13:19">
      <c r="M17" s="126"/>
    </row>
    <row r="18" spans="13:19">
      <c r="M18" s="126"/>
    </row>
    <row r="19" spans="13:19">
      <c r="M19" s="126"/>
      <c r="S19" s="127"/>
    </row>
    <row r="20" spans="13:19">
      <c r="M20" s="126"/>
    </row>
    <row r="21" spans="13:19">
      <c r="M21" s="126"/>
    </row>
    <row r="22" spans="13:19">
      <c r="M22" s="126"/>
    </row>
    <row r="23" spans="13:19">
      <c r="M23" s="126"/>
    </row>
    <row r="24" spans="13:19">
      <c r="M24" s="126"/>
    </row>
    <row r="25" spans="13:19">
      <c r="M25" s="126"/>
    </row>
    <row r="26" spans="13:19">
      <c r="M26" s="126"/>
    </row>
    <row r="27" spans="13:19">
      <c r="M27" s="126"/>
    </row>
    <row r="28" spans="13:19">
      <c r="M28" s="126"/>
    </row>
    <row r="29" spans="13:19">
      <c r="M29" s="126"/>
    </row>
    <row r="30" spans="13:19">
      <c r="M30" s="126"/>
    </row>
    <row r="31" spans="13:19">
      <c r="M31" s="126"/>
    </row>
    <row r="32" spans="13:19">
      <c r="M32" s="126"/>
    </row>
    <row r="33" spans="13:13">
      <c r="M33" s="126"/>
    </row>
    <row r="34" spans="13:13">
      <c r="M34" s="126"/>
    </row>
    <row r="35" spans="13:13">
      <c r="M35" s="126"/>
    </row>
    <row r="36" spans="13:13">
      <c r="M36" s="126"/>
    </row>
    <row r="37" spans="13:13">
      <c r="M37" s="126"/>
    </row>
    <row r="38" spans="13:13">
      <c r="M38" s="126"/>
    </row>
    <row r="39" spans="13:13">
      <c r="M39" s="126"/>
    </row>
    <row r="40" spans="13:13">
      <c r="M40" s="126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T47"/>
  <sheetViews>
    <sheetView rightToLeft="1" view="pageBreakPreview" zoomScale="55" zoomScaleNormal="100" zoomScaleSheetLayoutView="55" workbookViewId="0">
      <selection activeCell="O28" sqref="O28"/>
    </sheetView>
  </sheetViews>
  <sheetFormatPr defaultColWidth="9.140625" defaultRowHeight="27.75"/>
  <cols>
    <col min="1" max="1" width="40.42578125" style="111" bestFit="1" customWidth="1"/>
    <col min="2" max="2" width="1" style="111" customWidth="1"/>
    <col min="3" max="3" width="16.5703125" style="117" bestFit="1" customWidth="1"/>
    <col min="4" max="4" width="1" style="117" customWidth="1"/>
    <col min="5" max="5" width="19.7109375" style="117" bestFit="1" customWidth="1"/>
    <col min="6" max="6" width="1" style="111" customWidth="1"/>
    <col min="7" max="7" width="15.42578125" style="111" customWidth="1"/>
    <col min="8" max="8" width="1" style="111" customWidth="1"/>
    <col min="9" max="9" width="28.42578125" style="111" bestFit="1" customWidth="1"/>
    <col min="10" max="10" width="1" style="111" customWidth="1"/>
    <col min="11" max="11" width="25.140625" style="111" customWidth="1"/>
    <col min="12" max="12" width="1" style="111" customWidth="1"/>
    <col min="13" max="13" width="29.42578125" style="111" customWidth="1"/>
    <col min="14" max="14" width="1" style="111" customWidth="1"/>
    <col min="15" max="15" width="27" style="111" bestFit="1" customWidth="1"/>
    <col min="16" max="16" width="1" style="111" customWidth="1"/>
    <col min="17" max="17" width="23.7109375" style="111" bestFit="1" customWidth="1"/>
    <col min="18" max="18" width="1" style="111" customWidth="1"/>
    <col min="19" max="19" width="26.140625" style="111" bestFit="1" customWidth="1"/>
    <col min="20" max="20" width="24.140625" style="91" bestFit="1" customWidth="1"/>
    <col min="21" max="21" width="22.5703125" style="111" bestFit="1" customWidth="1"/>
    <col min="22" max="22" width="8.5703125" style="111" customWidth="1"/>
    <col min="23" max="23" width="22.5703125" style="111" bestFit="1" customWidth="1"/>
    <col min="24" max="24" width="12.85546875" style="111" customWidth="1"/>
    <col min="25" max="16384" width="9.140625" style="111"/>
  </cols>
  <sheetData>
    <row r="2" spans="1:20" s="111" customFormat="1" ht="30">
      <c r="A2" s="110" t="s">
        <v>67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  <c r="T2" s="91"/>
    </row>
    <row r="3" spans="1:20" s="111" customFormat="1" ht="30">
      <c r="A3" s="110" t="s">
        <v>29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91"/>
    </row>
    <row r="4" spans="1:20" s="111" customFormat="1" ht="30">
      <c r="A4" s="110" t="str">
        <f>'جمع درآمدها'!A4:I4</f>
        <v>برای ماه منتهی به 1402/09/30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91"/>
    </row>
    <row r="5" spans="1:20" s="111" customFormat="1" ht="30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91"/>
    </row>
    <row r="6" spans="1:20" s="111" customFormat="1" ht="36">
      <c r="A6" s="128" t="s">
        <v>77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T6" s="91"/>
    </row>
    <row r="7" spans="1:20" s="111" customFormat="1" ht="30.75" thickBot="1">
      <c r="A7" s="110" t="s">
        <v>3</v>
      </c>
      <c r="C7" s="113" t="s">
        <v>39</v>
      </c>
      <c r="D7" s="113" t="s">
        <v>39</v>
      </c>
      <c r="E7" s="113" t="s">
        <v>39</v>
      </c>
      <c r="F7" s="113" t="s">
        <v>39</v>
      </c>
      <c r="G7" s="113" t="s">
        <v>39</v>
      </c>
      <c r="I7" s="113" t="str">
        <f>'سود اوراق بهادار و سپرده بانکی '!I6:M6</f>
        <v>طی آذر ماه</v>
      </c>
      <c r="J7" s="113" t="s">
        <v>31</v>
      </c>
      <c r="K7" s="113" t="s">
        <v>31</v>
      </c>
      <c r="L7" s="113" t="s">
        <v>31</v>
      </c>
      <c r="M7" s="113" t="s">
        <v>31</v>
      </c>
      <c r="O7" s="113" t="str">
        <f>'سود اوراق بهادار و سپرده بانکی '!O6:S6</f>
        <v>از ابتدای سال مالی تا پایان آذر ماه</v>
      </c>
      <c r="P7" s="113" t="s">
        <v>32</v>
      </c>
      <c r="Q7" s="113" t="s">
        <v>32</v>
      </c>
      <c r="R7" s="113" t="s">
        <v>32</v>
      </c>
      <c r="S7" s="113" t="s">
        <v>32</v>
      </c>
      <c r="T7" s="91"/>
    </row>
    <row r="8" spans="1:20" s="129" customFormat="1" ht="90">
      <c r="A8" s="110" t="s">
        <v>3</v>
      </c>
      <c r="C8" s="130" t="s">
        <v>40</v>
      </c>
      <c r="D8" s="131"/>
      <c r="E8" s="130" t="s">
        <v>41</v>
      </c>
      <c r="G8" s="130" t="s">
        <v>42</v>
      </c>
      <c r="I8" s="130" t="s">
        <v>43</v>
      </c>
      <c r="K8" s="130" t="s">
        <v>36</v>
      </c>
      <c r="M8" s="130" t="s">
        <v>44</v>
      </c>
      <c r="O8" s="130" t="s">
        <v>43</v>
      </c>
      <c r="Q8" s="130" t="s">
        <v>36</v>
      </c>
      <c r="S8" s="130" t="s">
        <v>44</v>
      </c>
      <c r="T8" s="125"/>
    </row>
    <row r="9" spans="1:20" s="129" customFormat="1" ht="30">
      <c r="A9" s="115" t="s">
        <v>120</v>
      </c>
      <c r="B9" s="111"/>
      <c r="C9" s="117" t="s">
        <v>136</v>
      </c>
      <c r="D9" s="117"/>
      <c r="E9" s="125">
        <v>4000000</v>
      </c>
      <c r="F9" s="125"/>
      <c r="G9" s="125">
        <v>2350</v>
      </c>
      <c r="H9" s="125"/>
      <c r="I9" s="125">
        <v>0</v>
      </c>
      <c r="J9" s="125"/>
      <c r="K9" s="125">
        <v>0</v>
      </c>
      <c r="L9" s="125"/>
      <c r="M9" s="125">
        <f>I9-K9</f>
        <v>0</v>
      </c>
      <c r="N9" s="125"/>
      <c r="O9" s="125">
        <v>9400000000</v>
      </c>
      <c r="P9" s="125"/>
      <c r="Q9" s="125">
        <v>0</v>
      </c>
      <c r="R9" s="125"/>
      <c r="S9" s="125">
        <f>O9+Q9</f>
        <v>9400000000</v>
      </c>
      <c r="T9" s="132"/>
    </row>
    <row r="10" spans="1:20" s="129" customFormat="1" ht="30">
      <c r="A10" s="115" t="s">
        <v>87</v>
      </c>
      <c r="B10" s="111"/>
      <c r="C10" s="117" t="s">
        <v>121</v>
      </c>
      <c r="D10" s="117"/>
      <c r="E10" s="125">
        <v>14000000</v>
      </c>
      <c r="F10" s="125"/>
      <c r="G10" s="125">
        <v>2350</v>
      </c>
      <c r="H10" s="125"/>
      <c r="I10" s="125">
        <v>0</v>
      </c>
      <c r="J10" s="125"/>
      <c r="K10" s="125">
        <v>0</v>
      </c>
      <c r="L10" s="125"/>
      <c r="M10" s="125">
        <f t="shared" ref="M10:M27" si="0">I10-K10</f>
        <v>0</v>
      </c>
      <c r="N10" s="125"/>
      <c r="O10" s="125">
        <v>32900000000</v>
      </c>
      <c r="P10" s="125"/>
      <c r="Q10" s="125">
        <v>0</v>
      </c>
      <c r="R10" s="125"/>
      <c r="S10" s="125">
        <f t="shared" ref="S10:S27" si="1">O10+Q10</f>
        <v>32900000000</v>
      </c>
      <c r="T10" s="132"/>
    </row>
    <row r="11" spans="1:20" s="129" customFormat="1" ht="30">
      <c r="A11" s="115" t="s">
        <v>122</v>
      </c>
      <c r="B11" s="111"/>
      <c r="C11" s="117" t="s">
        <v>127</v>
      </c>
      <c r="D11" s="117"/>
      <c r="E11" s="125">
        <v>959607</v>
      </c>
      <c r="F11" s="125"/>
      <c r="G11" s="125">
        <v>3400</v>
      </c>
      <c r="H11" s="125"/>
      <c r="I11" s="125">
        <v>0</v>
      </c>
      <c r="J11" s="125"/>
      <c r="K11" s="125">
        <v>0</v>
      </c>
      <c r="L11" s="125"/>
      <c r="M11" s="125">
        <f t="shared" si="0"/>
        <v>0</v>
      </c>
      <c r="N11" s="125"/>
      <c r="O11" s="125">
        <v>3262663800</v>
      </c>
      <c r="P11" s="125"/>
      <c r="Q11" s="125">
        <v>-57085638</v>
      </c>
      <c r="R11" s="125"/>
      <c r="S11" s="125">
        <f>O11+Q11</f>
        <v>3205578162</v>
      </c>
      <c r="T11" s="132"/>
    </row>
    <row r="12" spans="1:20" s="129" customFormat="1" ht="30">
      <c r="A12" s="115" t="s">
        <v>123</v>
      </c>
      <c r="B12" s="111"/>
      <c r="C12" s="117" t="s">
        <v>133</v>
      </c>
      <c r="D12" s="117"/>
      <c r="E12" s="125">
        <v>7000000</v>
      </c>
      <c r="F12" s="125"/>
      <c r="G12" s="125">
        <v>3460</v>
      </c>
      <c r="H12" s="125"/>
      <c r="I12" s="125">
        <v>0</v>
      </c>
      <c r="J12" s="125"/>
      <c r="K12" s="125">
        <v>0</v>
      </c>
      <c r="L12" s="125"/>
      <c r="M12" s="125">
        <f t="shared" si="0"/>
        <v>0</v>
      </c>
      <c r="N12" s="125"/>
      <c r="O12" s="125">
        <v>24220000000</v>
      </c>
      <c r="P12" s="125"/>
      <c r="Q12" s="125">
        <v>0</v>
      </c>
      <c r="R12" s="125"/>
      <c r="S12" s="125">
        <f t="shared" si="1"/>
        <v>24220000000</v>
      </c>
      <c r="T12" s="132"/>
    </row>
    <row r="13" spans="1:20" s="129" customFormat="1" ht="30">
      <c r="A13" s="115" t="s">
        <v>109</v>
      </c>
      <c r="B13" s="111"/>
      <c r="C13" s="117" t="s">
        <v>128</v>
      </c>
      <c r="D13" s="117"/>
      <c r="E13" s="125">
        <v>6500000</v>
      </c>
      <c r="F13" s="125"/>
      <c r="G13" s="125">
        <v>4830</v>
      </c>
      <c r="H13" s="125"/>
      <c r="I13" s="125">
        <v>0</v>
      </c>
      <c r="J13" s="125"/>
      <c r="K13" s="125">
        <v>0</v>
      </c>
      <c r="L13" s="125"/>
      <c r="M13" s="125">
        <f t="shared" si="0"/>
        <v>0</v>
      </c>
      <c r="N13" s="125"/>
      <c r="O13" s="125">
        <v>31395000000</v>
      </c>
      <c r="P13" s="125"/>
      <c r="Q13" s="125">
        <v>0</v>
      </c>
      <c r="R13" s="125"/>
      <c r="S13" s="125">
        <f t="shared" si="1"/>
        <v>31395000000</v>
      </c>
      <c r="T13" s="132"/>
    </row>
    <row r="14" spans="1:20" s="129" customFormat="1" ht="30">
      <c r="A14" s="115" t="s">
        <v>96</v>
      </c>
      <c r="B14" s="111"/>
      <c r="C14" s="117" t="s">
        <v>139</v>
      </c>
      <c r="D14" s="117"/>
      <c r="E14" s="125">
        <v>2500000</v>
      </c>
      <c r="F14" s="125"/>
      <c r="G14" s="125">
        <v>4200</v>
      </c>
      <c r="H14" s="125"/>
      <c r="I14" s="125">
        <v>0</v>
      </c>
      <c r="J14" s="125"/>
      <c r="K14" s="125">
        <v>0</v>
      </c>
      <c r="L14" s="125"/>
      <c r="M14" s="125">
        <f t="shared" si="0"/>
        <v>0</v>
      </c>
      <c r="N14" s="125"/>
      <c r="O14" s="125">
        <v>10500000000</v>
      </c>
      <c r="P14" s="125"/>
      <c r="Q14" s="125">
        <v>0</v>
      </c>
      <c r="R14" s="125"/>
      <c r="S14" s="125">
        <f t="shared" si="1"/>
        <v>10500000000</v>
      </c>
      <c r="T14" s="132"/>
    </row>
    <row r="15" spans="1:20" s="129" customFormat="1" ht="30">
      <c r="A15" s="115" t="s">
        <v>112</v>
      </c>
      <c r="B15" s="111"/>
      <c r="C15" s="117" t="s">
        <v>140</v>
      </c>
      <c r="D15" s="117"/>
      <c r="E15" s="125">
        <v>50500001</v>
      </c>
      <c r="F15" s="125"/>
      <c r="G15" s="125">
        <v>900</v>
      </c>
      <c r="H15" s="125"/>
      <c r="I15" s="125">
        <v>0</v>
      </c>
      <c r="J15" s="125"/>
      <c r="K15" s="125">
        <v>0</v>
      </c>
      <c r="L15" s="125"/>
      <c r="M15" s="125">
        <f t="shared" si="0"/>
        <v>0</v>
      </c>
      <c r="N15" s="125"/>
      <c r="O15" s="125">
        <v>45450000900</v>
      </c>
      <c r="P15" s="125"/>
      <c r="Q15" s="125">
        <v>0</v>
      </c>
      <c r="R15" s="125"/>
      <c r="S15" s="125">
        <f t="shared" si="1"/>
        <v>45450000900</v>
      </c>
      <c r="T15" s="132"/>
    </row>
    <row r="16" spans="1:20" s="129" customFormat="1" ht="30">
      <c r="A16" s="115" t="s">
        <v>119</v>
      </c>
      <c r="B16" s="111"/>
      <c r="C16" s="117" t="s">
        <v>141</v>
      </c>
      <c r="D16" s="117"/>
      <c r="E16" s="125">
        <v>15000000</v>
      </c>
      <c r="F16" s="125"/>
      <c r="G16" s="125">
        <v>500</v>
      </c>
      <c r="H16" s="125"/>
      <c r="I16" s="125">
        <v>0</v>
      </c>
      <c r="J16" s="125"/>
      <c r="K16" s="125">
        <v>0</v>
      </c>
      <c r="L16" s="125"/>
      <c r="M16" s="125">
        <f t="shared" si="0"/>
        <v>0</v>
      </c>
      <c r="N16" s="125"/>
      <c r="O16" s="125">
        <v>7500000000</v>
      </c>
      <c r="P16" s="125"/>
      <c r="Q16" s="125">
        <v>0</v>
      </c>
      <c r="R16" s="125"/>
      <c r="S16" s="125">
        <f t="shared" si="1"/>
        <v>7500000000</v>
      </c>
      <c r="T16" s="132"/>
    </row>
    <row r="17" spans="1:20" s="129" customFormat="1" ht="30">
      <c r="A17" s="115" t="s">
        <v>125</v>
      </c>
      <c r="B17" s="111"/>
      <c r="C17" s="117" t="s">
        <v>129</v>
      </c>
      <c r="D17" s="117"/>
      <c r="E17" s="125">
        <v>1300000</v>
      </c>
      <c r="F17" s="125"/>
      <c r="G17" s="125">
        <v>3370</v>
      </c>
      <c r="H17" s="125"/>
      <c r="I17" s="125">
        <v>0</v>
      </c>
      <c r="J17" s="125"/>
      <c r="K17" s="125">
        <v>0</v>
      </c>
      <c r="L17" s="125"/>
      <c r="M17" s="125">
        <f t="shared" si="0"/>
        <v>0</v>
      </c>
      <c r="N17" s="125"/>
      <c r="O17" s="125">
        <v>4381000000</v>
      </c>
      <c r="P17" s="125"/>
      <c r="Q17" s="125">
        <v>0</v>
      </c>
      <c r="R17" s="125"/>
      <c r="S17" s="125">
        <f t="shared" si="1"/>
        <v>4381000000</v>
      </c>
      <c r="T17" s="132"/>
    </row>
    <row r="18" spans="1:20" s="129" customFormat="1" ht="30">
      <c r="A18" s="115" t="s">
        <v>90</v>
      </c>
      <c r="B18" s="111"/>
      <c r="C18" s="117" t="s">
        <v>132</v>
      </c>
      <c r="D18" s="117"/>
      <c r="E18" s="125">
        <v>30000000</v>
      </c>
      <c r="F18" s="125"/>
      <c r="G18" s="125">
        <v>130</v>
      </c>
      <c r="H18" s="125"/>
      <c r="I18" s="125">
        <v>0</v>
      </c>
      <c r="J18" s="125"/>
      <c r="K18" s="125">
        <v>0</v>
      </c>
      <c r="L18" s="125"/>
      <c r="M18" s="125">
        <f t="shared" si="0"/>
        <v>0</v>
      </c>
      <c r="N18" s="125"/>
      <c r="O18" s="125">
        <v>3900000000</v>
      </c>
      <c r="P18" s="125"/>
      <c r="Q18" s="125">
        <v>0</v>
      </c>
      <c r="R18" s="125"/>
      <c r="S18" s="125">
        <f t="shared" si="1"/>
        <v>3900000000</v>
      </c>
      <c r="T18" s="132"/>
    </row>
    <row r="19" spans="1:20" s="129" customFormat="1" ht="30">
      <c r="A19" s="115" t="s">
        <v>108</v>
      </c>
      <c r="B19" s="111"/>
      <c r="C19" s="117" t="s">
        <v>142</v>
      </c>
      <c r="D19" s="117"/>
      <c r="E19" s="125">
        <v>7000000</v>
      </c>
      <c r="F19" s="125"/>
      <c r="G19" s="125">
        <v>2000</v>
      </c>
      <c r="H19" s="125"/>
      <c r="I19" s="125">
        <v>0</v>
      </c>
      <c r="J19" s="125"/>
      <c r="K19" s="125">
        <v>0</v>
      </c>
      <c r="L19" s="125"/>
      <c r="M19" s="125">
        <f t="shared" si="0"/>
        <v>0</v>
      </c>
      <c r="N19" s="125"/>
      <c r="O19" s="125">
        <v>14000000000</v>
      </c>
      <c r="P19" s="125"/>
      <c r="Q19" s="125">
        <v>0</v>
      </c>
      <c r="R19" s="125"/>
      <c r="S19" s="125">
        <f t="shared" si="1"/>
        <v>14000000000</v>
      </c>
      <c r="T19" s="132"/>
    </row>
    <row r="20" spans="1:20" s="129" customFormat="1" ht="30">
      <c r="A20" s="115" t="s">
        <v>86</v>
      </c>
      <c r="B20" s="111"/>
      <c r="C20" s="117" t="s">
        <v>149</v>
      </c>
      <c r="D20" s="117"/>
      <c r="E20" s="125">
        <v>2800000</v>
      </c>
      <c r="F20" s="125"/>
      <c r="G20" s="125">
        <v>3860</v>
      </c>
      <c r="H20" s="125"/>
      <c r="I20" s="125">
        <v>0</v>
      </c>
      <c r="J20" s="125"/>
      <c r="K20" s="125">
        <v>0</v>
      </c>
      <c r="L20" s="125"/>
      <c r="M20" s="125">
        <f t="shared" si="0"/>
        <v>0</v>
      </c>
      <c r="N20" s="125"/>
      <c r="O20" s="125">
        <v>10808000000</v>
      </c>
      <c r="P20" s="125"/>
      <c r="Q20" s="125">
        <v>0</v>
      </c>
      <c r="R20" s="125"/>
      <c r="S20" s="125">
        <f t="shared" si="1"/>
        <v>10808000000</v>
      </c>
      <c r="T20" s="132"/>
    </row>
    <row r="21" spans="1:20" s="129" customFormat="1" ht="30">
      <c r="A21" s="115" t="s">
        <v>88</v>
      </c>
      <c r="B21" s="111"/>
      <c r="C21" s="117" t="s">
        <v>134</v>
      </c>
      <c r="D21" s="117"/>
      <c r="E21" s="125">
        <v>6400000</v>
      </c>
      <c r="F21" s="125"/>
      <c r="G21" s="125">
        <v>6830</v>
      </c>
      <c r="H21" s="125"/>
      <c r="I21" s="125">
        <v>0</v>
      </c>
      <c r="J21" s="125"/>
      <c r="K21" s="125">
        <v>0</v>
      </c>
      <c r="L21" s="125"/>
      <c r="M21" s="125">
        <f t="shared" si="0"/>
        <v>0</v>
      </c>
      <c r="N21" s="125"/>
      <c r="O21" s="125">
        <v>43712000000</v>
      </c>
      <c r="P21" s="125"/>
      <c r="Q21" s="125">
        <v>0</v>
      </c>
      <c r="R21" s="125"/>
      <c r="S21" s="125">
        <f t="shared" si="1"/>
        <v>43712000000</v>
      </c>
      <c r="T21" s="132"/>
    </row>
    <row r="22" spans="1:20" s="129" customFormat="1" ht="30">
      <c r="A22" s="115" t="s">
        <v>89</v>
      </c>
      <c r="B22" s="111"/>
      <c r="C22" s="117" t="s">
        <v>159</v>
      </c>
      <c r="D22" s="117"/>
      <c r="E22" s="125">
        <v>21800000</v>
      </c>
      <c r="F22" s="125"/>
      <c r="G22" s="125">
        <v>1500</v>
      </c>
      <c r="H22" s="125"/>
      <c r="I22" s="125">
        <v>0</v>
      </c>
      <c r="J22" s="125"/>
      <c r="K22" s="125">
        <v>0</v>
      </c>
      <c r="L22" s="125"/>
      <c r="M22" s="125">
        <f t="shared" si="0"/>
        <v>0</v>
      </c>
      <c r="N22" s="125"/>
      <c r="O22" s="125">
        <v>32700000000</v>
      </c>
      <c r="P22" s="125"/>
      <c r="Q22" s="125">
        <v>-679879276</v>
      </c>
      <c r="R22" s="125"/>
      <c r="S22" s="125">
        <f t="shared" si="1"/>
        <v>32020120724</v>
      </c>
      <c r="T22" s="132"/>
    </row>
    <row r="23" spans="1:20" s="129" customFormat="1" ht="30">
      <c r="A23" s="115" t="s">
        <v>99</v>
      </c>
      <c r="B23" s="111"/>
      <c r="C23" s="117" t="s">
        <v>136</v>
      </c>
      <c r="D23" s="117"/>
      <c r="E23" s="125">
        <v>57000000</v>
      </c>
      <c r="F23" s="125"/>
      <c r="G23" s="125">
        <v>200</v>
      </c>
      <c r="H23" s="125"/>
      <c r="I23" s="125">
        <v>0</v>
      </c>
      <c r="J23" s="125"/>
      <c r="K23" s="125">
        <v>0</v>
      </c>
      <c r="L23" s="125"/>
      <c r="M23" s="125">
        <f t="shared" si="0"/>
        <v>0</v>
      </c>
      <c r="N23" s="125"/>
      <c r="O23" s="125">
        <v>11400000000</v>
      </c>
      <c r="P23" s="125"/>
      <c r="Q23" s="125">
        <v>0</v>
      </c>
      <c r="R23" s="125"/>
      <c r="S23" s="125">
        <f t="shared" si="1"/>
        <v>11400000000</v>
      </c>
      <c r="T23" s="132"/>
    </row>
    <row r="24" spans="1:20" s="129" customFormat="1" ht="30">
      <c r="A24" s="115" t="s">
        <v>107</v>
      </c>
      <c r="B24" s="111"/>
      <c r="C24" s="117" t="s">
        <v>135</v>
      </c>
      <c r="D24" s="117"/>
      <c r="E24" s="125">
        <v>12300000</v>
      </c>
      <c r="F24" s="125"/>
      <c r="G24" s="125">
        <v>4290</v>
      </c>
      <c r="H24" s="125"/>
      <c r="I24" s="125">
        <v>0</v>
      </c>
      <c r="J24" s="125"/>
      <c r="K24" s="125">
        <v>0</v>
      </c>
      <c r="L24" s="125"/>
      <c r="M24" s="125">
        <f t="shared" si="0"/>
        <v>0</v>
      </c>
      <c r="N24" s="125"/>
      <c r="O24" s="125">
        <v>52767000000</v>
      </c>
      <c r="P24" s="125"/>
      <c r="Q24" s="125">
        <v>0</v>
      </c>
      <c r="R24" s="125"/>
      <c r="S24" s="125">
        <f t="shared" si="1"/>
        <v>52767000000</v>
      </c>
      <c r="T24" s="132"/>
    </row>
    <row r="25" spans="1:20" s="129" customFormat="1" ht="30">
      <c r="A25" s="115" t="s">
        <v>169</v>
      </c>
      <c r="B25" s="111"/>
      <c r="C25" s="117" t="s">
        <v>150</v>
      </c>
      <c r="D25" s="117"/>
      <c r="E25" s="125">
        <v>60000000</v>
      </c>
      <c r="F25" s="125"/>
      <c r="G25" s="125">
        <v>550</v>
      </c>
      <c r="H25" s="125"/>
      <c r="I25" s="125">
        <v>0</v>
      </c>
      <c r="J25" s="125"/>
      <c r="K25" s="125">
        <v>0</v>
      </c>
      <c r="L25" s="125"/>
      <c r="M25" s="125">
        <f t="shared" si="0"/>
        <v>0</v>
      </c>
      <c r="N25" s="125"/>
      <c r="O25" s="125">
        <v>33000000000</v>
      </c>
      <c r="P25" s="125"/>
      <c r="Q25" s="125">
        <v>0</v>
      </c>
      <c r="R25" s="125"/>
      <c r="S25" s="125">
        <f t="shared" si="1"/>
        <v>33000000000</v>
      </c>
      <c r="T25" s="132"/>
    </row>
    <row r="26" spans="1:20" s="129" customFormat="1" ht="30">
      <c r="A26" s="115" t="s">
        <v>111</v>
      </c>
      <c r="B26" s="111"/>
      <c r="C26" s="117" t="s">
        <v>158</v>
      </c>
      <c r="D26" s="117"/>
      <c r="E26" s="125">
        <v>170000000</v>
      </c>
      <c r="F26" s="125"/>
      <c r="G26" s="125">
        <v>188</v>
      </c>
      <c r="H26" s="125"/>
      <c r="I26" s="125">
        <v>0</v>
      </c>
      <c r="J26" s="125"/>
      <c r="K26" s="125">
        <v>0</v>
      </c>
      <c r="L26" s="125"/>
      <c r="M26" s="125">
        <f t="shared" si="0"/>
        <v>0</v>
      </c>
      <c r="N26" s="125"/>
      <c r="O26" s="125">
        <v>31960000000</v>
      </c>
      <c r="P26" s="125"/>
      <c r="Q26" s="125">
        <v>0</v>
      </c>
      <c r="R26" s="125"/>
      <c r="S26" s="125">
        <f t="shared" si="1"/>
        <v>31960000000</v>
      </c>
      <c r="T26" s="132"/>
    </row>
    <row r="27" spans="1:20" s="129" customFormat="1" ht="30">
      <c r="A27" s="115" t="s">
        <v>124</v>
      </c>
      <c r="B27" s="111"/>
      <c r="C27" s="117" t="s">
        <v>130</v>
      </c>
      <c r="D27" s="117"/>
      <c r="E27" s="125">
        <v>2000000</v>
      </c>
      <c r="F27" s="125"/>
      <c r="G27" s="125">
        <v>4100</v>
      </c>
      <c r="H27" s="125"/>
      <c r="I27" s="125">
        <v>0</v>
      </c>
      <c r="J27" s="125"/>
      <c r="K27" s="125">
        <v>0</v>
      </c>
      <c r="L27" s="125"/>
      <c r="M27" s="125">
        <f t="shared" si="0"/>
        <v>0</v>
      </c>
      <c r="N27" s="125"/>
      <c r="O27" s="125">
        <v>8200000000</v>
      </c>
      <c r="P27" s="125"/>
      <c r="Q27" s="125">
        <v>-5612594</v>
      </c>
      <c r="R27" s="125"/>
      <c r="S27" s="125">
        <f t="shared" si="1"/>
        <v>8194387406</v>
      </c>
      <c r="T27" s="132"/>
    </row>
    <row r="28" spans="1:20" s="129" customFormat="1" ht="28.5" thickBot="1">
      <c r="A28" s="111"/>
      <c r="B28" s="111"/>
      <c r="C28" s="117"/>
      <c r="D28" s="117"/>
      <c r="E28" s="116"/>
      <c r="F28" s="111"/>
      <c r="G28" s="120"/>
      <c r="H28" s="111"/>
      <c r="I28" s="123">
        <f>SUM(I9:I27)</f>
        <v>0</v>
      </c>
      <c r="J28" s="120" t="e">
        <f>SUM(#REF!)</f>
        <v>#REF!</v>
      </c>
      <c r="K28" s="123">
        <f>SUM(K9:K27)</f>
        <v>0</v>
      </c>
      <c r="L28" s="120" t="e">
        <f>SUM(#REF!)</f>
        <v>#REF!</v>
      </c>
      <c r="M28" s="123">
        <f>SUM(M9:M27)</f>
        <v>0</v>
      </c>
      <c r="N28" s="120" t="e">
        <f>SUM(#REF!)</f>
        <v>#REF!</v>
      </c>
      <c r="O28" s="123">
        <f>SUM(O9:O27)</f>
        <v>411455664700</v>
      </c>
      <c r="P28" s="120" t="e">
        <f>SUM(#REF!)</f>
        <v>#REF!</v>
      </c>
      <c r="Q28" s="123">
        <f>SUM(Q9:Q27)</f>
        <v>-742577508</v>
      </c>
      <c r="R28" s="120" t="e">
        <f>SUM(#REF!)</f>
        <v>#REF!</v>
      </c>
      <c r="S28" s="123">
        <f>SUM(S9:S27)</f>
        <v>410713087192</v>
      </c>
      <c r="T28" s="133"/>
    </row>
    <row r="29" spans="1:20" s="129" customFormat="1" ht="30.75" thickTop="1">
      <c r="A29" s="115"/>
      <c r="B29" s="111"/>
      <c r="C29" s="117"/>
      <c r="D29" s="117"/>
      <c r="E29" s="116"/>
      <c r="F29" s="111"/>
      <c r="G29" s="120"/>
      <c r="H29" s="111"/>
      <c r="I29" s="120"/>
      <c r="J29" s="111"/>
      <c r="K29" s="120"/>
      <c r="L29" s="111"/>
      <c r="M29" s="126"/>
      <c r="N29" s="111"/>
      <c r="O29" s="134"/>
      <c r="P29" s="111"/>
      <c r="Q29" s="120"/>
      <c r="R29" s="111"/>
      <c r="S29" s="120"/>
      <c r="T29" s="132"/>
    </row>
    <row r="30" spans="1:20" s="129" customFormat="1" ht="30">
      <c r="A30" s="115"/>
      <c r="B30" s="111"/>
      <c r="C30" s="117"/>
      <c r="D30" s="117"/>
      <c r="E30" s="116"/>
      <c r="F30" s="111"/>
      <c r="G30" s="120"/>
      <c r="H30" s="111"/>
      <c r="I30" s="120"/>
      <c r="J30" s="111"/>
      <c r="K30" s="120"/>
      <c r="L30" s="111"/>
      <c r="M30" s="126"/>
      <c r="N30" s="111"/>
      <c r="O30" s="120"/>
      <c r="P30" s="111"/>
      <c r="Q30" s="125"/>
      <c r="R30" s="111"/>
      <c r="S30" s="120"/>
      <c r="T30" s="132"/>
    </row>
    <row r="31" spans="1:20" s="129" customFormat="1" ht="30">
      <c r="A31" s="115"/>
      <c r="B31" s="111"/>
      <c r="C31" s="117"/>
      <c r="D31" s="117"/>
      <c r="E31" s="116"/>
      <c r="F31" s="111"/>
      <c r="G31" s="120"/>
      <c r="H31" s="111"/>
      <c r="I31" s="120"/>
      <c r="J31" s="111"/>
      <c r="K31" s="125"/>
      <c r="L31" s="111"/>
      <c r="M31" s="126"/>
      <c r="N31" s="111"/>
      <c r="O31" s="120"/>
      <c r="P31" s="111"/>
      <c r="Q31" s="120"/>
      <c r="R31" s="111"/>
      <c r="S31" s="120"/>
      <c r="T31" s="132"/>
    </row>
    <row r="32" spans="1:20" s="129" customFormat="1" ht="30">
      <c r="A32" s="115"/>
      <c r="B32" s="111"/>
      <c r="C32" s="117"/>
      <c r="D32" s="117"/>
      <c r="E32" s="116"/>
      <c r="F32" s="111"/>
      <c r="G32" s="120"/>
      <c r="H32" s="111"/>
      <c r="I32" s="120"/>
      <c r="J32" s="111"/>
      <c r="K32" s="120"/>
      <c r="L32" s="111"/>
      <c r="M32" s="126"/>
      <c r="N32" s="111"/>
      <c r="O32" s="120"/>
      <c r="P32" s="111"/>
      <c r="Q32" s="120"/>
      <c r="R32" s="111"/>
      <c r="S32" s="120"/>
      <c r="T32" s="132"/>
    </row>
    <row r="33" spans="1:20" s="129" customFormat="1" ht="30">
      <c r="A33" s="115"/>
      <c r="B33" s="111"/>
      <c r="C33" s="117"/>
      <c r="D33" s="117"/>
      <c r="E33" s="116"/>
      <c r="F33" s="111"/>
      <c r="G33" s="120"/>
      <c r="H33" s="111"/>
      <c r="I33" s="120"/>
      <c r="J33" s="111"/>
      <c r="K33" s="120"/>
      <c r="L33" s="111"/>
      <c r="M33" s="126"/>
      <c r="N33" s="111"/>
      <c r="O33" s="120"/>
      <c r="P33" s="111"/>
      <c r="Q33" s="120"/>
      <c r="R33" s="111"/>
      <c r="S33" s="120"/>
      <c r="T33" s="132"/>
    </row>
    <row r="34" spans="1:20" s="129" customFormat="1">
      <c r="A34" s="111"/>
      <c r="B34" s="111"/>
      <c r="C34" s="117"/>
      <c r="D34" s="117"/>
      <c r="E34" s="116"/>
      <c r="F34" s="111"/>
      <c r="G34" s="111"/>
      <c r="H34" s="111"/>
      <c r="I34" s="111"/>
      <c r="J34" s="111"/>
      <c r="K34" s="120"/>
      <c r="L34" s="111"/>
      <c r="M34" s="126"/>
      <c r="N34" s="111"/>
      <c r="O34" s="120"/>
      <c r="P34" s="111"/>
      <c r="Q34" s="120"/>
      <c r="R34" s="111"/>
      <c r="S34" s="120"/>
      <c r="T34" s="132"/>
    </row>
    <row r="35" spans="1:20" s="129" customFormat="1">
      <c r="A35" s="111"/>
      <c r="B35" s="111"/>
      <c r="C35" s="117"/>
      <c r="D35" s="117"/>
      <c r="E35" s="117"/>
      <c r="F35" s="111"/>
      <c r="G35" s="111"/>
      <c r="H35" s="111"/>
      <c r="I35" s="111"/>
      <c r="J35" s="111"/>
      <c r="K35" s="120"/>
      <c r="L35" s="111"/>
      <c r="M35" s="126"/>
      <c r="N35" s="111"/>
      <c r="O35" s="111"/>
      <c r="P35" s="111"/>
      <c r="Q35" s="111"/>
      <c r="R35" s="111"/>
      <c r="S35" s="111"/>
      <c r="T35" s="132"/>
    </row>
    <row r="36" spans="1:20" s="129" customFormat="1">
      <c r="A36" s="111"/>
      <c r="B36" s="111"/>
      <c r="C36" s="117"/>
      <c r="D36" s="117"/>
      <c r="E36" s="117"/>
      <c r="F36" s="111"/>
      <c r="G36" s="111"/>
      <c r="H36" s="111"/>
      <c r="I36" s="111"/>
      <c r="J36" s="111"/>
      <c r="K36" s="120"/>
      <c r="L36" s="111"/>
      <c r="M36" s="126"/>
      <c r="N36" s="111"/>
      <c r="O36" s="111"/>
      <c r="P36" s="111"/>
      <c r="Q36" s="111"/>
      <c r="R36" s="111"/>
      <c r="S36" s="111"/>
      <c r="T36" s="132"/>
    </row>
    <row r="37" spans="1:20" s="129" customFormat="1">
      <c r="A37" s="111"/>
      <c r="B37" s="111"/>
      <c r="C37" s="117"/>
      <c r="D37" s="117"/>
      <c r="E37" s="117"/>
      <c r="F37" s="111"/>
      <c r="G37" s="111"/>
      <c r="H37" s="111"/>
      <c r="I37" s="111"/>
      <c r="J37" s="111"/>
      <c r="K37" s="120"/>
      <c r="L37" s="111"/>
      <c r="M37" s="126"/>
      <c r="N37" s="111"/>
      <c r="O37" s="111"/>
      <c r="P37" s="111"/>
      <c r="Q37" s="111"/>
      <c r="R37" s="111"/>
      <c r="S37" s="111"/>
      <c r="T37" s="132"/>
    </row>
    <row r="38" spans="1:20" s="129" customFormat="1">
      <c r="A38" s="111"/>
      <c r="B38" s="111"/>
      <c r="C38" s="117"/>
      <c r="D38" s="117"/>
      <c r="E38" s="117"/>
      <c r="F38" s="111"/>
      <c r="G38" s="111"/>
      <c r="H38" s="111"/>
      <c r="I38" s="111"/>
      <c r="J38" s="111"/>
      <c r="K38" s="111"/>
      <c r="L38" s="111"/>
      <c r="M38" s="126"/>
      <c r="N38" s="111"/>
      <c r="O38" s="111"/>
      <c r="P38" s="111"/>
      <c r="Q38" s="111"/>
      <c r="R38" s="111"/>
      <c r="S38" s="111"/>
      <c r="T38" s="132"/>
    </row>
    <row r="39" spans="1:20" s="129" customFormat="1">
      <c r="A39" s="111"/>
      <c r="B39" s="111"/>
      <c r="C39" s="117"/>
      <c r="D39" s="117"/>
      <c r="E39" s="117"/>
      <c r="F39" s="111"/>
      <c r="G39" s="111"/>
      <c r="H39" s="111"/>
      <c r="I39" s="111"/>
      <c r="J39" s="111"/>
      <c r="K39" s="111"/>
      <c r="L39" s="111"/>
      <c r="M39" s="126"/>
      <c r="N39" s="111"/>
      <c r="O39" s="111"/>
      <c r="P39" s="111"/>
      <c r="Q39" s="111"/>
      <c r="R39" s="111"/>
      <c r="S39" s="111"/>
      <c r="T39" s="132"/>
    </row>
    <row r="40" spans="1:20" s="129" customFormat="1">
      <c r="A40" s="111"/>
      <c r="B40" s="111"/>
      <c r="C40" s="117"/>
      <c r="D40" s="117"/>
      <c r="E40" s="117"/>
      <c r="F40" s="111"/>
      <c r="G40" s="111"/>
      <c r="H40" s="111"/>
      <c r="I40" s="111"/>
      <c r="J40" s="111"/>
      <c r="K40" s="111"/>
      <c r="L40" s="111"/>
      <c r="M40" s="126"/>
      <c r="N40" s="111"/>
      <c r="O40" s="111"/>
      <c r="P40" s="111"/>
      <c r="Q40" s="111"/>
      <c r="R40" s="111"/>
      <c r="S40" s="111"/>
      <c r="T40" s="132"/>
    </row>
    <row r="41" spans="1:20" s="111" customFormat="1">
      <c r="C41" s="117"/>
      <c r="D41" s="117"/>
      <c r="E41" s="117"/>
      <c r="M41" s="126"/>
      <c r="T41" s="91"/>
    </row>
    <row r="42" spans="1:20" s="111" customFormat="1">
      <c r="C42" s="117"/>
      <c r="D42" s="117"/>
      <c r="E42" s="117"/>
      <c r="M42" s="126"/>
      <c r="T42" s="91"/>
    </row>
    <row r="43" spans="1:20" s="111" customFormat="1">
      <c r="C43" s="117"/>
      <c r="D43" s="117"/>
      <c r="E43" s="117"/>
      <c r="M43" s="126"/>
      <c r="T43" s="91"/>
    </row>
    <row r="44" spans="1:20" s="111" customFormat="1">
      <c r="C44" s="117"/>
      <c r="D44" s="117"/>
      <c r="E44" s="117"/>
      <c r="M44" s="126"/>
      <c r="T44" s="91"/>
    </row>
    <row r="45" spans="1:20" s="111" customFormat="1">
      <c r="C45" s="117"/>
      <c r="D45" s="117"/>
      <c r="E45" s="117"/>
      <c r="M45" s="126"/>
      <c r="T45" s="91"/>
    </row>
    <row r="46" spans="1:20" s="111" customFormat="1">
      <c r="C46" s="117"/>
      <c r="D46" s="117"/>
      <c r="E46" s="117"/>
      <c r="M46" s="126"/>
      <c r="T46" s="91"/>
    </row>
    <row r="47" spans="1:20" s="111" customFormat="1">
      <c r="C47" s="117"/>
      <c r="D47" s="117"/>
      <c r="E47" s="117"/>
      <c r="M47" s="126"/>
      <c r="T47" s="91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58"/>
  <sheetViews>
    <sheetView rightToLeft="1" view="pageBreakPreview" zoomScale="60" zoomScaleNormal="100" workbookViewId="0">
      <selection activeCell="O13" sqref="M13:O13"/>
    </sheetView>
  </sheetViews>
  <sheetFormatPr defaultColWidth="8.7109375" defaultRowHeight="27.75"/>
  <cols>
    <col min="1" max="1" width="47.28515625" style="111" customWidth="1"/>
    <col min="2" max="2" width="0.5703125" style="111" customWidth="1"/>
    <col min="3" max="3" width="20.140625" style="117" bestFit="1" customWidth="1"/>
    <col min="4" max="4" width="0.5703125" style="111" customWidth="1"/>
    <col min="5" max="5" width="28.7109375" style="111" customWidth="1"/>
    <col min="6" max="6" width="0.7109375" style="111" customWidth="1"/>
    <col min="7" max="7" width="28.28515625" style="111" customWidth="1"/>
    <col min="8" max="8" width="1" style="111" customWidth="1"/>
    <col min="9" max="9" width="26.5703125" style="111" customWidth="1"/>
    <col min="10" max="10" width="1.140625" style="111" customWidth="1"/>
    <col min="11" max="11" width="19.7109375" style="117" bestFit="1" customWidth="1"/>
    <col min="12" max="12" width="1" style="111" customWidth="1"/>
    <col min="13" max="13" width="28" style="111" bestFit="1" customWidth="1"/>
    <col min="14" max="14" width="0.7109375" style="111" customWidth="1"/>
    <col min="15" max="15" width="28.7109375" style="111" bestFit="1" customWidth="1"/>
    <col min="16" max="16" width="0.85546875" style="111" customWidth="1"/>
    <col min="17" max="17" width="25.7109375" style="111" customWidth="1"/>
    <col min="18" max="18" width="24.85546875" style="111" bestFit="1" customWidth="1"/>
    <col min="19" max="19" width="27.7109375" style="111" bestFit="1" customWidth="1"/>
    <col min="20" max="20" width="20.42578125" style="111" bestFit="1" customWidth="1"/>
    <col min="21" max="21" width="25.5703125" style="111" bestFit="1" customWidth="1"/>
    <col min="22" max="22" width="17.5703125" style="111" bestFit="1" customWidth="1"/>
    <col min="23" max="23" width="8.7109375" style="111"/>
    <col min="24" max="24" width="17.5703125" style="111" bestFit="1" customWidth="1"/>
    <col min="25" max="25" width="8.7109375" style="111"/>
    <col min="26" max="26" width="23.28515625" style="111" bestFit="1" customWidth="1"/>
    <col min="27" max="16384" width="8.7109375" style="111"/>
  </cols>
  <sheetData>
    <row r="1" spans="1:26" ht="31.5" customHeight="1"/>
    <row r="2" spans="1:26" s="136" customFormat="1" ht="36">
      <c r="A2" s="135" t="s">
        <v>67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</row>
    <row r="3" spans="1:26" s="136" customFormat="1" ht="36">
      <c r="A3" s="135" t="s">
        <v>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</row>
    <row r="4" spans="1:26" s="136" customFormat="1" ht="36">
      <c r="A4" s="135" t="str">
        <f>'درآمد ناشی از تغییر قیمت اوراق '!A4:Q4</f>
        <v>برای ماه منتهی به 1402/09/30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</row>
    <row r="5" spans="1:26" s="136" customFormat="1" ht="36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</row>
    <row r="6" spans="1:26" ht="40.5">
      <c r="A6" s="138" t="s">
        <v>78</v>
      </c>
      <c r="B6" s="138"/>
      <c r="C6" s="138"/>
      <c r="D6" s="138"/>
      <c r="E6" s="138"/>
      <c r="F6" s="138"/>
      <c r="G6" s="138"/>
      <c r="H6" s="138"/>
    </row>
    <row r="7" spans="1:26" ht="45" customHeight="1" thickBot="1">
      <c r="A7" s="110" t="s">
        <v>3</v>
      </c>
      <c r="C7" s="113" t="s">
        <v>166</v>
      </c>
      <c r="D7" s="113" t="s">
        <v>31</v>
      </c>
      <c r="E7" s="113" t="s">
        <v>31</v>
      </c>
      <c r="F7" s="113" t="s">
        <v>31</v>
      </c>
      <c r="G7" s="113" t="s">
        <v>31</v>
      </c>
      <c r="H7" s="113" t="s">
        <v>31</v>
      </c>
      <c r="I7" s="113" t="s">
        <v>31</v>
      </c>
      <c r="K7" s="113" t="s">
        <v>167</v>
      </c>
      <c r="L7" s="113" t="s">
        <v>32</v>
      </c>
      <c r="M7" s="113" t="s">
        <v>32</v>
      </c>
      <c r="N7" s="113" t="s">
        <v>32</v>
      </c>
      <c r="O7" s="113" t="s">
        <v>32</v>
      </c>
      <c r="P7" s="113" t="s">
        <v>32</v>
      </c>
      <c r="Q7" s="113" t="s">
        <v>32</v>
      </c>
    </row>
    <row r="8" spans="1:26" s="129" customFormat="1" ht="54.75" customHeight="1" thickBot="1">
      <c r="A8" s="113" t="s">
        <v>3</v>
      </c>
      <c r="C8" s="139" t="s">
        <v>6</v>
      </c>
      <c r="E8" s="139" t="s">
        <v>45</v>
      </c>
      <c r="G8" s="139" t="s">
        <v>46</v>
      </c>
      <c r="I8" s="139" t="s">
        <v>48</v>
      </c>
      <c r="K8" s="139" t="s">
        <v>6</v>
      </c>
      <c r="M8" s="139" t="s">
        <v>45</v>
      </c>
      <c r="O8" s="139" t="s">
        <v>46</v>
      </c>
      <c r="Q8" s="139" t="s">
        <v>48</v>
      </c>
    </row>
    <row r="9" spans="1:26" ht="34.5" customHeight="1">
      <c r="A9" s="115" t="s">
        <v>120</v>
      </c>
      <c r="C9" s="140">
        <v>800000</v>
      </c>
      <c r="D9" s="140"/>
      <c r="E9" s="140">
        <v>13657590056</v>
      </c>
      <c r="F9" s="140"/>
      <c r="G9" s="140">
        <v>14272396942</v>
      </c>
      <c r="H9" s="140"/>
      <c r="I9" s="140">
        <f>E9-G9</f>
        <v>-614806886</v>
      </c>
      <c r="J9" s="140"/>
      <c r="K9" s="140">
        <v>2500000</v>
      </c>
      <c r="L9" s="140"/>
      <c r="M9" s="140">
        <v>48223495229</v>
      </c>
      <c r="N9" s="140"/>
      <c r="O9" s="140">
        <v>45227571962</v>
      </c>
      <c r="P9" s="140"/>
      <c r="Q9" s="140">
        <f>M9-O9</f>
        <v>2995923267</v>
      </c>
      <c r="R9" s="125"/>
      <c r="S9" s="125"/>
      <c r="U9" s="120"/>
      <c r="V9" s="120"/>
      <c r="X9" s="120"/>
      <c r="Z9" s="120"/>
    </row>
    <row r="10" spans="1:26" ht="34.5" customHeight="1">
      <c r="A10" s="115" t="s">
        <v>169</v>
      </c>
      <c r="C10" s="140">
        <v>74400000</v>
      </c>
      <c r="D10" s="140"/>
      <c r="E10" s="140">
        <v>268137600000</v>
      </c>
      <c r="F10" s="140"/>
      <c r="G10" s="140">
        <v>268149225330</v>
      </c>
      <c r="H10" s="140"/>
      <c r="I10" s="140">
        <f>E10-G10+42579399330</f>
        <v>42567774000</v>
      </c>
      <c r="J10" s="140"/>
      <c r="K10" s="140">
        <v>75600000</v>
      </c>
      <c r="L10" s="140"/>
      <c r="M10" s="140">
        <v>273856281947</v>
      </c>
      <c r="N10" s="140"/>
      <c r="O10" s="140">
        <v>273853645673</v>
      </c>
      <c r="P10" s="140"/>
      <c r="Q10" s="140">
        <f t="shared" ref="Q10:Q40" si="0">M10-O10</f>
        <v>2636274</v>
      </c>
      <c r="R10" s="125"/>
      <c r="S10" s="125"/>
      <c r="U10" s="120"/>
    </row>
    <row r="11" spans="1:26" ht="34.5" customHeight="1">
      <c r="A11" s="115" t="s">
        <v>89</v>
      </c>
      <c r="C11" s="140">
        <v>1420253</v>
      </c>
      <c r="D11" s="140"/>
      <c r="E11" s="140">
        <v>12699452767</v>
      </c>
      <c r="F11" s="140"/>
      <c r="G11" s="140">
        <v>13359807579</v>
      </c>
      <c r="H11" s="140"/>
      <c r="I11" s="140">
        <f t="shared" ref="I11:I40" si="1">E11-G11</f>
        <v>-660354812</v>
      </c>
      <c r="J11" s="140"/>
      <c r="K11" s="140">
        <v>2020253</v>
      </c>
      <c r="L11" s="140"/>
      <c r="M11" s="140">
        <v>24514731082</v>
      </c>
      <c r="N11" s="140"/>
      <c r="O11" s="140">
        <v>24681046832</v>
      </c>
      <c r="P11" s="140"/>
      <c r="Q11" s="140">
        <f t="shared" si="0"/>
        <v>-166315750</v>
      </c>
      <c r="R11" s="125"/>
      <c r="S11" s="125"/>
      <c r="U11" s="120"/>
    </row>
    <row r="12" spans="1:26" ht="34.5" customHeight="1">
      <c r="A12" s="115" t="s">
        <v>96</v>
      </c>
      <c r="C12" s="140">
        <v>900000</v>
      </c>
      <c r="D12" s="140"/>
      <c r="E12" s="140">
        <v>34969685052</v>
      </c>
      <c r="F12" s="140"/>
      <c r="G12" s="140">
        <v>29463881498</v>
      </c>
      <c r="H12" s="140"/>
      <c r="I12" s="140">
        <f>E12-G12-2814910102</f>
        <v>2690893452</v>
      </c>
      <c r="J12" s="140"/>
      <c r="K12" s="140">
        <v>3454174</v>
      </c>
      <c r="L12" s="140"/>
      <c r="M12" s="140">
        <v>122301543698</v>
      </c>
      <c r="N12" s="140"/>
      <c r="O12" s="140">
        <v>111936457584</v>
      </c>
      <c r="P12" s="140"/>
      <c r="Q12" s="140">
        <f t="shared" si="0"/>
        <v>10365086114</v>
      </c>
      <c r="R12" s="125"/>
      <c r="S12" s="125"/>
      <c r="U12" s="120"/>
    </row>
    <row r="13" spans="1:26" ht="34.5" customHeight="1">
      <c r="A13" s="115" t="s">
        <v>112</v>
      </c>
      <c r="C13" s="140">
        <v>4000000</v>
      </c>
      <c r="D13" s="140"/>
      <c r="E13" s="140">
        <v>34353801100</v>
      </c>
      <c r="F13" s="140"/>
      <c r="G13" s="140">
        <v>34170454191</v>
      </c>
      <c r="H13" s="140"/>
      <c r="I13" s="140">
        <f t="shared" si="1"/>
        <v>183346909</v>
      </c>
      <c r="J13" s="140"/>
      <c r="K13" s="140">
        <v>43400000</v>
      </c>
      <c r="L13" s="140"/>
      <c r="M13" s="140">
        <v>365320974122</v>
      </c>
      <c r="N13" s="140"/>
      <c r="O13" s="140">
        <v>371284333463</v>
      </c>
      <c r="P13" s="140"/>
      <c r="Q13" s="140">
        <f t="shared" si="0"/>
        <v>-5963359341</v>
      </c>
      <c r="R13" s="125"/>
      <c r="S13" s="125"/>
      <c r="U13" s="120"/>
    </row>
    <row r="14" spans="1:26" ht="34.5" customHeight="1">
      <c r="A14" s="115" t="s">
        <v>88</v>
      </c>
      <c r="C14" s="140">
        <v>3000</v>
      </c>
      <c r="D14" s="140"/>
      <c r="E14" s="140">
        <v>146125350</v>
      </c>
      <c r="F14" s="140"/>
      <c r="G14" s="140">
        <v>148665191</v>
      </c>
      <c r="H14" s="140"/>
      <c r="I14" s="140">
        <f t="shared" si="1"/>
        <v>-2539841</v>
      </c>
      <c r="J14" s="140"/>
      <c r="K14" s="140">
        <v>3107092</v>
      </c>
      <c r="L14" s="140"/>
      <c r="M14" s="140">
        <v>166949848138</v>
      </c>
      <c r="N14" s="140"/>
      <c r="O14" s="140">
        <v>154400131966</v>
      </c>
      <c r="P14" s="140"/>
      <c r="Q14" s="140">
        <f t="shared" si="0"/>
        <v>12549716172</v>
      </c>
      <c r="R14" s="125"/>
      <c r="S14" s="125"/>
      <c r="U14" s="120"/>
    </row>
    <row r="15" spans="1:26" ht="34.5" customHeight="1">
      <c r="A15" s="115" t="s">
        <v>87</v>
      </c>
      <c r="C15" s="140">
        <v>9600000</v>
      </c>
      <c r="D15" s="140"/>
      <c r="E15" s="140">
        <v>222784741146</v>
      </c>
      <c r="F15" s="140"/>
      <c r="G15" s="140">
        <v>220404910495</v>
      </c>
      <c r="H15" s="140"/>
      <c r="I15" s="140">
        <f t="shared" si="1"/>
        <v>2379830651</v>
      </c>
      <c r="J15" s="140"/>
      <c r="K15" s="140">
        <v>19265510</v>
      </c>
      <c r="L15" s="140"/>
      <c r="M15" s="140">
        <v>426058506603</v>
      </c>
      <c r="N15" s="140"/>
      <c r="O15" s="140">
        <v>460104797216</v>
      </c>
      <c r="P15" s="140"/>
      <c r="Q15" s="140">
        <f t="shared" si="0"/>
        <v>-34046290613</v>
      </c>
      <c r="R15" s="125"/>
      <c r="S15" s="125"/>
      <c r="U15" s="120"/>
    </row>
    <row r="16" spans="1:26" ht="34.5" customHeight="1">
      <c r="A16" s="115" t="s">
        <v>110</v>
      </c>
      <c r="C16" s="140">
        <v>500000</v>
      </c>
      <c r="D16" s="140"/>
      <c r="E16" s="140">
        <v>12849979448</v>
      </c>
      <c r="F16" s="140"/>
      <c r="G16" s="140">
        <v>10675617916</v>
      </c>
      <c r="H16" s="140"/>
      <c r="I16" s="140">
        <f t="shared" si="1"/>
        <v>2174361532</v>
      </c>
      <c r="J16" s="140"/>
      <c r="K16" s="140">
        <v>700000</v>
      </c>
      <c r="L16" s="140"/>
      <c r="M16" s="140">
        <v>17621419467</v>
      </c>
      <c r="N16" s="140"/>
      <c r="O16" s="140">
        <v>14888271331</v>
      </c>
      <c r="P16" s="140"/>
      <c r="Q16" s="140">
        <f t="shared" si="0"/>
        <v>2733148136</v>
      </c>
      <c r="R16" s="125"/>
      <c r="S16" s="125"/>
      <c r="U16" s="120"/>
    </row>
    <row r="17" spans="1:21" ht="34.5" customHeight="1">
      <c r="A17" s="115" t="s">
        <v>123</v>
      </c>
      <c r="C17" s="140">
        <v>100000</v>
      </c>
      <c r="D17" s="140"/>
      <c r="E17" s="140">
        <v>3280365005</v>
      </c>
      <c r="F17" s="140"/>
      <c r="G17" s="140">
        <v>3094023999</v>
      </c>
      <c r="H17" s="140"/>
      <c r="I17" s="140">
        <f t="shared" si="1"/>
        <v>186341006</v>
      </c>
      <c r="J17" s="140"/>
      <c r="K17" s="140">
        <v>409057</v>
      </c>
      <c r="L17" s="140"/>
      <c r="M17" s="140">
        <v>12330312270</v>
      </c>
      <c r="N17" s="140"/>
      <c r="O17" s="140">
        <v>12660731192</v>
      </c>
      <c r="P17" s="140"/>
      <c r="Q17" s="140">
        <f t="shared" si="0"/>
        <v>-330418922</v>
      </c>
      <c r="R17" s="125"/>
      <c r="S17" s="125"/>
      <c r="U17" s="120"/>
    </row>
    <row r="18" spans="1:21" ht="34.5" customHeight="1">
      <c r="A18" s="115" t="s">
        <v>111</v>
      </c>
      <c r="C18" s="140">
        <v>10000000</v>
      </c>
      <c r="D18" s="140"/>
      <c r="E18" s="140">
        <v>12855899326</v>
      </c>
      <c r="F18" s="140"/>
      <c r="G18" s="140">
        <v>13113364800</v>
      </c>
      <c r="H18" s="140"/>
      <c r="I18" s="140">
        <f t="shared" si="1"/>
        <v>-257465474</v>
      </c>
      <c r="J18" s="140"/>
      <c r="K18" s="140">
        <v>83000000</v>
      </c>
      <c r="L18" s="140"/>
      <c r="M18" s="140">
        <v>95137940494</v>
      </c>
      <c r="N18" s="140"/>
      <c r="O18" s="140">
        <v>108765821072</v>
      </c>
      <c r="P18" s="140"/>
      <c r="Q18" s="140">
        <f t="shared" si="0"/>
        <v>-13627880578</v>
      </c>
      <c r="R18" s="125"/>
      <c r="S18" s="125"/>
      <c r="U18" s="120"/>
    </row>
    <row r="19" spans="1:21" ht="34.5" customHeight="1">
      <c r="A19" s="115" t="s">
        <v>109</v>
      </c>
      <c r="C19" s="140">
        <v>200000</v>
      </c>
      <c r="D19" s="140"/>
      <c r="E19" s="140">
        <v>9781452010</v>
      </c>
      <c r="F19" s="140"/>
      <c r="G19" s="140">
        <v>7085447133</v>
      </c>
      <c r="H19" s="140"/>
      <c r="I19" s="140">
        <f t="shared" si="1"/>
        <v>2696004877</v>
      </c>
      <c r="J19" s="140"/>
      <c r="K19" s="140">
        <v>2379357</v>
      </c>
      <c r="L19" s="140"/>
      <c r="M19" s="140">
        <v>103964659593</v>
      </c>
      <c r="N19" s="140"/>
      <c r="O19" s="140">
        <v>84199073885</v>
      </c>
      <c r="P19" s="140"/>
      <c r="Q19" s="140">
        <f t="shared" si="0"/>
        <v>19765585708</v>
      </c>
      <c r="R19" s="125"/>
      <c r="S19" s="125"/>
      <c r="U19" s="120"/>
    </row>
    <row r="20" spans="1:21" ht="34.5" customHeight="1">
      <c r="A20" s="115" t="s">
        <v>119</v>
      </c>
      <c r="C20" s="140">
        <v>6254856</v>
      </c>
      <c r="D20" s="140"/>
      <c r="E20" s="140">
        <v>39155719487</v>
      </c>
      <c r="F20" s="140"/>
      <c r="G20" s="140">
        <v>35122211342</v>
      </c>
      <c r="H20" s="140"/>
      <c r="I20" s="140">
        <f t="shared" si="1"/>
        <v>4033508145</v>
      </c>
      <c r="J20" s="140"/>
      <c r="K20" s="140">
        <v>22443535</v>
      </c>
      <c r="L20" s="140"/>
      <c r="M20" s="140">
        <v>142216009817</v>
      </c>
      <c r="N20" s="140"/>
      <c r="O20" s="140">
        <v>129906190306</v>
      </c>
      <c r="P20" s="140"/>
      <c r="Q20" s="140">
        <f t="shared" si="0"/>
        <v>12309819511</v>
      </c>
      <c r="R20" s="125"/>
      <c r="S20" s="125"/>
      <c r="U20" s="120"/>
    </row>
    <row r="21" spans="1:21" ht="34.5" customHeight="1">
      <c r="A21" s="115" t="s">
        <v>107</v>
      </c>
      <c r="C21" s="140">
        <v>58542</v>
      </c>
      <c r="D21" s="140"/>
      <c r="E21" s="140">
        <v>1396648213</v>
      </c>
      <c r="F21" s="140"/>
      <c r="G21" s="140">
        <v>2002891399</v>
      </c>
      <c r="H21" s="140"/>
      <c r="I21" s="140">
        <f t="shared" si="1"/>
        <v>-606243186</v>
      </c>
      <c r="J21" s="140"/>
      <c r="K21" s="140">
        <v>7971245</v>
      </c>
      <c r="L21" s="140"/>
      <c r="M21" s="140">
        <v>203804306258</v>
      </c>
      <c r="N21" s="140"/>
      <c r="O21" s="140">
        <v>272563625417</v>
      </c>
      <c r="P21" s="140"/>
      <c r="Q21" s="140">
        <f t="shared" si="0"/>
        <v>-68759319159</v>
      </c>
      <c r="R21" s="125"/>
      <c r="S21" s="125"/>
      <c r="U21" s="120"/>
    </row>
    <row r="22" spans="1:21" ht="34.5" customHeight="1">
      <c r="A22" s="115" t="s">
        <v>85</v>
      </c>
      <c r="C22" s="140">
        <v>1500000</v>
      </c>
      <c r="D22" s="140"/>
      <c r="E22" s="140">
        <v>33682782228</v>
      </c>
      <c r="F22" s="140"/>
      <c r="G22" s="140">
        <v>36880730203</v>
      </c>
      <c r="H22" s="140"/>
      <c r="I22" s="140">
        <f t="shared" si="1"/>
        <v>-3197947975</v>
      </c>
      <c r="J22" s="140"/>
      <c r="K22" s="140">
        <v>11400000</v>
      </c>
      <c r="L22" s="140"/>
      <c r="M22" s="140">
        <v>317743843009</v>
      </c>
      <c r="N22" s="140"/>
      <c r="O22" s="140">
        <v>357334095894</v>
      </c>
      <c r="P22" s="140"/>
      <c r="Q22" s="140">
        <f t="shared" si="0"/>
        <v>-39590252885</v>
      </c>
      <c r="R22" s="125"/>
      <c r="S22" s="125"/>
      <c r="U22" s="120"/>
    </row>
    <row r="23" spans="1:21" ht="34.5" customHeight="1">
      <c r="A23" s="115" t="s">
        <v>147</v>
      </c>
      <c r="C23" s="140">
        <v>0</v>
      </c>
      <c r="D23" s="140"/>
      <c r="E23" s="140">
        <v>0</v>
      </c>
      <c r="F23" s="140"/>
      <c r="G23" s="140">
        <v>0</v>
      </c>
      <c r="H23" s="140"/>
      <c r="I23" s="140">
        <f t="shared" si="1"/>
        <v>0</v>
      </c>
      <c r="J23" s="140"/>
      <c r="K23" s="140">
        <v>100000</v>
      </c>
      <c r="L23" s="140"/>
      <c r="M23" s="140">
        <v>1871619217</v>
      </c>
      <c r="N23" s="140"/>
      <c r="O23" s="140">
        <v>1924083877</v>
      </c>
      <c r="P23" s="140"/>
      <c r="Q23" s="140">
        <f t="shared" si="0"/>
        <v>-52464660</v>
      </c>
      <c r="R23" s="125"/>
      <c r="S23" s="125"/>
      <c r="U23" s="120"/>
    </row>
    <row r="24" spans="1:21" ht="34.5" customHeight="1">
      <c r="A24" s="115" t="s">
        <v>122</v>
      </c>
      <c r="C24" s="140">
        <v>0</v>
      </c>
      <c r="D24" s="140"/>
      <c r="E24" s="140">
        <v>0</v>
      </c>
      <c r="F24" s="140"/>
      <c r="G24" s="140">
        <v>0</v>
      </c>
      <c r="H24" s="140"/>
      <c r="I24" s="140">
        <f t="shared" si="1"/>
        <v>0</v>
      </c>
      <c r="J24" s="140"/>
      <c r="K24" s="140">
        <v>1050393</v>
      </c>
      <c r="L24" s="140"/>
      <c r="M24" s="140">
        <v>48570325783</v>
      </c>
      <c r="N24" s="140"/>
      <c r="O24" s="140">
        <v>59314788551</v>
      </c>
      <c r="P24" s="140"/>
      <c r="Q24" s="140">
        <f t="shared" si="0"/>
        <v>-10744462768</v>
      </c>
      <c r="R24" s="125"/>
      <c r="S24" s="125"/>
      <c r="U24" s="120"/>
    </row>
    <row r="25" spans="1:21" ht="34.5" customHeight="1">
      <c r="A25" s="115" t="s">
        <v>124</v>
      </c>
      <c r="C25" s="140">
        <v>0</v>
      </c>
      <c r="D25" s="140"/>
      <c r="E25" s="140">
        <v>0</v>
      </c>
      <c r="F25" s="140"/>
      <c r="G25" s="140">
        <v>0</v>
      </c>
      <c r="H25" s="140"/>
      <c r="I25" s="140">
        <f t="shared" si="1"/>
        <v>0</v>
      </c>
      <c r="J25" s="140"/>
      <c r="K25" s="140">
        <v>2000000</v>
      </c>
      <c r="L25" s="140"/>
      <c r="M25" s="140">
        <v>99816111274</v>
      </c>
      <c r="N25" s="140"/>
      <c r="O25" s="140">
        <v>95569426801</v>
      </c>
      <c r="P25" s="140"/>
      <c r="Q25" s="140">
        <f t="shared" si="0"/>
        <v>4246684473</v>
      </c>
      <c r="R25" s="125"/>
      <c r="S25" s="125"/>
      <c r="U25" s="120"/>
    </row>
    <row r="26" spans="1:21" ht="34.5" customHeight="1">
      <c r="A26" s="115" t="s">
        <v>168</v>
      </c>
      <c r="C26" s="140">
        <v>0</v>
      </c>
      <c r="D26" s="140"/>
      <c r="E26" s="140">
        <v>0</v>
      </c>
      <c r="F26" s="140"/>
      <c r="G26" s="140">
        <v>0</v>
      </c>
      <c r="H26" s="140"/>
      <c r="I26" s="140">
        <f t="shared" si="1"/>
        <v>0</v>
      </c>
      <c r="J26" s="140"/>
      <c r="K26" s="140">
        <v>10000000</v>
      </c>
      <c r="L26" s="140"/>
      <c r="M26" s="140">
        <v>0</v>
      </c>
      <c r="N26" s="140"/>
      <c r="O26" s="140">
        <v>0</v>
      </c>
      <c r="P26" s="140"/>
      <c r="Q26" s="140">
        <f t="shared" si="0"/>
        <v>0</v>
      </c>
      <c r="R26" s="125"/>
      <c r="S26" s="125"/>
      <c r="U26" s="120"/>
    </row>
    <row r="27" spans="1:21" ht="34.5" customHeight="1">
      <c r="A27" s="115" t="s">
        <v>148</v>
      </c>
      <c r="C27" s="140">
        <v>0</v>
      </c>
      <c r="D27" s="140"/>
      <c r="E27" s="140">
        <v>0</v>
      </c>
      <c r="F27" s="140"/>
      <c r="G27" s="140">
        <v>0</v>
      </c>
      <c r="H27" s="140"/>
      <c r="I27" s="140">
        <f t="shared" si="1"/>
        <v>0</v>
      </c>
      <c r="J27" s="140"/>
      <c r="K27" s="140">
        <v>400000</v>
      </c>
      <c r="L27" s="140"/>
      <c r="M27" s="140">
        <v>3489163842</v>
      </c>
      <c r="N27" s="140"/>
      <c r="O27" s="140">
        <v>3385974857</v>
      </c>
      <c r="P27" s="140"/>
      <c r="Q27" s="140">
        <f t="shared" si="0"/>
        <v>103188985</v>
      </c>
      <c r="R27" s="125"/>
      <c r="S27" s="125"/>
      <c r="U27" s="120"/>
    </row>
    <row r="28" spans="1:21" ht="34.5" customHeight="1">
      <c r="A28" s="115" t="s">
        <v>125</v>
      </c>
      <c r="C28" s="140">
        <v>0</v>
      </c>
      <c r="D28" s="140"/>
      <c r="E28" s="140">
        <v>0</v>
      </c>
      <c r="F28" s="140"/>
      <c r="G28" s="140">
        <v>0</v>
      </c>
      <c r="H28" s="140"/>
      <c r="I28" s="140">
        <f t="shared" si="1"/>
        <v>0</v>
      </c>
      <c r="J28" s="140"/>
      <c r="K28" s="140">
        <v>5539</v>
      </c>
      <c r="L28" s="140"/>
      <c r="M28" s="140">
        <v>178340735</v>
      </c>
      <c r="N28" s="140"/>
      <c r="O28" s="140">
        <v>187924839</v>
      </c>
      <c r="P28" s="140"/>
      <c r="Q28" s="140">
        <f t="shared" si="0"/>
        <v>-9584104</v>
      </c>
      <c r="R28" s="125"/>
      <c r="S28" s="125"/>
      <c r="U28" s="120"/>
    </row>
    <row r="29" spans="1:21" ht="34.5" customHeight="1">
      <c r="A29" s="115" t="s">
        <v>126</v>
      </c>
      <c r="C29" s="140">
        <v>0</v>
      </c>
      <c r="D29" s="140"/>
      <c r="E29" s="140">
        <v>0</v>
      </c>
      <c r="F29" s="140"/>
      <c r="G29" s="140">
        <v>0</v>
      </c>
      <c r="H29" s="140"/>
      <c r="I29" s="140">
        <f t="shared" si="1"/>
        <v>0</v>
      </c>
      <c r="J29" s="140"/>
      <c r="K29" s="140">
        <v>2600000</v>
      </c>
      <c r="L29" s="140"/>
      <c r="M29" s="140">
        <v>0</v>
      </c>
      <c r="N29" s="140"/>
      <c r="O29" s="140">
        <v>0</v>
      </c>
      <c r="P29" s="140"/>
      <c r="Q29" s="140">
        <f t="shared" si="0"/>
        <v>0</v>
      </c>
      <c r="R29" s="125"/>
      <c r="S29" s="125"/>
      <c r="U29" s="120"/>
    </row>
    <row r="30" spans="1:21" ht="34.5" customHeight="1">
      <c r="A30" s="115" t="s">
        <v>90</v>
      </c>
      <c r="C30" s="140">
        <v>0</v>
      </c>
      <c r="D30" s="140"/>
      <c r="E30" s="140">
        <v>0</v>
      </c>
      <c r="F30" s="140"/>
      <c r="G30" s="140">
        <v>0</v>
      </c>
      <c r="H30" s="140"/>
      <c r="I30" s="140">
        <f t="shared" si="1"/>
        <v>0</v>
      </c>
      <c r="J30" s="140"/>
      <c r="K30" s="140">
        <v>30000000</v>
      </c>
      <c r="L30" s="140"/>
      <c r="M30" s="140">
        <v>137980518391</v>
      </c>
      <c r="N30" s="140"/>
      <c r="O30" s="140">
        <v>103628336315</v>
      </c>
      <c r="P30" s="140"/>
      <c r="Q30" s="140">
        <f t="shared" si="0"/>
        <v>34352182076</v>
      </c>
      <c r="R30" s="125"/>
      <c r="S30" s="125"/>
      <c r="U30" s="120"/>
    </row>
    <row r="31" spans="1:21" ht="34.5" customHeight="1">
      <c r="A31" s="115" t="s">
        <v>91</v>
      </c>
      <c r="C31" s="140">
        <v>0</v>
      </c>
      <c r="D31" s="140"/>
      <c r="E31" s="140">
        <v>0</v>
      </c>
      <c r="F31" s="140"/>
      <c r="G31" s="140">
        <v>0</v>
      </c>
      <c r="H31" s="140"/>
      <c r="I31" s="140">
        <f t="shared" si="1"/>
        <v>0</v>
      </c>
      <c r="J31" s="140"/>
      <c r="K31" s="140">
        <v>3700000</v>
      </c>
      <c r="L31" s="140"/>
      <c r="M31" s="140">
        <v>100384139847</v>
      </c>
      <c r="N31" s="140"/>
      <c r="O31" s="140">
        <v>102531791639</v>
      </c>
      <c r="P31" s="140"/>
      <c r="Q31" s="140">
        <f t="shared" si="0"/>
        <v>-2147651792</v>
      </c>
      <c r="R31" s="125"/>
      <c r="S31" s="125"/>
      <c r="U31" s="120"/>
    </row>
    <row r="32" spans="1:21" ht="34.5" customHeight="1">
      <c r="A32" s="115" t="s">
        <v>118</v>
      </c>
      <c r="C32" s="140">
        <v>0</v>
      </c>
      <c r="D32" s="140"/>
      <c r="E32" s="140">
        <v>0</v>
      </c>
      <c r="F32" s="140"/>
      <c r="G32" s="140">
        <v>0</v>
      </c>
      <c r="H32" s="140"/>
      <c r="I32" s="140">
        <f t="shared" si="1"/>
        <v>0</v>
      </c>
      <c r="J32" s="140"/>
      <c r="K32" s="140">
        <v>500000</v>
      </c>
      <c r="L32" s="140"/>
      <c r="M32" s="140">
        <v>34902346186</v>
      </c>
      <c r="N32" s="140"/>
      <c r="O32" s="140">
        <v>27982507500</v>
      </c>
      <c r="P32" s="140"/>
      <c r="Q32" s="140">
        <f t="shared" si="0"/>
        <v>6919838686</v>
      </c>
      <c r="R32" s="125"/>
      <c r="S32" s="125"/>
      <c r="U32" s="120"/>
    </row>
    <row r="33" spans="1:21" ht="34.5" customHeight="1">
      <c r="A33" s="115" t="s">
        <v>99</v>
      </c>
      <c r="C33" s="140">
        <v>0</v>
      </c>
      <c r="D33" s="140"/>
      <c r="E33" s="140">
        <v>0</v>
      </c>
      <c r="F33" s="140"/>
      <c r="G33" s="140">
        <v>0</v>
      </c>
      <c r="H33" s="140"/>
      <c r="I33" s="140">
        <f t="shared" si="1"/>
        <v>0</v>
      </c>
      <c r="J33" s="140"/>
      <c r="K33" s="140">
        <v>2264962</v>
      </c>
      <c r="L33" s="140"/>
      <c r="M33" s="140">
        <v>11901251842</v>
      </c>
      <c r="N33" s="140"/>
      <c r="O33" s="140">
        <v>11085433487</v>
      </c>
      <c r="P33" s="140"/>
      <c r="Q33" s="140">
        <f t="shared" si="0"/>
        <v>815818355</v>
      </c>
      <c r="R33" s="125"/>
      <c r="S33" s="125"/>
      <c r="U33" s="120"/>
    </row>
    <row r="34" spans="1:21" ht="34.5" customHeight="1">
      <c r="A34" s="115" t="s">
        <v>84</v>
      </c>
      <c r="C34" s="140">
        <v>0</v>
      </c>
      <c r="D34" s="140"/>
      <c r="E34" s="140">
        <v>0</v>
      </c>
      <c r="F34" s="140"/>
      <c r="G34" s="140">
        <v>0</v>
      </c>
      <c r="H34" s="140"/>
      <c r="I34" s="140">
        <f t="shared" si="1"/>
        <v>0</v>
      </c>
      <c r="J34" s="140"/>
      <c r="K34" s="140">
        <v>886250</v>
      </c>
      <c r="L34" s="140"/>
      <c r="M34" s="140">
        <v>130504299279</v>
      </c>
      <c r="N34" s="140"/>
      <c r="O34" s="140">
        <v>153598036857</v>
      </c>
      <c r="P34" s="140"/>
      <c r="Q34" s="140">
        <f t="shared" si="0"/>
        <v>-23093737578</v>
      </c>
      <c r="R34" s="125"/>
      <c r="S34" s="125"/>
      <c r="U34" s="120"/>
    </row>
    <row r="35" spans="1:21" ht="34.5" customHeight="1">
      <c r="A35" s="115" t="s">
        <v>105</v>
      </c>
      <c r="C35" s="140">
        <v>0</v>
      </c>
      <c r="D35" s="140"/>
      <c r="E35" s="140">
        <v>0</v>
      </c>
      <c r="F35" s="140"/>
      <c r="G35" s="140">
        <v>0</v>
      </c>
      <c r="H35" s="140"/>
      <c r="I35" s="140">
        <f t="shared" si="1"/>
        <v>0</v>
      </c>
      <c r="J35" s="140"/>
      <c r="K35" s="140">
        <v>24000001</v>
      </c>
      <c r="L35" s="140"/>
      <c r="M35" s="140">
        <v>153906185109</v>
      </c>
      <c r="N35" s="140"/>
      <c r="O35" s="140">
        <v>149173279583</v>
      </c>
      <c r="P35" s="140"/>
      <c r="Q35" s="140">
        <f t="shared" si="0"/>
        <v>4732905526</v>
      </c>
      <c r="R35" s="125"/>
      <c r="S35" s="125"/>
      <c r="U35" s="120"/>
    </row>
    <row r="36" spans="1:21" ht="34.5" customHeight="1">
      <c r="A36" s="115" t="s">
        <v>146</v>
      </c>
      <c r="C36" s="140">
        <v>0</v>
      </c>
      <c r="D36" s="140"/>
      <c r="E36" s="140">
        <v>0</v>
      </c>
      <c r="F36" s="140"/>
      <c r="G36" s="140">
        <v>0</v>
      </c>
      <c r="H36" s="140"/>
      <c r="I36" s="140">
        <f t="shared" si="1"/>
        <v>0</v>
      </c>
      <c r="J36" s="140"/>
      <c r="K36" s="140">
        <v>1444284</v>
      </c>
      <c r="L36" s="140"/>
      <c r="M36" s="140">
        <v>61384209006</v>
      </c>
      <c r="N36" s="140"/>
      <c r="O36" s="140">
        <v>64472293466</v>
      </c>
      <c r="P36" s="140"/>
      <c r="Q36" s="140">
        <f t="shared" si="0"/>
        <v>-3088084460</v>
      </c>
      <c r="R36" s="125"/>
      <c r="S36" s="125"/>
      <c r="U36" s="120"/>
    </row>
    <row r="37" spans="1:21" ht="34.5" customHeight="1">
      <c r="A37" s="115" t="s">
        <v>108</v>
      </c>
      <c r="C37" s="140">
        <v>0</v>
      </c>
      <c r="D37" s="140"/>
      <c r="E37" s="140">
        <v>0</v>
      </c>
      <c r="F37" s="140"/>
      <c r="G37" s="140">
        <v>0</v>
      </c>
      <c r="H37" s="140"/>
      <c r="I37" s="140">
        <f t="shared" si="1"/>
        <v>0</v>
      </c>
      <c r="J37" s="140"/>
      <c r="K37" s="140">
        <v>5707142</v>
      </c>
      <c r="L37" s="140"/>
      <c r="M37" s="140">
        <v>68384957955</v>
      </c>
      <c r="N37" s="140"/>
      <c r="O37" s="140">
        <v>59872056222</v>
      </c>
      <c r="P37" s="140"/>
      <c r="Q37" s="140">
        <f t="shared" si="0"/>
        <v>8512901733</v>
      </c>
      <c r="R37" s="125"/>
      <c r="S37" s="125"/>
      <c r="U37" s="120"/>
    </row>
    <row r="38" spans="1:21" ht="34.5" customHeight="1">
      <c r="A38" s="115" t="s">
        <v>86</v>
      </c>
      <c r="C38" s="140">
        <v>0</v>
      </c>
      <c r="D38" s="140"/>
      <c r="E38" s="140">
        <v>0</v>
      </c>
      <c r="F38" s="140"/>
      <c r="G38" s="140">
        <v>0</v>
      </c>
      <c r="H38" s="140"/>
      <c r="I38" s="140">
        <f t="shared" si="1"/>
        <v>0</v>
      </c>
      <c r="J38" s="140"/>
      <c r="K38" s="140">
        <v>301180</v>
      </c>
      <c r="L38" s="140"/>
      <c r="M38" s="140">
        <v>9326203045</v>
      </c>
      <c r="N38" s="140"/>
      <c r="O38" s="140">
        <v>8239428777</v>
      </c>
      <c r="P38" s="140"/>
      <c r="Q38" s="140">
        <f t="shared" si="0"/>
        <v>1086774268</v>
      </c>
      <c r="R38" s="125"/>
      <c r="S38" s="125"/>
      <c r="U38" s="120"/>
    </row>
    <row r="39" spans="1:21" ht="34.5" customHeight="1">
      <c r="A39" s="115" t="s">
        <v>143</v>
      </c>
      <c r="C39" s="140">
        <v>0</v>
      </c>
      <c r="D39" s="140"/>
      <c r="E39" s="140">
        <v>0</v>
      </c>
      <c r="F39" s="140"/>
      <c r="G39" s="140">
        <v>0</v>
      </c>
      <c r="H39" s="140"/>
      <c r="I39" s="140">
        <f t="shared" si="1"/>
        <v>0</v>
      </c>
      <c r="J39" s="140"/>
      <c r="K39" s="140">
        <v>30000</v>
      </c>
      <c r="L39" s="140"/>
      <c r="M39" s="140">
        <v>19648157131</v>
      </c>
      <c r="N39" s="140"/>
      <c r="O39" s="140">
        <v>19527448701</v>
      </c>
      <c r="P39" s="140"/>
      <c r="Q39" s="140">
        <f t="shared" si="0"/>
        <v>120708430</v>
      </c>
      <c r="R39" s="125"/>
      <c r="S39" s="125"/>
      <c r="U39" s="120"/>
    </row>
    <row r="40" spans="1:21" ht="34.5" customHeight="1">
      <c r="A40" s="115" t="s">
        <v>144</v>
      </c>
      <c r="C40" s="140">
        <v>0</v>
      </c>
      <c r="D40" s="140"/>
      <c r="E40" s="140">
        <v>0</v>
      </c>
      <c r="F40" s="140"/>
      <c r="G40" s="140">
        <v>0</v>
      </c>
      <c r="H40" s="140"/>
      <c r="I40" s="140">
        <f t="shared" si="1"/>
        <v>0</v>
      </c>
      <c r="J40" s="140"/>
      <c r="K40" s="140">
        <v>15500</v>
      </c>
      <c r="L40" s="140"/>
      <c r="M40" s="140">
        <v>9065856517</v>
      </c>
      <c r="N40" s="140"/>
      <c r="O40" s="140">
        <v>9058723591</v>
      </c>
      <c r="P40" s="140"/>
      <c r="Q40" s="140">
        <f t="shared" si="0"/>
        <v>7132926</v>
      </c>
      <c r="R40" s="125"/>
      <c r="S40" s="125"/>
      <c r="U40" s="120"/>
    </row>
    <row r="41" spans="1:21" s="141" customFormat="1" ht="38.25" customHeight="1" thickBot="1">
      <c r="C41" s="140"/>
      <c r="E41" s="142">
        <f>SUM(E9:E40)</f>
        <v>699751841188</v>
      </c>
      <c r="F41" s="140"/>
      <c r="G41" s="142">
        <f>SUM(G9:G40)</f>
        <v>687943628018</v>
      </c>
      <c r="H41" s="140">
        <f ca="1">SUM(H9:H43)</f>
        <v>0</v>
      </c>
      <c r="I41" s="143">
        <f>SUM(I9:I40)</f>
        <v>51572702398</v>
      </c>
      <c r="J41" s="141">
        <f ca="1">SUM(J9:J43)</f>
        <v>0</v>
      </c>
      <c r="K41" s="140"/>
      <c r="L41" s="141">
        <f ca="1">SUM(L9:L43)</f>
        <v>0</v>
      </c>
      <c r="M41" s="143">
        <f>SUM(M9:M40)</f>
        <v>3211357556886</v>
      </c>
      <c r="N41" s="143">
        <f ca="1">SUM(N9:N43)</f>
        <v>0</v>
      </c>
      <c r="O41" s="143">
        <f>SUM(O9:O40)</f>
        <v>3291357328856</v>
      </c>
      <c r="P41" s="143">
        <f ca="1">SUM(P9:P43)</f>
        <v>0</v>
      </c>
      <c r="Q41" s="143">
        <f>SUM(Q9:Q40)</f>
        <v>-79999771970</v>
      </c>
      <c r="R41" s="140"/>
      <c r="S41" s="140"/>
    </row>
    <row r="42" spans="1:21" ht="38.25" customHeight="1" thickTop="1">
      <c r="M42" s="126"/>
    </row>
    <row r="43" spans="1:21" s="140" customFormat="1" ht="38.25" customHeight="1">
      <c r="C43" s="140">
        <f>C41+سهام!M40</f>
        <v>0</v>
      </c>
      <c r="E43" s="140">
        <f>E41-سهام!O40</f>
        <v>0</v>
      </c>
      <c r="K43" s="87"/>
    </row>
    <row r="44" spans="1:21" s="140" customFormat="1" ht="38.25" customHeight="1"/>
    <row r="45" spans="1:21" s="140" customFormat="1" ht="38.25" customHeight="1"/>
    <row r="46" spans="1:21" s="140" customFormat="1" ht="38.25" customHeight="1">
      <c r="G46" s="144"/>
      <c r="H46" s="144"/>
      <c r="I46" s="145"/>
      <c r="M46" s="120"/>
      <c r="N46" s="120"/>
      <c r="O46" s="120"/>
    </row>
    <row r="47" spans="1:21" s="140" customFormat="1" ht="38.25" customHeight="1"/>
    <row r="48" spans="1:21" s="140" customFormat="1" ht="38.25" customHeight="1"/>
    <row r="49" spans="9:9" s="140" customFormat="1" ht="38.25" customHeight="1"/>
    <row r="50" spans="9:9" s="140" customFormat="1" ht="38.25" customHeight="1"/>
    <row r="51" spans="9:9" s="140" customFormat="1" ht="38.25" customHeight="1"/>
    <row r="52" spans="9:9" ht="38.25" customHeight="1">
      <c r="I52" s="125"/>
    </row>
    <row r="53" spans="9:9" ht="38.25" customHeight="1">
      <c r="I53" s="125"/>
    </row>
    <row r="54" spans="9:9" ht="38.25" customHeight="1"/>
    <row r="55" spans="9:9" ht="38.25" customHeight="1"/>
    <row r="56" spans="9:9" ht="38.25" customHeight="1"/>
    <row r="57" spans="9:9" ht="38.25" customHeight="1"/>
    <row r="58" spans="9:9" ht="38.25" customHeight="1"/>
  </sheetData>
  <autoFilter ref="A8:Q8" xr:uid="{00000000-0001-0000-0700-000000000000}">
    <sortState xmlns:xlrd2="http://schemas.microsoft.com/office/spreadsheetml/2017/richdata2" ref="A10:Q33">
      <sortCondition ref="A8"/>
    </sortState>
  </autoFilter>
  <sortState xmlns:xlrd2="http://schemas.microsoft.com/office/spreadsheetml/2017/richdata2" ref="A9:Q51">
    <sortCondition descending="1" ref="Q9:Q56"/>
  </sortState>
  <mergeCells count="7">
    <mergeCell ref="A2:Q2"/>
    <mergeCell ref="A3:Q3"/>
    <mergeCell ref="A4:Q4"/>
    <mergeCell ref="A7:A8"/>
    <mergeCell ref="C7:I7"/>
    <mergeCell ref="K7:Q7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63"/>
  <sheetViews>
    <sheetView rightToLeft="1" view="pageBreakPreview" zoomScale="50" zoomScaleNormal="100" zoomScaleSheetLayoutView="50" workbookViewId="0">
      <selection activeCell="K19" sqref="K19"/>
    </sheetView>
  </sheetViews>
  <sheetFormatPr defaultColWidth="9.140625" defaultRowHeight="42.75"/>
  <cols>
    <col min="1" max="1" width="68.42578125" style="154" bestFit="1" customWidth="1"/>
    <col min="2" max="2" width="1" style="154" customWidth="1"/>
    <col min="3" max="3" width="22.7109375" style="155" bestFit="1" customWidth="1"/>
    <col min="4" max="4" width="1" style="154" customWidth="1"/>
    <col min="5" max="5" width="29.85546875" style="154" bestFit="1" customWidth="1"/>
    <col min="6" max="6" width="1" style="154" customWidth="1"/>
    <col min="7" max="7" width="33.42578125" style="154" customWidth="1"/>
    <col min="8" max="8" width="1" style="154" customWidth="1"/>
    <col min="9" max="9" width="28.85546875" style="154" customWidth="1"/>
    <col min="10" max="10" width="1" style="154" customWidth="1"/>
    <col min="11" max="11" width="21.7109375" style="155" customWidth="1"/>
    <col min="12" max="12" width="1" style="154" customWidth="1"/>
    <col min="13" max="13" width="30.85546875" style="154" customWidth="1"/>
    <col min="14" max="14" width="1" style="154" customWidth="1"/>
    <col min="15" max="15" width="32.5703125" style="154" bestFit="1" customWidth="1"/>
    <col min="16" max="16" width="1" style="154" customWidth="1"/>
    <col min="17" max="17" width="30.5703125" style="26" customWidth="1"/>
    <col min="18" max="18" width="1.85546875" style="154" customWidth="1"/>
    <col min="19" max="19" width="21.140625" style="154" bestFit="1" customWidth="1"/>
    <col min="20" max="20" width="13.85546875" style="154" customWidth="1"/>
    <col min="21" max="21" width="23.5703125" style="154" customWidth="1"/>
    <col min="22" max="22" width="6.85546875" style="154" customWidth="1"/>
    <col min="23" max="24" width="29.7109375" style="154" bestFit="1" customWidth="1"/>
    <col min="25" max="25" width="12.85546875" style="149" customWidth="1"/>
    <col min="26" max="26" width="15.140625" style="154" bestFit="1" customWidth="1"/>
    <col min="27" max="27" width="22.28515625" style="154" bestFit="1" customWidth="1"/>
    <col min="28" max="16384" width="9.140625" style="154"/>
  </cols>
  <sheetData>
    <row r="1" spans="1:27" s="146" customFormat="1" ht="18.75" customHeight="1">
      <c r="C1" s="147"/>
      <c r="K1" s="147"/>
      <c r="Q1" s="148"/>
      <c r="Y1" s="149"/>
    </row>
    <row r="2" spans="1:27" s="151" customFormat="1">
      <c r="A2" s="150" t="s">
        <v>67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  <c r="Y2" s="149"/>
    </row>
    <row r="3" spans="1:27" s="151" customFormat="1">
      <c r="A3" s="150" t="s">
        <v>29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Y3" s="149"/>
    </row>
    <row r="4" spans="1:27" s="151" customFormat="1">
      <c r="A4" s="150" t="str">
        <f>'درآمد سود سهام '!A4:S4</f>
        <v>برای ماه منتهی به 1402/09/30</v>
      </c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Y4" s="149"/>
    </row>
    <row r="5" spans="1:27" s="146" customFormat="1" ht="19.5" customHeight="1">
      <c r="A5" s="137"/>
      <c r="B5" s="137"/>
      <c r="C5" s="137"/>
      <c r="D5" s="137"/>
      <c r="E5" s="137"/>
      <c r="F5" s="137"/>
      <c r="G5" s="152"/>
      <c r="H5" s="137"/>
      <c r="I5" s="119"/>
      <c r="J5" s="137"/>
      <c r="K5" s="137"/>
      <c r="L5" s="137"/>
      <c r="M5" s="137"/>
      <c r="N5" s="137"/>
      <c r="O5" s="137"/>
      <c r="P5" s="137"/>
      <c r="Q5" s="153"/>
      <c r="Y5" s="149"/>
    </row>
    <row r="6" spans="1:27">
      <c r="A6" s="138" t="s">
        <v>79</v>
      </c>
      <c r="B6" s="138"/>
      <c r="C6" s="138"/>
      <c r="D6" s="138"/>
      <c r="E6" s="138"/>
      <c r="F6" s="138"/>
      <c r="G6" s="138"/>
      <c r="H6" s="138"/>
      <c r="I6" s="138"/>
    </row>
    <row r="7" spans="1:27" s="55" customFormat="1" ht="43.5" thickBot="1">
      <c r="A7" s="63" t="s">
        <v>3</v>
      </c>
      <c r="C7" s="156" t="s">
        <v>166</v>
      </c>
      <c r="D7" s="156" t="s">
        <v>31</v>
      </c>
      <c r="E7" s="156" t="s">
        <v>31</v>
      </c>
      <c r="F7" s="156" t="s">
        <v>31</v>
      </c>
      <c r="G7" s="156" t="s">
        <v>31</v>
      </c>
      <c r="H7" s="156" t="s">
        <v>31</v>
      </c>
      <c r="I7" s="156" t="s">
        <v>31</v>
      </c>
      <c r="J7" s="111"/>
      <c r="K7" s="156" t="s">
        <v>167</v>
      </c>
      <c r="L7" s="156" t="s">
        <v>32</v>
      </c>
      <c r="M7" s="156" t="s">
        <v>32</v>
      </c>
      <c r="N7" s="156" t="s">
        <v>32</v>
      </c>
      <c r="O7" s="156" t="s">
        <v>32</v>
      </c>
      <c r="P7" s="156" t="s">
        <v>32</v>
      </c>
      <c r="Q7" s="156" t="s">
        <v>32</v>
      </c>
      <c r="Y7" s="149"/>
    </row>
    <row r="8" spans="1:27" s="157" customFormat="1" ht="66" customHeight="1" thickBot="1">
      <c r="A8" s="156" t="s">
        <v>3</v>
      </c>
      <c r="C8" s="158" t="s">
        <v>6</v>
      </c>
      <c r="E8" s="158" t="s">
        <v>45</v>
      </c>
      <c r="G8" s="158" t="s">
        <v>46</v>
      </c>
      <c r="I8" s="158" t="s">
        <v>47</v>
      </c>
      <c r="K8" s="158" t="s">
        <v>6</v>
      </c>
      <c r="M8" s="158" t="s">
        <v>45</v>
      </c>
      <c r="O8" s="158" t="s">
        <v>46</v>
      </c>
      <c r="Q8" s="159" t="s">
        <v>47</v>
      </c>
      <c r="Y8" s="160"/>
    </row>
    <row r="9" spans="1:27" s="55" customFormat="1" ht="40.5" customHeight="1">
      <c r="A9" s="115" t="s">
        <v>120</v>
      </c>
      <c r="B9" s="111"/>
      <c r="C9" s="119">
        <v>3789943</v>
      </c>
      <c r="D9" s="119"/>
      <c r="E9" s="119">
        <v>67963766818</v>
      </c>
      <c r="F9" s="119"/>
      <c r="G9" s="119">
        <v>55394553375</v>
      </c>
      <c r="H9" s="119"/>
      <c r="I9" s="140">
        <f>E9-G9</f>
        <v>12569213443</v>
      </c>
      <c r="J9" s="119"/>
      <c r="K9" s="119">
        <v>3789943</v>
      </c>
      <c r="L9" s="119"/>
      <c r="M9" s="119">
        <v>67963766818</v>
      </c>
      <c r="N9" s="119"/>
      <c r="O9" s="119">
        <v>67600018783</v>
      </c>
      <c r="P9" s="119"/>
      <c r="Q9" s="140">
        <f>M9-O9</f>
        <v>363748035</v>
      </c>
      <c r="S9" s="78"/>
      <c r="T9" s="78"/>
      <c r="U9" s="78"/>
      <c r="V9" s="78"/>
      <c r="W9" s="78"/>
      <c r="X9" s="78"/>
      <c r="Y9" s="78"/>
    </row>
    <row r="10" spans="1:27" s="55" customFormat="1" ht="40.5" customHeight="1">
      <c r="A10" s="115" t="s">
        <v>169</v>
      </c>
      <c r="B10" s="111"/>
      <c r="C10" s="119">
        <v>82000000</v>
      </c>
      <c r="D10" s="119"/>
      <c r="E10" s="119">
        <v>272657974500</v>
      </c>
      <c r="F10" s="119"/>
      <c r="G10" s="119">
        <v>293500690054</v>
      </c>
      <c r="H10" s="119"/>
      <c r="I10" s="140">
        <f t="shared" ref="I10:I35" si="0">E10-G10</f>
        <v>-20842715554</v>
      </c>
      <c r="J10" s="119"/>
      <c r="K10" s="119">
        <v>82000000</v>
      </c>
      <c r="L10" s="119"/>
      <c r="M10" s="119">
        <v>272657974500</v>
      </c>
      <c r="N10" s="119"/>
      <c r="O10" s="119">
        <v>293500690054</v>
      </c>
      <c r="P10" s="119"/>
      <c r="Q10" s="140">
        <f t="shared" ref="Q10:Q35" si="1">M10-O10</f>
        <v>-20842715554</v>
      </c>
      <c r="S10" s="78"/>
      <c r="T10" s="78"/>
      <c r="U10" s="84"/>
      <c r="V10" s="78"/>
      <c r="W10" s="78"/>
      <c r="X10" s="78"/>
      <c r="Y10" s="78"/>
    </row>
    <row r="11" spans="1:27" s="55" customFormat="1" ht="40.5" customHeight="1">
      <c r="A11" s="115" t="s">
        <v>171</v>
      </c>
      <c r="B11" s="111"/>
      <c r="C11" s="119">
        <v>2300000</v>
      </c>
      <c r="D11" s="119"/>
      <c r="E11" s="119">
        <v>30019315950</v>
      </c>
      <c r="F11" s="119"/>
      <c r="G11" s="119">
        <v>29409672325</v>
      </c>
      <c r="H11" s="119"/>
      <c r="I11" s="140">
        <f t="shared" si="0"/>
        <v>609643625</v>
      </c>
      <c r="J11" s="119"/>
      <c r="K11" s="119">
        <v>2300000</v>
      </c>
      <c r="L11" s="119"/>
      <c r="M11" s="119">
        <v>30019315950</v>
      </c>
      <c r="N11" s="119"/>
      <c r="O11" s="119">
        <v>29409672325</v>
      </c>
      <c r="P11" s="119"/>
      <c r="Q11" s="140">
        <f t="shared" si="1"/>
        <v>609643625</v>
      </c>
      <c r="S11" s="78"/>
      <c r="T11" s="78"/>
      <c r="U11" s="78"/>
      <c r="V11" s="78"/>
      <c r="W11" s="78"/>
      <c r="X11" s="78"/>
      <c r="Y11" s="78"/>
    </row>
    <row r="12" spans="1:27" s="55" customFormat="1" ht="40.5" customHeight="1">
      <c r="A12" s="115" t="s">
        <v>89</v>
      </c>
      <c r="B12" s="111"/>
      <c r="C12" s="119">
        <v>43000000</v>
      </c>
      <c r="D12" s="119"/>
      <c r="E12" s="119">
        <v>400085244000</v>
      </c>
      <c r="F12" s="119"/>
      <c r="G12" s="119">
        <v>355686889297</v>
      </c>
      <c r="H12" s="119"/>
      <c r="I12" s="140">
        <f t="shared" si="0"/>
        <v>44398354703</v>
      </c>
      <c r="J12" s="119"/>
      <c r="K12" s="119">
        <v>43000000</v>
      </c>
      <c r="L12" s="119"/>
      <c r="M12" s="119">
        <v>400085244000</v>
      </c>
      <c r="N12" s="119"/>
      <c r="O12" s="119">
        <v>404487957560</v>
      </c>
      <c r="P12" s="119"/>
      <c r="Q12" s="140">
        <f t="shared" si="1"/>
        <v>-4402713560</v>
      </c>
      <c r="S12" s="78"/>
      <c r="T12" s="78"/>
      <c r="U12" s="78"/>
      <c r="V12" s="78"/>
      <c r="W12" s="78"/>
      <c r="X12" s="78"/>
      <c r="Y12" s="78"/>
    </row>
    <row r="13" spans="1:27" s="55" customFormat="1" ht="40.5" customHeight="1">
      <c r="A13" s="115" t="s">
        <v>168</v>
      </c>
      <c r="B13" s="111"/>
      <c r="C13" s="119">
        <v>8000000</v>
      </c>
      <c r="D13" s="119"/>
      <c r="E13" s="119">
        <v>16302420000</v>
      </c>
      <c r="F13" s="119"/>
      <c r="G13" s="119">
        <v>16421706000</v>
      </c>
      <c r="H13" s="119"/>
      <c r="I13" s="140">
        <f t="shared" si="0"/>
        <v>-119286000</v>
      </c>
      <c r="J13" s="119"/>
      <c r="K13" s="119">
        <v>8000000</v>
      </c>
      <c r="L13" s="119"/>
      <c r="M13" s="119">
        <v>16302420000</v>
      </c>
      <c r="N13" s="119"/>
      <c r="O13" s="119">
        <v>16014527995</v>
      </c>
      <c r="P13" s="119"/>
      <c r="Q13" s="140">
        <f t="shared" si="1"/>
        <v>287892005</v>
      </c>
      <c r="S13" s="78"/>
      <c r="T13" s="78"/>
      <c r="U13" s="78"/>
      <c r="V13" s="78"/>
      <c r="W13" s="78"/>
      <c r="X13" s="78"/>
      <c r="Y13" s="78"/>
    </row>
    <row r="14" spans="1:27" s="55" customFormat="1" ht="40.5" customHeight="1">
      <c r="A14" s="115" t="s">
        <v>145</v>
      </c>
      <c r="B14" s="111"/>
      <c r="C14" s="119">
        <v>8000000</v>
      </c>
      <c r="D14" s="119"/>
      <c r="E14" s="119">
        <v>70060644000</v>
      </c>
      <c r="F14" s="119"/>
      <c r="G14" s="119">
        <v>56563330093</v>
      </c>
      <c r="H14" s="119"/>
      <c r="I14" s="140">
        <f t="shared" si="0"/>
        <v>13497313907</v>
      </c>
      <c r="J14" s="119"/>
      <c r="K14" s="119">
        <v>8000000</v>
      </c>
      <c r="L14" s="119"/>
      <c r="M14" s="119">
        <v>70060644000</v>
      </c>
      <c r="N14" s="119"/>
      <c r="O14" s="119">
        <v>74210611537</v>
      </c>
      <c r="P14" s="119"/>
      <c r="Q14" s="140">
        <f t="shared" si="1"/>
        <v>-4149967537</v>
      </c>
      <c r="S14" s="78"/>
      <c r="T14" s="78"/>
      <c r="U14" s="78"/>
      <c r="V14" s="78"/>
      <c r="W14" s="78"/>
      <c r="X14" s="78"/>
      <c r="Y14" s="78"/>
    </row>
    <row r="15" spans="1:27" s="55" customFormat="1" ht="40.5" customHeight="1">
      <c r="A15" s="115" t="s">
        <v>125</v>
      </c>
      <c r="B15" s="111"/>
      <c r="C15" s="119">
        <v>3300000</v>
      </c>
      <c r="D15" s="119"/>
      <c r="E15" s="119">
        <v>109695405600</v>
      </c>
      <c r="F15" s="119"/>
      <c r="G15" s="119">
        <v>97475529043</v>
      </c>
      <c r="H15" s="119"/>
      <c r="I15" s="140">
        <f t="shared" si="0"/>
        <v>12219876557</v>
      </c>
      <c r="J15" s="119"/>
      <c r="K15" s="119">
        <v>3300000</v>
      </c>
      <c r="L15" s="119"/>
      <c r="M15" s="119">
        <v>109695405600</v>
      </c>
      <c r="N15" s="119"/>
      <c r="O15" s="119">
        <v>104321862273</v>
      </c>
      <c r="P15" s="119"/>
      <c r="Q15" s="140">
        <f t="shared" si="1"/>
        <v>5373543327</v>
      </c>
      <c r="S15" s="78"/>
      <c r="T15" s="78"/>
      <c r="U15" s="78"/>
      <c r="V15" s="78"/>
      <c r="W15" s="78"/>
      <c r="X15" s="78"/>
      <c r="Y15" s="78"/>
      <c r="Z15" s="104"/>
      <c r="AA15" s="80"/>
    </row>
    <row r="16" spans="1:27" s="55" customFormat="1" ht="40.5" customHeight="1">
      <c r="A16" s="115" t="s">
        <v>112</v>
      </c>
      <c r="B16" s="111"/>
      <c r="C16" s="119">
        <v>16000001</v>
      </c>
      <c r="D16" s="119"/>
      <c r="E16" s="119">
        <v>139326056707</v>
      </c>
      <c r="F16" s="119"/>
      <c r="G16" s="119">
        <v>129251373980</v>
      </c>
      <c r="H16" s="119"/>
      <c r="I16" s="140">
        <f t="shared" si="0"/>
        <v>10074682727</v>
      </c>
      <c r="J16" s="119"/>
      <c r="K16" s="119">
        <v>16000001</v>
      </c>
      <c r="L16" s="119"/>
      <c r="M16" s="119">
        <v>139326056707</v>
      </c>
      <c r="N16" s="119"/>
      <c r="O16" s="119">
        <v>136681825267</v>
      </c>
      <c r="P16" s="119"/>
      <c r="Q16" s="140">
        <f t="shared" si="1"/>
        <v>2644231440</v>
      </c>
      <c r="S16" s="78"/>
      <c r="T16" s="78"/>
      <c r="U16" s="78"/>
      <c r="V16" s="78"/>
      <c r="W16" s="78"/>
      <c r="X16" s="78"/>
      <c r="Y16" s="78"/>
    </row>
    <row r="17" spans="1:25" s="55" customFormat="1" ht="40.5" customHeight="1">
      <c r="A17" s="115" t="s">
        <v>88</v>
      </c>
      <c r="B17" s="111"/>
      <c r="C17" s="119">
        <v>6500000</v>
      </c>
      <c r="D17" s="119"/>
      <c r="E17" s="119">
        <v>310143600000</v>
      </c>
      <c r="F17" s="119"/>
      <c r="G17" s="119">
        <v>276150306906</v>
      </c>
      <c r="H17" s="119"/>
      <c r="I17" s="140">
        <f t="shared" si="0"/>
        <v>33993293094</v>
      </c>
      <c r="J17" s="119"/>
      <c r="K17" s="119">
        <v>6500000</v>
      </c>
      <c r="L17" s="119"/>
      <c r="M17" s="119">
        <v>310143600000</v>
      </c>
      <c r="N17" s="119"/>
      <c r="O17" s="119">
        <v>322101194296</v>
      </c>
      <c r="P17" s="119"/>
      <c r="Q17" s="140">
        <f t="shared" si="1"/>
        <v>-11957594296</v>
      </c>
      <c r="S17" s="78"/>
      <c r="T17" s="78"/>
      <c r="U17" s="78"/>
      <c r="V17" s="78"/>
      <c r="W17" s="78"/>
      <c r="X17" s="78"/>
      <c r="Y17" s="78"/>
    </row>
    <row r="18" spans="1:25" s="55" customFormat="1" ht="40.5" customHeight="1">
      <c r="A18" s="115" t="s">
        <v>87</v>
      </c>
      <c r="B18" s="111"/>
      <c r="C18" s="119">
        <v>100000</v>
      </c>
      <c r="D18" s="119"/>
      <c r="E18" s="119">
        <v>2382737850</v>
      </c>
      <c r="F18" s="119"/>
      <c r="G18" s="119">
        <v>-22066114320</v>
      </c>
      <c r="H18" s="119"/>
      <c r="I18" s="140">
        <f t="shared" si="0"/>
        <v>24448852170</v>
      </c>
      <c r="J18" s="119"/>
      <c r="K18" s="119">
        <v>100000</v>
      </c>
      <c r="L18" s="119"/>
      <c r="M18" s="119">
        <v>2382737850</v>
      </c>
      <c r="N18" s="119"/>
      <c r="O18" s="119">
        <v>2295721950</v>
      </c>
      <c r="P18" s="119"/>
      <c r="Q18" s="140">
        <f t="shared" si="1"/>
        <v>87015900</v>
      </c>
      <c r="S18" s="78"/>
      <c r="T18" s="78"/>
      <c r="U18" s="78"/>
      <c r="V18" s="78"/>
      <c r="W18" s="78"/>
      <c r="X18" s="78"/>
      <c r="Y18" s="78"/>
    </row>
    <row r="19" spans="1:25" s="55" customFormat="1" ht="40.5" customHeight="1">
      <c r="A19" s="115" t="s">
        <v>110</v>
      </c>
      <c r="B19" s="111"/>
      <c r="C19" s="119">
        <v>22500000</v>
      </c>
      <c r="D19" s="119"/>
      <c r="E19" s="119">
        <v>595833570000</v>
      </c>
      <c r="F19" s="119"/>
      <c r="G19" s="119">
        <v>531181037084</v>
      </c>
      <c r="H19" s="119"/>
      <c r="I19" s="140">
        <f t="shared" si="0"/>
        <v>64652532916</v>
      </c>
      <c r="J19" s="119"/>
      <c r="K19" s="119">
        <v>22500000</v>
      </c>
      <c r="L19" s="119"/>
      <c r="M19" s="119">
        <v>595833570000</v>
      </c>
      <c r="N19" s="119"/>
      <c r="O19" s="119">
        <v>480402806097</v>
      </c>
      <c r="P19" s="119"/>
      <c r="Q19" s="140">
        <f t="shared" si="1"/>
        <v>115430763903</v>
      </c>
      <c r="S19" s="78"/>
      <c r="T19" s="78"/>
      <c r="U19" s="78"/>
      <c r="V19" s="78"/>
      <c r="W19" s="78"/>
      <c r="X19" s="78"/>
      <c r="Y19" s="78"/>
    </row>
    <row r="20" spans="1:25" s="55" customFormat="1" ht="40.5" customHeight="1">
      <c r="A20" s="115" t="s">
        <v>170</v>
      </c>
      <c r="B20" s="111"/>
      <c r="C20" s="119">
        <v>400000</v>
      </c>
      <c r="D20" s="119"/>
      <c r="E20" s="119">
        <v>1528848900</v>
      </c>
      <c r="F20" s="119"/>
      <c r="G20" s="119">
        <v>1538969698</v>
      </c>
      <c r="H20" s="119"/>
      <c r="I20" s="140">
        <f t="shared" si="0"/>
        <v>-10120798</v>
      </c>
      <c r="J20" s="119"/>
      <c r="K20" s="119">
        <v>400000</v>
      </c>
      <c r="L20" s="119"/>
      <c r="M20" s="119">
        <v>1528848900</v>
      </c>
      <c r="N20" s="119"/>
      <c r="O20" s="119">
        <v>1538969698</v>
      </c>
      <c r="P20" s="119"/>
      <c r="Q20" s="140">
        <f t="shared" si="1"/>
        <v>-10120798</v>
      </c>
      <c r="S20" s="78"/>
      <c r="T20" s="78"/>
      <c r="U20" s="78"/>
      <c r="V20" s="78"/>
      <c r="W20" s="78"/>
      <c r="X20" s="78"/>
      <c r="Y20" s="78"/>
    </row>
    <row r="21" spans="1:25" s="55" customFormat="1" ht="40.5" customHeight="1">
      <c r="A21" s="115" t="s">
        <v>123</v>
      </c>
      <c r="B21" s="111"/>
      <c r="C21" s="119">
        <v>8100000</v>
      </c>
      <c r="D21" s="119"/>
      <c r="E21" s="119">
        <v>265951119150</v>
      </c>
      <c r="F21" s="119"/>
      <c r="G21" s="119">
        <v>254565724101</v>
      </c>
      <c r="H21" s="119"/>
      <c r="I21" s="140">
        <f t="shared" si="0"/>
        <v>11385395049</v>
      </c>
      <c r="J21" s="119"/>
      <c r="K21" s="119">
        <v>8100000</v>
      </c>
      <c r="L21" s="119"/>
      <c r="M21" s="119">
        <v>265951119150</v>
      </c>
      <c r="N21" s="119"/>
      <c r="O21" s="119">
        <v>250615943942</v>
      </c>
      <c r="P21" s="119"/>
      <c r="Q21" s="140">
        <f t="shared" si="1"/>
        <v>15335175208</v>
      </c>
      <c r="S21" s="78"/>
      <c r="T21" s="78"/>
      <c r="U21" s="78"/>
      <c r="V21" s="78"/>
      <c r="W21" s="78"/>
      <c r="X21" s="78"/>
      <c r="Y21" s="78"/>
    </row>
    <row r="22" spans="1:25" s="55" customFormat="1" ht="40.5" customHeight="1">
      <c r="A22" s="115" t="s">
        <v>126</v>
      </c>
      <c r="B22" s="111"/>
      <c r="C22" s="119">
        <v>200000</v>
      </c>
      <c r="D22" s="119"/>
      <c r="E22" s="119">
        <v>2723697000</v>
      </c>
      <c r="F22" s="119"/>
      <c r="G22" s="119">
        <v>2723697000</v>
      </c>
      <c r="H22" s="119"/>
      <c r="I22" s="140">
        <f t="shared" si="0"/>
        <v>0</v>
      </c>
      <c r="J22" s="119"/>
      <c r="K22" s="119">
        <v>200000</v>
      </c>
      <c r="L22" s="119"/>
      <c r="M22" s="119">
        <v>2723697000</v>
      </c>
      <c r="N22" s="119"/>
      <c r="O22" s="119">
        <v>2248938898</v>
      </c>
      <c r="P22" s="119"/>
      <c r="Q22" s="140">
        <f t="shared" si="1"/>
        <v>474758102</v>
      </c>
      <c r="S22" s="78"/>
      <c r="T22" s="78"/>
      <c r="U22" s="78"/>
      <c r="V22" s="78"/>
      <c r="W22" s="78"/>
      <c r="X22" s="78"/>
      <c r="Y22" s="78"/>
    </row>
    <row r="23" spans="1:25" s="55" customFormat="1" ht="40.5" customHeight="1">
      <c r="A23" s="115" t="s">
        <v>111</v>
      </c>
      <c r="B23" s="111"/>
      <c r="C23" s="119">
        <v>100000000</v>
      </c>
      <c r="D23" s="119"/>
      <c r="E23" s="119">
        <v>127934235000</v>
      </c>
      <c r="F23" s="119"/>
      <c r="G23" s="119">
        <v>117243393543</v>
      </c>
      <c r="H23" s="119"/>
      <c r="I23" s="140">
        <f t="shared" si="0"/>
        <v>10690841457</v>
      </c>
      <c r="J23" s="119"/>
      <c r="K23" s="119">
        <v>100000000</v>
      </c>
      <c r="L23" s="119"/>
      <c r="M23" s="119">
        <v>127934235000</v>
      </c>
      <c r="N23" s="119"/>
      <c r="O23" s="119">
        <v>130681522363</v>
      </c>
      <c r="P23" s="119"/>
      <c r="Q23" s="140">
        <f t="shared" si="1"/>
        <v>-2747287363</v>
      </c>
      <c r="S23" s="78"/>
      <c r="T23" s="78"/>
      <c r="U23" s="78"/>
      <c r="V23" s="78"/>
      <c r="W23" s="78"/>
      <c r="X23" s="78"/>
      <c r="Y23" s="78"/>
    </row>
    <row r="24" spans="1:25" s="55" customFormat="1" ht="40.5" customHeight="1">
      <c r="A24" s="115" t="s">
        <v>109</v>
      </c>
      <c r="B24" s="111"/>
      <c r="C24" s="119">
        <v>5900000</v>
      </c>
      <c r="D24" s="119"/>
      <c r="E24" s="119">
        <v>290370951450</v>
      </c>
      <c r="F24" s="119"/>
      <c r="G24" s="119">
        <v>269540774967</v>
      </c>
      <c r="H24" s="119"/>
      <c r="I24" s="140">
        <f t="shared" si="0"/>
        <v>20830176483</v>
      </c>
      <c r="J24" s="119"/>
      <c r="K24" s="119">
        <v>5900000</v>
      </c>
      <c r="L24" s="119"/>
      <c r="M24" s="119">
        <v>290370951450</v>
      </c>
      <c r="N24" s="119"/>
      <c r="O24" s="119">
        <v>209020690476</v>
      </c>
      <c r="P24" s="119"/>
      <c r="Q24" s="140">
        <f t="shared" si="1"/>
        <v>81350260974</v>
      </c>
      <c r="S24" s="78"/>
      <c r="T24" s="78"/>
      <c r="U24" s="78"/>
      <c r="V24" s="78"/>
      <c r="W24" s="78"/>
      <c r="X24" s="78"/>
      <c r="Y24" s="78"/>
    </row>
    <row r="25" spans="1:25" s="55" customFormat="1" ht="40.5" customHeight="1">
      <c r="A25" s="115" t="s">
        <v>90</v>
      </c>
      <c r="B25" s="111"/>
      <c r="C25" s="119">
        <v>42000000</v>
      </c>
      <c r="D25" s="119"/>
      <c r="E25" s="119">
        <v>199106226900</v>
      </c>
      <c r="F25" s="119"/>
      <c r="G25" s="119">
        <v>194390100331</v>
      </c>
      <c r="H25" s="119"/>
      <c r="I25" s="140">
        <f t="shared" si="0"/>
        <v>4716126569</v>
      </c>
      <c r="J25" s="119"/>
      <c r="K25" s="119">
        <v>42000000</v>
      </c>
      <c r="L25" s="119"/>
      <c r="M25" s="119">
        <v>199106226900</v>
      </c>
      <c r="N25" s="119"/>
      <c r="O25" s="119">
        <v>174547944964</v>
      </c>
      <c r="P25" s="119"/>
      <c r="Q25" s="140">
        <f t="shared" si="1"/>
        <v>24558281936</v>
      </c>
      <c r="S25" s="78"/>
      <c r="T25" s="78"/>
      <c r="U25" s="78"/>
      <c r="V25" s="78"/>
      <c r="W25" s="78"/>
      <c r="X25" s="78"/>
      <c r="Y25" s="78"/>
    </row>
    <row r="26" spans="1:25" s="55" customFormat="1" ht="40.5" customHeight="1">
      <c r="A26" s="115" t="s">
        <v>91</v>
      </c>
      <c r="B26" s="111"/>
      <c r="C26" s="119">
        <v>2600000</v>
      </c>
      <c r="D26" s="119"/>
      <c r="E26" s="119">
        <v>46521540000</v>
      </c>
      <c r="F26" s="119"/>
      <c r="G26" s="119">
        <v>41921076600</v>
      </c>
      <c r="H26" s="119"/>
      <c r="I26" s="140">
        <f t="shared" si="0"/>
        <v>4600463400</v>
      </c>
      <c r="J26" s="119"/>
      <c r="K26" s="119">
        <v>2600000</v>
      </c>
      <c r="L26" s="119"/>
      <c r="M26" s="119">
        <v>46521540000</v>
      </c>
      <c r="N26" s="119"/>
      <c r="O26" s="119">
        <v>31836205668</v>
      </c>
      <c r="P26" s="119"/>
      <c r="Q26" s="140">
        <f t="shared" si="1"/>
        <v>14685334332</v>
      </c>
      <c r="S26" s="78"/>
      <c r="T26" s="78"/>
      <c r="U26" s="78"/>
      <c r="V26" s="78"/>
      <c r="W26" s="78"/>
      <c r="X26" s="78"/>
      <c r="Y26" s="78"/>
    </row>
    <row r="27" spans="1:25" s="55" customFormat="1" ht="40.5" customHeight="1">
      <c r="A27" s="115" t="s">
        <v>119</v>
      </c>
      <c r="B27" s="111"/>
      <c r="C27" s="119">
        <v>13745144</v>
      </c>
      <c r="D27" s="119"/>
      <c r="E27" s="119">
        <v>87035605704</v>
      </c>
      <c r="F27" s="119"/>
      <c r="G27" s="119">
        <v>70843518658</v>
      </c>
      <c r="H27" s="119"/>
      <c r="I27" s="140">
        <f t="shared" si="0"/>
        <v>16192087046</v>
      </c>
      <c r="J27" s="119"/>
      <c r="K27" s="119">
        <v>13745144</v>
      </c>
      <c r="L27" s="119"/>
      <c r="M27" s="119">
        <v>87035605704</v>
      </c>
      <c r="N27" s="119"/>
      <c r="O27" s="119">
        <v>77181609411</v>
      </c>
      <c r="P27" s="119"/>
      <c r="Q27" s="140">
        <f t="shared" si="1"/>
        <v>9853996293</v>
      </c>
      <c r="S27" s="78"/>
      <c r="T27" s="78"/>
      <c r="U27" s="78"/>
      <c r="V27" s="78"/>
      <c r="W27" s="78"/>
      <c r="X27" s="78"/>
      <c r="Y27" s="78"/>
    </row>
    <row r="28" spans="1:25" s="55" customFormat="1" ht="40.5" customHeight="1">
      <c r="A28" s="115" t="s">
        <v>107</v>
      </c>
      <c r="B28" s="111"/>
      <c r="C28" s="119">
        <v>4700000</v>
      </c>
      <c r="D28" s="119"/>
      <c r="E28" s="119">
        <v>109792822500</v>
      </c>
      <c r="F28" s="119"/>
      <c r="G28" s="119">
        <v>102771673754</v>
      </c>
      <c r="H28" s="119"/>
      <c r="I28" s="140">
        <f t="shared" si="0"/>
        <v>7021148746</v>
      </c>
      <c r="J28" s="119"/>
      <c r="K28" s="119">
        <v>4700000</v>
      </c>
      <c r="L28" s="119"/>
      <c r="M28" s="119">
        <v>109792822500</v>
      </c>
      <c r="N28" s="119"/>
      <c r="O28" s="119">
        <v>160800614611</v>
      </c>
      <c r="P28" s="119"/>
      <c r="Q28" s="140">
        <f t="shared" si="1"/>
        <v>-51007792111</v>
      </c>
      <c r="S28" s="78"/>
      <c r="T28" s="78"/>
      <c r="U28" s="78"/>
      <c r="V28" s="78"/>
      <c r="W28" s="78"/>
      <c r="X28" s="78"/>
      <c r="Y28" s="78"/>
    </row>
    <row r="29" spans="1:25" s="55" customFormat="1" ht="40.5" customHeight="1">
      <c r="A29" s="115" t="s">
        <v>99</v>
      </c>
      <c r="B29" s="111"/>
      <c r="C29" s="119">
        <v>84428571</v>
      </c>
      <c r="D29" s="119"/>
      <c r="E29" s="119">
        <v>312037689687</v>
      </c>
      <c r="F29" s="119"/>
      <c r="G29" s="119">
        <v>315350120485</v>
      </c>
      <c r="H29" s="119"/>
      <c r="I29" s="140">
        <f t="shared" si="0"/>
        <v>-3312430798</v>
      </c>
      <c r="J29" s="119"/>
      <c r="K29" s="119">
        <v>84428571</v>
      </c>
      <c r="L29" s="119"/>
      <c r="M29" s="119">
        <v>312037689687</v>
      </c>
      <c r="N29" s="119"/>
      <c r="O29" s="119">
        <v>290592466040</v>
      </c>
      <c r="P29" s="119"/>
      <c r="Q29" s="140">
        <f t="shared" si="1"/>
        <v>21445223647</v>
      </c>
      <c r="S29" s="78"/>
      <c r="T29" s="78"/>
      <c r="U29" s="78"/>
      <c r="V29" s="78"/>
      <c r="W29" s="78"/>
      <c r="X29" s="78"/>
      <c r="Y29" s="78"/>
    </row>
    <row r="30" spans="1:25" s="55" customFormat="1" ht="40.5" customHeight="1">
      <c r="A30" s="115" t="s">
        <v>115</v>
      </c>
      <c r="B30" s="111"/>
      <c r="C30" s="119">
        <v>100000</v>
      </c>
      <c r="D30" s="119"/>
      <c r="E30" s="119">
        <v>2887715250</v>
      </c>
      <c r="F30" s="119"/>
      <c r="G30" s="119">
        <v>2887715250</v>
      </c>
      <c r="H30" s="119"/>
      <c r="I30" s="140">
        <f t="shared" si="0"/>
        <v>0</v>
      </c>
      <c r="J30" s="119"/>
      <c r="K30" s="119">
        <v>100000</v>
      </c>
      <c r="L30" s="119"/>
      <c r="M30" s="119">
        <v>2887715250</v>
      </c>
      <c r="N30" s="119"/>
      <c r="O30" s="119">
        <v>2887715250</v>
      </c>
      <c r="P30" s="119"/>
      <c r="Q30" s="140">
        <f t="shared" si="1"/>
        <v>0</v>
      </c>
      <c r="S30" s="78"/>
      <c r="T30" s="78"/>
      <c r="U30" s="78"/>
      <c r="V30" s="78"/>
      <c r="W30" s="78"/>
      <c r="X30" s="78"/>
      <c r="Y30" s="78"/>
    </row>
    <row r="31" spans="1:25" s="55" customFormat="1" ht="40.5" customHeight="1">
      <c r="A31" s="115" t="s">
        <v>161</v>
      </c>
      <c r="B31" s="111"/>
      <c r="C31" s="119">
        <v>31600000</v>
      </c>
      <c r="D31" s="119"/>
      <c r="E31" s="119">
        <v>202293151200</v>
      </c>
      <c r="F31" s="119"/>
      <c r="G31" s="119">
        <v>191252060667</v>
      </c>
      <c r="H31" s="119"/>
      <c r="I31" s="140">
        <f t="shared" si="0"/>
        <v>11041090533</v>
      </c>
      <c r="J31" s="119"/>
      <c r="K31" s="119">
        <v>31600000</v>
      </c>
      <c r="L31" s="119"/>
      <c r="M31" s="119">
        <v>202293151200</v>
      </c>
      <c r="N31" s="119"/>
      <c r="O31" s="119">
        <v>191562106648</v>
      </c>
      <c r="P31" s="119"/>
      <c r="Q31" s="140">
        <f t="shared" si="1"/>
        <v>10731044552</v>
      </c>
      <c r="S31" s="78"/>
      <c r="T31" s="78"/>
      <c r="U31" s="78"/>
      <c r="V31" s="78"/>
      <c r="W31" s="78"/>
      <c r="X31" s="78"/>
      <c r="Y31" s="78"/>
    </row>
    <row r="32" spans="1:25" s="55" customFormat="1" ht="40.5" customHeight="1">
      <c r="A32" s="115" t="s">
        <v>85</v>
      </c>
      <c r="B32" s="111"/>
      <c r="C32" s="119">
        <v>1300000</v>
      </c>
      <c r="D32" s="119"/>
      <c r="E32" s="119">
        <v>30096851850</v>
      </c>
      <c r="F32" s="119"/>
      <c r="G32" s="119">
        <v>23796853313</v>
      </c>
      <c r="H32" s="119"/>
      <c r="I32" s="140">
        <f t="shared" si="0"/>
        <v>6299998537</v>
      </c>
      <c r="J32" s="119"/>
      <c r="K32" s="119">
        <v>1300000</v>
      </c>
      <c r="L32" s="119"/>
      <c r="M32" s="119">
        <v>30096851850</v>
      </c>
      <c r="N32" s="119"/>
      <c r="O32" s="119">
        <v>31963299513</v>
      </c>
      <c r="P32" s="119"/>
      <c r="Q32" s="140">
        <f t="shared" si="1"/>
        <v>-1866447663</v>
      </c>
      <c r="S32" s="78"/>
      <c r="T32" s="78"/>
      <c r="U32" s="78"/>
      <c r="V32" s="78"/>
      <c r="W32" s="78"/>
      <c r="X32" s="78"/>
      <c r="Y32" s="78"/>
    </row>
    <row r="33" spans="1:25" s="55" customFormat="1" ht="40.5" customHeight="1">
      <c r="A33" s="115" t="s">
        <v>108</v>
      </c>
      <c r="B33" s="111"/>
      <c r="C33" s="119">
        <v>5300000</v>
      </c>
      <c r="D33" s="119"/>
      <c r="E33" s="119">
        <v>54159820200</v>
      </c>
      <c r="F33" s="119"/>
      <c r="G33" s="119">
        <v>51367533750</v>
      </c>
      <c r="H33" s="119"/>
      <c r="I33" s="140">
        <f t="shared" si="0"/>
        <v>2792286450</v>
      </c>
      <c r="J33" s="119"/>
      <c r="K33" s="119">
        <v>5300000</v>
      </c>
      <c r="L33" s="119"/>
      <c r="M33" s="119">
        <v>54159820200</v>
      </c>
      <c r="N33" s="119"/>
      <c r="O33" s="119">
        <v>55032914374</v>
      </c>
      <c r="P33" s="119"/>
      <c r="Q33" s="140">
        <f t="shared" si="1"/>
        <v>-873094174</v>
      </c>
      <c r="S33" s="78"/>
      <c r="T33" s="78"/>
      <c r="U33" s="78"/>
      <c r="V33" s="78"/>
      <c r="W33" s="78"/>
      <c r="X33" s="78"/>
      <c r="Y33" s="78"/>
    </row>
    <row r="34" spans="1:25" s="55" customFormat="1" ht="40.5" customHeight="1">
      <c r="A34" s="115" t="s">
        <v>172</v>
      </c>
      <c r="B34" s="111"/>
      <c r="C34" s="119">
        <v>11800000</v>
      </c>
      <c r="D34" s="119"/>
      <c r="E34" s="119">
        <v>91609659900</v>
      </c>
      <c r="F34" s="119"/>
      <c r="G34" s="119">
        <v>99556600000</v>
      </c>
      <c r="H34" s="119"/>
      <c r="I34" s="140">
        <f t="shared" si="0"/>
        <v>-7946940100</v>
      </c>
      <c r="J34" s="119"/>
      <c r="K34" s="119">
        <v>11800000</v>
      </c>
      <c r="L34" s="119"/>
      <c r="M34" s="119">
        <v>91609659900</v>
      </c>
      <c r="N34" s="119"/>
      <c r="O34" s="119">
        <v>99556600000</v>
      </c>
      <c r="P34" s="119"/>
      <c r="Q34" s="140">
        <f t="shared" si="1"/>
        <v>-7946940100</v>
      </c>
      <c r="S34" s="78"/>
      <c r="T34" s="78"/>
      <c r="U34" s="78"/>
      <c r="V34" s="78"/>
      <c r="W34" s="78"/>
      <c r="X34" s="78"/>
      <c r="Y34" s="78"/>
    </row>
    <row r="35" spans="1:25" s="55" customFormat="1" ht="40.5" customHeight="1">
      <c r="A35" s="115" t="s">
        <v>86</v>
      </c>
      <c r="B35" s="111"/>
      <c r="C35" s="119">
        <v>2700000</v>
      </c>
      <c r="D35" s="119"/>
      <c r="E35" s="119">
        <v>82960430850</v>
      </c>
      <c r="F35" s="119"/>
      <c r="G35" s="119">
        <v>78370902000</v>
      </c>
      <c r="H35" s="119"/>
      <c r="I35" s="140">
        <f t="shared" si="0"/>
        <v>4589528850</v>
      </c>
      <c r="J35" s="119"/>
      <c r="K35" s="119">
        <v>2700000</v>
      </c>
      <c r="L35" s="119"/>
      <c r="M35" s="119">
        <v>82960430850</v>
      </c>
      <c r="N35" s="119"/>
      <c r="O35" s="119">
        <v>73865964977</v>
      </c>
      <c r="P35" s="119"/>
      <c r="Q35" s="140">
        <f t="shared" si="1"/>
        <v>9094465873</v>
      </c>
      <c r="S35" s="78"/>
      <c r="T35" s="78"/>
      <c r="U35" s="78"/>
      <c r="V35" s="78"/>
      <c r="W35" s="78"/>
      <c r="X35" s="78"/>
      <c r="Y35" s="78"/>
    </row>
    <row r="36" spans="1:25" ht="34.5" customHeight="1" thickBot="1">
      <c r="A36" s="161"/>
      <c r="B36" s="161"/>
      <c r="C36" s="162"/>
      <c r="D36" s="161"/>
      <c r="E36" s="142">
        <f>SUM(E9:E35)</f>
        <v>3921481100966</v>
      </c>
      <c r="F36" s="161"/>
      <c r="G36" s="142">
        <f>SUM(G9:G35)</f>
        <v>3637089687954</v>
      </c>
      <c r="H36" s="161"/>
      <c r="I36" s="163">
        <f>SUM(I9:I35)</f>
        <v>284391413012</v>
      </c>
      <c r="J36" s="161"/>
      <c r="K36" s="162"/>
      <c r="L36" s="161"/>
      <c r="M36" s="142">
        <f>SUM(M9:M35)</f>
        <v>3921481100966</v>
      </c>
      <c r="N36" s="161"/>
      <c r="O36" s="142">
        <f>SUM(O9:O35)</f>
        <v>3714960394970</v>
      </c>
      <c r="P36" s="161"/>
      <c r="Q36" s="142">
        <f>SUM(Q9:Q35)</f>
        <v>206520705996</v>
      </c>
      <c r="S36" s="78"/>
      <c r="T36" s="78"/>
      <c r="U36" s="78"/>
      <c r="V36" s="78"/>
      <c r="W36" s="78"/>
      <c r="X36" s="78"/>
      <c r="Y36" s="78"/>
    </row>
    <row r="37" spans="1:25" ht="43.5" thickTop="1"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</row>
    <row r="38" spans="1:25" s="26" customFormat="1"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Y38" s="31"/>
    </row>
    <row r="39" spans="1:25" s="26" customFormat="1">
      <c r="C39" s="119"/>
      <c r="D39" s="119"/>
      <c r="E39" s="119"/>
      <c r="F39" s="119"/>
      <c r="G39" s="119"/>
      <c r="H39" s="119"/>
      <c r="I39" s="164"/>
      <c r="J39" s="119"/>
      <c r="K39" s="119"/>
      <c r="L39" s="119"/>
      <c r="M39" s="119"/>
      <c r="N39" s="119"/>
      <c r="O39" s="119"/>
      <c r="P39" s="119"/>
      <c r="Q39" s="119"/>
      <c r="Y39" s="31"/>
    </row>
    <row r="40" spans="1:25" s="26" customFormat="1">
      <c r="C40" s="119"/>
      <c r="D40" s="119"/>
      <c r="E40" s="119"/>
      <c r="F40" s="119"/>
      <c r="G40" s="165"/>
      <c r="H40" s="165"/>
      <c r="I40" s="165"/>
      <c r="J40" s="119"/>
      <c r="K40" s="119"/>
      <c r="L40" s="119"/>
      <c r="M40" s="119"/>
      <c r="N40" s="119"/>
      <c r="O40" s="119"/>
      <c r="P40" s="119"/>
      <c r="Q40" s="119"/>
      <c r="Y40" s="31"/>
    </row>
    <row r="41" spans="1:25" s="26" customFormat="1">
      <c r="Y41" s="31"/>
    </row>
    <row r="42" spans="1:25" s="26" customFormat="1">
      <c r="Y42" s="31"/>
    </row>
    <row r="43" spans="1:25" s="26" customFormat="1">
      <c r="Y43" s="31"/>
    </row>
    <row r="44" spans="1:25" s="26" customFormat="1">
      <c r="Y44" s="31"/>
    </row>
    <row r="45" spans="1:25">
      <c r="E45" s="120"/>
      <c r="F45" s="111"/>
      <c r="G45" s="120"/>
      <c r="I45" s="166"/>
    </row>
    <row r="46" spans="1:25">
      <c r="A46" s="161"/>
      <c r="B46" s="161"/>
      <c r="C46" s="162"/>
      <c r="D46" s="161"/>
      <c r="E46" s="161"/>
      <c r="F46" s="161"/>
      <c r="G46" s="161"/>
      <c r="H46" s="161"/>
      <c r="I46" s="166"/>
      <c r="J46" s="161"/>
      <c r="K46" s="162"/>
      <c r="L46" s="161"/>
      <c r="M46" s="161"/>
      <c r="N46" s="161"/>
      <c r="O46" s="161"/>
      <c r="P46" s="161"/>
    </row>
    <row r="47" spans="1:25">
      <c r="A47" s="161"/>
      <c r="B47" s="161"/>
      <c r="C47" s="162"/>
      <c r="D47" s="161"/>
      <c r="E47" s="120"/>
      <c r="F47" s="111"/>
      <c r="G47" s="120"/>
      <c r="H47" s="111"/>
      <c r="I47" s="166"/>
      <c r="J47" s="161"/>
      <c r="K47" s="162"/>
      <c r="L47" s="161"/>
      <c r="M47" s="161"/>
      <c r="N47" s="161"/>
      <c r="O47" s="161"/>
      <c r="P47" s="161"/>
    </row>
    <row r="48" spans="1:25">
      <c r="E48" s="120"/>
      <c r="F48" s="111"/>
      <c r="G48" s="120"/>
      <c r="H48" s="111"/>
      <c r="I48" s="120"/>
    </row>
    <row r="49" spans="1:17">
      <c r="A49" s="161"/>
      <c r="B49" s="161"/>
      <c r="C49" s="162"/>
      <c r="D49" s="161"/>
      <c r="E49" s="161"/>
      <c r="F49" s="161"/>
      <c r="G49" s="119"/>
      <c r="H49" s="161"/>
      <c r="I49" s="167"/>
      <c r="J49" s="167"/>
      <c r="K49" s="167"/>
      <c r="L49" s="167"/>
      <c r="M49" s="167"/>
      <c r="N49" s="167"/>
      <c r="O49" s="167"/>
      <c r="P49" s="167"/>
      <c r="Q49" s="167"/>
    </row>
    <row r="50" spans="1:17">
      <c r="G50" s="119"/>
      <c r="I50" s="167"/>
      <c r="J50" s="167"/>
      <c r="K50" s="167"/>
      <c r="L50" s="167"/>
      <c r="M50" s="167"/>
      <c r="N50" s="167"/>
      <c r="O50" s="167"/>
      <c r="P50" s="167"/>
      <c r="Q50" s="167"/>
    </row>
    <row r="51" spans="1:17">
      <c r="A51" s="161"/>
      <c r="B51" s="161"/>
      <c r="C51" s="162"/>
      <c r="D51" s="161"/>
      <c r="E51" s="161"/>
      <c r="F51" s="161"/>
      <c r="G51" s="119"/>
      <c r="H51" s="161"/>
      <c r="I51" s="167"/>
      <c r="J51" s="167"/>
      <c r="K51" s="167"/>
      <c r="L51" s="167"/>
      <c r="M51" s="167"/>
      <c r="N51" s="167"/>
      <c r="O51" s="167"/>
      <c r="P51" s="167"/>
      <c r="Q51" s="167"/>
    </row>
    <row r="52" spans="1:17">
      <c r="A52" s="161"/>
      <c r="B52" s="161"/>
      <c r="C52" s="162"/>
      <c r="D52" s="161"/>
      <c r="E52" s="161"/>
      <c r="F52" s="161"/>
      <c r="G52" s="119"/>
      <c r="H52" s="161"/>
      <c r="I52" s="167"/>
      <c r="J52" s="167"/>
      <c r="K52" s="167"/>
      <c r="L52" s="167"/>
      <c r="M52" s="167"/>
      <c r="N52" s="167"/>
      <c r="O52" s="167"/>
      <c r="P52" s="167"/>
      <c r="Q52" s="167"/>
    </row>
    <row r="53" spans="1:17">
      <c r="A53" s="161"/>
      <c r="B53" s="161"/>
      <c r="C53" s="162"/>
      <c r="D53" s="161"/>
      <c r="E53" s="161"/>
      <c r="F53" s="161"/>
      <c r="G53" s="161"/>
      <c r="H53" s="161"/>
      <c r="I53" s="168"/>
      <c r="J53" s="167"/>
      <c r="K53" s="167"/>
      <c r="L53" s="167"/>
      <c r="M53" s="167"/>
      <c r="N53" s="167"/>
      <c r="O53" s="167"/>
      <c r="P53" s="167"/>
      <c r="Q53" s="168"/>
    </row>
    <row r="54" spans="1:17">
      <c r="A54" s="161"/>
      <c r="B54" s="161"/>
      <c r="C54" s="162"/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61"/>
    </row>
    <row r="55" spans="1:17">
      <c r="A55" s="161"/>
      <c r="B55" s="161"/>
      <c r="C55" s="162"/>
      <c r="D55" s="161"/>
      <c r="E55" s="161"/>
      <c r="F55" s="161"/>
      <c r="G55" s="161"/>
      <c r="H55" s="161"/>
      <c r="I55" s="161"/>
      <c r="J55" s="161"/>
      <c r="K55" s="161"/>
      <c r="L55" s="161"/>
      <c r="M55" s="161"/>
      <c r="N55" s="161"/>
      <c r="O55" s="161"/>
      <c r="P55" s="161"/>
      <c r="Q55" s="161"/>
    </row>
    <row r="56" spans="1:17">
      <c r="A56" s="161"/>
      <c r="B56" s="161"/>
      <c r="C56" s="162"/>
      <c r="D56" s="161"/>
      <c r="E56" s="161"/>
      <c r="F56" s="161"/>
      <c r="G56" s="161"/>
      <c r="H56" s="161"/>
      <c r="I56" s="161"/>
      <c r="J56" s="161"/>
      <c r="K56" s="162"/>
      <c r="L56" s="161"/>
      <c r="M56" s="161"/>
      <c r="N56" s="161"/>
      <c r="O56" s="161"/>
      <c r="P56" s="161"/>
    </row>
    <row r="57" spans="1:17">
      <c r="C57" s="169"/>
      <c r="E57" s="170"/>
      <c r="G57" s="170"/>
      <c r="I57" s="171"/>
      <c r="K57" s="169"/>
      <c r="M57" s="170"/>
      <c r="O57" s="170"/>
      <c r="Q57" s="172"/>
    </row>
    <row r="58" spans="1:17">
      <c r="A58" s="161"/>
      <c r="B58" s="161"/>
      <c r="C58" s="162"/>
      <c r="D58" s="161"/>
      <c r="E58" s="161"/>
      <c r="F58" s="161"/>
      <c r="G58" s="161"/>
      <c r="H58" s="161"/>
      <c r="I58" s="161"/>
      <c r="J58" s="161"/>
      <c r="K58" s="162"/>
      <c r="L58" s="161"/>
      <c r="M58" s="161"/>
      <c r="N58" s="161"/>
      <c r="O58" s="161"/>
      <c r="P58" s="161"/>
    </row>
    <row r="59" spans="1:17">
      <c r="A59" s="161"/>
      <c r="B59" s="161"/>
      <c r="C59" s="162"/>
      <c r="D59" s="161"/>
      <c r="E59" s="161"/>
      <c r="F59" s="161"/>
      <c r="G59" s="161"/>
      <c r="H59" s="161"/>
      <c r="I59" s="161"/>
      <c r="J59" s="161"/>
      <c r="K59" s="162"/>
      <c r="L59" s="161"/>
      <c r="M59" s="161"/>
      <c r="N59" s="161"/>
      <c r="O59" s="161"/>
      <c r="P59" s="161"/>
    </row>
    <row r="60" spans="1:17">
      <c r="A60" s="161"/>
      <c r="B60" s="161"/>
      <c r="C60" s="162"/>
      <c r="D60" s="161"/>
      <c r="E60" s="161"/>
      <c r="F60" s="161"/>
      <c r="G60" s="161"/>
      <c r="H60" s="161"/>
      <c r="I60" s="161"/>
      <c r="J60" s="161"/>
      <c r="K60" s="162"/>
      <c r="L60" s="161"/>
      <c r="M60" s="161"/>
      <c r="N60" s="161"/>
      <c r="O60" s="161"/>
      <c r="P60" s="161"/>
    </row>
    <row r="61" spans="1:17">
      <c r="A61" s="161"/>
      <c r="B61" s="161"/>
      <c r="C61" s="162"/>
      <c r="D61" s="161"/>
      <c r="E61" s="161"/>
      <c r="F61" s="161"/>
      <c r="G61" s="161"/>
      <c r="H61" s="161"/>
      <c r="I61" s="161"/>
      <c r="J61" s="161"/>
      <c r="K61" s="162"/>
      <c r="L61" s="161"/>
      <c r="M61" s="161"/>
      <c r="N61" s="161"/>
      <c r="O61" s="161"/>
      <c r="P61" s="161"/>
    </row>
    <row r="62" spans="1:17">
      <c r="A62" s="161"/>
      <c r="B62" s="161"/>
      <c r="C62" s="162"/>
      <c r="D62" s="161"/>
      <c r="E62" s="161"/>
      <c r="F62" s="161"/>
      <c r="G62" s="161"/>
      <c r="H62" s="161"/>
      <c r="I62" s="161"/>
      <c r="J62" s="161"/>
      <c r="K62" s="162"/>
      <c r="L62" s="161"/>
      <c r="M62" s="161"/>
      <c r="N62" s="161"/>
      <c r="O62" s="161"/>
      <c r="P62" s="161"/>
    </row>
    <row r="63" spans="1:17">
      <c r="A63" s="161"/>
      <c r="B63" s="161"/>
      <c r="C63" s="162"/>
      <c r="D63" s="161"/>
      <c r="E63" s="161"/>
      <c r="F63" s="161"/>
      <c r="G63" s="161"/>
      <c r="H63" s="161"/>
      <c r="I63" s="161"/>
      <c r="J63" s="161"/>
      <c r="K63" s="162"/>
      <c r="L63" s="161"/>
      <c r="M63" s="161"/>
      <c r="N63" s="161"/>
      <c r="O63" s="161"/>
      <c r="P63" s="161"/>
    </row>
  </sheetData>
  <autoFilter ref="A8:X8" xr:uid="{00000000-0001-0000-0600-000000000000}"/>
  <sortState xmlns:xlrd2="http://schemas.microsoft.com/office/spreadsheetml/2017/richdata2" ref="A9:Q16">
    <sortCondition descending="1" ref="Q9:Q16"/>
  </sortState>
  <mergeCells count="7">
    <mergeCell ref="A2:Q2"/>
    <mergeCell ref="A3:Q3"/>
    <mergeCell ref="A4:Q4"/>
    <mergeCell ref="A7:A8"/>
    <mergeCell ref="C7:I7"/>
    <mergeCell ref="K7:Q7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14</vt:i4>
      </vt:variant>
    </vt:vector>
  </HeadingPairs>
  <TitlesOfParts>
    <vt:vector size="27" baseType="lpstr">
      <vt:lpstr>روکش</vt:lpstr>
      <vt:lpstr>سهام</vt:lpstr>
      <vt:lpstr>اوراق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اوراق!Print_Area</vt:lpstr>
      <vt:lpstr>'جمع درآمدها'!Print_Area</vt:lpstr>
      <vt:lpstr>'درآمد سپرده بانکی '!Print_Area</vt:lpstr>
      <vt:lpstr>'درآمد سود سهام '!Print_Area</vt:lpstr>
      <vt:lpstr>'درآمد ناشی از تغییر قیمت اوراق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'سود اوراق بهادار و سپرده بانکی '!Print_Area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Sadaf Najiun</cp:lastModifiedBy>
  <cp:lastPrinted>2023-04-24T13:57:09Z</cp:lastPrinted>
  <dcterms:created xsi:type="dcterms:W3CDTF">2019-07-05T09:08:54Z</dcterms:created>
  <dcterms:modified xsi:type="dcterms:W3CDTF">2023-12-31T14:37:09Z</dcterms:modified>
</cp:coreProperties>
</file>