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und\4 صندوق آهنگ سهام کیان\گزارش ماهانه\سال1402\14021030\"/>
    </mc:Choice>
  </mc:AlternateContent>
  <xr:revisionPtr revIDLastSave="0" documentId="13_ncr:1_{63950C4D-B6E2-4232-91E8-3AF1D7F948D7}" xr6:coauthVersionLast="47" xr6:coauthVersionMax="47" xr10:uidLastSave="{00000000-0000-0000-0000-000000000000}"/>
  <bookViews>
    <workbookView xWindow="-120" yWindow="-120" windowWidth="29040" windowHeight="15840" tabRatio="900" xr2:uid="{00000000-000D-0000-FFFF-FFFF00000000}"/>
  </bookViews>
  <sheets>
    <sheet name="روکش" sheetId="20" r:id="rId1"/>
    <sheet name="سهام" sheetId="1" r:id="rId2"/>
    <sheet name="اوراق" sheetId="21" r:id="rId3"/>
    <sheet name="سپرده " sheetId="6" r:id="rId4"/>
    <sheet name="جمع درآمدها" sheetId="15" r:id="rId5"/>
    <sheet name="سود اوراق بهادار و سپرده بانکی " sheetId="7" r:id="rId6"/>
    <sheet name="درآمد سود سهام " sheetId="8" r:id="rId7"/>
    <sheet name="درآمد ناشی از فروش " sheetId="9" r:id="rId8"/>
    <sheet name="درآمد ناشی از تغییر قیمت اوراق " sheetId="10" r:id="rId9"/>
    <sheet name="سرمایه‌گذاری در سهام " sheetId="11" r:id="rId10"/>
    <sheet name="سرمایه‌گذاری در اوراق بهادار " sheetId="18" r:id="rId11"/>
    <sheet name="درآمد سپرده بانکی " sheetId="13" r:id="rId12"/>
    <sheet name="سایر درآمدها " sheetId="14" r:id="rId13"/>
  </sheets>
  <definedNames>
    <definedName name="_xlnm._FilterDatabase" localSheetId="11" hidden="1">'درآمد سپرده بانکی '!$A$9:$M$9</definedName>
    <definedName name="_xlnm._FilterDatabase" localSheetId="8" hidden="1">'درآمد ناشی از تغییر قیمت اوراق '!$A$8:$X$8</definedName>
    <definedName name="_xlnm._FilterDatabase" localSheetId="7" hidden="1">'درآمد ناشی از فروش '!$A$8:$Q$8</definedName>
    <definedName name="_xlnm._FilterDatabase" localSheetId="12" hidden="1">'سایر درآمدها '!$A$9:$M$9</definedName>
    <definedName name="_xlnm._FilterDatabase" localSheetId="9" hidden="1">'سرمایه‌گذاری در سهام '!$A$9:$AA$9</definedName>
    <definedName name="_xlnm._FilterDatabase" localSheetId="1" hidden="1">سهام!$A$11:$AG$11</definedName>
    <definedName name="_xlnm._FilterDatabase" localSheetId="5" hidden="1">'سود اوراق بهادار و سپرده بانکی '!$A$7:$S$7</definedName>
    <definedName name="_xlnm.Print_Area" localSheetId="2">اوراق!$A$1:$AK$13</definedName>
    <definedName name="_xlnm.Print_Area" localSheetId="4">'جمع درآمدها'!$A$1:$I$14</definedName>
    <definedName name="_xlnm.Print_Area" localSheetId="11">'درآمد سپرده بانکی '!$A$1:$L$15</definedName>
    <definedName name="_xlnm.Print_Area" localSheetId="6">'درآمد سود سهام '!$A$1:$S$29</definedName>
    <definedName name="_xlnm.Print_Area" localSheetId="8">'درآمد ناشی از تغییر قیمت اوراق '!$A$1:$Q$32</definedName>
    <definedName name="_xlnm.Print_Area" localSheetId="7">'درآمد ناشی از فروش '!$A$1:$Q$46</definedName>
    <definedName name="_xlnm.Print_Area" localSheetId="0">روکش!$A$1:$L$40</definedName>
    <definedName name="_xlnm.Print_Area" localSheetId="12">'سایر درآمدها '!$A$1:$E$13</definedName>
    <definedName name="_xlnm.Print_Area" localSheetId="3">'سپرده '!$A$1:$S$14</definedName>
    <definedName name="_xlnm.Print_Area" localSheetId="10">'سرمایه‌گذاری در اوراق بهادار '!$A$1:$Q$15</definedName>
    <definedName name="_xlnm.Print_Area" localSheetId="9">'سرمایه‌گذاری در سهام '!$A$1:$U$52</definedName>
    <definedName name="_xlnm.Print_Area" localSheetId="1">سهام!$A$1:$Z$42</definedName>
    <definedName name="_xlnm.Print_Area" localSheetId="5">'سود اوراق بهادار و سپرده بانکی '!$A$1:$T$13</definedName>
    <definedName name="_xlnm.Print_Titles" localSheetId="8">'درآمد ناشی از تغییر قیمت اوراق '!#REF!</definedName>
    <definedName name="_xlnm.Print_Titles" localSheetId="9">'سرمایه‌گذاری در سهام 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11" l="1"/>
  <c r="S52" i="11"/>
  <c r="S49" i="11"/>
  <c r="S50" i="11"/>
  <c r="S51" i="11"/>
  <c r="Q52" i="11"/>
  <c r="E52" i="11"/>
  <c r="I45" i="9"/>
  <c r="G11" i="9"/>
  <c r="G10" i="9"/>
  <c r="G10" i="10"/>
  <c r="Q15" i="9"/>
  <c r="Q16" i="9"/>
  <c r="I15" i="9"/>
  <c r="G23" i="10"/>
  <c r="G19" i="9" l="1"/>
  <c r="I19" i="9"/>
  <c r="G18" i="9"/>
  <c r="I11" i="9"/>
  <c r="S11" i="11"/>
  <c r="U11" i="11" s="1"/>
  <c r="S12" i="11"/>
  <c r="S13" i="11"/>
  <c r="S14" i="11"/>
  <c r="S15" i="11"/>
  <c r="S16" i="11"/>
  <c r="S17" i="11"/>
  <c r="U17" i="11" s="1"/>
  <c r="S18" i="11"/>
  <c r="S19" i="11"/>
  <c r="S20" i="11"/>
  <c r="S21" i="11"/>
  <c r="S22" i="11"/>
  <c r="U22" i="11" s="1"/>
  <c r="S23" i="11"/>
  <c r="S24" i="11"/>
  <c r="S25" i="11"/>
  <c r="S26" i="11"/>
  <c r="S27" i="11"/>
  <c r="S28" i="11"/>
  <c r="S29" i="11"/>
  <c r="S30" i="11"/>
  <c r="S31" i="11"/>
  <c r="S32" i="11"/>
  <c r="U32" i="11" s="1"/>
  <c r="S33" i="11"/>
  <c r="S34" i="11"/>
  <c r="S35" i="11"/>
  <c r="S36" i="11"/>
  <c r="U36" i="11" s="1"/>
  <c r="S37" i="11"/>
  <c r="S38" i="11"/>
  <c r="S39" i="11"/>
  <c r="S40" i="11"/>
  <c r="S41" i="11"/>
  <c r="S42" i="11"/>
  <c r="U42" i="11" s="1"/>
  <c r="S43" i="11"/>
  <c r="U43" i="11" s="1"/>
  <c r="S44" i="11"/>
  <c r="U44" i="11" s="1"/>
  <c r="S45" i="11"/>
  <c r="U45" i="11" s="1"/>
  <c r="S46" i="11"/>
  <c r="U46" i="11" s="1"/>
  <c r="S47" i="11"/>
  <c r="U47" i="11" s="1"/>
  <c r="S48" i="11"/>
  <c r="U48" i="11" s="1"/>
  <c r="I11" i="11"/>
  <c r="K11" i="11" s="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K32" i="11" s="1"/>
  <c r="I33" i="11"/>
  <c r="I34" i="11"/>
  <c r="I35" i="11"/>
  <c r="I36" i="11"/>
  <c r="I37" i="11"/>
  <c r="I38" i="11"/>
  <c r="I39" i="11"/>
  <c r="I40" i="11"/>
  <c r="I41" i="11"/>
  <c r="I42" i="11"/>
  <c r="K42" i="11" s="1"/>
  <c r="I43" i="11"/>
  <c r="K43" i="11" s="1"/>
  <c r="I44" i="11"/>
  <c r="K44" i="11" s="1"/>
  <c r="I45" i="11"/>
  <c r="K45" i="11" s="1"/>
  <c r="I46" i="11"/>
  <c r="K46" i="11" s="1"/>
  <c r="I47" i="11"/>
  <c r="K47" i="11" s="1"/>
  <c r="I48" i="11"/>
  <c r="K48" i="11" s="1"/>
  <c r="C52" i="11"/>
  <c r="I10" i="10"/>
  <c r="I20" i="9"/>
  <c r="I17" i="9"/>
  <c r="I9" i="9"/>
  <c r="E11" i="9"/>
  <c r="I16" i="13"/>
  <c r="E16" i="13"/>
  <c r="I12" i="9"/>
  <c r="I21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Q10" i="9"/>
  <c r="Q11" i="9"/>
  <c r="Q12" i="9"/>
  <c r="Q13" i="9"/>
  <c r="Q14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U35" i="11" s="1"/>
  <c r="Q40" i="9"/>
  <c r="Q41" i="9"/>
  <c r="Q42" i="9"/>
  <c r="Q43" i="9"/>
  <c r="Q44" i="9"/>
  <c r="Q9" i="9"/>
  <c r="E10" i="9"/>
  <c r="I10" i="9" s="1"/>
  <c r="E12" i="9"/>
  <c r="E13" i="9"/>
  <c r="E14" i="9"/>
  <c r="E16" i="9"/>
  <c r="E18" i="9"/>
  <c r="I18" i="9" s="1"/>
  <c r="E22" i="9"/>
  <c r="I22" i="9" s="1"/>
  <c r="E9" i="9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12" i="1"/>
  <c r="K40" i="1"/>
  <c r="Q11" i="18"/>
  <c r="Q12" i="18"/>
  <c r="M45" i="9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9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9" i="10"/>
  <c r="E12" i="14"/>
  <c r="E12" i="15" s="1"/>
  <c r="C12" i="14"/>
  <c r="I15" i="13"/>
  <c r="K11" i="13" s="1"/>
  <c r="E15" i="13"/>
  <c r="G13" i="13" s="1"/>
  <c r="O13" i="18"/>
  <c r="O32" i="10"/>
  <c r="M32" i="10"/>
  <c r="G32" i="10"/>
  <c r="E32" i="10"/>
  <c r="O45" i="9"/>
  <c r="Q28" i="8"/>
  <c r="O28" i="8"/>
  <c r="K28" i="8"/>
  <c r="I28" i="8"/>
  <c r="S9" i="7"/>
  <c r="S10" i="7"/>
  <c r="S11" i="7"/>
  <c r="S12" i="7"/>
  <c r="S8" i="7"/>
  <c r="M9" i="7"/>
  <c r="M10" i="7"/>
  <c r="M11" i="7"/>
  <c r="M12" i="7"/>
  <c r="M8" i="7"/>
  <c r="Q13" i="7"/>
  <c r="O13" i="7"/>
  <c r="K13" i="7"/>
  <c r="I13" i="7"/>
  <c r="S9" i="6"/>
  <c r="S10" i="6"/>
  <c r="S11" i="6"/>
  <c r="S12" i="6"/>
  <c r="S8" i="6"/>
  <c r="Q13" i="6"/>
  <c r="O13" i="6"/>
  <c r="M13" i="6"/>
  <c r="K13" i="6"/>
  <c r="W40" i="1"/>
  <c r="U40" i="1"/>
  <c r="O40" i="1"/>
  <c r="G40" i="1"/>
  <c r="E40" i="1"/>
  <c r="Q10" i="18"/>
  <c r="Q13" i="18" s="1"/>
  <c r="E10" i="15" s="1"/>
  <c r="I10" i="18"/>
  <c r="I12" i="18"/>
  <c r="I16" i="9" l="1"/>
  <c r="I14" i="9"/>
  <c r="I13" i="9"/>
  <c r="G45" i="9"/>
  <c r="M52" i="11"/>
  <c r="U27" i="11"/>
  <c r="U41" i="11"/>
  <c r="K40" i="11"/>
  <c r="K39" i="11"/>
  <c r="K41" i="11"/>
  <c r="K19" i="11"/>
  <c r="Q45" i="9"/>
  <c r="U18" i="11"/>
  <c r="K21" i="11"/>
  <c r="K33" i="11"/>
  <c r="K37" i="11"/>
  <c r="E45" i="9"/>
  <c r="K38" i="11"/>
  <c r="K12" i="13"/>
  <c r="G12" i="13"/>
  <c r="G11" i="13"/>
  <c r="U29" i="11"/>
  <c r="K25" i="11"/>
  <c r="U21" i="11"/>
  <c r="U25" i="11"/>
  <c r="U12" i="11"/>
  <c r="K12" i="11"/>
  <c r="K28" i="11"/>
  <c r="K18" i="11"/>
  <c r="S13" i="7"/>
  <c r="K36" i="11"/>
  <c r="K35" i="11"/>
  <c r="K22" i="11"/>
  <c r="K17" i="11"/>
  <c r="K20" i="11"/>
  <c r="K26" i="11"/>
  <c r="U19" i="11"/>
  <c r="E11" i="15"/>
  <c r="K10" i="13"/>
  <c r="K14" i="13"/>
  <c r="K13" i="13"/>
  <c r="G14" i="13"/>
  <c r="G10" i="13"/>
  <c r="G15" i="13" s="1"/>
  <c r="K13" i="11"/>
  <c r="Q32" i="10"/>
  <c r="K30" i="11"/>
  <c r="K24" i="11"/>
  <c r="K15" i="11"/>
  <c r="K23" i="11"/>
  <c r="K34" i="11"/>
  <c r="U13" i="11"/>
  <c r="U26" i="11"/>
  <c r="K14" i="11"/>
  <c r="I32" i="10"/>
  <c r="U37" i="11"/>
  <c r="U31" i="11"/>
  <c r="U28" i="11"/>
  <c r="U30" i="11"/>
  <c r="U20" i="11"/>
  <c r="K31" i="11"/>
  <c r="K29" i="11"/>
  <c r="M28" i="8"/>
  <c r="U15" i="11"/>
  <c r="U34" i="11"/>
  <c r="M13" i="7"/>
  <c r="S13" i="6"/>
  <c r="U40" i="11"/>
  <c r="U39" i="11"/>
  <c r="U16" i="11"/>
  <c r="U33" i="11"/>
  <c r="U38" i="11"/>
  <c r="S10" i="11"/>
  <c r="K27" i="11"/>
  <c r="I10" i="11"/>
  <c r="K10" i="11" s="1"/>
  <c r="S28" i="8"/>
  <c r="AA12" i="21"/>
  <c r="W12" i="21"/>
  <c r="S12" i="21"/>
  <c r="Q12" i="21"/>
  <c r="O12" i="21"/>
  <c r="O52" i="11" l="1"/>
  <c r="U23" i="11"/>
  <c r="K16" i="11"/>
  <c r="K52" i="11" s="1"/>
  <c r="I52" i="11"/>
  <c r="U24" i="11"/>
  <c r="U14" i="11"/>
  <c r="K15" i="13"/>
  <c r="U10" i="11"/>
  <c r="G13" i="18"/>
  <c r="E9" i="15" l="1"/>
  <c r="U52" i="11"/>
  <c r="AK12" i="21"/>
  <c r="AI12" i="21"/>
  <c r="AG12" i="21"/>
  <c r="D13" i="18" l="1"/>
  <c r="E13" i="18"/>
  <c r="F13" i="18"/>
  <c r="H13" i="18"/>
  <c r="I13" i="18"/>
  <c r="J13" i="18"/>
  <c r="K13" i="18"/>
  <c r="L13" i="18"/>
  <c r="M13" i="18"/>
  <c r="N13" i="18"/>
  <c r="P13" i="18"/>
  <c r="C13" i="18"/>
  <c r="E8" i="14" l="1"/>
  <c r="C8" i="14"/>
  <c r="I8" i="13"/>
  <c r="E8" i="13"/>
  <c r="K8" i="18"/>
  <c r="C8" i="18"/>
  <c r="Y40" i="1" l="1"/>
  <c r="I12" i="15"/>
  <c r="I11" i="15"/>
  <c r="L15" i="13"/>
  <c r="J15" i="13"/>
  <c r="H15" i="13"/>
  <c r="F15" i="13"/>
  <c r="R13" i="18"/>
  <c r="C4" i="18"/>
  <c r="A3" i="18"/>
  <c r="A3" i="13" s="1"/>
  <c r="AA52" i="11"/>
  <c r="R28" i="8"/>
  <c r="P28" i="8"/>
  <c r="N28" i="8"/>
  <c r="L28" i="8"/>
  <c r="J28" i="8"/>
  <c r="O7" i="8"/>
  <c r="I7" i="8"/>
  <c r="A4" i="15"/>
  <c r="A4" i="7" s="1"/>
  <c r="Q6" i="6"/>
  <c r="K6" i="6"/>
  <c r="E4" i="6"/>
  <c r="I10" i="15" l="1"/>
  <c r="A4" i="8"/>
  <c r="A4" i="10" s="1"/>
  <c r="A4" i="9" s="1"/>
  <c r="A4" i="11" s="1"/>
  <c r="A4" i="18" s="1"/>
  <c r="A4" i="13" s="1"/>
  <c r="A4" i="14" s="1"/>
  <c r="E13" i="15" l="1"/>
  <c r="I9" i="15" l="1"/>
  <c r="I13" i="15" s="1"/>
  <c r="G9" i="15"/>
  <c r="G10" i="15" l="1"/>
  <c r="G11" i="15"/>
  <c r="G12" i="15"/>
  <c r="G13" i="15" l="1"/>
  <c r="P45" i="9"/>
  <c r="L45" i="9"/>
  <c r="J45" i="9"/>
  <c r="N45" i="9"/>
  <c r="H45" i="9"/>
</calcChain>
</file>

<file path=xl/sharedStrings.xml><?xml version="1.0" encoding="utf-8"?>
<sst xmlns="http://schemas.openxmlformats.org/spreadsheetml/2006/main" count="569" uniqueCount="177">
  <si>
    <t>صندوق سرمایه‌گذاری مشترک سرمایه دنیا</t>
  </si>
  <si>
    <t>صورت وضعیت پورتفوی</t>
  </si>
  <si>
    <t>برای ماه منتهی به 1398/03/31</t>
  </si>
  <si>
    <t>نام شرکت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</si>
  <si>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</si>
  <si>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</si>
  <si>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</si>
  <si>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</si>
  <si>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</si>
  <si>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</si>
  <si>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</si>
  <si>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</si>
  <si>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</si>
  <si>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</si>
  <si>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تاریخ سر رسید</t>
  </si>
  <si>
    <t>نرخ سود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</si>
  <si>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</si>
  <si>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</si>
  <si>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</si>
  <si>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</si>
  <si>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</si>
  <si>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</si>
  <si>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</si>
  <si>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</si>
  <si>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</si>
  <si>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</si>
  <si>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دی حافظ</t>
  </si>
  <si>
    <t>0204407753001</t>
  </si>
  <si>
    <t>1395/12/22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</si>
  <si>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</si>
  <si>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</si>
  <si>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</si>
  <si>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</si>
  <si>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</si>
  <si>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</si>
  <si>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</si>
  <si>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</si>
  <si>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</si>
  <si>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</si>
  <si>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</si>
  <si>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</si>
  <si>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</si>
  <si>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</si>
  <si>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</si>
  <si>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</si>
  <si>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</si>
  <si>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</si>
  <si>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</si>
  <si>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</si>
  <si>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</si>
  <si>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</si>
  <si>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</si>
  <si>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</si>
  <si>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</si>
  <si>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</si>
  <si>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</si>
  <si>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</si>
  <si>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</si>
  <si>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 xml:space="preserve">سرمایه‌گذاری در سهام </t>
  </si>
  <si>
    <t xml:space="preserve">درآمد سپرده بانکی </t>
  </si>
  <si>
    <t>برای ماه منتهی به 1398/04/31</t>
  </si>
  <si>
    <t>درآمد سود اوراق</t>
  </si>
  <si>
    <t>جمع</t>
  </si>
  <si>
    <t>بانک خاورمیانه مهستان</t>
  </si>
  <si>
    <t>1005-10-810-707073565</t>
  </si>
  <si>
    <t>1398/06/20</t>
  </si>
  <si>
    <t>سایر درآمدها</t>
  </si>
  <si>
    <t>صندوق سرمایه‌گذاری آهنگ سهام کیان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</si>
  <si>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</si>
  <si>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</si>
  <si>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</si>
  <si>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</si>
  <si>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‫1-2</t>
  </si>
  <si>
    <t>‫2-2</t>
  </si>
  <si>
    <t>‫3-2</t>
  </si>
  <si>
    <t>2- درآمد حاصل از سرمایه گذاری ها</t>
  </si>
  <si>
    <t>ب-سود اوراق بهادار با درآمد ثابت و سپرده بانکی</t>
  </si>
  <si>
    <t>الف-درآمد سود سهام</t>
  </si>
  <si>
    <t>ج-سود(زیان) حاصل از فروش اوراق بهادار</t>
  </si>
  <si>
    <t>د-درآمد ناشی از تغییر قیمت اوراق بهادار</t>
  </si>
  <si>
    <t>1-2-درآمد حاصل از سرمایه­گذاری در سهام و حق تقدم سهام:</t>
  </si>
  <si>
    <t>3-2-درآمد حاصل از سرمایه گذاری در سپرده بانکی و گواهی سپرده:</t>
  </si>
  <si>
    <t>2-2-درآمد حاصل از سرمایه­گذاری در اوراق بهادار با درآمد ثابت:</t>
  </si>
  <si>
    <t>4-2-سایر درآمدها:</t>
  </si>
  <si>
    <t>پتروشیمی پردیس</t>
  </si>
  <si>
    <t>پتروشیمی‌شیراز</t>
  </si>
  <si>
    <t>سرمایه گذاری دارویی تامین</t>
  </si>
  <si>
    <t>سرمایه‌گذاری‌غدیر(هلدینگ‌</t>
  </si>
  <si>
    <t>سیمان خوزستان</t>
  </si>
  <si>
    <t>م .صنایع و معادن احیاء سپاهان</t>
  </si>
  <si>
    <t>بانک ملت</t>
  </si>
  <si>
    <t>پخش البرز</t>
  </si>
  <si>
    <t>صورت وضعیت پرتفوی</t>
  </si>
  <si>
    <t>‫4-2</t>
  </si>
  <si>
    <t xml:space="preserve">گزارش وضعیت پرتفوی ماهانه </t>
  </si>
  <si>
    <t>برای ماه منتهی به 1399/04/31</t>
  </si>
  <si>
    <t>سیمان فارس و خوزستان</t>
  </si>
  <si>
    <t>1399/07/30</t>
  </si>
  <si>
    <t>1399/08/30</t>
  </si>
  <si>
    <t>بانک خاورمیانه</t>
  </si>
  <si>
    <t>سرمایه‌گذاری در اوراق بهادار  بادرآمد ثابت</t>
  </si>
  <si>
    <t>تعدیل کارمزد کارگزار</t>
  </si>
  <si>
    <t>بانک اقتصاد نوین توحید</t>
  </si>
  <si>
    <t>12485067333911</t>
  </si>
  <si>
    <t>1400/04/19</t>
  </si>
  <si>
    <t>توسعه‌معادن‌وفلزات‌</t>
  </si>
  <si>
    <t>کل دارایی ها</t>
  </si>
  <si>
    <t>توزیع دارو پخش</t>
  </si>
  <si>
    <t>پالایش نفت بندرعباس</t>
  </si>
  <si>
    <t>سیمان‌شاهرود</t>
  </si>
  <si>
    <t>سیمان‌مازندران‌</t>
  </si>
  <si>
    <t>سرمایه گذاری تامین اجتماعی</t>
  </si>
  <si>
    <t>پالایش نفت اصفهان</t>
  </si>
  <si>
    <t>بانک سامان زعفرانیه</t>
  </si>
  <si>
    <t>8648104013808</t>
  </si>
  <si>
    <t>ح . توزیع دارو پخش</t>
  </si>
  <si>
    <t>بانک ملی الوند</t>
  </si>
  <si>
    <t>0228569775003</t>
  </si>
  <si>
    <t>توسعه حمل و نقل ریلی پارسیان</t>
  </si>
  <si>
    <t>فولاد مبارکه اصفهان</t>
  </si>
  <si>
    <t>سرمایه‌گذاری‌صندوق‌بازنشستگی‌</t>
  </si>
  <si>
    <t>1402/01/31</t>
  </si>
  <si>
    <t>داروسازی‌ اسوه‌</t>
  </si>
  <si>
    <t>داروسازی‌ اکسیر</t>
  </si>
  <si>
    <t>داروسازی دانا</t>
  </si>
  <si>
    <t>سیمان‌ صوفیان‌</t>
  </si>
  <si>
    <t>ح. پخش البرز</t>
  </si>
  <si>
    <t>1402/02/27</t>
  </si>
  <si>
    <t>1402/02/11</t>
  </si>
  <si>
    <t>1402/02/20</t>
  </si>
  <si>
    <t>1402/02/07</t>
  </si>
  <si>
    <t>درآمدها</t>
  </si>
  <si>
    <t>1402/03/31</t>
  </si>
  <si>
    <t>1402/03/10</t>
  </si>
  <si>
    <t>1402/03/02</t>
  </si>
  <si>
    <t>1402/03/17</t>
  </si>
  <si>
    <t>1402/04/31</t>
  </si>
  <si>
    <t>1401/06/21</t>
  </si>
  <si>
    <t>1401/07/25</t>
  </si>
  <si>
    <t>1402/04/12</t>
  </si>
  <si>
    <t>1402/04/30</t>
  </si>
  <si>
    <t>1402/04/29</t>
  </si>
  <si>
    <t>1402/04/28</t>
  </si>
  <si>
    <t>اسناد خزانه-م1بودجه01-040326</t>
  </si>
  <si>
    <t>اسنادخزانه-م4بودجه01-040917</t>
  </si>
  <si>
    <t>مبین انرژی خلیج فارس</t>
  </si>
  <si>
    <t>پتروشیمی جم</t>
  </si>
  <si>
    <t>فجر انرژی خلیج فارس</t>
  </si>
  <si>
    <t>تراکتورسازی‌ایران‌</t>
  </si>
  <si>
    <t>1402/06/19</t>
  </si>
  <si>
    <t>1402/06/22</t>
  </si>
  <si>
    <t>2-1-سرمایه‌گذاری در اوراق بهادار با درآمد ثابت</t>
  </si>
  <si>
    <t>دارای مجوز سازمان</t>
  </si>
  <si>
    <t>بورسی یا فرابورسی</t>
  </si>
  <si>
    <t>تاریخ انتشار</t>
  </si>
  <si>
    <t>تاریخ سررسید</t>
  </si>
  <si>
    <t>نرخ موثر</t>
  </si>
  <si>
    <t>قیمت بازار هر ورقه</t>
  </si>
  <si>
    <t>1402/07/30</t>
  </si>
  <si>
    <t>1402/07/09</t>
  </si>
  <si>
    <t>کربن‌ ایران‌</t>
  </si>
  <si>
    <t>1402/09/30</t>
  </si>
  <si>
    <t>ح . گروه مالی صبا تامین</t>
  </si>
  <si>
    <t>گروه مالی صبا تامین</t>
  </si>
  <si>
    <t>تجارت الکترونیک  پارسیان</t>
  </si>
  <si>
    <t>پالایش نفت تبریز</t>
  </si>
  <si>
    <t>ح. مبین انرژی خلیج فارس</t>
  </si>
  <si>
    <t xml:space="preserve"> منتهی به 1402/10/30</t>
  </si>
  <si>
    <t>برای ماه منتهی به 1402/10/30</t>
  </si>
  <si>
    <t>1402/10/30</t>
  </si>
  <si>
    <t xml:space="preserve">از ابتدای سال مالی تا پایان دی ماه </t>
  </si>
  <si>
    <t>طی دی ماه</t>
  </si>
  <si>
    <t>از ابتدای سال مالی تا پایان دی ماه</t>
  </si>
  <si>
    <t>البرزدارو</t>
  </si>
  <si>
    <t>اسنادخزانه-م1بودجه02-050325</t>
  </si>
  <si>
    <t>بله</t>
  </si>
  <si>
    <t>1405/03/25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</si>
</sst>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-* #,##0.00_-;_-* #,##0.00\-;_-* &quot;-&quot;??_-;_-@_-"/>
    <numFmt numFmtId="165" formatCode="_(* #,##0_);_(* \(#,##0\);_(* &quot;-&quot;??_);_(@_)"/>
    <numFmt numFmtId="166" formatCode="#,##0;\(#,##0\)"/>
    <numFmt numFmtId="167" formatCode="_-* #,##0_-;_-* #,##0\-;_-* &quot;-&quot;??_-;_-@_-"/>
    <numFmt numFmtId="168" formatCode="0_);[Red]\(0\)"/>
  </numFmts>
  <fonts count="55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sz val="22"/>
      <name val="B Nazanin"/>
      <charset val="178"/>
    </font>
    <font>
      <b/>
      <sz val="22"/>
      <color rgb="FF000000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b/>
      <sz val="20"/>
      <color rgb="FF0062AC"/>
      <name val="B Titr"/>
      <charset val="178"/>
    </font>
    <font>
      <b/>
      <sz val="20"/>
      <color rgb="FF0062AC"/>
      <name val="B Nazanin"/>
      <charset val="178"/>
    </font>
    <font>
      <b/>
      <sz val="14"/>
      <color rgb="FF0062AC"/>
      <name val="B Titr"/>
      <charset val="178"/>
    </font>
    <font>
      <b/>
      <sz val="18"/>
      <color rgb="FF0062AC"/>
      <name val="B Titr"/>
      <charset val="178"/>
    </font>
    <font>
      <b/>
      <sz val="22"/>
      <color rgb="FF0062AC"/>
      <name val="B Nazanin"/>
      <charset val="178"/>
    </font>
    <font>
      <b/>
      <sz val="16"/>
      <color rgb="FF0062AC"/>
      <name val="B Titr"/>
      <charset val="178"/>
    </font>
    <font>
      <sz val="14"/>
      <color theme="1"/>
      <name val="B Titr"/>
      <charset val="178"/>
    </font>
    <font>
      <b/>
      <sz val="40"/>
      <color theme="1"/>
      <name val="B Nazanin"/>
      <charset val="178"/>
    </font>
    <font>
      <b/>
      <sz val="26"/>
      <color theme="1"/>
      <name val="B Nazanin"/>
      <charset val="178"/>
    </font>
    <font>
      <b/>
      <sz val="20"/>
      <name val="B Nazanin"/>
      <charset val="178"/>
    </font>
    <font>
      <sz val="20"/>
      <name val="B Nazanin"/>
      <charset val="178"/>
    </font>
    <font>
      <sz val="20"/>
      <color theme="1"/>
      <name val="B Nazanin"/>
      <charset val="178"/>
    </font>
    <font>
      <b/>
      <sz val="20"/>
      <color rgb="FF000000"/>
      <name val="B Nazanin"/>
      <charset val="178"/>
    </font>
    <font>
      <b/>
      <sz val="24"/>
      <name val="B Nazanin"/>
      <charset val="178"/>
    </font>
    <font>
      <b/>
      <sz val="26"/>
      <color rgb="FF000000"/>
      <name val="B Nazanin"/>
      <charset val="178"/>
    </font>
    <font>
      <sz val="26"/>
      <name val="B Nazanin"/>
      <charset val="178"/>
    </font>
    <font>
      <b/>
      <sz val="26"/>
      <name val="B Nazanin"/>
      <charset val="178"/>
    </font>
    <font>
      <sz val="48"/>
      <name val="B Nazanin"/>
      <charset val="178"/>
    </font>
    <font>
      <b/>
      <sz val="10"/>
      <color rgb="FF000000"/>
      <name val="B Nazanin"/>
      <charset val="178"/>
    </font>
    <font>
      <b/>
      <sz val="18"/>
      <color rgb="FFFF0000"/>
      <name val="B Nazanin"/>
      <charset val="178"/>
    </font>
    <font>
      <sz val="9"/>
      <name val="B Nazanin"/>
      <charset val="178"/>
    </font>
    <font>
      <sz val="9"/>
      <color rgb="FF000000"/>
      <name val="Tahoma"/>
      <family val="2"/>
    </font>
    <font>
      <sz val="24"/>
      <name val="B Nazanin"/>
      <charset val="178"/>
    </font>
    <font>
      <b/>
      <sz val="16"/>
      <color theme="1"/>
      <name val="B Nazanin"/>
      <charset val="178"/>
    </font>
    <font>
      <sz val="22"/>
      <color rgb="FFFF0000"/>
      <name val="B Nazanin"/>
      <charset val="178"/>
    </font>
    <font>
      <sz val="18"/>
      <color rgb="FF000000"/>
      <name val="B Nazanin"/>
      <charset val="178"/>
    </font>
    <font>
      <sz val="20"/>
      <color rgb="FF000000"/>
      <name val="B Nazanin"/>
      <charset val="178"/>
    </font>
    <font>
      <sz val="28"/>
      <name val="B Nazanin"/>
      <charset val="178"/>
    </font>
    <font>
      <b/>
      <sz val="20"/>
      <color rgb="FFFFFF00"/>
      <name val="B Nazanin"/>
      <charset val="178"/>
    </font>
    <font>
      <sz val="24"/>
      <color theme="1"/>
      <name val="B Nazanin"/>
      <charset val="178"/>
    </font>
    <font>
      <b/>
      <sz val="24"/>
      <color rgb="FFFFFF00"/>
      <name val="B Nazanin"/>
      <charset val="178"/>
    </font>
    <font>
      <sz val="24"/>
      <color rgb="FF000000"/>
      <name val="Tahoma"/>
      <family val="2"/>
    </font>
    <font>
      <sz val="22"/>
      <color rgb="FF000000"/>
      <name val="Tahoma"/>
      <family val="2"/>
    </font>
    <font>
      <sz val="18"/>
      <color rgb="FFFF0000"/>
      <name val="B Nazanin"/>
      <charset val="178"/>
    </font>
    <font>
      <b/>
      <sz val="10"/>
      <color rgb="FF000000"/>
      <name val="B Nazanin"/>
      <charset val="178"/>
    </font>
    <font>
      <b/>
      <sz val="10"/>
      <color rgb="FF000000"/>
      <name val="IRANSans"/>
      <family val="2"/>
    </font>
    <font>
      <b/>
      <sz val="10"/>
      <color rgb="FFFFFFFF"/>
      <name val="IRANSans"/>
      <family val="2"/>
    </font>
    <font>
      <b/>
      <sz val="48"/>
      <name val="B Nazanin"/>
      <charset val="178"/>
    </font>
    <font>
      <b/>
      <sz val="22"/>
      <name val="B Nazanin"/>
      <charset val="178"/>
    </font>
    <font>
      <b/>
      <sz val="26"/>
      <name val="B Titr"/>
      <charset val="178"/>
    </font>
    <font>
      <b/>
      <sz val="20"/>
      <name val="B Titr"/>
      <charset val="17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35">
    <xf numFmtId="0" fontId="0" fillId="0" borderId="0" xfId="0"/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0" fontId="7" fillId="0" borderId="0" xfId="0" applyFont="1"/>
    <xf numFmtId="10" fontId="8" fillId="0" borderId="0" xfId="0" applyNumberFormat="1" applyFont="1" applyAlignment="1">
      <alignment horizontal="center"/>
    </xf>
    <xf numFmtId="167" fontId="8" fillId="0" borderId="0" xfId="2" applyNumberFormat="1" applyFont="1"/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readingOrder="2"/>
    </xf>
    <xf numFmtId="0" fontId="2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5" fontId="24" fillId="0" borderId="2" xfId="0" applyNumberFormat="1" applyFont="1" applyBorder="1" applyAlignment="1">
      <alignment horizontal="center" vertical="center"/>
    </xf>
    <xf numFmtId="10" fontId="25" fillId="0" borderId="0" xfId="0" applyNumberFormat="1" applyFont="1" applyAlignment="1">
      <alignment horizontal="center"/>
    </xf>
    <xf numFmtId="10" fontId="8" fillId="0" borderId="2" xfId="1" applyNumberFormat="1" applyFont="1" applyFill="1" applyBorder="1" applyAlignment="1">
      <alignment horizontal="center" vertical="center"/>
    </xf>
    <xf numFmtId="3" fontId="8" fillId="0" borderId="0" xfId="0" applyNumberFormat="1" applyFont="1"/>
    <xf numFmtId="165" fontId="8" fillId="0" borderId="0" xfId="0" applyNumberFormat="1" applyFont="1"/>
    <xf numFmtId="168" fontId="8" fillId="0" borderId="0" xfId="0" applyNumberFormat="1" applyFont="1"/>
    <xf numFmtId="10" fontId="8" fillId="0" borderId="2" xfId="1" applyNumberFormat="1" applyFont="1" applyBorder="1" applyAlignment="1">
      <alignment horizontal="center" vertical="center"/>
    </xf>
    <xf numFmtId="0" fontId="1" fillId="0" borderId="0" xfId="0" applyFont="1"/>
    <xf numFmtId="0" fontId="8" fillId="0" borderId="0" xfId="0" applyFont="1" applyAlignment="1">
      <alignment horizontal="center"/>
    </xf>
    <xf numFmtId="165" fontId="33" fillId="0" borderId="0" xfId="2" applyNumberFormat="1" applyFont="1" applyFill="1"/>
    <xf numFmtId="10" fontId="24" fillId="0" borderId="0" xfId="0" applyNumberFormat="1" applyFont="1" applyAlignment="1">
      <alignment horizontal="center"/>
    </xf>
    <xf numFmtId="10" fontId="24" fillId="0" borderId="2" xfId="1" applyNumberFormat="1" applyFont="1" applyFill="1" applyBorder="1" applyAlignment="1">
      <alignment horizontal="center" vertical="center"/>
    </xf>
    <xf numFmtId="10" fontId="30" fillId="0" borderId="2" xfId="1" applyNumberFormat="1" applyFont="1" applyFill="1" applyBorder="1" applyAlignment="1">
      <alignment horizontal="center"/>
    </xf>
    <xf numFmtId="10" fontId="11" fillId="0" borderId="0" xfId="1" applyNumberFormat="1" applyFont="1" applyFill="1" applyAlignment="1">
      <alignment horizontal="center" vertical="center"/>
    </xf>
    <xf numFmtId="10" fontId="11" fillId="0" borderId="2" xfId="1" applyNumberFormat="1" applyFont="1" applyFill="1" applyBorder="1" applyAlignment="1">
      <alignment horizontal="center" vertical="center"/>
    </xf>
    <xf numFmtId="10" fontId="13" fillId="0" borderId="2" xfId="1" applyNumberFormat="1" applyFont="1" applyFill="1" applyBorder="1" applyAlignment="1">
      <alignment horizontal="center"/>
    </xf>
    <xf numFmtId="167" fontId="8" fillId="0" borderId="0" xfId="2" applyNumberFormat="1" applyFont="1" applyFill="1" applyAlignment="1">
      <alignment vertical="center"/>
    </xf>
    <xf numFmtId="165" fontId="37" fillId="0" borderId="0" xfId="0" applyNumberFormat="1" applyFont="1" applyAlignment="1">
      <alignment vertical="center" wrapText="1"/>
    </xf>
    <xf numFmtId="167" fontId="8" fillId="0" borderId="0" xfId="0" applyNumberFormat="1" applyFont="1"/>
    <xf numFmtId="165" fontId="24" fillId="0" borderId="0" xfId="0" applyNumberFormat="1" applyFont="1"/>
    <xf numFmtId="167" fontId="41" fillId="0" borderId="0" xfId="2" applyNumberFormat="1" applyFont="1" applyFill="1" applyAlignment="1">
      <alignment vertical="center"/>
    </xf>
    <xf numFmtId="0" fontId="8" fillId="0" borderId="0" xfId="0" applyFont="1" applyAlignment="1">
      <alignment wrapText="1"/>
    </xf>
    <xf numFmtId="167" fontId="42" fillId="0" borderId="8" xfId="2" applyNumberFormat="1" applyFont="1" applyFill="1" applyBorder="1" applyAlignment="1">
      <alignment vertical="center"/>
    </xf>
    <xf numFmtId="0" fontId="42" fillId="0" borderId="8" xfId="0" applyFont="1" applyBorder="1" applyAlignment="1">
      <alignment vertical="center"/>
    </xf>
    <xf numFmtId="167" fontId="24" fillId="0" borderId="0" xfId="2" applyNumberFormat="1" applyFont="1" applyFill="1" applyAlignment="1">
      <alignment vertical="center"/>
    </xf>
    <xf numFmtId="167" fontId="44" fillId="0" borderId="8" xfId="2" applyNumberFormat="1" applyFont="1" applyFill="1" applyBorder="1" applyAlignment="1">
      <alignment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/>
    <xf numFmtId="41" fontId="11" fillId="0" borderId="0" xfId="0" applyNumberFormat="1" applyFont="1"/>
    <xf numFmtId="10" fontId="11" fillId="0" borderId="0" xfId="0" applyNumberFormat="1" applyFont="1" applyAlignment="1">
      <alignment horizontal="center"/>
    </xf>
    <xf numFmtId="3" fontId="35" fillId="0" borderId="0" xfId="0" applyNumberFormat="1" applyFont="1"/>
    <xf numFmtId="168" fontId="11" fillId="0" borderId="0" xfId="0" applyNumberFormat="1" applyFont="1"/>
    <xf numFmtId="3" fontId="11" fillId="0" borderId="0" xfId="0" applyNumberFormat="1" applyFont="1"/>
    <xf numFmtId="3" fontId="11" fillId="0" borderId="0" xfId="0" applyNumberFormat="1" applyFont="1" applyAlignment="1">
      <alignment horizontal="center"/>
    </xf>
    <xf numFmtId="165" fontId="11" fillId="0" borderId="0" xfId="0" applyNumberFormat="1" applyFont="1"/>
    <xf numFmtId="3" fontId="8" fillId="0" borderId="0" xfId="0" applyNumberFormat="1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1" fillId="0" borderId="0" xfId="0" applyFont="1" applyAlignment="1">
      <alignment wrapText="1"/>
    </xf>
    <xf numFmtId="165" fontId="11" fillId="0" borderId="0" xfId="0" applyNumberFormat="1" applyFont="1" applyAlignment="1">
      <alignment wrapText="1"/>
    </xf>
    <xf numFmtId="3" fontId="34" fillId="0" borderId="0" xfId="0" applyNumberFormat="1" applyFont="1"/>
    <xf numFmtId="165" fontId="8" fillId="0" borderId="0" xfId="0" applyNumberFormat="1" applyFont="1" applyAlignment="1">
      <alignment horizontal="right" vertical="center"/>
    </xf>
    <xf numFmtId="0" fontId="24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 vertical="center" readingOrder="2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26" fillId="0" borderId="6" xfId="0" applyFont="1" applyBorder="1" applyAlignment="1">
      <alignment horizontal="center" vertical="center"/>
    </xf>
    <xf numFmtId="0" fontId="23" fillId="0" borderId="0" xfId="0" applyFont="1"/>
    <xf numFmtId="0" fontId="24" fillId="0" borderId="0" xfId="0" applyFont="1"/>
    <xf numFmtId="41" fontId="24" fillId="0" borderId="0" xfId="0" applyNumberFormat="1" applyFont="1"/>
    <xf numFmtId="10" fontId="24" fillId="0" borderId="0" xfId="0" applyNumberFormat="1" applyFont="1" applyAlignment="1">
      <alignment horizontal="center" vertical="center"/>
    </xf>
    <xf numFmtId="3" fontId="45" fillId="0" borderId="0" xfId="0" applyNumberFormat="1" applyFont="1"/>
    <xf numFmtId="3" fontId="40" fillId="0" borderId="0" xfId="0" applyNumberFormat="1" applyFont="1"/>
    <xf numFmtId="3" fontId="46" fillId="0" borderId="0" xfId="0" applyNumberFormat="1" applyFont="1"/>
    <xf numFmtId="3" fontId="39" fillId="0" borderId="0" xfId="0" applyNumberFormat="1" applyFont="1"/>
    <xf numFmtId="41" fontId="24" fillId="0" borderId="0" xfId="0" applyNumberFormat="1" applyFont="1" applyAlignment="1">
      <alignment vertical="center"/>
    </xf>
    <xf numFmtId="41" fontId="24" fillId="0" borderId="0" xfId="0" applyNumberFormat="1" applyFont="1" applyAlignment="1">
      <alignment horizontal="center" vertical="center"/>
    </xf>
    <xf numFmtId="165" fontId="24" fillId="0" borderId="0" xfId="0" applyNumberFormat="1" applyFont="1" applyAlignment="1">
      <alignment vertical="center"/>
    </xf>
    <xf numFmtId="166" fontId="24" fillId="0" borderId="2" xfId="0" applyNumberFormat="1" applyFont="1" applyBorder="1" applyAlignment="1">
      <alignment vertical="center"/>
    </xf>
    <xf numFmtId="3" fontId="24" fillId="0" borderId="0" xfId="0" applyNumberFormat="1" applyFont="1" applyAlignment="1">
      <alignment horizontal="center" vertical="center"/>
    </xf>
    <xf numFmtId="167" fontId="36" fillId="0" borderId="0" xfId="0" applyNumberFormat="1" applyFont="1" applyAlignment="1">
      <alignment vertical="center"/>
    </xf>
    <xf numFmtId="3" fontId="24" fillId="0" borderId="0" xfId="0" applyNumberFormat="1" applyFont="1" applyAlignment="1">
      <alignment vertical="center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3" fontId="50" fillId="0" borderId="0" xfId="0" applyNumberFormat="1" applyFont="1"/>
    <xf numFmtId="3" fontId="49" fillId="0" borderId="0" xfId="0" applyNumberFormat="1" applyFont="1" applyAlignment="1">
      <alignment vertical="center"/>
    </xf>
    <xf numFmtId="3" fontId="48" fillId="0" borderId="10" xfId="0" applyNumberFormat="1" applyFont="1" applyBorder="1" applyAlignment="1">
      <alignment horizontal="center" vertical="top"/>
    </xf>
    <xf numFmtId="167" fontId="24" fillId="0" borderId="0" xfId="0" applyNumberFormat="1" applyFont="1" applyAlignment="1">
      <alignment vertical="center"/>
    </xf>
    <xf numFmtId="0" fontId="14" fillId="0" borderId="0" xfId="3" applyFont="1" applyAlignment="1">
      <alignment horizontal="right" vertical="center" readingOrder="2"/>
    </xf>
    <xf numFmtId="0" fontId="26" fillId="0" borderId="0" xfId="3" applyFont="1" applyAlignment="1">
      <alignment horizontal="center" vertical="center" wrapText="1"/>
    </xf>
    <xf numFmtId="0" fontId="24" fillId="0" borderId="0" xfId="3" applyFont="1" applyAlignment="1">
      <alignment vertical="center" wrapText="1"/>
    </xf>
    <xf numFmtId="0" fontId="26" fillId="0" borderId="9" xfId="3" applyFont="1" applyBorder="1" applyAlignment="1">
      <alignment horizontal="center" vertical="center" wrapText="1"/>
    </xf>
    <xf numFmtId="0" fontId="26" fillId="0" borderId="0" xfId="3" applyFont="1" applyAlignment="1">
      <alignment vertical="center" wrapText="1"/>
    </xf>
    <xf numFmtId="0" fontId="26" fillId="0" borderId="7" xfId="3" applyFont="1" applyBorder="1" applyAlignment="1">
      <alignment horizontal="center" vertical="center" wrapText="1"/>
    </xf>
    <xf numFmtId="41" fontId="8" fillId="0" borderId="0" xfId="0" applyNumberFormat="1" applyFont="1" applyAlignment="1">
      <alignment wrapText="1"/>
    </xf>
    <xf numFmtId="41" fontId="8" fillId="0" borderId="0" xfId="0" applyNumberFormat="1" applyFont="1"/>
    <xf numFmtId="0" fontId="8" fillId="0" borderId="2" xfId="0" applyFont="1" applyBorder="1"/>
    <xf numFmtId="41" fontId="8" fillId="0" borderId="2" xfId="0" applyNumberFormat="1" applyFont="1" applyBorder="1"/>
    <xf numFmtId="43" fontId="11" fillId="0" borderId="0" xfId="0" applyNumberFormat="1" applyFont="1" applyAlignment="1">
      <alignment horizontal="center"/>
    </xf>
    <xf numFmtId="3" fontId="13" fillId="0" borderId="2" xfId="0" applyNumberFormat="1" applyFont="1" applyBorder="1"/>
    <xf numFmtId="0" fontId="3" fillId="0" borderId="3" xfId="0" applyFont="1" applyBorder="1" applyAlignment="1">
      <alignment horizontal="center" vertical="center"/>
    </xf>
    <xf numFmtId="43" fontId="8" fillId="0" borderId="0" xfId="0" applyNumberFormat="1" applyFont="1" applyAlignment="1">
      <alignment horizontal="center"/>
    </xf>
    <xf numFmtId="167" fontId="3" fillId="0" borderId="2" xfId="2" applyNumberFormat="1" applyFont="1" applyFill="1" applyBorder="1" applyAlignment="1">
      <alignment horizontal="center" vertical="center"/>
    </xf>
    <xf numFmtId="165" fontId="8" fillId="0" borderId="2" xfId="0" applyNumberFormat="1" applyFont="1" applyBorder="1"/>
    <xf numFmtId="43" fontId="3" fillId="0" borderId="2" xfId="2" applyNumberFormat="1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65" fontId="0" fillId="0" borderId="0" xfId="2" applyNumberFormat="1" applyFont="1" applyFill="1"/>
    <xf numFmtId="0" fontId="8" fillId="0" borderId="0" xfId="0" applyFont="1" applyAlignment="1">
      <alignment horizontal="right" vertical="center"/>
    </xf>
    <xf numFmtId="166" fontId="8" fillId="0" borderId="2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47" fillId="0" borderId="0" xfId="0" applyNumberFormat="1" applyFont="1" applyAlignment="1">
      <alignment horizontal="right" vertical="center"/>
    </xf>
    <xf numFmtId="165" fontId="33" fillId="0" borderId="0" xfId="0" applyNumberFormat="1" applyFont="1" applyAlignment="1">
      <alignment horizontal="right" vertical="center"/>
    </xf>
    <xf numFmtId="165" fontId="31" fillId="0" borderId="0" xfId="0" applyNumberFormat="1" applyFont="1" applyFill="1"/>
    <xf numFmtId="165" fontId="52" fillId="0" borderId="0" xfId="0" applyNumberFormat="1" applyFont="1" applyFill="1" applyAlignment="1">
      <alignment horizontal="center" vertical="center"/>
    </xf>
    <xf numFmtId="165" fontId="9" fillId="0" borderId="0" xfId="0" applyNumberFormat="1" applyFont="1" applyFill="1"/>
    <xf numFmtId="165" fontId="29" fillId="0" borderId="0" xfId="0" applyNumberFormat="1" applyFont="1" applyFill="1"/>
    <xf numFmtId="165" fontId="29" fillId="0" borderId="0" xfId="0" applyNumberFormat="1" applyFont="1" applyFill="1" applyAlignment="1">
      <alignment horizontal="center"/>
    </xf>
    <xf numFmtId="0" fontId="54" fillId="0" borderId="0" xfId="0" applyFont="1" applyFill="1" applyAlignment="1">
      <alignment horizontal="right" vertical="center" readingOrder="2"/>
    </xf>
    <xf numFmtId="3" fontId="54" fillId="0" borderId="0" xfId="0" applyNumberFormat="1" applyFont="1" applyFill="1" applyAlignment="1">
      <alignment horizontal="right" vertical="center" readingOrder="2"/>
    </xf>
    <xf numFmtId="0" fontId="54" fillId="0" borderId="0" xfId="0" applyFont="1" applyFill="1" applyAlignment="1">
      <alignment horizontal="center" vertical="center" readingOrder="2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/>
    </xf>
    <xf numFmtId="165" fontId="29" fillId="0" borderId="0" xfId="0" applyNumberFormat="1" applyFont="1" applyFill="1" applyAlignment="1">
      <alignment wrapText="1"/>
    </xf>
    <xf numFmtId="165" fontId="30" fillId="0" borderId="1" xfId="0" applyNumberFormat="1" applyFont="1" applyFill="1" applyBorder="1" applyAlignment="1">
      <alignment horizontal="center" vertical="center" wrapText="1"/>
    </xf>
    <xf numFmtId="0" fontId="30" fillId="0" borderId="0" xfId="0" applyFont="1" applyFill="1"/>
    <xf numFmtId="0" fontId="29" fillId="0" borderId="0" xfId="0" applyFont="1" applyFill="1"/>
    <xf numFmtId="165" fontId="29" fillId="0" borderId="0" xfId="0" applyNumberFormat="1" applyFont="1" applyFill="1" applyAlignment="1">
      <alignment horizontal="right" vertical="center"/>
    </xf>
    <xf numFmtId="10" fontId="29" fillId="0" borderId="0" xfId="0" applyNumberFormat="1" applyFont="1" applyFill="1" applyAlignment="1">
      <alignment horizontal="center"/>
    </xf>
    <xf numFmtId="3" fontId="29" fillId="0" borderId="0" xfId="0" applyNumberFormat="1" applyFont="1" applyFill="1"/>
    <xf numFmtId="165" fontId="30" fillId="0" borderId="2" xfId="0" applyNumberFormat="1" applyFont="1" applyFill="1" applyBorder="1"/>
    <xf numFmtId="3" fontId="36" fillId="0" borderId="0" xfId="0" applyNumberFormat="1" applyFont="1" applyFill="1"/>
    <xf numFmtId="165" fontId="36" fillId="0" borderId="0" xfId="0" applyNumberFormat="1" applyFont="1" applyFill="1" applyAlignment="1">
      <alignment horizontal="right" vertical="center"/>
    </xf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right" vertical="center" readingOrder="2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35" fillId="0" borderId="0" xfId="0" applyNumberFormat="1" applyFont="1" applyFill="1"/>
    <xf numFmtId="0" fontId="6" fillId="0" borderId="0" xfId="0" applyFont="1" applyFill="1"/>
    <xf numFmtId="3" fontId="4" fillId="0" borderId="0" xfId="0" applyNumberFormat="1" applyFont="1" applyFill="1"/>
    <xf numFmtId="165" fontId="13" fillId="0" borderId="2" xfId="0" applyNumberFormat="1" applyFont="1" applyFill="1" applyBorder="1"/>
    <xf numFmtId="0" fontId="11" fillId="0" borderId="0" xfId="0" applyFont="1" applyFill="1"/>
    <xf numFmtId="165" fontId="13" fillId="0" borderId="2" xfId="0" applyNumberFormat="1" applyFont="1" applyFill="1" applyBorder="1" applyAlignment="1">
      <alignment horizontal="right"/>
    </xf>
    <xf numFmtId="168" fontId="4" fillId="0" borderId="0" xfId="0" applyNumberFormat="1" applyFont="1" applyFill="1"/>
    <xf numFmtId="165" fontId="4" fillId="0" borderId="0" xfId="0" applyNumberFormat="1" applyFont="1" applyFill="1"/>
    <xf numFmtId="0" fontId="4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readingOrder="2"/>
    </xf>
    <xf numFmtId="0" fontId="5" fillId="0" borderId="4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 wrapText="1"/>
    </xf>
    <xf numFmtId="3" fontId="11" fillId="0" borderId="0" xfId="0" applyNumberFormat="1" applyFont="1" applyFill="1"/>
    <xf numFmtId="0" fontId="11" fillId="0" borderId="0" xfId="0" applyFont="1" applyFill="1" applyAlignment="1">
      <alignment vertical="center"/>
    </xf>
    <xf numFmtId="41" fontId="4" fillId="0" borderId="0" xfId="0" applyNumberFormat="1" applyFont="1" applyFill="1"/>
    <xf numFmtId="165" fontId="13" fillId="0" borderId="2" xfId="0" applyNumberFormat="1" applyFont="1" applyFill="1" applyBorder="1" applyAlignment="1">
      <alignment vertical="center"/>
    </xf>
    <xf numFmtId="168" fontId="11" fillId="0" borderId="0" xfId="0" applyNumberFormat="1" applyFont="1" applyFill="1"/>
    <xf numFmtId="0" fontId="8" fillId="0" borderId="0" xfId="3" applyFont="1" applyFill="1"/>
    <xf numFmtId="0" fontId="3" fillId="0" borderId="0" xfId="3" applyFont="1" applyFill="1" applyAlignment="1">
      <alignment horizontal="center" vertical="center"/>
    </xf>
    <xf numFmtId="0" fontId="19" fillId="0" borderId="0" xfId="0" applyFont="1" applyFill="1" applyAlignment="1">
      <alignment horizontal="right" vertical="center" readingOrder="2"/>
    </xf>
    <xf numFmtId="0" fontId="3" fillId="0" borderId="5" xfId="3" applyFont="1" applyFill="1" applyBorder="1" applyAlignment="1">
      <alignment horizontal="center" vertical="center" wrapText="1"/>
    </xf>
    <xf numFmtId="0" fontId="8" fillId="0" borderId="5" xfId="3" applyFont="1" applyFill="1" applyBorder="1" applyAlignment="1">
      <alignment wrapText="1"/>
    </xf>
    <xf numFmtId="0" fontId="7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165" fontId="8" fillId="0" borderId="2" xfId="0" applyNumberFormat="1" applyFont="1" applyFill="1" applyBorder="1"/>
    <xf numFmtId="166" fontId="8" fillId="0" borderId="2" xfId="3" applyNumberFormat="1" applyFont="1" applyFill="1" applyBorder="1"/>
    <xf numFmtId="168" fontId="8" fillId="0" borderId="0" xfId="3" applyNumberFormat="1" applyFont="1" applyFill="1"/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167" fontId="9" fillId="0" borderId="0" xfId="2" applyNumberFormat="1" applyFont="1" applyFill="1" applyAlignment="1">
      <alignment vertical="center"/>
    </xf>
    <xf numFmtId="0" fontId="41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3" fontId="10" fillId="0" borderId="0" xfId="0" applyNumberFormat="1" applyFont="1" applyFill="1" applyAlignment="1">
      <alignment horizontal="center" vertical="center"/>
    </xf>
    <xf numFmtId="41" fontId="8" fillId="0" borderId="0" xfId="0" applyNumberFormat="1" applyFont="1" applyFill="1"/>
    <xf numFmtId="167" fontId="10" fillId="0" borderId="0" xfId="2" applyNumberFormat="1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24" fillId="0" borderId="0" xfId="0" applyFont="1" applyFill="1" applyAlignment="1">
      <alignment vertical="center" wrapText="1"/>
    </xf>
    <xf numFmtId="0" fontId="26" fillId="0" borderId="1" xfId="0" applyFont="1" applyFill="1" applyBorder="1" applyAlignment="1">
      <alignment horizontal="center" vertical="center" wrapText="1"/>
    </xf>
    <xf numFmtId="167" fontId="26" fillId="0" borderId="1" xfId="2" applyNumberFormat="1" applyFont="1" applyFill="1" applyBorder="1" applyAlignment="1">
      <alignment horizontal="center" vertical="center" wrapText="1"/>
    </xf>
    <xf numFmtId="0" fontId="41" fillId="0" borderId="0" xfId="0" applyFont="1" applyFill="1" applyAlignment="1">
      <alignment vertical="center" wrapText="1"/>
    </xf>
    <xf numFmtId="165" fontId="8" fillId="0" borderId="0" xfId="0" applyNumberFormat="1" applyFont="1" applyFill="1" applyAlignment="1">
      <alignment horizontal="right" vertical="center"/>
    </xf>
    <xf numFmtId="41" fontId="24" fillId="0" borderId="0" xfId="0" applyNumberFormat="1" applyFont="1" applyFill="1" applyAlignment="1">
      <alignment vertical="center"/>
    </xf>
    <xf numFmtId="3" fontId="24" fillId="0" borderId="0" xfId="0" applyNumberFormat="1" applyFont="1" applyFill="1" applyAlignment="1">
      <alignment vertical="center"/>
    </xf>
    <xf numFmtId="165" fontId="24" fillId="0" borderId="0" xfId="0" applyNumberFormat="1" applyFont="1" applyFill="1" applyAlignment="1">
      <alignment vertical="center"/>
    </xf>
    <xf numFmtId="165" fontId="8" fillId="0" borderId="0" xfId="0" applyNumberFormat="1" applyFont="1" applyFill="1" applyAlignment="1">
      <alignment vertical="center"/>
    </xf>
    <xf numFmtId="165" fontId="8" fillId="0" borderId="0" xfId="0" applyNumberFormat="1" applyFont="1" applyFill="1" applyAlignment="1">
      <alignment horizontal="center" vertical="center"/>
    </xf>
    <xf numFmtId="166" fontId="8" fillId="0" borderId="2" xfId="0" applyNumberFormat="1" applyFont="1" applyFill="1" applyBorder="1" applyAlignment="1">
      <alignment vertical="center"/>
    </xf>
    <xf numFmtId="41" fontId="8" fillId="0" borderId="7" xfId="0" applyNumberFormat="1" applyFont="1" applyFill="1" applyBorder="1"/>
    <xf numFmtId="41" fontId="33" fillId="0" borderId="0" xfId="0" applyNumberFormat="1" applyFont="1" applyFill="1"/>
    <xf numFmtId="41" fontId="47" fillId="0" borderId="0" xfId="0" applyNumberFormat="1" applyFont="1" applyFill="1"/>
    <xf numFmtId="3" fontId="8" fillId="0" borderId="0" xfId="0" applyNumberFormat="1" applyFont="1" applyFill="1"/>
    <xf numFmtId="165" fontId="9" fillId="0" borderId="0" xfId="0" applyNumberFormat="1" applyFont="1" applyFill="1" applyAlignment="1">
      <alignment vertical="center"/>
    </xf>
    <xf numFmtId="165" fontId="38" fillId="0" borderId="0" xfId="0" applyNumberFormat="1" applyFont="1" applyFill="1" applyAlignment="1">
      <alignment vertical="center"/>
    </xf>
    <xf numFmtId="3" fontId="7" fillId="0" borderId="0" xfId="0" applyNumberFormat="1" applyFont="1" applyFill="1" applyAlignment="1">
      <alignment horizontal="center" vertical="center"/>
    </xf>
    <xf numFmtId="3" fontId="7" fillId="0" borderId="0" xfId="0" applyNumberFormat="1" applyFont="1" applyFill="1" applyAlignment="1">
      <alignment vertical="center"/>
    </xf>
    <xf numFmtId="166" fontId="7" fillId="0" borderId="0" xfId="0" applyNumberFormat="1" applyFont="1" applyFill="1" applyAlignment="1">
      <alignment vertical="center"/>
    </xf>
    <xf numFmtId="167" fontId="7" fillId="0" borderId="0" xfId="2" applyNumberFormat="1" applyFont="1" applyFill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0" xfId="3" applyFont="1" applyAlignment="1">
      <alignment horizontal="right" vertical="center" readingOrder="2"/>
    </xf>
    <xf numFmtId="0" fontId="8" fillId="0" borderId="6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readingOrder="2"/>
    </xf>
    <xf numFmtId="0" fontId="20" fillId="0" borderId="6" xfId="0" applyFont="1" applyBorder="1" applyAlignment="1">
      <alignment horizontal="center" vertical="center" readingOrder="2"/>
    </xf>
    <xf numFmtId="0" fontId="17" fillId="0" borderId="0" xfId="0" applyFont="1" applyAlignment="1">
      <alignment horizontal="right" vertical="center" readingOrder="2"/>
    </xf>
    <xf numFmtId="0" fontId="3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 readingOrder="2"/>
    </xf>
    <xf numFmtId="0" fontId="28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165" fontId="51" fillId="0" borderId="0" xfId="0" applyNumberFormat="1" applyFont="1" applyFill="1" applyAlignment="1">
      <alignment horizontal="center" vertical="center"/>
    </xf>
    <xf numFmtId="165" fontId="30" fillId="0" borderId="0" xfId="0" applyNumberFormat="1" applyFont="1" applyFill="1" applyAlignment="1">
      <alignment horizontal="center" vertical="center"/>
    </xf>
    <xf numFmtId="165" fontId="30" fillId="0" borderId="1" xfId="0" applyNumberFormat="1" applyFont="1" applyFill="1" applyBorder="1" applyAlignment="1">
      <alignment horizontal="center" vertical="center"/>
    </xf>
    <xf numFmtId="0" fontId="53" fillId="0" borderId="0" xfId="0" applyFont="1" applyFill="1" applyAlignment="1">
      <alignment horizontal="right" vertical="center" readingOrder="2"/>
    </xf>
    <xf numFmtId="0" fontId="3" fillId="0" borderId="0" xfId="3" applyFont="1" applyFill="1" applyAlignment="1">
      <alignment horizontal="center" vertical="center"/>
    </xf>
    <xf numFmtId="0" fontId="19" fillId="0" borderId="0" xfId="0" applyFont="1" applyFill="1" applyAlignment="1">
      <alignment horizontal="right" vertical="center" readingOrder="2"/>
    </xf>
    <xf numFmtId="0" fontId="5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 readingOrder="2"/>
    </xf>
  </cellXfs>
  <cellStyles count="5">
    <cellStyle name="Comma" xfId="2" builtinId="3"/>
    <cellStyle name="Comma 2" xfId="4" xr:uid="{20F315B7-6660-4AC9-9D35-9FCEB33F9C15}"/>
    <cellStyle name="Normal" xfId="0" builtinId="0"/>
    <cellStyle name="Normal 2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7621</xdr:colOff>
      <xdr:row>10</xdr:row>
      <xdr:rowOff>173264</xdr:rowOff>
    </xdr:from>
    <xdr:to>
      <xdr:col>9</xdr:col>
      <xdr:colOff>355600</xdr:colOff>
      <xdr:row>22</xdr:row>
      <xdr:rowOff>87992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844400" y="2078264"/>
          <a:ext cx="4615179" cy="22007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12</xdr:col>
      <xdr:colOff>0</xdr:colOff>
      <xdr:row>49</xdr:row>
      <xdr:rowOff>160804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7B041DD-B61C-4C7D-854D-D8F8E1B09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371200" y="28575"/>
          <a:ext cx="7315200" cy="9466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9:M32"/>
  <sheetViews>
    <sheetView rightToLeft="1" tabSelected="1" view="pageBreakPreview" zoomScaleNormal="100" zoomScaleSheetLayoutView="100" workbookViewId="0">
      <selection activeCell="G33" sqref="G33"/>
    </sheetView>
  </sheetViews>
  <sheetFormatPr defaultRowHeight="15"/>
  <sheetData>
    <row r="19" spans="1:13" ht="15" customHeight="1"/>
    <row r="20" spans="1:13" ht="15" customHeight="1"/>
    <row r="21" spans="1:13" ht="15" customHeight="1"/>
    <row r="23" spans="1:13" ht="15" customHeight="1">
      <c r="A23" s="199" t="s">
        <v>94</v>
      </c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</row>
    <row r="24" spans="1:13" ht="15" customHeight="1">
      <c r="A24" s="199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</row>
    <row r="25" spans="1:13" ht="15" customHeight="1">
      <c r="A25" s="199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</row>
    <row r="28" spans="1:13">
      <c r="A28" s="200" t="s">
        <v>167</v>
      </c>
      <c r="B28" s="200"/>
      <c r="C28" s="200"/>
      <c r="D28" s="200"/>
      <c r="E28" s="200"/>
      <c r="F28" s="200"/>
      <c r="G28" s="200"/>
      <c r="H28" s="200"/>
      <c r="I28" s="200"/>
      <c r="J28" s="200"/>
      <c r="K28" s="200"/>
      <c r="L28" s="200"/>
      <c r="M28" s="200"/>
    </row>
    <row r="29" spans="1:13">
      <c r="A29" s="200"/>
      <c r="B29" s="200"/>
      <c r="C29" s="200"/>
      <c r="D29" s="200"/>
      <c r="E29" s="200"/>
      <c r="F29" s="200"/>
      <c r="G29" s="200"/>
      <c r="H29" s="200"/>
      <c r="I29" s="200"/>
      <c r="J29" s="200"/>
      <c r="K29" s="200"/>
      <c r="L29" s="200"/>
      <c r="M29" s="200"/>
    </row>
    <row r="30" spans="1:13">
      <c r="A30" s="200"/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</row>
    <row r="32" spans="1:13">
      <c r="C32" s="17"/>
    </row>
  </sheetData>
  <mergeCells count="2">
    <mergeCell ref="A23:M25"/>
    <mergeCell ref="A28:M30"/>
  </mergeCells>
  <pageMargins left="0.7" right="0.7" top="0.75" bottom="0.75" header="0.3" footer="0.3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2:AA74"/>
  <sheetViews>
    <sheetView rightToLeft="1" view="pageBreakPreview" zoomScale="40" zoomScaleNormal="100" zoomScaleSheetLayoutView="40" workbookViewId="0">
      <selection sqref="A1:XFD1048576"/>
    </sheetView>
  </sheetViews>
  <sheetFormatPr defaultColWidth="9.140625" defaultRowHeight="27.75"/>
  <cols>
    <col min="1" max="1" width="74.140625" style="121" bestFit="1" customWidth="1"/>
    <col min="2" max="2" width="1" style="121" customWidth="1"/>
    <col min="3" max="3" width="39.28515625" style="121" bestFit="1" customWidth="1"/>
    <col min="4" max="4" width="1" style="121" customWidth="1"/>
    <col min="5" max="5" width="45.7109375" style="121" bestFit="1" customWidth="1"/>
    <col min="6" max="6" width="2.5703125" style="121" customWidth="1"/>
    <col min="7" max="7" width="44.28515625" style="121" bestFit="1" customWidth="1"/>
    <col min="8" max="8" width="1" style="121" customWidth="1"/>
    <col min="9" max="9" width="43.85546875" style="121" bestFit="1" customWidth="1"/>
    <col min="10" max="10" width="1" style="121" customWidth="1"/>
    <col min="11" max="11" width="22.28515625" style="122" customWidth="1"/>
    <col min="12" max="12" width="1" style="121" customWidth="1"/>
    <col min="13" max="13" width="44.28515625" style="121" bestFit="1" customWidth="1"/>
    <col min="14" max="14" width="1" style="121" customWidth="1"/>
    <col min="15" max="15" width="44.5703125" style="121" bestFit="1" customWidth="1"/>
    <col min="16" max="16" width="1.5703125" style="121" customWidth="1"/>
    <col min="17" max="17" width="44" style="121" customWidth="1"/>
    <col min="18" max="18" width="1.28515625" style="121" customWidth="1"/>
    <col min="19" max="19" width="43.42578125" style="121" customWidth="1"/>
    <col min="20" max="20" width="1" style="121" customWidth="1"/>
    <col min="21" max="21" width="23.42578125" style="122" customWidth="1"/>
    <col min="22" max="22" width="1" style="121" customWidth="1"/>
    <col min="23" max="23" width="36.5703125" style="121" bestFit="1" customWidth="1"/>
    <col min="24" max="24" width="34.85546875" style="121" bestFit="1" customWidth="1"/>
    <col min="25" max="25" width="37.7109375" style="121" bestFit="1" customWidth="1"/>
    <col min="26" max="26" width="23" style="121" bestFit="1" customWidth="1"/>
    <col min="27" max="27" width="31.7109375" style="121" bestFit="1" customWidth="1"/>
    <col min="28" max="16384" width="9.140625" style="121"/>
  </cols>
  <sheetData>
    <row r="2" spans="1:25" s="113" customFormat="1" ht="78">
      <c r="A2" s="225" t="s">
        <v>67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</row>
    <row r="3" spans="1:25" s="113" customFormat="1" ht="78">
      <c r="A3" s="225" t="s">
        <v>29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</row>
    <row r="4" spans="1:25" s="113" customFormat="1" ht="78">
      <c r="A4" s="225" t="str">
        <f>'درآمد ناشی از فروش '!A4:Q4</f>
        <v>برای ماه منتهی به 1402/10/30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</row>
    <row r="5" spans="1:25" s="115" customFormat="1" ht="36">
      <c r="A5" s="114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</row>
    <row r="6" spans="1:25" s="116" customFormat="1" ht="53.25">
      <c r="A6" s="228" t="s">
        <v>80</v>
      </c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U6" s="117"/>
    </row>
    <row r="7" spans="1:25" ht="40.5">
      <c r="A7" s="118"/>
      <c r="B7" s="118"/>
      <c r="C7" s="118"/>
      <c r="D7" s="118"/>
      <c r="E7" s="118"/>
      <c r="F7" s="118"/>
      <c r="G7" s="118"/>
      <c r="H7" s="118"/>
      <c r="I7" s="119"/>
      <c r="J7" s="118"/>
      <c r="K7" s="120"/>
      <c r="L7" s="118"/>
      <c r="M7" s="118"/>
      <c r="N7" s="118"/>
      <c r="O7" s="118"/>
      <c r="P7" s="118"/>
      <c r="Q7" s="118"/>
      <c r="R7" s="118"/>
      <c r="S7" s="119"/>
    </row>
    <row r="8" spans="1:25" s="116" customFormat="1" ht="46.5" customHeight="1" thickBot="1">
      <c r="A8" s="226" t="s">
        <v>3</v>
      </c>
      <c r="C8" s="227" t="s">
        <v>171</v>
      </c>
      <c r="D8" s="227" t="s">
        <v>31</v>
      </c>
      <c r="E8" s="227" t="s">
        <v>31</v>
      </c>
      <c r="F8" s="227"/>
      <c r="G8" s="227" t="s">
        <v>31</v>
      </c>
      <c r="H8" s="227" t="s">
        <v>31</v>
      </c>
      <c r="I8" s="227" t="s">
        <v>31</v>
      </c>
      <c r="J8" s="227" t="s">
        <v>31</v>
      </c>
      <c r="K8" s="227" t="s">
        <v>31</v>
      </c>
      <c r="M8" s="227" t="s">
        <v>172</v>
      </c>
      <c r="N8" s="227" t="s">
        <v>32</v>
      </c>
      <c r="O8" s="227" t="s">
        <v>32</v>
      </c>
      <c r="P8" s="227" t="s">
        <v>32</v>
      </c>
      <c r="Q8" s="227" t="s">
        <v>32</v>
      </c>
      <c r="R8" s="227"/>
      <c r="S8" s="227" t="s">
        <v>32</v>
      </c>
      <c r="T8" s="227" t="s">
        <v>32</v>
      </c>
      <c r="U8" s="227" t="s">
        <v>32</v>
      </c>
    </row>
    <row r="9" spans="1:25" s="123" customFormat="1" ht="76.5" customHeight="1" thickBot="1">
      <c r="A9" s="227" t="s">
        <v>3</v>
      </c>
      <c r="C9" s="124" t="s">
        <v>49</v>
      </c>
      <c r="E9" s="124" t="s">
        <v>50</v>
      </c>
      <c r="F9" s="124"/>
      <c r="G9" s="124" t="s">
        <v>51</v>
      </c>
      <c r="I9" s="124" t="s">
        <v>22</v>
      </c>
      <c r="K9" s="124" t="s">
        <v>52</v>
      </c>
      <c r="M9" s="124" t="s">
        <v>49</v>
      </c>
      <c r="O9" s="124" t="s">
        <v>50</v>
      </c>
      <c r="Q9" s="124" t="s">
        <v>51</v>
      </c>
      <c r="R9" s="124"/>
      <c r="S9" s="124" t="s">
        <v>22</v>
      </c>
      <c r="U9" s="124" t="s">
        <v>52</v>
      </c>
    </row>
    <row r="10" spans="1:25" s="126" customFormat="1" ht="51" customHeight="1">
      <c r="A10" s="125" t="s">
        <v>165</v>
      </c>
      <c r="C10" s="127">
        <v>0</v>
      </c>
      <c r="D10" s="127"/>
      <c r="E10" s="127">
        <v>1262115661</v>
      </c>
      <c r="F10" s="127"/>
      <c r="G10" s="127">
        <v>207843799</v>
      </c>
      <c r="H10" s="127"/>
      <c r="I10" s="127">
        <f t="shared" ref="I10:I48" si="0">C10+E10+G10</f>
        <v>1469959460</v>
      </c>
      <c r="K10" s="128">
        <f>I10/-18532128487</f>
        <v>-7.9319515889993628E-2</v>
      </c>
      <c r="M10" s="127">
        <v>0</v>
      </c>
      <c r="N10" s="127"/>
      <c r="O10" s="127">
        <v>1871759286</v>
      </c>
      <c r="P10" s="127"/>
      <c r="Q10" s="127">
        <v>207843799</v>
      </c>
      <c r="R10" s="127"/>
      <c r="S10" s="127">
        <f>M10+O10+Q10</f>
        <v>2079603085</v>
      </c>
      <c r="U10" s="128">
        <f>S10/'جمع درآمدها'!$J$5</f>
        <v>3.8272749031841493E-3</v>
      </c>
      <c r="W10" s="129"/>
      <c r="X10" s="129"/>
      <c r="Y10" s="116"/>
    </row>
    <row r="11" spans="1:25" s="126" customFormat="1" ht="51" customHeight="1">
      <c r="A11" s="125" t="s">
        <v>162</v>
      </c>
      <c r="C11" s="127">
        <v>0</v>
      </c>
      <c r="D11" s="127"/>
      <c r="E11" s="127">
        <v>0</v>
      </c>
      <c r="F11" s="127"/>
      <c r="G11" s="127">
        <v>1472005</v>
      </c>
      <c r="H11" s="127"/>
      <c r="I11" s="127">
        <f t="shared" si="0"/>
        <v>1472005</v>
      </c>
      <c r="K11" s="128">
        <f t="shared" ref="K11:K48" si="1">I11/-18532128487</f>
        <v>-7.9429893928945544E-5</v>
      </c>
      <c r="M11" s="127">
        <v>0</v>
      </c>
      <c r="N11" s="127"/>
      <c r="O11" s="127">
        <v>0</v>
      </c>
      <c r="P11" s="127"/>
      <c r="Q11" s="127">
        <v>1472005</v>
      </c>
      <c r="R11" s="127"/>
      <c r="S11" s="127">
        <f t="shared" ref="S11:S51" si="2">M11+O11+Q11</f>
        <v>1472005</v>
      </c>
      <c r="U11" s="128">
        <f>S11/'جمع درآمدها'!$J$5</f>
        <v>2.7090591634997425E-6</v>
      </c>
      <c r="W11" s="129"/>
      <c r="X11" s="129"/>
      <c r="Y11" s="116"/>
    </row>
    <row r="12" spans="1:25" s="126" customFormat="1" ht="51" customHeight="1">
      <c r="A12" s="125" t="s">
        <v>87</v>
      </c>
      <c r="C12" s="127">
        <v>0</v>
      </c>
      <c r="D12" s="127"/>
      <c r="E12" s="127">
        <v>0</v>
      </c>
      <c r="F12" s="127"/>
      <c r="G12" s="127">
        <v>-9364105</v>
      </c>
      <c r="H12" s="127"/>
      <c r="I12" s="127">
        <f t="shared" si="0"/>
        <v>-9364105</v>
      </c>
      <c r="K12" s="128">
        <f t="shared" si="1"/>
        <v>5.0529031279751666E-4</v>
      </c>
      <c r="M12" s="127">
        <v>32900000000</v>
      </c>
      <c r="N12" s="127"/>
      <c r="O12" s="127">
        <v>0</v>
      </c>
      <c r="P12" s="127"/>
      <c r="Q12" s="127">
        <v>-33968638818</v>
      </c>
      <c r="R12" s="127"/>
      <c r="S12" s="127">
        <f t="shared" si="2"/>
        <v>-1068638818</v>
      </c>
      <c r="U12" s="128">
        <f>S12/'جمع درآمدها'!$J$5</f>
        <v>-1.9667092043671275E-3</v>
      </c>
      <c r="W12" s="129"/>
      <c r="X12" s="129"/>
      <c r="Y12" s="116"/>
    </row>
    <row r="13" spans="1:25" s="126" customFormat="1" ht="51" customHeight="1">
      <c r="A13" s="125" t="s">
        <v>110</v>
      </c>
      <c r="C13" s="127">
        <v>0</v>
      </c>
      <c r="D13" s="127"/>
      <c r="E13" s="127">
        <v>-8771832782</v>
      </c>
      <c r="F13" s="127"/>
      <c r="G13" s="127">
        <v>24082040547</v>
      </c>
      <c r="H13" s="127"/>
      <c r="I13" s="127">
        <f t="shared" si="0"/>
        <v>15310207765</v>
      </c>
      <c r="K13" s="128">
        <f t="shared" si="1"/>
        <v>-0.82614405440475291</v>
      </c>
      <c r="M13" s="127">
        <v>0</v>
      </c>
      <c r="N13" s="127"/>
      <c r="O13" s="127">
        <v>106658931121</v>
      </c>
      <c r="P13" s="127"/>
      <c r="Q13" s="127">
        <v>26815188683</v>
      </c>
      <c r="R13" s="127"/>
      <c r="S13" s="127">
        <f t="shared" si="2"/>
        <v>133474119804</v>
      </c>
      <c r="U13" s="128">
        <f>S13/'جمع درآمدها'!$J$5</f>
        <v>0.2456440619054206</v>
      </c>
      <c r="W13" s="129"/>
      <c r="X13" s="129"/>
      <c r="Y13" s="116"/>
    </row>
    <row r="14" spans="1:25" s="126" customFormat="1" ht="51" customHeight="1">
      <c r="A14" s="125" t="s">
        <v>164</v>
      </c>
      <c r="C14" s="127">
        <v>0</v>
      </c>
      <c r="D14" s="127"/>
      <c r="E14" s="127">
        <v>-35640480</v>
      </c>
      <c r="F14" s="127"/>
      <c r="G14" s="127">
        <v>50353546</v>
      </c>
      <c r="H14" s="127"/>
      <c r="I14" s="127">
        <f t="shared" si="0"/>
        <v>14713066</v>
      </c>
      <c r="K14" s="128">
        <f t="shared" si="1"/>
        <v>-7.939220802575909E-4</v>
      </c>
      <c r="M14" s="127">
        <v>0</v>
      </c>
      <c r="N14" s="127"/>
      <c r="O14" s="127">
        <v>-45761278</v>
      </c>
      <c r="P14" s="127"/>
      <c r="Q14" s="127">
        <v>50353546</v>
      </c>
      <c r="R14" s="127"/>
      <c r="S14" s="127">
        <f t="shared" si="2"/>
        <v>4592268</v>
      </c>
      <c r="U14" s="128">
        <f>S14/'جمع درآمدها'!$J$5</f>
        <v>8.4515512560396436E-6</v>
      </c>
      <c r="W14" s="129"/>
      <c r="X14" s="129"/>
      <c r="Y14" s="116"/>
    </row>
    <row r="15" spans="1:25" s="126" customFormat="1" ht="51" customHeight="1">
      <c r="A15" s="125" t="s">
        <v>123</v>
      </c>
      <c r="C15" s="127">
        <v>0</v>
      </c>
      <c r="D15" s="127"/>
      <c r="E15" s="127">
        <v>19753481461</v>
      </c>
      <c r="F15" s="127"/>
      <c r="G15" s="127">
        <v>1913956927</v>
      </c>
      <c r="H15" s="127"/>
      <c r="I15" s="127">
        <f t="shared" si="0"/>
        <v>21667438388</v>
      </c>
      <c r="K15" s="128">
        <f t="shared" si="1"/>
        <v>-1.1691823960318088</v>
      </c>
      <c r="M15" s="127">
        <v>24220000000</v>
      </c>
      <c r="N15" s="127"/>
      <c r="O15" s="127">
        <v>35088656669</v>
      </c>
      <c r="P15" s="127"/>
      <c r="Q15" s="127">
        <v>1583538005</v>
      </c>
      <c r="R15" s="127"/>
      <c r="S15" s="127">
        <f t="shared" si="2"/>
        <v>60892194674</v>
      </c>
      <c r="U15" s="128">
        <f>S15/'جمع درآمدها'!$J$5</f>
        <v>0.1120652157888118</v>
      </c>
      <c r="W15" s="129"/>
      <c r="X15" s="129"/>
      <c r="Y15" s="116"/>
    </row>
    <row r="16" spans="1:25" s="126" customFormat="1" ht="51" customHeight="1">
      <c r="A16" s="125" t="s">
        <v>126</v>
      </c>
      <c r="C16" s="127">
        <v>0</v>
      </c>
      <c r="D16" s="127"/>
      <c r="E16" s="127">
        <v>0</v>
      </c>
      <c r="F16" s="127"/>
      <c r="G16" s="127">
        <v>266610790</v>
      </c>
      <c r="H16" s="127"/>
      <c r="I16" s="127">
        <f t="shared" si="0"/>
        <v>266610790</v>
      </c>
      <c r="K16" s="128">
        <f t="shared" si="1"/>
        <v>-1.4386409536660795E-2</v>
      </c>
      <c r="M16" s="127">
        <v>0</v>
      </c>
      <c r="N16" s="127"/>
      <c r="O16" s="127">
        <v>0</v>
      </c>
      <c r="P16" s="127"/>
      <c r="Q16" s="127">
        <v>266610790</v>
      </c>
      <c r="R16" s="127"/>
      <c r="S16" s="127">
        <f t="shared" si="2"/>
        <v>266610790</v>
      </c>
      <c r="U16" s="128">
        <f>S16/'جمع درآمدها'!$J$5</f>
        <v>4.9066708587090768E-4</v>
      </c>
      <c r="W16" s="129"/>
      <c r="X16" s="129"/>
      <c r="Y16" s="116"/>
    </row>
    <row r="17" spans="1:25" s="126" customFormat="1" ht="51" customHeight="1">
      <c r="A17" s="125" t="s">
        <v>111</v>
      </c>
      <c r="C17" s="127">
        <v>0</v>
      </c>
      <c r="D17" s="127"/>
      <c r="E17" s="127">
        <v>-1621331539</v>
      </c>
      <c r="F17" s="127"/>
      <c r="G17" s="127">
        <v>-6126396122</v>
      </c>
      <c r="H17" s="127"/>
      <c r="I17" s="127">
        <f t="shared" si="0"/>
        <v>-7747727661</v>
      </c>
      <c r="K17" s="128">
        <f t="shared" si="1"/>
        <v>0.4180700380118188</v>
      </c>
      <c r="M17" s="127">
        <v>31960000000</v>
      </c>
      <c r="N17" s="127"/>
      <c r="O17" s="127">
        <v>-4368618902</v>
      </c>
      <c r="P17" s="127"/>
      <c r="Q17" s="127">
        <v>-19754276700</v>
      </c>
      <c r="R17" s="127"/>
      <c r="S17" s="127">
        <f t="shared" si="2"/>
        <v>7837104398</v>
      </c>
      <c r="U17" s="128">
        <f>S17/'جمع درآمدها'!$J$5</f>
        <v>1.4423306635986993E-2</v>
      </c>
      <c r="W17" s="129"/>
      <c r="X17" s="129"/>
      <c r="Y17" s="116"/>
    </row>
    <row r="18" spans="1:25" s="126" customFormat="1" ht="51" customHeight="1">
      <c r="A18" s="125" t="s">
        <v>90</v>
      </c>
      <c r="C18" s="127">
        <v>0</v>
      </c>
      <c r="D18" s="127"/>
      <c r="E18" s="127">
        <v>6193998961</v>
      </c>
      <c r="F18" s="127"/>
      <c r="G18" s="127">
        <v>4406888848</v>
      </c>
      <c r="H18" s="127"/>
      <c r="I18" s="127">
        <f t="shared" si="0"/>
        <v>10600887809</v>
      </c>
      <c r="K18" s="128">
        <f t="shared" si="1"/>
        <v>-0.5720275367417379</v>
      </c>
      <c r="M18" s="127">
        <v>3900000000</v>
      </c>
      <c r="N18" s="127"/>
      <c r="O18" s="127">
        <v>30752280897</v>
      </c>
      <c r="P18" s="127"/>
      <c r="Q18" s="127">
        <v>38759070924</v>
      </c>
      <c r="R18" s="127"/>
      <c r="S18" s="127">
        <f t="shared" si="2"/>
        <v>73411351821</v>
      </c>
      <c r="U18" s="128">
        <f>S18/'جمع درآمدها'!$J$5</f>
        <v>0.13510531238384621</v>
      </c>
      <c r="W18" s="129"/>
      <c r="X18" s="129"/>
      <c r="Y18" s="116"/>
    </row>
    <row r="19" spans="1:25" s="126" customFormat="1" ht="51" customHeight="1">
      <c r="A19" s="125" t="s">
        <v>162</v>
      </c>
      <c r="C19" s="127">
        <v>0</v>
      </c>
      <c r="D19" s="127"/>
      <c r="E19" s="127">
        <v>0</v>
      </c>
      <c r="F19" s="127"/>
      <c r="G19" s="127">
        <v>0</v>
      </c>
      <c r="H19" s="127"/>
      <c r="I19" s="127">
        <f t="shared" si="0"/>
        <v>0</v>
      </c>
      <c r="K19" s="128">
        <f t="shared" si="1"/>
        <v>0</v>
      </c>
      <c r="M19" s="127">
        <v>7500000000</v>
      </c>
      <c r="N19" s="127"/>
      <c r="O19" s="127">
        <v>0</v>
      </c>
      <c r="P19" s="127"/>
      <c r="Q19" s="127">
        <v>0</v>
      </c>
      <c r="R19" s="127"/>
      <c r="S19" s="127">
        <f t="shared" si="2"/>
        <v>7500000000</v>
      </c>
      <c r="U19" s="128">
        <f>S19/'جمع درآمدها'!$J$5</f>
        <v>1.3802904016119557E-2</v>
      </c>
      <c r="W19" s="129"/>
      <c r="X19" s="129"/>
      <c r="Y19" s="116"/>
    </row>
    <row r="20" spans="1:25" s="126" customFormat="1" ht="51" customHeight="1">
      <c r="A20" s="125" t="s">
        <v>119</v>
      </c>
      <c r="C20" s="127">
        <v>0</v>
      </c>
      <c r="D20" s="127"/>
      <c r="E20" s="127">
        <v>0</v>
      </c>
      <c r="F20" s="127"/>
      <c r="G20" s="127">
        <v>-784233800</v>
      </c>
      <c r="H20" s="127"/>
      <c r="I20" s="127">
        <f t="shared" si="0"/>
        <v>-784233800</v>
      </c>
      <c r="K20" s="128">
        <f t="shared" si="1"/>
        <v>4.231752443061939E-2</v>
      </c>
      <c r="M20" s="127">
        <v>0</v>
      </c>
      <c r="N20" s="127"/>
      <c r="O20" s="127">
        <v>0</v>
      </c>
      <c r="P20" s="127"/>
      <c r="Q20" s="127">
        <v>21379582004</v>
      </c>
      <c r="R20" s="127"/>
      <c r="S20" s="127">
        <f t="shared" si="2"/>
        <v>21379582004</v>
      </c>
      <c r="U20" s="128">
        <f>S20/'جمع درآمدها'!$J$5</f>
        <v>3.9346709107462532E-2</v>
      </c>
      <c r="W20" s="129"/>
      <c r="X20" s="129"/>
      <c r="Y20" s="116"/>
    </row>
    <row r="21" spans="1:25" s="126" customFormat="1" ht="51" customHeight="1">
      <c r="A21" s="125" t="s">
        <v>85</v>
      </c>
      <c r="C21" s="127">
        <v>0</v>
      </c>
      <c r="D21" s="127"/>
      <c r="E21" s="127">
        <v>0</v>
      </c>
      <c r="F21" s="127"/>
      <c r="G21" s="127">
        <v>428228796</v>
      </c>
      <c r="H21" s="127"/>
      <c r="I21" s="127">
        <f t="shared" si="0"/>
        <v>428228796</v>
      </c>
      <c r="K21" s="128">
        <f t="shared" si="1"/>
        <v>-2.3107372490990218E-2</v>
      </c>
      <c r="M21" s="127">
        <v>14000000000</v>
      </c>
      <c r="N21" s="127"/>
      <c r="O21" s="127">
        <v>0</v>
      </c>
      <c r="P21" s="127"/>
      <c r="Q21" s="127">
        <v>-41028471752</v>
      </c>
      <c r="R21" s="127"/>
      <c r="S21" s="127">
        <f t="shared" si="2"/>
        <v>-27028471752</v>
      </c>
      <c r="U21" s="128">
        <f>S21/'جمع درآمدها'!$J$5</f>
        <v>-4.9742853506033975E-2</v>
      </c>
      <c r="W21" s="129"/>
      <c r="X21" s="129"/>
      <c r="Y21" s="116"/>
    </row>
    <row r="22" spans="1:25" s="126" customFormat="1" ht="51" customHeight="1">
      <c r="A22" s="125" t="s">
        <v>108</v>
      </c>
      <c r="C22" s="127">
        <v>0</v>
      </c>
      <c r="D22" s="127"/>
      <c r="E22" s="127">
        <v>-1541059576</v>
      </c>
      <c r="F22" s="127"/>
      <c r="G22" s="127">
        <v>31097641</v>
      </c>
      <c r="H22" s="127"/>
      <c r="I22" s="127">
        <f t="shared" si="0"/>
        <v>-1509961935</v>
      </c>
      <c r="K22" s="128">
        <f t="shared" si="1"/>
        <v>8.1478063140950852E-2</v>
      </c>
      <c r="M22" s="127">
        <v>0</v>
      </c>
      <c r="N22" s="127"/>
      <c r="O22" s="127">
        <v>-2414153750</v>
      </c>
      <c r="P22" s="127"/>
      <c r="Q22" s="127">
        <v>8543999374</v>
      </c>
      <c r="R22" s="127"/>
      <c r="S22" s="127">
        <f t="shared" si="2"/>
        <v>6129845624</v>
      </c>
      <c r="U22" s="128">
        <f>S22/'جمع درآمدها'!$J$5</f>
        <v>1.1281289437560332E-2</v>
      </c>
      <c r="W22" s="129"/>
      <c r="X22" s="129"/>
      <c r="Y22" s="116"/>
    </row>
    <row r="23" spans="1:25" s="126" customFormat="1" ht="51" customHeight="1">
      <c r="A23" s="125" t="s">
        <v>166</v>
      </c>
      <c r="C23" s="127">
        <v>0</v>
      </c>
      <c r="D23" s="127"/>
      <c r="E23" s="127">
        <v>-12526048111</v>
      </c>
      <c r="F23" s="127"/>
      <c r="G23" s="127">
        <v>-228339252</v>
      </c>
      <c r="H23" s="127"/>
      <c r="I23" s="127">
        <f t="shared" si="0"/>
        <v>-12754387363</v>
      </c>
      <c r="K23" s="128">
        <f t="shared" si="1"/>
        <v>0.68823111020123806</v>
      </c>
      <c r="M23" s="127">
        <v>10808000000</v>
      </c>
      <c r="N23" s="127"/>
      <c r="O23" s="127">
        <v>-20472988211</v>
      </c>
      <c r="P23" s="127"/>
      <c r="Q23" s="127">
        <v>-228339252</v>
      </c>
      <c r="R23" s="127"/>
      <c r="S23" s="127">
        <f t="shared" si="2"/>
        <v>-9893327463</v>
      </c>
      <c r="U23" s="128">
        <f>S23/'جمع درآمدها'!$J$5</f>
        <v>-1.8207553249577148E-2</v>
      </c>
      <c r="W23" s="129"/>
      <c r="X23" s="129"/>
      <c r="Y23" s="116"/>
    </row>
    <row r="24" spans="1:25" s="126" customFormat="1" ht="51" customHeight="1">
      <c r="A24" s="125" t="s">
        <v>86</v>
      </c>
      <c r="C24" s="127">
        <v>0</v>
      </c>
      <c r="D24" s="127"/>
      <c r="E24" s="127">
        <v>-673664138</v>
      </c>
      <c r="F24" s="127"/>
      <c r="G24" s="127">
        <v>768917674</v>
      </c>
      <c r="H24" s="127"/>
      <c r="I24" s="127">
        <f t="shared" si="0"/>
        <v>95253536</v>
      </c>
      <c r="K24" s="128">
        <f t="shared" si="1"/>
        <v>-5.1399134247757279E-3</v>
      </c>
      <c r="M24" s="127">
        <v>9400000000</v>
      </c>
      <c r="N24" s="127"/>
      <c r="O24" s="127">
        <v>8420801735</v>
      </c>
      <c r="P24" s="127"/>
      <c r="Q24" s="127">
        <v>1855691942</v>
      </c>
      <c r="R24" s="127"/>
      <c r="S24" s="127">
        <f t="shared" si="2"/>
        <v>19676493677</v>
      </c>
      <c r="U24" s="128">
        <f>S24/'جمع درآمدها'!$J$5</f>
        <v>3.6212367146321915E-2</v>
      </c>
      <c r="W24" s="129"/>
      <c r="X24" s="129"/>
      <c r="Y24" s="116"/>
    </row>
    <row r="25" spans="1:25" s="126" customFormat="1" ht="51" customHeight="1">
      <c r="A25" s="125" t="s">
        <v>120</v>
      </c>
      <c r="C25" s="127">
        <v>0</v>
      </c>
      <c r="D25" s="127"/>
      <c r="E25" s="127">
        <v>-37673928</v>
      </c>
      <c r="F25" s="127"/>
      <c r="G25" s="127">
        <v>0</v>
      </c>
      <c r="H25" s="127"/>
      <c r="I25" s="127">
        <f t="shared" si="0"/>
        <v>-37673928</v>
      </c>
      <c r="K25" s="128">
        <f t="shared" si="1"/>
        <v>2.0328980573617152E-3</v>
      </c>
      <c r="M25" s="127">
        <v>0</v>
      </c>
      <c r="N25" s="127"/>
      <c r="O25" s="127">
        <v>326074106</v>
      </c>
      <c r="P25" s="127"/>
      <c r="Q25" s="127">
        <v>2995923267</v>
      </c>
      <c r="R25" s="127"/>
      <c r="S25" s="127">
        <f t="shared" si="2"/>
        <v>3321997373</v>
      </c>
      <c r="U25" s="128">
        <f>S25/'جمع درآمدها'!$J$5</f>
        <v>6.1137614508427092E-3</v>
      </c>
      <c r="W25" s="129"/>
      <c r="X25" s="129"/>
      <c r="Y25" s="116"/>
    </row>
    <row r="26" spans="1:25" s="126" customFormat="1" ht="51" customHeight="1">
      <c r="A26" s="125" t="s">
        <v>147</v>
      </c>
      <c r="C26" s="127">
        <v>0</v>
      </c>
      <c r="D26" s="127"/>
      <c r="E26" s="127">
        <v>0</v>
      </c>
      <c r="F26" s="127"/>
      <c r="G26" s="127">
        <v>0</v>
      </c>
      <c r="H26" s="127"/>
      <c r="I26" s="127">
        <f t="shared" si="0"/>
        <v>0</v>
      </c>
      <c r="K26" s="128">
        <f t="shared" si="1"/>
        <v>0</v>
      </c>
      <c r="M26" s="127">
        <v>33000000000</v>
      </c>
      <c r="N26" s="127"/>
      <c r="O26" s="127">
        <v>0</v>
      </c>
      <c r="P26" s="127"/>
      <c r="Q26" s="127">
        <v>-52464660</v>
      </c>
      <c r="R26" s="127"/>
      <c r="S26" s="127">
        <f t="shared" si="2"/>
        <v>32947535340</v>
      </c>
      <c r="U26" s="128">
        <f>S26/'جمع درآمدها'!$J$5</f>
        <v>6.0636222382096934E-2</v>
      </c>
      <c r="W26" s="129"/>
      <c r="X26" s="129"/>
      <c r="Y26" s="116"/>
    </row>
    <row r="27" spans="1:25" s="126" customFormat="1" ht="51" customHeight="1">
      <c r="A27" s="125" t="s">
        <v>163</v>
      </c>
      <c r="C27" s="127">
        <v>0</v>
      </c>
      <c r="D27" s="127"/>
      <c r="E27" s="127">
        <v>686524995</v>
      </c>
      <c r="F27" s="127"/>
      <c r="G27" s="127">
        <v>0</v>
      </c>
      <c r="H27" s="127"/>
      <c r="I27" s="127">
        <f t="shared" si="0"/>
        <v>686524995</v>
      </c>
      <c r="K27" s="128">
        <f t="shared" si="1"/>
        <v>-3.7045123849728682E-2</v>
      </c>
      <c r="M27" s="127">
        <v>3262663800</v>
      </c>
      <c r="N27" s="127"/>
      <c r="O27" s="127">
        <v>0</v>
      </c>
      <c r="P27" s="127"/>
      <c r="Q27" s="127">
        <v>2636274</v>
      </c>
      <c r="R27" s="127"/>
      <c r="S27" s="127">
        <f t="shared" si="2"/>
        <v>3265300074</v>
      </c>
      <c r="U27" s="128">
        <f>S27/'جمع درآمدها'!$J$5</f>
        <v>6.0094164673666784E-3</v>
      </c>
      <c r="W27" s="129"/>
      <c r="X27" s="129"/>
      <c r="Y27" s="116"/>
    </row>
    <row r="28" spans="1:25" s="126" customFormat="1" ht="51" customHeight="1">
      <c r="A28" s="125" t="s">
        <v>122</v>
      </c>
      <c r="C28" s="127">
        <v>0</v>
      </c>
      <c r="D28" s="127"/>
      <c r="E28" s="127">
        <v>0</v>
      </c>
      <c r="F28" s="127"/>
      <c r="G28" s="127">
        <v>0</v>
      </c>
      <c r="H28" s="127"/>
      <c r="I28" s="127">
        <f t="shared" si="0"/>
        <v>0</v>
      </c>
      <c r="K28" s="128">
        <f t="shared" si="1"/>
        <v>0</v>
      </c>
      <c r="M28" s="127">
        <v>8200000000</v>
      </c>
      <c r="N28" s="127"/>
      <c r="O28" s="127">
        <v>0</v>
      </c>
      <c r="P28" s="127"/>
      <c r="Q28" s="127">
        <v>-10744462768</v>
      </c>
      <c r="R28" s="127"/>
      <c r="S28" s="127">
        <f t="shared" si="2"/>
        <v>-2544462768</v>
      </c>
      <c r="U28" s="128">
        <f>S28/'جمع درآمدها'!$J$5</f>
        <v>-4.6827967145725178E-3</v>
      </c>
      <c r="W28" s="129"/>
      <c r="X28" s="129"/>
      <c r="Y28" s="116"/>
    </row>
    <row r="29" spans="1:25" s="126" customFormat="1" ht="51" customHeight="1">
      <c r="A29" s="125" t="s">
        <v>124</v>
      </c>
      <c r="C29" s="127">
        <v>0</v>
      </c>
      <c r="D29" s="127"/>
      <c r="E29" s="127">
        <v>0</v>
      </c>
      <c r="F29" s="127"/>
      <c r="G29" s="127">
        <v>0</v>
      </c>
      <c r="H29" s="127"/>
      <c r="I29" s="127">
        <f t="shared" si="0"/>
        <v>0</v>
      </c>
      <c r="K29" s="128">
        <f t="shared" si="1"/>
        <v>0</v>
      </c>
      <c r="M29" s="127">
        <v>32700000000</v>
      </c>
      <c r="N29" s="127"/>
      <c r="O29" s="127">
        <v>0</v>
      </c>
      <c r="P29" s="127"/>
      <c r="Q29" s="127">
        <v>4246684473</v>
      </c>
      <c r="R29" s="127"/>
      <c r="S29" s="127">
        <f t="shared" si="2"/>
        <v>36946684473</v>
      </c>
      <c r="U29" s="128">
        <f>S29/'جمع درآمدها'!$J$5</f>
        <v>6.7996205265956497E-2</v>
      </c>
      <c r="W29" s="129"/>
      <c r="X29" s="129"/>
      <c r="Y29" s="116"/>
    </row>
    <row r="30" spans="1:25" s="126" customFormat="1" ht="51" customHeight="1">
      <c r="A30" s="125" t="s">
        <v>89</v>
      </c>
      <c r="C30" s="127">
        <v>0</v>
      </c>
      <c r="D30" s="127"/>
      <c r="E30" s="127">
        <v>-26583367428</v>
      </c>
      <c r="F30" s="127"/>
      <c r="G30" s="127">
        <v>0</v>
      </c>
      <c r="H30" s="127"/>
      <c r="I30" s="127">
        <f t="shared" si="0"/>
        <v>-26583367428</v>
      </c>
      <c r="K30" s="128">
        <f t="shared" si="1"/>
        <v>1.4344476106264761</v>
      </c>
      <c r="M30" s="127">
        <v>0</v>
      </c>
      <c r="N30" s="127"/>
      <c r="O30" s="127">
        <v>-30986080988</v>
      </c>
      <c r="P30" s="127"/>
      <c r="Q30" s="127">
        <v>-166315750</v>
      </c>
      <c r="R30" s="127"/>
      <c r="S30" s="127">
        <f t="shared" si="2"/>
        <v>-31152396738</v>
      </c>
      <c r="U30" s="128">
        <f>S30/'جمع درآمدها'!$J$5</f>
        <v>-5.7332472272891996E-2</v>
      </c>
      <c r="W30" s="129"/>
      <c r="X30" s="129"/>
      <c r="Y30" s="116"/>
    </row>
    <row r="31" spans="1:25" s="126" customFormat="1" ht="51" customHeight="1">
      <c r="A31" s="125" t="s">
        <v>148</v>
      </c>
      <c r="C31" s="127">
        <v>0</v>
      </c>
      <c r="D31" s="127"/>
      <c r="E31" s="127">
        <v>0</v>
      </c>
      <c r="F31" s="127"/>
      <c r="G31" s="127">
        <v>0</v>
      </c>
      <c r="H31" s="127"/>
      <c r="I31" s="127">
        <f t="shared" si="0"/>
        <v>0</v>
      </c>
      <c r="K31" s="128">
        <f t="shared" si="1"/>
        <v>0</v>
      </c>
      <c r="M31" s="127">
        <v>10500000000</v>
      </c>
      <c r="N31" s="127"/>
      <c r="O31" s="127">
        <v>0</v>
      </c>
      <c r="P31" s="127"/>
      <c r="Q31" s="127">
        <v>103188985</v>
      </c>
      <c r="R31" s="127"/>
      <c r="S31" s="127">
        <f t="shared" si="2"/>
        <v>10603188985</v>
      </c>
      <c r="U31" s="128">
        <f>S31/'جمع درآمدها'!$J$5</f>
        <v>1.9513973309964152E-2</v>
      </c>
      <c r="W31" s="129"/>
      <c r="X31" s="129"/>
      <c r="Y31" s="116"/>
    </row>
    <row r="32" spans="1:25" s="126" customFormat="1" ht="51" customHeight="1">
      <c r="A32" s="125" t="s">
        <v>96</v>
      </c>
      <c r="C32" s="127">
        <v>0</v>
      </c>
      <c r="D32" s="127"/>
      <c r="E32" s="127">
        <v>0</v>
      </c>
      <c r="F32" s="127"/>
      <c r="G32" s="127">
        <v>0</v>
      </c>
      <c r="H32" s="127"/>
      <c r="I32" s="127">
        <f t="shared" si="0"/>
        <v>0</v>
      </c>
      <c r="K32" s="128">
        <f t="shared" si="1"/>
        <v>0</v>
      </c>
      <c r="M32" s="127">
        <v>4381000000</v>
      </c>
      <c r="N32" s="127"/>
      <c r="O32" s="127">
        <v>0</v>
      </c>
      <c r="P32" s="127"/>
      <c r="Q32" s="127">
        <v>10365086114</v>
      </c>
      <c r="R32" s="127"/>
      <c r="S32" s="127">
        <f t="shared" si="2"/>
        <v>14746086114</v>
      </c>
      <c r="U32" s="128">
        <f>S32/'جمع درآمدها'!$J$5</f>
        <v>2.7138508165996722E-2</v>
      </c>
      <c r="W32" s="129"/>
      <c r="X32" s="129"/>
      <c r="Y32" s="116"/>
    </row>
    <row r="33" spans="1:25" s="126" customFormat="1" ht="51" customHeight="1">
      <c r="A33" s="125" t="s">
        <v>125</v>
      </c>
      <c r="C33" s="127">
        <v>0</v>
      </c>
      <c r="D33" s="127"/>
      <c r="E33" s="127">
        <v>7544839500</v>
      </c>
      <c r="F33" s="127"/>
      <c r="G33" s="127">
        <v>0</v>
      </c>
      <c r="H33" s="127"/>
      <c r="I33" s="127">
        <f t="shared" si="0"/>
        <v>7544839500</v>
      </c>
      <c r="K33" s="128">
        <f t="shared" si="1"/>
        <v>-0.40712212335957998</v>
      </c>
      <c r="M33" s="127">
        <v>45450000900</v>
      </c>
      <c r="N33" s="127"/>
      <c r="O33" s="127">
        <v>12918382827</v>
      </c>
      <c r="P33" s="127"/>
      <c r="Q33" s="127">
        <v>-9584104</v>
      </c>
      <c r="R33" s="127"/>
      <c r="S33" s="127">
        <f t="shared" si="2"/>
        <v>58358799623</v>
      </c>
      <c r="U33" s="128">
        <f>S33/'جمع درآمدها'!$J$5</f>
        <v>0.10740278795896309</v>
      </c>
      <c r="W33" s="129"/>
      <c r="X33" s="129"/>
      <c r="Y33" s="116"/>
    </row>
    <row r="34" spans="1:25" s="126" customFormat="1" ht="51" customHeight="1">
      <c r="A34" s="125" t="s">
        <v>112</v>
      </c>
      <c r="C34" s="127">
        <v>0</v>
      </c>
      <c r="D34" s="127"/>
      <c r="E34" s="127">
        <v>-2703816168</v>
      </c>
      <c r="F34" s="127"/>
      <c r="G34" s="127">
        <v>0</v>
      </c>
      <c r="H34" s="127"/>
      <c r="I34" s="127">
        <f t="shared" si="0"/>
        <v>-2703816168</v>
      </c>
      <c r="K34" s="128">
        <f t="shared" si="1"/>
        <v>0.14589884642213036</v>
      </c>
      <c r="M34" s="127">
        <v>43712000000</v>
      </c>
      <c r="N34" s="127"/>
      <c r="O34" s="127">
        <v>-59584728</v>
      </c>
      <c r="P34" s="127"/>
      <c r="Q34" s="127">
        <v>-5963359341</v>
      </c>
      <c r="R34" s="127"/>
      <c r="S34" s="127">
        <f t="shared" si="2"/>
        <v>37689055931</v>
      </c>
      <c r="U34" s="128">
        <f>S34/'جمع درآمدها'!$J$5</f>
        <v>6.9362456196500596E-2</v>
      </c>
      <c r="W34" s="129"/>
      <c r="X34" s="129"/>
      <c r="Y34" s="116"/>
    </row>
    <row r="35" spans="1:25" s="126" customFormat="1" ht="51" customHeight="1">
      <c r="A35" s="125" t="s">
        <v>88</v>
      </c>
      <c r="C35" s="127">
        <v>0</v>
      </c>
      <c r="D35" s="127"/>
      <c r="E35" s="127">
        <v>2842983000</v>
      </c>
      <c r="F35" s="127"/>
      <c r="G35" s="127">
        <v>0</v>
      </c>
      <c r="H35" s="127"/>
      <c r="I35" s="127">
        <f t="shared" si="0"/>
        <v>2842983000</v>
      </c>
      <c r="K35" s="128">
        <f t="shared" si="1"/>
        <v>-0.15340833633839246</v>
      </c>
      <c r="M35" s="127">
        <v>31395000000</v>
      </c>
      <c r="N35" s="127"/>
      <c r="O35" s="127">
        <v>-9114611296</v>
      </c>
      <c r="P35" s="127"/>
      <c r="Q35" s="127">
        <v>12549716172</v>
      </c>
      <c r="R35" s="127"/>
      <c r="S35" s="127">
        <f t="shared" si="2"/>
        <v>34830104876</v>
      </c>
      <c r="U35" s="128">
        <f>S35/'جمع درآمدها'!$J$5</f>
        <v>6.4100879263307431E-2</v>
      </c>
      <c r="W35" s="129"/>
      <c r="X35" s="129"/>
      <c r="Y35" s="116"/>
    </row>
    <row r="36" spans="1:25" s="126" customFormat="1" ht="51" customHeight="1">
      <c r="A36" s="125" t="s">
        <v>109</v>
      </c>
      <c r="C36" s="127">
        <v>0</v>
      </c>
      <c r="D36" s="127"/>
      <c r="E36" s="127">
        <v>-8504097750</v>
      </c>
      <c r="F36" s="127"/>
      <c r="G36" s="127">
        <v>0</v>
      </c>
      <c r="H36" s="127"/>
      <c r="I36" s="127">
        <f t="shared" si="0"/>
        <v>-8504097750</v>
      </c>
      <c r="K36" s="128">
        <f t="shared" si="1"/>
        <v>0.45888402705417741</v>
      </c>
      <c r="M36" s="127">
        <v>0</v>
      </c>
      <c r="N36" s="127"/>
      <c r="O36" s="127">
        <v>72846163224</v>
      </c>
      <c r="P36" s="127"/>
      <c r="Q36" s="127">
        <v>19765585708</v>
      </c>
      <c r="R36" s="127"/>
      <c r="S36" s="127">
        <f t="shared" si="2"/>
        <v>92611748932</v>
      </c>
      <c r="U36" s="128">
        <f>S36/'جمع درآمدها'!$J$5</f>
        <v>0.1704414775031145</v>
      </c>
      <c r="W36" s="129"/>
      <c r="X36" s="129"/>
      <c r="Y36" s="116"/>
    </row>
    <row r="37" spans="1:25" s="126" customFormat="1" ht="51" customHeight="1">
      <c r="A37" s="125" t="s">
        <v>91</v>
      </c>
      <c r="C37" s="127">
        <v>0</v>
      </c>
      <c r="D37" s="127"/>
      <c r="E37" s="127">
        <v>-9497480867</v>
      </c>
      <c r="F37" s="127"/>
      <c r="G37" s="127">
        <v>0</v>
      </c>
      <c r="H37" s="127"/>
      <c r="I37" s="127">
        <f t="shared" si="0"/>
        <v>-9497480867</v>
      </c>
      <c r="K37" s="128">
        <f t="shared" si="1"/>
        <v>0.51248732025910215</v>
      </c>
      <c r="M37" s="127">
        <v>0</v>
      </c>
      <c r="N37" s="127"/>
      <c r="O37" s="127">
        <v>5662611567</v>
      </c>
      <c r="P37" s="127"/>
      <c r="Q37" s="127">
        <v>-2147651792</v>
      </c>
      <c r="R37" s="127"/>
      <c r="S37" s="127">
        <f t="shared" si="2"/>
        <v>3514959775</v>
      </c>
      <c r="U37" s="128">
        <f>S37/'جمع درآمدها'!$J$5</f>
        <v>6.4688869859794926E-3</v>
      </c>
      <c r="W37" s="129"/>
      <c r="X37" s="129"/>
      <c r="Y37" s="116"/>
    </row>
    <row r="38" spans="1:25" s="126" customFormat="1" ht="51" customHeight="1">
      <c r="A38" s="125" t="s">
        <v>118</v>
      </c>
      <c r="C38" s="127">
        <v>0</v>
      </c>
      <c r="D38" s="127"/>
      <c r="E38" s="127">
        <v>0</v>
      </c>
      <c r="F38" s="127"/>
      <c r="G38" s="127">
        <v>0</v>
      </c>
      <c r="H38" s="127"/>
      <c r="I38" s="127">
        <f t="shared" si="0"/>
        <v>0</v>
      </c>
      <c r="K38" s="128">
        <f t="shared" si="1"/>
        <v>0</v>
      </c>
      <c r="M38" s="127">
        <v>52767000000</v>
      </c>
      <c r="N38" s="127"/>
      <c r="O38" s="127">
        <v>0</v>
      </c>
      <c r="P38" s="127"/>
      <c r="Q38" s="127">
        <v>6919838686</v>
      </c>
      <c r="R38" s="127"/>
      <c r="S38" s="127">
        <f t="shared" si="2"/>
        <v>59686838686</v>
      </c>
      <c r="U38" s="128">
        <f>S38/'جمع درآمدها'!$J$5</f>
        <v>0.1098468940544626</v>
      </c>
      <c r="W38" s="129"/>
      <c r="X38" s="129"/>
      <c r="Y38" s="116"/>
    </row>
    <row r="39" spans="1:25" s="126" customFormat="1" ht="51" customHeight="1">
      <c r="A39" s="125" t="s">
        <v>107</v>
      </c>
      <c r="C39" s="127">
        <v>0</v>
      </c>
      <c r="D39" s="127"/>
      <c r="E39" s="127">
        <v>-7475256000</v>
      </c>
      <c r="F39" s="127"/>
      <c r="G39" s="127">
        <v>0</v>
      </c>
      <c r="H39" s="127"/>
      <c r="I39" s="127">
        <f t="shared" si="0"/>
        <v>-7475256000</v>
      </c>
      <c r="K39" s="128">
        <f t="shared" si="1"/>
        <v>0.40336737386878013</v>
      </c>
      <c r="M39" s="127">
        <v>11400000000</v>
      </c>
      <c r="N39" s="127"/>
      <c r="O39" s="127">
        <v>-58483048111</v>
      </c>
      <c r="P39" s="127"/>
      <c r="Q39" s="127">
        <v>-68759319159</v>
      </c>
      <c r="R39" s="127"/>
      <c r="S39" s="127">
        <f t="shared" si="2"/>
        <v>-115842367270</v>
      </c>
      <c r="U39" s="128">
        <f>S39/'جمع درآمدها'!$J$5</f>
        <v>-0.21319481019038394</v>
      </c>
      <c r="W39" s="129"/>
      <c r="X39" s="129"/>
      <c r="Y39" s="116"/>
    </row>
    <row r="40" spans="1:25" s="126" customFormat="1" ht="51" customHeight="1">
      <c r="A40" s="125" t="s">
        <v>99</v>
      </c>
      <c r="C40" s="127">
        <v>0</v>
      </c>
      <c r="D40" s="127"/>
      <c r="E40" s="127">
        <v>-6399109083</v>
      </c>
      <c r="F40" s="127"/>
      <c r="G40" s="127">
        <v>0</v>
      </c>
      <c r="H40" s="127"/>
      <c r="I40" s="127">
        <f t="shared" si="0"/>
        <v>-6399109083</v>
      </c>
      <c r="K40" s="128">
        <f t="shared" si="1"/>
        <v>0.34529811767109619</v>
      </c>
      <c r="M40" s="127">
        <v>0</v>
      </c>
      <c r="N40" s="127"/>
      <c r="O40" s="127">
        <v>15046114563</v>
      </c>
      <c r="P40" s="127"/>
      <c r="Q40" s="127">
        <v>815818355</v>
      </c>
      <c r="R40" s="127"/>
      <c r="S40" s="127">
        <f t="shared" si="2"/>
        <v>15861932918</v>
      </c>
      <c r="U40" s="128">
        <f>S40/'جمع درآمدها'!$J$5</f>
        <v>2.9192098343637493E-2</v>
      </c>
      <c r="W40" s="129"/>
      <c r="X40" s="129"/>
      <c r="Y40" s="116"/>
    </row>
    <row r="41" spans="1:25" s="126" customFormat="1" ht="51" customHeight="1">
      <c r="A41" s="125" t="s">
        <v>84</v>
      </c>
      <c r="C41" s="127">
        <v>0</v>
      </c>
      <c r="D41" s="127"/>
      <c r="E41" s="127">
        <v>0</v>
      </c>
      <c r="F41" s="127"/>
      <c r="G41" s="127">
        <v>0</v>
      </c>
      <c r="H41" s="127"/>
      <c r="I41" s="127">
        <f t="shared" si="0"/>
        <v>0</v>
      </c>
      <c r="K41" s="128">
        <f t="shared" si="1"/>
        <v>0</v>
      </c>
      <c r="M41" s="127">
        <v>0</v>
      </c>
      <c r="N41" s="127"/>
      <c r="O41" s="127">
        <v>0</v>
      </c>
      <c r="P41" s="127"/>
      <c r="Q41" s="127">
        <v>-23093737578</v>
      </c>
      <c r="R41" s="127"/>
      <c r="S41" s="127">
        <f t="shared" si="2"/>
        <v>-23093737578</v>
      </c>
      <c r="U41" s="128">
        <f>S41/'جمع درآمدها'!$J$5</f>
        <v>-4.2501419088344976E-2</v>
      </c>
      <c r="W41" s="129"/>
      <c r="X41" s="129"/>
      <c r="Y41" s="116"/>
    </row>
    <row r="42" spans="1:25" s="126" customFormat="1" ht="51" customHeight="1">
      <c r="A42" s="125" t="s">
        <v>105</v>
      </c>
      <c r="C42" s="127"/>
      <c r="D42" s="127"/>
      <c r="E42" s="127">
        <v>0</v>
      </c>
      <c r="F42" s="127"/>
      <c r="G42" s="127">
        <v>0</v>
      </c>
      <c r="H42" s="127"/>
      <c r="I42" s="127">
        <f t="shared" si="0"/>
        <v>0</v>
      </c>
      <c r="K42" s="128">
        <f t="shared" si="1"/>
        <v>0</v>
      </c>
      <c r="M42" s="127">
        <v>0</v>
      </c>
      <c r="N42" s="127"/>
      <c r="O42" s="127">
        <v>0</v>
      </c>
      <c r="P42" s="127"/>
      <c r="Q42" s="127">
        <v>4732905526</v>
      </c>
      <c r="R42" s="127"/>
      <c r="S42" s="127">
        <f t="shared" si="2"/>
        <v>4732905526</v>
      </c>
      <c r="U42" s="128">
        <f>S42/'جمع درآمدها'!$J$5</f>
        <v>8.7103787590319792E-3</v>
      </c>
      <c r="W42" s="129"/>
      <c r="X42" s="129"/>
      <c r="Y42" s="116"/>
    </row>
    <row r="43" spans="1:25" s="126" customFormat="1" ht="51" customHeight="1">
      <c r="A43" s="125" t="s">
        <v>146</v>
      </c>
      <c r="C43" s="127"/>
      <c r="D43" s="127"/>
      <c r="E43" s="127">
        <v>0</v>
      </c>
      <c r="F43" s="127"/>
      <c r="G43" s="127">
        <v>0</v>
      </c>
      <c r="H43" s="127"/>
      <c r="I43" s="127">
        <f t="shared" si="0"/>
        <v>0</v>
      </c>
      <c r="K43" s="128">
        <f t="shared" si="1"/>
        <v>0</v>
      </c>
      <c r="M43" s="127">
        <v>0</v>
      </c>
      <c r="N43" s="127"/>
      <c r="O43" s="127">
        <v>0</v>
      </c>
      <c r="P43" s="127"/>
      <c r="Q43" s="127">
        <v>-3088084460</v>
      </c>
      <c r="R43" s="127"/>
      <c r="S43" s="127">
        <f t="shared" si="2"/>
        <v>-3088084460</v>
      </c>
      <c r="U43" s="128">
        <f>S43/'جمع درآمدها'!$J$5</f>
        <v>-5.6832711193400519E-3</v>
      </c>
      <c r="W43" s="129"/>
      <c r="X43" s="129"/>
      <c r="Y43" s="116"/>
    </row>
    <row r="44" spans="1:25" s="126" customFormat="1" ht="51" customHeight="1">
      <c r="A44" s="125" t="s">
        <v>163</v>
      </c>
      <c r="C44" s="127"/>
      <c r="D44" s="127"/>
      <c r="E44" s="127">
        <v>0</v>
      </c>
      <c r="F44" s="127"/>
      <c r="G44" s="127">
        <v>0</v>
      </c>
      <c r="H44" s="127"/>
      <c r="I44" s="127">
        <f t="shared" si="0"/>
        <v>0</v>
      </c>
      <c r="K44" s="128">
        <f t="shared" si="1"/>
        <v>0</v>
      </c>
      <c r="M44" s="127">
        <v>0</v>
      </c>
      <c r="N44" s="127"/>
      <c r="O44" s="127">
        <v>-19868298554</v>
      </c>
      <c r="P44" s="127"/>
      <c r="Q44" s="127">
        <v>0</v>
      </c>
      <c r="R44" s="127"/>
      <c r="S44" s="127">
        <f t="shared" si="2"/>
        <v>-19868298554</v>
      </c>
      <c r="U44" s="128">
        <f>S44/'جمع درآمدها'!$J$5</f>
        <v>-3.6565362387262532E-2</v>
      </c>
      <c r="W44" s="129"/>
      <c r="X44" s="129"/>
      <c r="Y44" s="116"/>
    </row>
    <row r="45" spans="1:25" s="126" customFormat="1" ht="51" customHeight="1">
      <c r="A45" s="125" t="s">
        <v>145</v>
      </c>
      <c r="C45" s="127"/>
      <c r="D45" s="127"/>
      <c r="E45" s="127">
        <v>-5805252000</v>
      </c>
      <c r="F45" s="127"/>
      <c r="G45" s="127">
        <v>0</v>
      </c>
      <c r="H45" s="127"/>
      <c r="I45" s="127">
        <f t="shared" si="0"/>
        <v>-5805252000</v>
      </c>
      <c r="K45" s="128">
        <f t="shared" si="1"/>
        <v>0.31325338608958458</v>
      </c>
      <c r="M45" s="127">
        <v>0</v>
      </c>
      <c r="N45" s="127"/>
      <c r="O45" s="127">
        <v>-9955219537</v>
      </c>
      <c r="P45" s="127"/>
      <c r="Q45" s="127">
        <v>0</v>
      </c>
      <c r="R45" s="127"/>
      <c r="S45" s="127">
        <f t="shared" si="2"/>
        <v>-9955219537</v>
      </c>
      <c r="U45" s="128">
        <f>S45/'جمع درآمدها'!$J$5</f>
        <v>-1.8321458630481222E-2</v>
      </c>
      <c r="W45" s="129"/>
      <c r="X45" s="129"/>
      <c r="Y45" s="116"/>
    </row>
    <row r="46" spans="1:25" s="126" customFormat="1" ht="51" customHeight="1">
      <c r="A46" s="125" t="s">
        <v>115</v>
      </c>
      <c r="C46" s="127"/>
      <c r="D46" s="127"/>
      <c r="E46" s="127">
        <v>0</v>
      </c>
      <c r="F46" s="127"/>
      <c r="G46" s="127">
        <v>0</v>
      </c>
      <c r="H46" s="127"/>
      <c r="I46" s="127">
        <f t="shared" si="0"/>
        <v>0</v>
      </c>
      <c r="K46" s="128">
        <f t="shared" si="1"/>
        <v>0</v>
      </c>
      <c r="M46" s="127">
        <v>0</v>
      </c>
      <c r="N46" s="127"/>
      <c r="O46" s="127">
        <v>0</v>
      </c>
      <c r="P46" s="127"/>
      <c r="Q46" s="127">
        <v>0</v>
      </c>
      <c r="R46" s="127"/>
      <c r="S46" s="127">
        <f t="shared" si="2"/>
        <v>0</v>
      </c>
      <c r="U46" s="128">
        <f>S46/'جمع درآمدها'!$J$5</f>
        <v>0</v>
      </c>
      <c r="W46" s="129"/>
      <c r="X46" s="129"/>
      <c r="Y46" s="116"/>
    </row>
    <row r="47" spans="1:25" s="126" customFormat="1" ht="51" customHeight="1">
      <c r="A47" s="125" t="s">
        <v>173</v>
      </c>
      <c r="C47" s="127"/>
      <c r="D47" s="127"/>
      <c r="E47" s="127">
        <v>109291028</v>
      </c>
      <c r="F47" s="127"/>
      <c r="G47" s="127">
        <v>0</v>
      </c>
      <c r="H47" s="127"/>
      <c r="I47" s="127">
        <f t="shared" si="0"/>
        <v>109291028</v>
      </c>
      <c r="K47" s="128">
        <f t="shared" si="1"/>
        <v>-5.8973813006242617E-3</v>
      </c>
      <c r="M47" s="127">
        <v>0</v>
      </c>
      <c r="N47" s="127"/>
      <c r="O47" s="127">
        <v>109291028</v>
      </c>
      <c r="P47" s="127"/>
      <c r="Q47" s="127">
        <v>0</v>
      </c>
      <c r="R47" s="127"/>
      <c r="S47" s="127">
        <f t="shared" si="2"/>
        <v>109291028</v>
      </c>
      <c r="U47" s="128">
        <f>S47/'جمع درآمدها'!$J$5</f>
        <v>2.0113780924093798E-4</v>
      </c>
      <c r="W47" s="129"/>
      <c r="X47" s="129"/>
      <c r="Y47" s="116"/>
    </row>
    <row r="48" spans="1:25" s="126" customFormat="1" ht="51" customHeight="1">
      <c r="A48" s="125" t="s">
        <v>160</v>
      </c>
      <c r="C48" s="127"/>
      <c r="D48" s="127"/>
      <c r="E48" s="127">
        <v>8554080430</v>
      </c>
      <c r="F48" s="127"/>
      <c r="G48" s="127">
        <v>0</v>
      </c>
      <c r="H48" s="127"/>
      <c r="I48" s="127">
        <f t="shared" si="0"/>
        <v>8554080430</v>
      </c>
      <c r="K48" s="128">
        <f t="shared" si="1"/>
        <v>-0.4615811095849327</v>
      </c>
      <c r="M48" s="127">
        <v>0</v>
      </c>
      <c r="N48" s="127"/>
      <c r="O48" s="127">
        <v>19285124982</v>
      </c>
      <c r="P48" s="127"/>
      <c r="Q48" s="127">
        <v>0</v>
      </c>
      <c r="R48" s="127"/>
      <c r="S48" s="127">
        <f t="shared" si="2"/>
        <v>19285124982</v>
      </c>
      <c r="U48" s="128">
        <f>S48/'جمع درآمدها'!$J$5</f>
        <v>3.5492097208722054E-2</v>
      </c>
      <c r="W48" s="129"/>
      <c r="X48" s="129"/>
      <c r="Y48" s="116"/>
    </row>
    <row r="49" spans="1:27" s="126" customFormat="1" ht="51" customHeight="1">
      <c r="A49" s="125" t="s">
        <v>174</v>
      </c>
      <c r="C49" s="127"/>
      <c r="D49" s="127"/>
      <c r="E49" s="127">
        <v>0</v>
      </c>
      <c r="F49" s="127"/>
      <c r="G49" s="127">
        <v>-725451847</v>
      </c>
      <c r="H49" s="127"/>
      <c r="I49" s="127"/>
      <c r="K49" s="128"/>
      <c r="M49" s="127"/>
      <c r="N49" s="127"/>
      <c r="O49" s="127"/>
      <c r="P49" s="127"/>
      <c r="Q49" s="127">
        <v>-725451847</v>
      </c>
      <c r="R49" s="127"/>
      <c r="S49" s="127">
        <f t="shared" si="2"/>
        <v>-725451847</v>
      </c>
      <c r="U49" s="128"/>
      <c r="W49" s="129"/>
      <c r="X49" s="129"/>
      <c r="Y49" s="116"/>
    </row>
    <row r="50" spans="1:27" s="126" customFormat="1" ht="51" customHeight="1">
      <c r="A50" s="125" t="s">
        <v>143</v>
      </c>
      <c r="C50" s="127"/>
      <c r="D50" s="127"/>
      <c r="E50" s="127"/>
      <c r="F50" s="127"/>
      <c r="G50" s="127">
        <v>0</v>
      </c>
      <c r="H50" s="127"/>
      <c r="I50" s="127"/>
      <c r="K50" s="128"/>
      <c r="M50" s="127"/>
      <c r="N50" s="127"/>
      <c r="O50" s="127"/>
      <c r="P50" s="127"/>
      <c r="Q50" s="127">
        <v>120708430</v>
      </c>
      <c r="R50" s="127"/>
      <c r="S50" s="127">
        <f t="shared" si="2"/>
        <v>120708430</v>
      </c>
      <c r="U50" s="128"/>
      <c r="W50" s="129"/>
      <c r="X50" s="129"/>
      <c r="Y50" s="116"/>
    </row>
    <row r="51" spans="1:27" s="126" customFormat="1" ht="51" customHeight="1">
      <c r="A51" s="125" t="s">
        <v>144</v>
      </c>
      <c r="C51" s="127"/>
      <c r="D51" s="127"/>
      <c r="E51" s="127"/>
      <c r="F51" s="127"/>
      <c r="G51" s="127">
        <v>0</v>
      </c>
      <c r="H51" s="127"/>
      <c r="I51" s="127"/>
      <c r="K51" s="128"/>
      <c r="M51" s="127"/>
      <c r="N51" s="127"/>
      <c r="O51" s="127"/>
      <c r="P51" s="127"/>
      <c r="Q51" s="127">
        <v>7132926</v>
      </c>
      <c r="R51" s="127"/>
      <c r="S51" s="127">
        <f t="shared" si="2"/>
        <v>7132926</v>
      </c>
      <c r="U51" s="128"/>
      <c r="W51" s="129"/>
      <c r="X51" s="129"/>
      <c r="Y51" s="116"/>
    </row>
    <row r="52" spans="1:27" s="116" customFormat="1" ht="51" customHeight="1" thickBot="1">
      <c r="C52" s="130">
        <f>SUM(C10:C41)</f>
        <v>0</v>
      </c>
      <c r="E52" s="130">
        <f>SUM(E10:E49)</f>
        <v>-45228314814</v>
      </c>
      <c r="F52" s="130"/>
      <c r="G52" s="130">
        <f>SUM(G10:G51)</f>
        <v>24283625447</v>
      </c>
      <c r="I52" s="130">
        <f>SUM(I10:I48)</f>
        <v>-20219237520</v>
      </c>
      <c r="J52" s="126"/>
      <c r="K52" s="22">
        <f>SUM(K10:K48)</f>
        <v>1.0910369812179688</v>
      </c>
      <c r="L52" s="126"/>
      <c r="M52" s="130">
        <f>SUM(M10:M48)</f>
        <v>411455664700</v>
      </c>
      <c r="O52" s="130">
        <f>SUM(O10:O48)</f>
        <v>153217826650</v>
      </c>
      <c r="Q52" s="130">
        <f>SUM(Q10:Q51)</f>
        <v>-47641581993</v>
      </c>
      <c r="R52" s="130"/>
      <c r="S52" s="130">
        <f>SUM(S10:S51)</f>
        <v>517031909357</v>
      </c>
      <c r="T52" s="126"/>
      <c r="U52" s="22">
        <f>SUM(U10:U41)</f>
        <v>0.968805222143022</v>
      </c>
      <c r="V52" s="126"/>
      <c r="AA52" s="131">
        <f>SUM(W52:Z52)</f>
        <v>0</v>
      </c>
    </row>
    <row r="53" spans="1:27" s="132" customFormat="1" ht="51" customHeight="1" thickTop="1"/>
    <row r="54" spans="1:27" s="132" customFormat="1" ht="36.75"/>
    <row r="55" spans="1:27" s="132" customFormat="1" ht="36.75"/>
    <row r="56" spans="1:27" s="132" customFormat="1" ht="36.75"/>
    <row r="57" spans="1:27" s="132" customFormat="1" ht="36.75"/>
    <row r="58" spans="1:27" s="132" customFormat="1" ht="36.75"/>
    <row r="59" spans="1:27" s="132" customFormat="1" ht="36.75"/>
    <row r="60" spans="1:27" s="132" customFormat="1" ht="36.75"/>
    <row r="61" spans="1:27" s="132" customFormat="1" ht="36.75"/>
    <row r="62" spans="1:27" s="132" customFormat="1" ht="36.75"/>
    <row r="63" spans="1:27" s="132" customFormat="1" ht="36.75"/>
    <row r="64" spans="1:27" s="132" customFormat="1" ht="36.75"/>
    <row r="65" spans="1:1" s="132" customFormat="1" ht="36.75"/>
    <row r="66" spans="1:1" s="132" customFormat="1" ht="36.75"/>
    <row r="67" spans="1:1" s="132" customFormat="1" ht="36.75"/>
    <row r="68" spans="1:1" s="132" customFormat="1" ht="36.75"/>
    <row r="69" spans="1:1" s="132" customFormat="1" ht="36.75"/>
    <row r="70" spans="1:1" s="132" customFormat="1" ht="36.75"/>
    <row r="71" spans="1:1" s="132" customFormat="1" ht="36.75"/>
    <row r="72" spans="1:1" s="132" customFormat="1" ht="36.75"/>
    <row r="73" spans="1:1" s="132" customFormat="1" ht="36.75"/>
    <row r="74" spans="1:1" ht="36.75">
      <c r="A74" s="132"/>
    </row>
  </sheetData>
  <autoFilter ref="A9:AA9" xr:uid="{00000000-0001-0000-0800-000000000000}">
    <sortState xmlns:xlrd2="http://schemas.microsoft.com/office/spreadsheetml/2017/richdata2" ref="A11:AA37">
      <sortCondition descending="1" ref="G9"/>
    </sortState>
  </autoFilter>
  <sortState xmlns:xlrd2="http://schemas.microsoft.com/office/spreadsheetml/2017/richdata2" ref="A8:U11">
    <sortCondition descending="1" ref="S8:S11"/>
  </sortState>
  <mergeCells count="7">
    <mergeCell ref="A2:U2"/>
    <mergeCell ref="A3:U3"/>
    <mergeCell ref="A4:U4"/>
    <mergeCell ref="A8:A9"/>
    <mergeCell ref="M8:U8"/>
    <mergeCell ref="C8:K8"/>
    <mergeCell ref="A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2:R44"/>
  <sheetViews>
    <sheetView rightToLeft="1" view="pageBreakPreview" zoomScale="60" zoomScaleNormal="100" workbookViewId="0">
      <selection activeCell="O13" sqref="O13"/>
    </sheetView>
  </sheetViews>
  <sheetFormatPr defaultColWidth="9.140625" defaultRowHeight="27.75"/>
  <cols>
    <col min="1" max="1" width="42" style="155" bestFit="1" customWidth="1"/>
    <col min="2" max="2" width="1" style="155" customWidth="1"/>
    <col min="3" max="3" width="20.28515625" style="155" customWidth="1"/>
    <col min="4" max="4" width="1" style="155" customWidth="1"/>
    <col min="5" max="5" width="24" style="155" bestFit="1" customWidth="1"/>
    <col min="6" max="6" width="1" style="155" customWidth="1"/>
    <col min="7" max="7" width="21.28515625" style="155" bestFit="1" customWidth="1"/>
    <col min="8" max="8" width="1" style="155" customWidth="1"/>
    <col min="9" max="9" width="21.28515625" style="155" bestFit="1" customWidth="1"/>
    <col min="10" max="10" width="1" style="155" customWidth="1"/>
    <col min="11" max="11" width="20.7109375" style="155" customWidth="1"/>
    <col min="12" max="12" width="1" style="155" customWidth="1"/>
    <col min="13" max="13" width="24" style="155" bestFit="1" customWidth="1"/>
    <col min="14" max="14" width="1" style="155" customWidth="1"/>
    <col min="15" max="15" width="20.5703125" style="155" bestFit="1" customWidth="1"/>
    <col min="16" max="16" width="1" style="155" customWidth="1"/>
    <col min="17" max="17" width="20.5703125" style="155" bestFit="1" customWidth="1"/>
    <col min="18" max="18" width="1" style="155" customWidth="1"/>
    <col min="19" max="19" width="9.140625" style="155" customWidth="1"/>
    <col min="20" max="16384" width="9.140625" style="155"/>
  </cols>
  <sheetData>
    <row r="2" spans="1:18" ht="30">
      <c r="A2" s="229" t="s">
        <v>67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</row>
    <row r="3" spans="1:18" ht="30">
      <c r="A3" s="229" t="str">
        <f>'سرمایه‌گذاری در سهام '!A3:U3</f>
        <v>صورت وضعیت درآمدها</v>
      </c>
      <c r="B3" s="229"/>
      <c r="C3" s="229" t="s">
        <v>29</v>
      </c>
      <c r="D3" s="229" t="s">
        <v>29</v>
      </c>
      <c r="E3" s="229" t="s">
        <v>29</v>
      </c>
      <c r="F3" s="229" t="s">
        <v>29</v>
      </c>
      <c r="G3" s="229" t="s">
        <v>29</v>
      </c>
      <c r="H3" s="229"/>
      <c r="I3" s="229"/>
      <c r="J3" s="229"/>
      <c r="K3" s="229"/>
      <c r="L3" s="229"/>
      <c r="M3" s="229"/>
      <c r="N3" s="229"/>
      <c r="O3" s="229"/>
      <c r="P3" s="229"/>
      <c r="Q3" s="229"/>
    </row>
    <row r="4" spans="1:18" ht="30">
      <c r="A4" s="229" t="str">
        <f>'سرمایه‌گذاری در سهام '!A4:U4</f>
        <v>برای ماه منتهی به 1402/10/30</v>
      </c>
      <c r="B4" s="229"/>
      <c r="C4" s="229">
        <f>'سرمایه‌گذاری در سهام '!A4:U4</f>
        <v>0</v>
      </c>
      <c r="D4" s="229" t="s">
        <v>60</v>
      </c>
      <c r="E4" s="229" t="s">
        <v>60</v>
      </c>
      <c r="F4" s="229" t="s">
        <v>60</v>
      </c>
      <c r="G4" s="229" t="s">
        <v>60</v>
      </c>
      <c r="H4" s="229"/>
      <c r="I4" s="229"/>
      <c r="J4" s="229"/>
      <c r="K4" s="229"/>
      <c r="L4" s="229"/>
      <c r="M4" s="229"/>
      <c r="N4" s="229"/>
      <c r="O4" s="229"/>
      <c r="P4" s="229"/>
      <c r="Q4" s="229"/>
    </row>
    <row r="5" spans="1:18" ht="30"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</row>
    <row r="6" spans="1:18" ht="32.25">
      <c r="A6" s="230" t="s">
        <v>82</v>
      </c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</row>
    <row r="7" spans="1:18" ht="32.25">
      <c r="A7" s="157"/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</row>
    <row r="8" spans="1:18" ht="30">
      <c r="A8" s="229" t="s">
        <v>33</v>
      </c>
      <c r="C8" s="229" t="str">
        <f>'درآمد ناشی از فروش '!C7</f>
        <v>طی دی ماه</v>
      </c>
      <c r="D8" s="229" t="s">
        <v>31</v>
      </c>
      <c r="E8" s="229" t="s">
        <v>31</v>
      </c>
      <c r="F8" s="229" t="s">
        <v>31</v>
      </c>
      <c r="G8" s="229" t="s">
        <v>31</v>
      </c>
      <c r="H8" s="229" t="s">
        <v>31</v>
      </c>
      <c r="I8" s="229" t="s">
        <v>31</v>
      </c>
      <c r="K8" s="229" t="str">
        <f>'درآمد ناشی از فروش '!K7</f>
        <v>از ابتدای سال مالی تا پایان دی ماه</v>
      </c>
      <c r="L8" s="229" t="s">
        <v>32</v>
      </c>
      <c r="M8" s="229" t="s">
        <v>32</v>
      </c>
      <c r="N8" s="229" t="s">
        <v>32</v>
      </c>
      <c r="O8" s="229" t="s">
        <v>32</v>
      </c>
      <c r="P8" s="229" t="s">
        <v>32</v>
      </c>
      <c r="Q8" s="229" t="s">
        <v>32</v>
      </c>
    </row>
    <row r="9" spans="1:18" ht="60.75" thickBot="1">
      <c r="A9" s="229" t="s">
        <v>33</v>
      </c>
      <c r="C9" s="158" t="s">
        <v>61</v>
      </c>
      <c r="D9" s="159"/>
      <c r="E9" s="158" t="s">
        <v>50</v>
      </c>
      <c r="F9" s="159"/>
      <c r="G9" s="158" t="s">
        <v>51</v>
      </c>
      <c r="H9" s="159"/>
      <c r="I9" s="158" t="s">
        <v>62</v>
      </c>
      <c r="J9" s="159"/>
      <c r="K9" s="158" t="s">
        <v>61</v>
      </c>
      <c r="L9" s="159"/>
      <c r="M9" s="158" t="s">
        <v>50</v>
      </c>
      <c r="N9" s="159"/>
      <c r="O9" s="158" t="s">
        <v>51</v>
      </c>
      <c r="P9" s="159"/>
      <c r="Q9" s="158" t="s">
        <v>62</v>
      </c>
    </row>
    <row r="10" spans="1:18" ht="30">
      <c r="A10" s="160" t="s">
        <v>174</v>
      </c>
      <c r="B10" s="161"/>
      <c r="C10" s="162">
        <v>0</v>
      </c>
      <c r="D10" s="162"/>
      <c r="E10" s="121">
        <v>0</v>
      </c>
      <c r="F10" s="121"/>
      <c r="G10" s="121">
        <v>-725451847</v>
      </c>
      <c r="H10" s="121"/>
      <c r="I10" s="121">
        <f>C10+E10+G10</f>
        <v>-725451847</v>
      </c>
      <c r="J10" s="121"/>
      <c r="K10" s="121">
        <v>0</v>
      </c>
      <c r="L10" s="121"/>
      <c r="M10" s="121">
        <v>0</v>
      </c>
      <c r="N10" s="121"/>
      <c r="O10" s="121">
        <v>-725451847</v>
      </c>
      <c r="P10" s="121"/>
      <c r="Q10" s="121">
        <f>K10+M10+O10</f>
        <v>-725451847</v>
      </c>
    </row>
    <row r="11" spans="1:18" ht="30">
      <c r="A11" s="160" t="s">
        <v>143</v>
      </c>
      <c r="B11" s="161"/>
      <c r="C11" s="162"/>
      <c r="D11" s="162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>
        <v>120708430</v>
      </c>
      <c r="P11" s="121"/>
      <c r="Q11" s="121">
        <f t="shared" ref="Q11:Q12" si="0">K11+M11+O11</f>
        <v>120708430</v>
      </c>
    </row>
    <row r="12" spans="1:18" ht="30" customHeight="1">
      <c r="A12" s="160" t="s">
        <v>144</v>
      </c>
      <c r="B12" s="161"/>
      <c r="C12" s="162">
        <v>0</v>
      </c>
      <c r="D12" s="162"/>
      <c r="E12" s="121">
        <v>0</v>
      </c>
      <c r="F12" s="121"/>
      <c r="G12" s="121">
        <v>0</v>
      </c>
      <c r="H12" s="121"/>
      <c r="I12" s="121">
        <f>C12+E12+G12</f>
        <v>0</v>
      </c>
      <c r="J12" s="121"/>
      <c r="K12" s="121">
        <v>0</v>
      </c>
      <c r="L12" s="121"/>
      <c r="M12" s="121">
        <v>0</v>
      </c>
      <c r="N12" s="121"/>
      <c r="O12" s="121">
        <v>7132926</v>
      </c>
      <c r="P12" s="121"/>
      <c r="Q12" s="121">
        <f t="shared" si="0"/>
        <v>7132926</v>
      </c>
    </row>
    <row r="13" spans="1:18" ht="43.5" thickBot="1">
      <c r="C13" s="163">
        <f>SUM(C10:C12)</f>
        <v>0</v>
      </c>
      <c r="D13" s="130">
        <f t="shared" ref="D13:P13" si="1">SUM(D10:D12)</f>
        <v>0</v>
      </c>
      <c r="E13" s="163">
        <f t="shared" si="1"/>
        <v>0</v>
      </c>
      <c r="F13" s="163">
        <f t="shared" si="1"/>
        <v>0</v>
      </c>
      <c r="G13" s="163">
        <f>SUM(G10:G12)</f>
        <v>-725451847</v>
      </c>
      <c r="H13" s="163">
        <f t="shared" si="1"/>
        <v>0</v>
      </c>
      <c r="I13" s="163">
        <f t="shared" si="1"/>
        <v>-725451847</v>
      </c>
      <c r="J13" s="163">
        <f t="shared" si="1"/>
        <v>0</v>
      </c>
      <c r="K13" s="163">
        <f t="shared" si="1"/>
        <v>0</v>
      </c>
      <c r="L13" s="163">
        <f t="shared" si="1"/>
        <v>0</v>
      </c>
      <c r="M13" s="163">
        <f t="shared" si="1"/>
        <v>0</v>
      </c>
      <c r="N13" s="163">
        <f t="shared" si="1"/>
        <v>0</v>
      </c>
      <c r="O13" s="163">
        <f>SUM(O10:O12)</f>
        <v>-597610491</v>
      </c>
      <c r="P13" s="163">
        <f t="shared" si="1"/>
        <v>0</v>
      </c>
      <c r="Q13" s="163">
        <f>SUM(Q10:Q12)</f>
        <v>-597610491</v>
      </c>
      <c r="R13" s="164">
        <f t="shared" ref="R13" si="2">SUM(R12:R12)</f>
        <v>0</v>
      </c>
    </row>
    <row r="14" spans="1:18" ht="28.5" thickTop="1"/>
    <row r="15" spans="1:18">
      <c r="M15" s="165"/>
    </row>
    <row r="16" spans="1:18">
      <c r="M16" s="165"/>
    </row>
    <row r="17" spans="13:13">
      <c r="M17" s="165"/>
    </row>
    <row r="18" spans="13:13">
      <c r="M18" s="165"/>
    </row>
    <row r="19" spans="13:13">
      <c r="M19" s="165"/>
    </row>
    <row r="20" spans="13:13">
      <c r="M20" s="165"/>
    </row>
    <row r="21" spans="13:13">
      <c r="M21" s="165"/>
    </row>
    <row r="22" spans="13:13">
      <c r="M22" s="165"/>
    </row>
    <row r="23" spans="13:13">
      <c r="M23" s="165"/>
    </row>
    <row r="24" spans="13:13">
      <c r="M24" s="165"/>
    </row>
    <row r="25" spans="13:13">
      <c r="M25" s="165"/>
    </row>
    <row r="26" spans="13:13">
      <c r="M26" s="165"/>
    </row>
    <row r="27" spans="13:13">
      <c r="M27" s="165"/>
    </row>
    <row r="28" spans="13:13">
      <c r="M28" s="165"/>
    </row>
    <row r="29" spans="13:13">
      <c r="M29" s="165"/>
    </row>
    <row r="30" spans="13:13">
      <c r="M30" s="165"/>
    </row>
    <row r="31" spans="13:13">
      <c r="M31" s="165"/>
    </row>
    <row r="32" spans="13:13">
      <c r="M32" s="165"/>
    </row>
    <row r="33" spans="13:13">
      <c r="M33" s="165"/>
    </row>
    <row r="34" spans="13:13">
      <c r="M34" s="165"/>
    </row>
    <row r="35" spans="13:13">
      <c r="M35" s="165"/>
    </row>
    <row r="36" spans="13:13">
      <c r="M36" s="165"/>
    </row>
    <row r="37" spans="13:13">
      <c r="M37" s="165"/>
    </row>
    <row r="38" spans="13:13">
      <c r="M38" s="165"/>
    </row>
    <row r="39" spans="13:13">
      <c r="M39" s="165"/>
    </row>
    <row r="40" spans="13:13">
      <c r="M40" s="165"/>
    </row>
    <row r="41" spans="13:13">
      <c r="M41" s="165"/>
    </row>
    <row r="42" spans="13:13">
      <c r="M42" s="165"/>
    </row>
    <row r="43" spans="13:13">
      <c r="M43" s="165"/>
    </row>
    <row r="44" spans="13:13">
      <c r="M44" s="165"/>
    </row>
  </sheetData>
  <mergeCells count="7">
    <mergeCell ref="A2:Q2"/>
    <mergeCell ref="A3:Q3"/>
    <mergeCell ref="A4:Q4"/>
    <mergeCell ref="A8:A9"/>
    <mergeCell ref="C8:I8"/>
    <mergeCell ref="K8:Q8"/>
    <mergeCell ref="A6:Q6"/>
  </mergeCells>
  <pageMargins left="0.7" right="0.7" top="0.75" bottom="0.75" header="0.3" footer="0.3"/>
  <pageSetup paperSize="9" scale="6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2:P41"/>
  <sheetViews>
    <sheetView rightToLeft="1" view="pageBreakPreview" topLeftCell="A4" zoomScaleNormal="100" zoomScaleSheetLayoutView="100" workbookViewId="0">
      <selection activeCell="I15" sqref="I15"/>
    </sheetView>
  </sheetViews>
  <sheetFormatPr defaultColWidth="9.140625" defaultRowHeight="22.5"/>
  <cols>
    <col min="1" max="1" width="26.140625" style="133" bestFit="1" customWidth="1"/>
    <col min="2" max="2" width="1" style="133" customWidth="1"/>
    <col min="3" max="3" width="31" style="133" bestFit="1" customWidth="1"/>
    <col min="4" max="4" width="1" style="133" customWidth="1"/>
    <col min="5" max="5" width="32.5703125" style="133" bestFit="1" customWidth="1"/>
    <col min="6" max="6" width="1" style="133" customWidth="1"/>
    <col min="7" max="7" width="10" style="146" customWidth="1"/>
    <col min="8" max="8" width="1" style="133" customWidth="1"/>
    <col min="9" max="9" width="32.5703125" style="133" bestFit="1" customWidth="1"/>
    <col min="10" max="10" width="1" style="133" customWidth="1"/>
    <col min="11" max="11" width="10.28515625" style="146" customWidth="1"/>
    <col min="12" max="12" width="1" style="133" customWidth="1"/>
    <col min="13" max="13" width="9.140625" style="133" customWidth="1"/>
    <col min="14" max="16384" width="9.140625" style="133"/>
  </cols>
  <sheetData>
    <row r="2" spans="1:16" ht="24">
      <c r="A2" s="231" t="s">
        <v>67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</row>
    <row r="3" spans="1:16" ht="24">
      <c r="A3" s="231" t="str">
        <f>'سرمایه‌گذاری در اوراق بهادار '!A3:Q3</f>
        <v>صورت وضعیت درآمدها</v>
      </c>
      <c r="B3" s="231" t="s">
        <v>29</v>
      </c>
      <c r="C3" s="231" t="s">
        <v>29</v>
      </c>
      <c r="D3" s="231" t="s">
        <v>29</v>
      </c>
      <c r="E3" s="231" t="s">
        <v>29</v>
      </c>
      <c r="F3" s="231" t="s">
        <v>29</v>
      </c>
      <c r="G3" s="231"/>
      <c r="H3" s="231"/>
      <c r="I3" s="231"/>
      <c r="J3" s="231"/>
      <c r="K3" s="231"/>
      <c r="L3" s="231"/>
      <c r="M3" s="231"/>
    </row>
    <row r="4" spans="1:16" ht="26.25">
      <c r="A4" s="232" t="str">
        <f>'سرمایه‌گذاری در اوراق بهادار '!A4:Q4</f>
        <v>برای ماه منتهی به 1402/10/30</v>
      </c>
      <c r="B4" s="232" t="s">
        <v>95</v>
      </c>
      <c r="C4" s="232" t="s">
        <v>2</v>
      </c>
      <c r="D4" s="232" t="s">
        <v>2</v>
      </c>
      <c r="E4" s="232" t="s">
        <v>2</v>
      </c>
      <c r="F4" s="232" t="s">
        <v>2</v>
      </c>
      <c r="G4" s="232"/>
      <c r="H4" s="232"/>
      <c r="I4" s="232"/>
      <c r="J4" s="232"/>
      <c r="K4" s="232"/>
      <c r="L4" s="232"/>
      <c r="M4" s="232"/>
      <c r="N4" s="142"/>
    </row>
    <row r="5" spans="1:16" ht="24">
      <c r="B5" s="134"/>
      <c r="C5" s="134"/>
      <c r="D5" s="134"/>
      <c r="E5" s="134"/>
      <c r="F5" s="134"/>
      <c r="G5" s="134"/>
      <c r="H5" s="134"/>
      <c r="I5" s="134"/>
    </row>
    <row r="6" spans="1:16" ht="28.5">
      <c r="A6" s="234" t="s">
        <v>81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</row>
    <row r="7" spans="1:16" ht="28.5">
      <c r="A7" s="135"/>
      <c r="B7" s="135"/>
      <c r="C7" s="135"/>
      <c r="D7" s="135"/>
      <c r="E7" s="135"/>
      <c r="F7" s="135"/>
      <c r="G7" s="147"/>
      <c r="H7" s="135"/>
      <c r="I7" s="135"/>
      <c r="J7" s="135"/>
      <c r="K7" s="147"/>
      <c r="L7" s="135"/>
    </row>
    <row r="8" spans="1:16" ht="24.75" thickBot="1">
      <c r="A8" s="233" t="s">
        <v>53</v>
      </c>
      <c r="B8" s="233" t="s">
        <v>53</v>
      </c>
      <c r="C8" s="233" t="s">
        <v>53</v>
      </c>
      <c r="E8" s="233" t="str">
        <f>'درآمد ناشی از فروش '!C7</f>
        <v>طی دی ماه</v>
      </c>
      <c r="F8" s="233" t="s">
        <v>31</v>
      </c>
      <c r="G8" s="233" t="s">
        <v>31</v>
      </c>
      <c r="I8" s="233" t="str">
        <f>'درآمد ناشی از فروش '!K7</f>
        <v>از ابتدای سال مالی تا پایان دی ماه</v>
      </c>
      <c r="J8" s="233" t="s">
        <v>32</v>
      </c>
      <c r="K8" s="233" t="s">
        <v>32</v>
      </c>
    </row>
    <row r="9" spans="1:16" ht="48" thickBot="1">
      <c r="A9" s="148" t="s">
        <v>54</v>
      </c>
      <c r="C9" s="148" t="s">
        <v>19</v>
      </c>
      <c r="E9" s="148" t="s">
        <v>55</v>
      </c>
      <c r="G9" s="149" t="s">
        <v>56</v>
      </c>
      <c r="I9" s="148" t="s">
        <v>55</v>
      </c>
      <c r="K9" s="149" t="s">
        <v>56</v>
      </c>
    </row>
    <row r="10" spans="1:16" ht="24.75">
      <c r="A10" s="150" t="s">
        <v>26</v>
      </c>
      <c r="B10" s="150"/>
      <c r="C10" s="150" t="s">
        <v>27</v>
      </c>
      <c r="D10" s="150"/>
      <c r="E10" s="150">
        <v>0</v>
      </c>
      <c r="F10" s="151"/>
      <c r="G10" s="23">
        <f>E10/$E$15</f>
        <v>0</v>
      </c>
      <c r="H10" s="151"/>
      <c r="I10" s="150">
        <v>15437</v>
      </c>
      <c r="J10" s="151"/>
      <c r="K10" s="23">
        <f>I10/$I$15</f>
        <v>7.3351903213987886E-6</v>
      </c>
      <c r="M10" s="140"/>
      <c r="N10" s="152"/>
      <c r="O10" s="140"/>
      <c r="P10" s="152"/>
    </row>
    <row r="11" spans="1:16" ht="24.75">
      <c r="A11" s="150" t="s">
        <v>63</v>
      </c>
      <c r="B11" s="150"/>
      <c r="C11" s="150" t="s">
        <v>64</v>
      </c>
      <c r="D11" s="150"/>
      <c r="E11" s="150">
        <v>3891141</v>
      </c>
      <c r="F11" s="151"/>
      <c r="G11" s="23">
        <f t="shared" ref="G11:G14" si="0">E11/$E$15</f>
        <v>0.99651399205020141</v>
      </c>
      <c r="H11" s="151"/>
      <c r="I11" s="150">
        <v>2086544739</v>
      </c>
      <c r="J11" s="151"/>
      <c r="K11" s="23">
        <f t="shared" ref="K11:K14" si="1">I11/$I$15</f>
        <v>0.99146225138811694</v>
      </c>
      <c r="M11" s="140"/>
      <c r="N11" s="152"/>
      <c r="O11" s="140"/>
      <c r="P11" s="152"/>
    </row>
    <row r="12" spans="1:16" ht="24.75">
      <c r="A12" s="150" t="s">
        <v>102</v>
      </c>
      <c r="B12" s="150"/>
      <c r="C12" s="150" t="s">
        <v>103</v>
      </c>
      <c r="D12" s="150"/>
      <c r="E12" s="150">
        <v>3122</v>
      </c>
      <c r="F12" s="151"/>
      <c r="G12" s="23">
        <f t="shared" si="0"/>
        <v>7.9953840870344427E-4</v>
      </c>
      <c r="H12" s="151"/>
      <c r="I12" s="150">
        <v>17855456</v>
      </c>
      <c r="J12" s="151"/>
      <c r="K12" s="23">
        <f t="shared" si="1"/>
        <v>8.4843666538421923E-3</v>
      </c>
      <c r="M12" s="140"/>
      <c r="N12" s="152"/>
      <c r="O12" s="140"/>
      <c r="P12" s="152"/>
    </row>
    <row r="13" spans="1:16" ht="24.75">
      <c r="A13" s="150" t="s">
        <v>113</v>
      </c>
      <c r="B13" s="150"/>
      <c r="C13" s="150" t="s">
        <v>114</v>
      </c>
      <c r="D13" s="150"/>
      <c r="E13" s="150">
        <v>5983</v>
      </c>
      <c r="F13" s="151"/>
      <c r="G13" s="23">
        <f t="shared" si="0"/>
        <v>1.5322352015607645E-3</v>
      </c>
      <c r="H13" s="151"/>
      <c r="I13" s="150">
        <v>50277</v>
      </c>
      <c r="J13" s="151"/>
      <c r="K13" s="23">
        <f t="shared" si="1"/>
        <v>2.3890092880026359E-5</v>
      </c>
      <c r="M13" s="140"/>
      <c r="N13" s="152"/>
      <c r="O13" s="140"/>
      <c r="P13" s="152"/>
    </row>
    <row r="14" spans="1:16" ht="24.75">
      <c r="A14" s="150" t="s">
        <v>116</v>
      </c>
      <c r="B14" s="150"/>
      <c r="C14" s="150" t="s">
        <v>117</v>
      </c>
      <c r="D14" s="150"/>
      <c r="E14" s="150">
        <v>4507</v>
      </c>
      <c r="F14" s="151"/>
      <c r="G14" s="23">
        <f t="shared" si="0"/>
        <v>1.1542343395344085E-3</v>
      </c>
      <c r="H14" s="151"/>
      <c r="I14" s="150">
        <v>46629</v>
      </c>
      <c r="J14" s="151"/>
      <c r="K14" s="23">
        <f t="shared" si="1"/>
        <v>2.215667483944446E-5</v>
      </c>
      <c r="M14" s="140"/>
      <c r="N14" s="152"/>
      <c r="O14" s="140"/>
      <c r="P14" s="152"/>
    </row>
    <row r="15" spans="1:16" s="142" customFormat="1" ht="36.75" customHeight="1" thickBot="1">
      <c r="E15" s="153">
        <f>SUM(E10:E14)</f>
        <v>3904753</v>
      </c>
      <c r="F15" s="151">
        <f t="shared" ref="F15:L15" si="2">SUM(F10:F12)</f>
        <v>0</v>
      </c>
      <c r="G15" s="24">
        <f>SUM(G10:G14)</f>
        <v>1</v>
      </c>
      <c r="H15" s="151">
        <f t="shared" si="2"/>
        <v>0</v>
      </c>
      <c r="I15" s="153">
        <f>SUM(I10:I14)</f>
        <v>2104512538</v>
      </c>
      <c r="J15" s="151">
        <f t="shared" si="2"/>
        <v>0</v>
      </c>
      <c r="K15" s="24">
        <f>SUM(K10:K14)</f>
        <v>1</v>
      </c>
      <c r="L15" s="142">
        <f t="shared" si="2"/>
        <v>0</v>
      </c>
      <c r="M15" s="154"/>
    </row>
    <row r="16" spans="1:16" ht="23.25" thickTop="1">
      <c r="E16" s="145">
        <f>E15-'سود اوراق بهادار و سپرده بانکی '!I13</f>
        <v>0</v>
      </c>
      <c r="I16" s="145">
        <f>I15-'سود اوراق بهادار و سپرده بانکی '!O13</f>
        <v>0</v>
      </c>
      <c r="M16" s="144"/>
    </row>
    <row r="17" spans="5:13">
      <c r="E17" s="145"/>
      <c r="I17" s="145"/>
      <c r="M17" s="144"/>
    </row>
    <row r="18" spans="5:13">
      <c r="E18" s="145"/>
      <c r="I18" s="145"/>
      <c r="M18" s="144"/>
    </row>
    <row r="19" spans="5:13">
      <c r="M19" s="144"/>
    </row>
    <row r="20" spans="5:13">
      <c r="M20" s="144"/>
    </row>
    <row r="21" spans="5:13">
      <c r="M21" s="144"/>
    </row>
    <row r="22" spans="5:13">
      <c r="M22" s="144"/>
    </row>
    <row r="23" spans="5:13">
      <c r="M23" s="144"/>
    </row>
    <row r="24" spans="5:13">
      <c r="M24" s="144"/>
    </row>
    <row r="25" spans="5:13">
      <c r="M25" s="144"/>
    </row>
    <row r="26" spans="5:13">
      <c r="M26" s="144"/>
    </row>
    <row r="27" spans="5:13">
      <c r="M27" s="144"/>
    </row>
    <row r="28" spans="5:13">
      <c r="M28" s="144"/>
    </row>
    <row r="29" spans="5:13">
      <c r="M29" s="144"/>
    </row>
    <row r="30" spans="5:13">
      <c r="M30" s="144"/>
    </row>
    <row r="31" spans="5:13">
      <c r="M31" s="144"/>
    </row>
    <row r="32" spans="5:13">
      <c r="M32" s="144"/>
    </row>
    <row r="33" spans="13:13">
      <c r="M33" s="144"/>
    </row>
    <row r="34" spans="13:13">
      <c r="M34" s="144"/>
    </row>
    <row r="35" spans="13:13">
      <c r="M35" s="144"/>
    </row>
    <row r="36" spans="13:13">
      <c r="M36" s="144"/>
    </row>
    <row r="37" spans="13:13">
      <c r="M37" s="144"/>
    </row>
    <row r="38" spans="13:13">
      <c r="M38" s="144"/>
    </row>
    <row r="39" spans="13:13">
      <c r="M39" s="144"/>
    </row>
    <row r="40" spans="13:13">
      <c r="M40" s="144"/>
    </row>
    <row r="41" spans="13:13">
      <c r="M41" s="144"/>
    </row>
  </sheetData>
  <mergeCells count="7">
    <mergeCell ref="A2:M2"/>
    <mergeCell ref="A3:M3"/>
    <mergeCell ref="A4:M4"/>
    <mergeCell ref="I8:K8"/>
    <mergeCell ref="A8:C8"/>
    <mergeCell ref="E8:G8"/>
    <mergeCell ref="A6:L6"/>
  </mergeCells>
  <pageMargins left="0.7" right="0.7" top="0.75" bottom="0.75" header="0.3" footer="0.3"/>
  <pageSetup paperSize="9" scale="6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2:M42"/>
  <sheetViews>
    <sheetView rightToLeft="1" view="pageBreakPreview" zoomScaleNormal="100" zoomScaleSheetLayoutView="100" workbookViewId="0">
      <selection activeCell="C10" sqref="C10"/>
    </sheetView>
  </sheetViews>
  <sheetFormatPr defaultColWidth="12.140625" defaultRowHeight="22.5"/>
  <cols>
    <col min="1" max="1" width="42.42578125" style="133" bestFit="1" customWidth="1"/>
    <col min="2" max="2" width="2.5703125" style="133" customWidth="1"/>
    <col min="3" max="3" width="19" style="133" bestFit="1" customWidth="1"/>
    <col min="4" max="4" width="0.7109375" style="133" customWidth="1"/>
    <col min="5" max="5" width="43.7109375" style="133" customWidth="1"/>
    <col min="6" max="6" width="12.140625" style="133"/>
    <col min="7" max="7" width="14" style="133" bestFit="1" customWidth="1"/>
    <col min="8" max="16384" width="12.140625" style="133"/>
  </cols>
  <sheetData>
    <row r="2" spans="1:13" ht="24">
      <c r="A2" s="231" t="s">
        <v>67</v>
      </c>
      <c r="B2" s="231"/>
      <c r="C2" s="231"/>
      <c r="D2" s="231"/>
      <c r="E2" s="231"/>
    </row>
    <row r="3" spans="1:13" ht="24">
      <c r="A3" s="231" t="s">
        <v>29</v>
      </c>
      <c r="B3" s="231" t="s">
        <v>29</v>
      </c>
      <c r="C3" s="231" t="s">
        <v>29</v>
      </c>
      <c r="D3" s="231" t="s">
        <v>29</v>
      </c>
      <c r="E3" s="231"/>
    </row>
    <row r="4" spans="1:13" ht="24">
      <c r="A4" s="231" t="str">
        <f>'درآمد سپرده بانکی '!A4:M4</f>
        <v>برای ماه منتهی به 1402/10/30</v>
      </c>
      <c r="B4" s="231" t="s">
        <v>2</v>
      </c>
      <c r="C4" s="231" t="s">
        <v>2</v>
      </c>
      <c r="D4" s="231" t="s">
        <v>2</v>
      </c>
      <c r="E4" s="231"/>
    </row>
    <row r="5" spans="1:13" ht="24">
      <c r="A5" s="134"/>
      <c r="B5" s="134"/>
      <c r="C5" s="134"/>
      <c r="D5" s="134"/>
      <c r="E5" s="134"/>
    </row>
    <row r="6" spans="1:13" ht="28.5">
      <c r="A6" s="234" t="s">
        <v>83</v>
      </c>
      <c r="B6" s="234"/>
      <c r="C6" s="234"/>
      <c r="D6" s="234"/>
      <c r="E6" s="234"/>
    </row>
    <row r="7" spans="1:13" ht="28.5">
      <c r="A7" s="135"/>
      <c r="B7" s="135"/>
      <c r="C7" s="135"/>
      <c r="D7" s="135"/>
      <c r="E7" s="135"/>
    </row>
    <row r="8" spans="1:13" ht="24.75" thickBot="1">
      <c r="A8" s="231" t="s">
        <v>57</v>
      </c>
      <c r="C8" s="136" t="str">
        <f>'درآمد ناشی از فروش '!C7</f>
        <v>طی دی ماه</v>
      </c>
      <c r="E8" s="137" t="str">
        <f>'درآمد ناشی از فروش '!K7</f>
        <v>از ابتدای سال مالی تا پایان دی ماه</v>
      </c>
      <c r="G8" s="138"/>
    </row>
    <row r="9" spans="1:13" ht="24.75" thickBot="1">
      <c r="A9" s="233" t="s">
        <v>57</v>
      </c>
      <c r="C9" s="136" t="s">
        <v>22</v>
      </c>
      <c r="E9" s="136" t="s">
        <v>22</v>
      </c>
      <c r="G9" s="138"/>
    </row>
    <row r="10" spans="1:13" ht="24">
      <c r="A10" s="139" t="s">
        <v>66</v>
      </c>
      <c r="C10" s="140">
        <v>0</v>
      </c>
      <c r="E10" s="140">
        <v>2735546400</v>
      </c>
      <c r="F10" s="138"/>
      <c r="G10" s="140"/>
      <c r="H10" s="138"/>
      <c r="K10" s="140"/>
    </row>
    <row r="11" spans="1:13" ht="24">
      <c r="A11" s="139" t="s">
        <v>101</v>
      </c>
      <c r="C11" s="140">
        <v>778065205</v>
      </c>
      <c r="E11" s="140">
        <v>1824181900</v>
      </c>
      <c r="F11" s="138"/>
      <c r="G11" s="140"/>
      <c r="H11" s="140"/>
      <c r="I11" s="140"/>
      <c r="J11" s="140"/>
      <c r="K11" s="140"/>
    </row>
    <row r="12" spans="1:13" ht="27" thickBot="1">
      <c r="A12" s="139" t="s">
        <v>38</v>
      </c>
      <c r="C12" s="141">
        <f>SUM(C10:C11)</f>
        <v>778065205</v>
      </c>
      <c r="D12" s="142"/>
      <c r="E12" s="143">
        <f>SUM(E10:E11)</f>
        <v>4559728300</v>
      </c>
    </row>
    <row r="13" spans="1:13" ht="23.25" thickTop="1">
      <c r="M13" s="144"/>
    </row>
    <row r="14" spans="1:13">
      <c r="C14" s="140"/>
      <c r="E14" s="140"/>
      <c r="M14" s="144"/>
    </row>
    <row r="15" spans="1:13">
      <c r="C15" s="138"/>
      <c r="E15" s="145"/>
      <c r="M15" s="144"/>
    </row>
    <row r="16" spans="1:13">
      <c r="C16" s="138"/>
      <c r="E16" s="140"/>
      <c r="M16" s="144"/>
    </row>
    <row r="17" spans="3:13">
      <c r="C17" s="140"/>
      <c r="E17" s="140"/>
      <c r="M17" s="144"/>
    </row>
    <row r="18" spans="3:13">
      <c r="E18" s="140"/>
      <c r="M18" s="144"/>
    </row>
    <row r="19" spans="3:13">
      <c r="M19" s="144"/>
    </row>
    <row r="20" spans="3:13">
      <c r="M20" s="144"/>
    </row>
    <row r="21" spans="3:13">
      <c r="M21" s="144"/>
    </row>
    <row r="22" spans="3:13">
      <c r="M22" s="144"/>
    </row>
    <row r="23" spans="3:13">
      <c r="M23" s="144"/>
    </row>
    <row r="24" spans="3:13">
      <c r="M24" s="144"/>
    </row>
    <row r="25" spans="3:13">
      <c r="M25" s="144"/>
    </row>
    <row r="26" spans="3:13">
      <c r="M26" s="144"/>
    </row>
    <row r="27" spans="3:13">
      <c r="M27" s="144"/>
    </row>
    <row r="28" spans="3:13">
      <c r="M28" s="144"/>
    </row>
    <row r="29" spans="3:13">
      <c r="M29" s="144"/>
    </row>
    <row r="30" spans="3:13">
      <c r="M30" s="144"/>
    </row>
    <row r="31" spans="3:13">
      <c r="M31" s="144"/>
    </row>
    <row r="32" spans="3:13">
      <c r="M32" s="144"/>
    </row>
    <row r="33" spans="13:13">
      <c r="M33" s="144"/>
    </row>
    <row r="34" spans="13:13">
      <c r="M34" s="144"/>
    </row>
    <row r="35" spans="13:13">
      <c r="M35" s="144"/>
    </row>
    <row r="36" spans="13:13">
      <c r="M36" s="144"/>
    </row>
    <row r="37" spans="13:13">
      <c r="M37" s="144"/>
    </row>
    <row r="38" spans="13:13">
      <c r="M38" s="144"/>
    </row>
    <row r="39" spans="13:13">
      <c r="M39" s="144"/>
    </row>
    <row r="40" spans="13:13">
      <c r="M40" s="144"/>
    </row>
    <row r="41" spans="13:13">
      <c r="M41" s="144"/>
    </row>
    <row r="42" spans="13:13">
      <c r="M42" s="144"/>
    </row>
  </sheetData>
  <mergeCells count="5">
    <mergeCell ref="A8:A9"/>
    <mergeCell ref="A2:E2"/>
    <mergeCell ref="A3:E3"/>
    <mergeCell ref="A4:E4"/>
    <mergeCell ref="A6:E6"/>
  </mergeCell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G51"/>
  <sheetViews>
    <sheetView rightToLeft="1" view="pageBreakPreview" zoomScale="50" zoomScaleNormal="60" zoomScaleSheetLayoutView="50" workbookViewId="0">
      <selection activeCell="O18" sqref="O18"/>
    </sheetView>
  </sheetViews>
  <sheetFormatPr defaultColWidth="9.140625" defaultRowHeight="36.75"/>
  <cols>
    <col min="1" max="1" width="51.7109375" style="57" customWidth="1"/>
    <col min="2" max="2" width="1" style="57" customWidth="1"/>
    <col min="3" max="3" width="23.7109375" style="81" bestFit="1" customWidth="1"/>
    <col min="4" max="4" width="1" style="57" customWidth="1"/>
    <col min="5" max="5" width="33" style="57" bestFit="1" customWidth="1"/>
    <col min="6" max="6" width="0.7109375" style="57" customWidth="1"/>
    <col min="7" max="7" width="34.7109375" style="57" bestFit="1" customWidth="1"/>
    <col min="8" max="8" width="1.140625" style="57" customWidth="1"/>
    <col min="9" max="9" width="22.7109375" style="81" bestFit="1" customWidth="1"/>
    <col min="10" max="10" width="1.42578125" style="57" customWidth="1"/>
    <col min="11" max="11" width="33.42578125" style="57" customWidth="1"/>
    <col min="12" max="12" width="0.7109375" style="57" customWidth="1"/>
    <col min="13" max="13" width="22.5703125" style="81" bestFit="1" customWidth="1"/>
    <col min="14" max="14" width="0.85546875" style="57" customWidth="1"/>
    <col min="15" max="15" width="29.140625" style="57" bestFit="1" customWidth="1"/>
    <col min="16" max="16" width="1" style="57" customWidth="1"/>
    <col min="17" max="17" width="22.5703125" style="81" bestFit="1" customWidth="1"/>
    <col min="18" max="18" width="1" style="57" customWidth="1"/>
    <col min="19" max="19" width="18.140625" style="57" bestFit="1" customWidth="1"/>
    <col min="20" max="20" width="1" style="57" customWidth="1"/>
    <col min="21" max="21" width="28.7109375" style="57" customWidth="1"/>
    <col min="22" max="22" width="0.85546875" style="57" customWidth="1"/>
    <col min="23" max="23" width="29.85546875" style="57" customWidth="1"/>
    <col min="24" max="24" width="1" style="57" customWidth="1"/>
    <col min="25" max="25" width="19.5703125" style="81" customWidth="1"/>
    <col min="26" max="26" width="1.85546875" style="57" customWidth="1"/>
    <col min="27" max="27" width="46.140625" style="58" bestFit="1" customWidth="1"/>
    <col min="28" max="28" width="29.5703125" style="57" bestFit="1" customWidth="1"/>
    <col min="29" max="29" width="23.42578125" style="57" bestFit="1" customWidth="1"/>
    <col min="30" max="30" width="9.140625" style="57" customWidth="1"/>
    <col min="31" max="31" width="19.42578125" style="57" bestFit="1" customWidth="1"/>
    <col min="32" max="32" width="9.140625" style="57"/>
    <col min="33" max="33" width="27.28515625" style="57" bestFit="1" customWidth="1"/>
    <col min="34" max="16384" width="9.140625" style="57"/>
  </cols>
  <sheetData>
    <row r="2" spans="1:33" ht="47.25" customHeight="1">
      <c r="A2" s="202" t="s">
        <v>67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</row>
    <row r="3" spans="1:33" ht="47.25" customHeight="1">
      <c r="A3" s="202" t="s">
        <v>92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</row>
    <row r="4" spans="1:33" ht="47.25" customHeight="1">
      <c r="A4" s="202" t="s">
        <v>168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</row>
    <row r="5" spans="1:33" ht="47.25" customHeight="1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</row>
    <row r="6" spans="1:33" s="62" customFormat="1" ht="47.25" customHeight="1">
      <c r="A6" s="60" t="s">
        <v>68</v>
      </c>
      <c r="B6" s="60"/>
      <c r="C6" s="61"/>
      <c r="D6" s="60"/>
      <c r="E6" s="60"/>
      <c r="F6" s="60"/>
      <c r="G6" s="60"/>
      <c r="H6" s="60"/>
      <c r="I6" s="61"/>
      <c r="J6" s="60"/>
      <c r="K6" s="60"/>
      <c r="L6" s="60"/>
      <c r="M6" s="61"/>
      <c r="N6" s="60"/>
      <c r="O6" s="60"/>
      <c r="P6" s="60"/>
      <c r="Q6" s="61"/>
      <c r="R6" s="60"/>
      <c r="S6" s="60"/>
      <c r="T6" s="60"/>
      <c r="U6" s="60"/>
      <c r="V6" s="60"/>
      <c r="W6" s="60"/>
      <c r="Y6" s="63"/>
      <c r="AA6" s="64"/>
    </row>
    <row r="7" spans="1:33" s="62" customFormat="1" ht="47.25" customHeight="1">
      <c r="A7" s="60" t="s">
        <v>69</v>
      </c>
      <c r="B7" s="60"/>
      <c r="C7" s="61"/>
      <c r="D7" s="60"/>
      <c r="E7" s="60"/>
      <c r="F7" s="60"/>
      <c r="G7" s="60"/>
      <c r="H7" s="60"/>
      <c r="I7" s="61"/>
      <c r="J7" s="60"/>
      <c r="K7" s="60"/>
      <c r="L7" s="60"/>
      <c r="M7" s="61"/>
      <c r="N7" s="60"/>
      <c r="O7" s="60"/>
      <c r="P7" s="60"/>
      <c r="Q7" s="61"/>
      <c r="R7" s="60"/>
      <c r="S7" s="60"/>
      <c r="T7" s="60"/>
      <c r="U7" s="60"/>
      <c r="V7" s="60"/>
      <c r="W7" s="60"/>
      <c r="Y7" s="63"/>
      <c r="AA7" s="64"/>
    </row>
    <row r="9" spans="1:33" ht="40.5" customHeight="1">
      <c r="A9" s="203" t="s">
        <v>3</v>
      </c>
      <c r="C9" s="201" t="s">
        <v>161</v>
      </c>
      <c r="D9" s="201" t="s">
        <v>97</v>
      </c>
      <c r="E9" s="201" t="s">
        <v>97</v>
      </c>
      <c r="F9" s="201" t="s">
        <v>97</v>
      </c>
      <c r="G9" s="201" t="s">
        <v>97</v>
      </c>
      <c r="I9" s="201" t="s">
        <v>4</v>
      </c>
      <c r="J9" s="201" t="s">
        <v>4</v>
      </c>
      <c r="K9" s="201" t="s">
        <v>4</v>
      </c>
      <c r="L9" s="201" t="s">
        <v>4</v>
      </c>
      <c r="M9" s="201" t="s">
        <v>4</v>
      </c>
      <c r="N9" s="201" t="s">
        <v>4</v>
      </c>
      <c r="O9" s="201" t="s">
        <v>4</v>
      </c>
      <c r="Q9" s="201" t="s">
        <v>169</v>
      </c>
      <c r="R9" s="201" t="s">
        <v>98</v>
      </c>
      <c r="S9" s="201" t="s">
        <v>98</v>
      </c>
      <c r="T9" s="201" t="s">
        <v>98</v>
      </c>
      <c r="U9" s="201" t="s">
        <v>98</v>
      </c>
      <c r="V9" s="201" t="s">
        <v>98</v>
      </c>
      <c r="W9" s="201" t="s">
        <v>98</v>
      </c>
      <c r="X9" s="201" t="s">
        <v>98</v>
      </c>
      <c r="Y9" s="201" t="s">
        <v>98</v>
      </c>
    </row>
    <row r="10" spans="1:33" ht="33.75" customHeight="1">
      <c r="A10" s="203" t="s">
        <v>3</v>
      </c>
      <c r="C10" s="204" t="s">
        <v>6</v>
      </c>
      <c r="E10" s="204" t="s">
        <v>7</v>
      </c>
      <c r="G10" s="204" t="s">
        <v>8</v>
      </c>
      <c r="I10" s="203" t="s">
        <v>9</v>
      </c>
      <c r="J10" s="203" t="s">
        <v>9</v>
      </c>
      <c r="K10" s="203" t="s">
        <v>9</v>
      </c>
      <c r="M10" s="203" t="s">
        <v>10</v>
      </c>
      <c r="N10" s="203" t="s">
        <v>10</v>
      </c>
      <c r="O10" s="203" t="s">
        <v>10</v>
      </c>
      <c r="Q10" s="204" t="s">
        <v>6</v>
      </c>
      <c r="S10" s="204" t="s">
        <v>11</v>
      </c>
      <c r="U10" s="204" t="s">
        <v>7</v>
      </c>
      <c r="V10" s="204"/>
      <c r="W10" s="204" t="s">
        <v>8</v>
      </c>
      <c r="Y10" s="205" t="s">
        <v>12</v>
      </c>
    </row>
    <row r="11" spans="1:33" ht="60.75" customHeight="1">
      <c r="A11" s="203" t="s">
        <v>3</v>
      </c>
      <c r="C11" s="201" t="s">
        <v>6</v>
      </c>
      <c r="E11" s="201" t="s">
        <v>7</v>
      </c>
      <c r="G11" s="201" t="s">
        <v>8</v>
      </c>
      <c r="I11" s="65" t="s">
        <v>6</v>
      </c>
      <c r="K11" s="65" t="s">
        <v>7</v>
      </c>
      <c r="M11" s="65" t="s">
        <v>6</v>
      </c>
      <c r="O11" s="65" t="s">
        <v>13</v>
      </c>
      <c r="Q11" s="201" t="s">
        <v>6</v>
      </c>
      <c r="S11" s="201" t="s">
        <v>11</v>
      </c>
      <c r="U11" s="201" t="s">
        <v>7</v>
      </c>
      <c r="V11" s="201"/>
      <c r="W11" s="201"/>
      <c r="Y11" s="206" t="s">
        <v>12</v>
      </c>
      <c r="AA11" s="35">
        <v>3865579957177</v>
      </c>
      <c r="AB11" s="33" t="s">
        <v>106</v>
      </c>
    </row>
    <row r="12" spans="1:33" ht="41.25" customHeight="1">
      <c r="A12" s="66" t="s">
        <v>99</v>
      </c>
      <c r="B12" s="67"/>
      <c r="C12" s="68">
        <v>84428571</v>
      </c>
      <c r="D12" s="68"/>
      <c r="E12" s="68">
        <v>280443772747</v>
      </c>
      <c r="F12" s="68"/>
      <c r="G12" s="68">
        <v>312037689685.48102</v>
      </c>
      <c r="H12" s="68"/>
      <c r="I12" s="68">
        <v>5571430</v>
      </c>
      <c r="J12" s="68"/>
      <c r="K12" s="68">
        <v>20280596518</v>
      </c>
      <c r="L12" s="68"/>
      <c r="M12" s="68">
        <v>0</v>
      </c>
      <c r="N12" s="68"/>
      <c r="O12" s="68">
        <v>0</v>
      </c>
      <c r="P12" s="68"/>
      <c r="Q12" s="68">
        <v>90000001</v>
      </c>
      <c r="R12" s="68"/>
      <c r="S12" s="68">
        <v>3643</v>
      </c>
      <c r="T12" s="68"/>
      <c r="U12" s="68">
        <v>300724369265</v>
      </c>
      <c r="V12" s="68"/>
      <c r="W12" s="68">
        <v>325919177117.32397</v>
      </c>
      <c r="Y12" s="69">
        <f>W12/$AA$11</f>
        <v>8.4313138190870579E-2</v>
      </c>
      <c r="AA12" s="70"/>
      <c r="AB12" s="70"/>
      <c r="AC12" s="71"/>
      <c r="AD12" s="72"/>
      <c r="AE12" s="73"/>
      <c r="AF12" s="74"/>
      <c r="AG12" s="74"/>
    </row>
    <row r="13" spans="1:33" ht="41.25" customHeight="1">
      <c r="A13" s="66" t="s">
        <v>90</v>
      </c>
      <c r="B13" s="67"/>
      <c r="C13" s="68">
        <v>42000000</v>
      </c>
      <c r="D13" s="68"/>
      <c r="E13" s="68">
        <v>174281814242</v>
      </c>
      <c r="F13" s="68"/>
      <c r="G13" s="68">
        <v>199106226900</v>
      </c>
      <c r="H13" s="68"/>
      <c r="I13" s="68">
        <v>42475921</v>
      </c>
      <c r="J13" s="68"/>
      <c r="K13" s="68">
        <v>0</v>
      </c>
      <c r="L13" s="68"/>
      <c r="M13" s="68">
        <v>-10000000</v>
      </c>
      <c r="N13" s="68"/>
      <c r="O13" s="68">
        <v>25069338270</v>
      </c>
      <c r="P13" s="68"/>
      <c r="Q13" s="68">
        <v>74475921</v>
      </c>
      <c r="R13" s="68"/>
      <c r="S13" s="68">
        <v>2494</v>
      </c>
      <c r="T13" s="68"/>
      <c r="U13" s="71">
        <v>153650868509</v>
      </c>
      <c r="V13" s="68"/>
      <c r="W13" s="68">
        <v>184637776439.505</v>
      </c>
      <c r="Y13" s="69">
        <f t="shared" ref="Y13:Y39" si="0">W13/$AA$11</f>
        <v>4.7764573100266279E-2</v>
      </c>
      <c r="AA13" s="70"/>
      <c r="AB13" s="70"/>
      <c r="AC13" s="71"/>
      <c r="AD13" s="72"/>
      <c r="AE13" s="73"/>
      <c r="AF13" s="74"/>
      <c r="AG13" s="74"/>
    </row>
    <row r="14" spans="1:33" ht="41.25" customHeight="1">
      <c r="A14" s="66" t="s">
        <v>112</v>
      </c>
      <c r="B14" s="67"/>
      <c r="C14" s="68">
        <v>16000001</v>
      </c>
      <c r="D14" s="68"/>
      <c r="E14" s="68">
        <v>132813818420</v>
      </c>
      <c r="F14" s="68"/>
      <c r="G14" s="68">
        <v>139326056707.87799</v>
      </c>
      <c r="H14" s="68"/>
      <c r="I14" s="68">
        <v>0</v>
      </c>
      <c r="J14" s="68"/>
      <c r="K14" s="68">
        <v>0</v>
      </c>
      <c r="L14" s="68"/>
      <c r="M14" s="68">
        <v>0</v>
      </c>
      <c r="N14" s="68"/>
      <c r="O14" s="68">
        <v>0</v>
      </c>
      <c r="P14" s="68"/>
      <c r="Q14" s="68">
        <v>16000001</v>
      </c>
      <c r="R14" s="68"/>
      <c r="S14" s="68">
        <v>8590</v>
      </c>
      <c r="T14" s="68"/>
      <c r="U14" s="68">
        <v>132813818420</v>
      </c>
      <c r="V14" s="68"/>
      <c r="W14" s="68">
        <v>136622240538.88901</v>
      </c>
      <c r="Y14" s="69">
        <f t="shared" si="0"/>
        <v>3.534327113974977E-2</v>
      </c>
      <c r="AA14" s="70"/>
      <c r="AB14" s="70"/>
      <c r="AC14" s="71"/>
      <c r="AD14" s="72"/>
      <c r="AE14" s="73"/>
      <c r="AF14" s="74"/>
      <c r="AG14" s="74"/>
    </row>
    <row r="15" spans="1:33" ht="41.25" customHeight="1">
      <c r="A15" s="66" t="s">
        <v>108</v>
      </c>
      <c r="B15" s="67"/>
      <c r="C15" s="68">
        <v>5300000</v>
      </c>
      <c r="D15" s="68"/>
      <c r="E15" s="68">
        <v>46452334815</v>
      </c>
      <c r="F15" s="68"/>
      <c r="G15" s="68">
        <v>54159820200</v>
      </c>
      <c r="H15" s="68"/>
      <c r="I15" s="68">
        <v>0</v>
      </c>
      <c r="J15" s="68"/>
      <c r="K15" s="68">
        <v>0</v>
      </c>
      <c r="L15" s="68"/>
      <c r="M15" s="68">
        <v>-300000</v>
      </c>
      <c r="N15" s="68"/>
      <c r="O15" s="68">
        <v>3146168265</v>
      </c>
      <c r="P15" s="68"/>
      <c r="Q15" s="68">
        <v>5000000</v>
      </c>
      <c r="R15" s="68"/>
      <c r="S15" s="68">
        <v>9960</v>
      </c>
      <c r="T15" s="68"/>
      <c r="U15" s="71">
        <v>43822957373</v>
      </c>
      <c r="V15" s="68"/>
      <c r="W15" s="68">
        <v>49503690000</v>
      </c>
      <c r="Y15" s="69">
        <f t="shared" si="0"/>
        <v>1.2806277595704454E-2</v>
      </c>
      <c r="AA15" s="70"/>
      <c r="AB15" s="70"/>
      <c r="AC15" s="71"/>
      <c r="AD15" s="72"/>
      <c r="AE15" s="73"/>
      <c r="AF15" s="74"/>
      <c r="AG15" s="74"/>
    </row>
    <row r="16" spans="1:33" ht="41.25" customHeight="1">
      <c r="A16" s="66" t="s">
        <v>165</v>
      </c>
      <c r="B16" s="67"/>
      <c r="C16" s="68">
        <v>2300000</v>
      </c>
      <c r="D16" s="68"/>
      <c r="E16" s="68">
        <v>29409672325</v>
      </c>
      <c r="F16" s="68"/>
      <c r="G16" s="68">
        <v>30019315950</v>
      </c>
      <c r="H16" s="68"/>
      <c r="I16" s="68">
        <v>0</v>
      </c>
      <c r="J16" s="68"/>
      <c r="K16" s="68">
        <v>0</v>
      </c>
      <c r="L16" s="68"/>
      <c r="M16" s="68">
        <v>-200000</v>
      </c>
      <c r="N16" s="68"/>
      <c r="O16" s="68">
        <v>2765206610</v>
      </c>
      <c r="P16" s="68"/>
      <c r="Q16" s="68">
        <v>2100000</v>
      </c>
      <c r="R16" s="68"/>
      <c r="S16" s="68">
        <v>13760</v>
      </c>
      <c r="T16" s="68"/>
      <c r="U16" s="68">
        <v>26852309514</v>
      </c>
      <c r="V16" s="68"/>
      <c r="W16" s="68">
        <v>28724068800</v>
      </c>
      <c r="Y16" s="69">
        <f t="shared" si="0"/>
        <v>7.430726855531645E-3</v>
      </c>
      <c r="AA16" s="70"/>
      <c r="AB16" s="70"/>
      <c r="AC16" s="71"/>
      <c r="AD16" s="72"/>
      <c r="AE16" s="73"/>
      <c r="AF16" s="74"/>
      <c r="AG16" s="74"/>
    </row>
    <row r="17" spans="1:33" ht="41.25" customHeight="1">
      <c r="A17" s="66" t="s">
        <v>85</v>
      </c>
      <c r="B17" s="67"/>
      <c r="C17" s="68">
        <v>1300000</v>
      </c>
      <c r="D17" s="68"/>
      <c r="E17" s="68">
        <v>31963299513</v>
      </c>
      <c r="F17" s="68"/>
      <c r="G17" s="68">
        <v>30096851850</v>
      </c>
      <c r="H17" s="68"/>
      <c r="I17" s="68">
        <v>0</v>
      </c>
      <c r="J17" s="68"/>
      <c r="K17" s="68">
        <v>0</v>
      </c>
      <c r="L17" s="68"/>
      <c r="M17" s="68">
        <v>-1300000</v>
      </c>
      <c r="N17" s="68"/>
      <c r="O17" s="68">
        <v>30525080646</v>
      </c>
      <c r="P17" s="68"/>
      <c r="Q17" s="68">
        <v>0</v>
      </c>
      <c r="R17" s="68"/>
      <c r="S17" s="68">
        <v>0</v>
      </c>
      <c r="T17" s="68"/>
      <c r="U17" s="71">
        <v>0</v>
      </c>
      <c r="V17" s="68"/>
      <c r="W17" s="68">
        <v>0</v>
      </c>
      <c r="Y17" s="69">
        <f t="shared" si="0"/>
        <v>0</v>
      </c>
      <c r="AA17" s="70"/>
      <c r="AB17" s="70"/>
      <c r="AC17" s="71"/>
      <c r="AD17" s="72"/>
      <c r="AE17" s="73"/>
      <c r="AF17" s="74"/>
      <c r="AG17" s="74"/>
    </row>
    <row r="18" spans="1:33" ht="41.25" customHeight="1">
      <c r="A18" s="66" t="s">
        <v>91</v>
      </c>
      <c r="B18" s="67"/>
      <c r="C18" s="68">
        <v>2600000</v>
      </c>
      <c r="D18" s="68"/>
      <c r="E18" s="68">
        <v>31836205668</v>
      </c>
      <c r="F18" s="68"/>
      <c r="G18" s="68">
        <v>46521540000</v>
      </c>
      <c r="H18" s="68"/>
      <c r="I18" s="68">
        <v>99996</v>
      </c>
      <c r="J18" s="68"/>
      <c r="K18" s="68">
        <v>1498700540</v>
      </c>
      <c r="L18" s="68"/>
      <c r="M18" s="68">
        <v>0</v>
      </c>
      <c r="N18" s="68"/>
      <c r="O18" s="68">
        <v>0</v>
      </c>
      <c r="P18" s="68"/>
      <c r="Q18" s="68">
        <v>2699996</v>
      </c>
      <c r="R18" s="68"/>
      <c r="S18" s="68">
        <v>14530</v>
      </c>
      <c r="T18" s="68"/>
      <c r="U18" s="71">
        <v>33334906208</v>
      </c>
      <c r="V18" s="68"/>
      <c r="W18" s="68">
        <v>38997517775.814003</v>
      </c>
      <c r="Y18" s="69">
        <f t="shared" si="0"/>
        <v>1.0088400242092925E-2</v>
      </c>
      <c r="AA18" s="70"/>
      <c r="AB18" s="70"/>
      <c r="AC18" s="71"/>
      <c r="AD18" s="72"/>
      <c r="AE18" s="73"/>
      <c r="AF18" s="74"/>
      <c r="AG18" s="74"/>
    </row>
    <row r="19" spans="1:33" ht="41.25" customHeight="1">
      <c r="A19" s="66" t="s">
        <v>164</v>
      </c>
      <c r="B19" s="67"/>
      <c r="C19" s="68">
        <v>400000</v>
      </c>
      <c r="D19" s="68"/>
      <c r="E19" s="68">
        <v>1538969698</v>
      </c>
      <c r="F19" s="68"/>
      <c r="G19" s="68">
        <v>1528848900</v>
      </c>
      <c r="H19" s="68"/>
      <c r="I19" s="68">
        <v>1200000</v>
      </c>
      <c r="J19" s="68"/>
      <c r="K19" s="68">
        <v>4223916139</v>
      </c>
      <c r="L19" s="68"/>
      <c r="M19" s="68">
        <v>-400000</v>
      </c>
      <c r="N19" s="68"/>
      <c r="O19" s="68">
        <v>1491075005</v>
      </c>
      <c r="P19" s="68"/>
      <c r="Q19" s="68">
        <v>1200000</v>
      </c>
      <c r="R19" s="68"/>
      <c r="S19" s="68">
        <v>3585</v>
      </c>
      <c r="T19" s="68"/>
      <c r="U19" s="71">
        <v>4322164378</v>
      </c>
      <c r="V19" s="68"/>
      <c r="W19" s="68">
        <v>4276403100</v>
      </c>
      <c r="Y19" s="69">
        <f t="shared" si="0"/>
        <v>1.1062772332674812E-3</v>
      </c>
      <c r="AA19" s="70"/>
      <c r="AB19" s="70"/>
      <c r="AC19" s="71"/>
      <c r="AD19" s="72"/>
      <c r="AE19" s="73"/>
      <c r="AF19" s="74"/>
      <c r="AG19" s="74"/>
    </row>
    <row r="20" spans="1:33" ht="41.25" customHeight="1">
      <c r="A20" s="66" t="s">
        <v>107</v>
      </c>
      <c r="B20" s="67"/>
      <c r="C20" s="68">
        <v>4700000</v>
      </c>
      <c r="D20" s="68"/>
      <c r="E20" s="68">
        <v>116602137860</v>
      </c>
      <c r="F20" s="68"/>
      <c r="G20" s="68">
        <v>109792822500</v>
      </c>
      <c r="H20" s="68"/>
      <c r="I20" s="68">
        <v>0</v>
      </c>
      <c r="J20" s="68"/>
      <c r="K20" s="68">
        <v>0</v>
      </c>
      <c r="L20" s="68"/>
      <c r="M20" s="68">
        <v>0</v>
      </c>
      <c r="N20" s="68"/>
      <c r="O20" s="68">
        <v>0</v>
      </c>
      <c r="P20" s="68"/>
      <c r="Q20" s="68">
        <v>4700000</v>
      </c>
      <c r="R20" s="68"/>
      <c r="S20" s="68">
        <v>21900</v>
      </c>
      <c r="T20" s="68"/>
      <c r="U20" s="71">
        <v>116602137860</v>
      </c>
      <c r="V20" s="68"/>
      <c r="W20" s="68">
        <v>102317566500</v>
      </c>
      <c r="Y20" s="69">
        <f t="shared" si="0"/>
        <v>2.6468878572808423E-2</v>
      </c>
      <c r="AA20" s="70"/>
      <c r="AB20" s="70"/>
      <c r="AC20" s="71"/>
      <c r="AD20" s="72"/>
      <c r="AE20" s="73"/>
      <c r="AF20" s="74"/>
      <c r="AG20" s="74"/>
    </row>
    <row r="21" spans="1:33" ht="41.25" customHeight="1">
      <c r="A21" s="66" t="s">
        <v>115</v>
      </c>
      <c r="B21" s="67"/>
      <c r="C21" s="68">
        <v>100000</v>
      </c>
      <c r="D21" s="68"/>
      <c r="E21" s="68">
        <v>2081733412</v>
      </c>
      <c r="F21" s="68"/>
      <c r="G21" s="68">
        <v>2887715250</v>
      </c>
      <c r="H21" s="68"/>
      <c r="I21" s="68">
        <v>0</v>
      </c>
      <c r="J21" s="68"/>
      <c r="K21" s="68">
        <v>0</v>
      </c>
      <c r="L21" s="68"/>
      <c r="M21" s="68">
        <v>0</v>
      </c>
      <c r="N21" s="68"/>
      <c r="O21" s="68">
        <v>0</v>
      </c>
      <c r="P21" s="68"/>
      <c r="Q21" s="68">
        <v>100000</v>
      </c>
      <c r="R21" s="68"/>
      <c r="S21" s="68">
        <v>29050</v>
      </c>
      <c r="T21" s="68"/>
      <c r="U21" s="68">
        <v>2081733412</v>
      </c>
      <c r="V21" s="68"/>
      <c r="W21" s="68">
        <v>2887715250</v>
      </c>
      <c r="Y21" s="69">
        <f t="shared" si="0"/>
        <v>7.470328597494265E-4</v>
      </c>
      <c r="AA21" s="70"/>
      <c r="AB21" s="70"/>
      <c r="AC21" s="71"/>
      <c r="AD21" s="72"/>
      <c r="AE21" s="73"/>
      <c r="AF21" s="74"/>
      <c r="AG21" s="74"/>
    </row>
    <row r="22" spans="1:33" ht="41.25" customHeight="1">
      <c r="A22" s="66" t="s">
        <v>162</v>
      </c>
      <c r="B22" s="67"/>
      <c r="C22" s="68">
        <v>8000000</v>
      </c>
      <c r="D22" s="68"/>
      <c r="E22" s="68">
        <v>16014527995</v>
      </c>
      <c r="F22" s="68"/>
      <c r="G22" s="68">
        <v>16302420000</v>
      </c>
      <c r="H22" s="68"/>
      <c r="I22" s="68">
        <v>8000000</v>
      </c>
      <c r="J22" s="68"/>
      <c r="K22" s="68">
        <v>16016000000</v>
      </c>
      <c r="L22" s="68"/>
      <c r="M22" s="68">
        <v>-16000000</v>
      </c>
      <c r="N22" s="68"/>
      <c r="O22" s="68">
        <v>16016000000</v>
      </c>
      <c r="P22" s="68"/>
      <c r="Q22" s="68">
        <v>0</v>
      </c>
      <c r="R22" s="68"/>
      <c r="S22" s="68">
        <v>0</v>
      </c>
      <c r="T22" s="68"/>
      <c r="U22" s="68">
        <v>0</v>
      </c>
      <c r="V22" s="68"/>
      <c r="W22" s="68">
        <v>0</v>
      </c>
      <c r="Y22" s="69">
        <f t="shared" si="0"/>
        <v>0</v>
      </c>
      <c r="AA22" s="70"/>
      <c r="AB22" s="70"/>
      <c r="AC22" s="71"/>
      <c r="AD22" s="72"/>
      <c r="AE22" s="73"/>
      <c r="AF22" s="74"/>
      <c r="AG22" s="74"/>
    </row>
    <row r="23" spans="1:33" ht="41.25" customHeight="1">
      <c r="A23" s="66" t="s">
        <v>126</v>
      </c>
      <c r="B23" s="67"/>
      <c r="C23" s="68">
        <v>200000</v>
      </c>
      <c r="D23" s="68"/>
      <c r="E23" s="68">
        <v>2248938898</v>
      </c>
      <c r="F23" s="68"/>
      <c r="G23" s="68">
        <v>2723697000</v>
      </c>
      <c r="H23" s="68"/>
      <c r="I23" s="68">
        <v>0</v>
      </c>
      <c r="J23" s="68"/>
      <c r="K23" s="68">
        <v>0</v>
      </c>
      <c r="L23" s="68"/>
      <c r="M23" s="68">
        <v>-200000</v>
      </c>
      <c r="N23" s="68"/>
      <c r="O23" s="68">
        <v>0</v>
      </c>
      <c r="P23" s="68"/>
      <c r="Q23" s="68">
        <v>0</v>
      </c>
      <c r="R23" s="68"/>
      <c r="S23" s="68">
        <v>0</v>
      </c>
      <c r="T23" s="68"/>
      <c r="U23" s="68">
        <v>0</v>
      </c>
      <c r="V23" s="68"/>
      <c r="W23" s="68">
        <v>0</v>
      </c>
      <c r="Y23" s="69">
        <f t="shared" si="0"/>
        <v>0</v>
      </c>
      <c r="AA23" s="70"/>
      <c r="AB23" s="70"/>
      <c r="AC23" s="71"/>
      <c r="AD23" s="72"/>
      <c r="AE23" s="73"/>
      <c r="AF23" s="74"/>
      <c r="AG23" s="74"/>
    </row>
    <row r="24" spans="1:33" ht="41.25" customHeight="1">
      <c r="A24" s="66" t="s">
        <v>166</v>
      </c>
      <c r="B24" s="67"/>
      <c r="C24" s="68">
        <v>11800000</v>
      </c>
      <c r="D24" s="68"/>
      <c r="E24" s="68">
        <v>99556600000</v>
      </c>
      <c r="F24" s="68"/>
      <c r="G24" s="68">
        <v>91609659900</v>
      </c>
      <c r="H24" s="68"/>
      <c r="I24" s="68">
        <v>11476820</v>
      </c>
      <c r="J24" s="68"/>
      <c r="K24" s="68">
        <v>77826298179</v>
      </c>
      <c r="L24" s="68"/>
      <c r="M24" s="68">
        <v>-276820</v>
      </c>
      <c r="N24" s="68"/>
      <c r="O24" s="68">
        <v>1898045216</v>
      </c>
      <c r="P24" s="68"/>
      <c r="Q24" s="68">
        <v>23000000</v>
      </c>
      <c r="R24" s="68"/>
      <c r="S24" s="68">
        <v>6770</v>
      </c>
      <c r="T24" s="68"/>
      <c r="U24" s="68">
        <v>175256513711</v>
      </c>
      <c r="V24" s="68"/>
      <c r="W24" s="68">
        <v>154783525500</v>
      </c>
      <c r="Y24" s="69">
        <f t="shared" si="0"/>
        <v>4.0041475590906435E-2</v>
      </c>
      <c r="AA24" s="70"/>
      <c r="AB24" s="70"/>
      <c r="AC24" s="71"/>
      <c r="AD24" s="72"/>
      <c r="AE24" s="73"/>
      <c r="AF24" s="74"/>
      <c r="AG24" s="74"/>
    </row>
    <row r="25" spans="1:33" ht="41.25" customHeight="1">
      <c r="A25" s="66" t="s">
        <v>123</v>
      </c>
      <c r="B25" s="67"/>
      <c r="C25" s="68">
        <v>8100000</v>
      </c>
      <c r="D25" s="68"/>
      <c r="E25" s="68">
        <v>250615943942</v>
      </c>
      <c r="F25" s="68"/>
      <c r="G25" s="68">
        <v>265951119150</v>
      </c>
      <c r="H25" s="68"/>
      <c r="I25" s="68">
        <v>0</v>
      </c>
      <c r="J25" s="68"/>
      <c r="K25" s="68">
        <v>0</v>
      </c>
      <c r="L25" s="68"/>
      <c r="M25" s="68">
        <v>-500000</v>
      </c>
      <c r="N25" s="68"/>
      <c r="O25" s="68">
        <v>17384076938</v>
      </c>
      <c r="P25" s="68"/>
      <c r="Q25" s="68">
        <v>7600000</v>
      </c>
      <c r="R25" s="68"/>
      <c r="S25" s="68">
        <v>35770</v>
      </c>
      <c r="T25" s="68"/>
      <c r="U25" s="68">
        <v>235145823931</v>
      </c>
      <c r="V25" s="68"/>
      <c r="W25" s="68">
        <v>270234480600</v>
      </c>
      <c r="Y25" s="69">
        <f t="shared" si="0"/>
        <v>6.9907875039105366E-2</v>
      </c>
      <c r="AA25" s="70"/>
      <c r="AB25" s="70"/>
      <c r="AC25" s="71"/>
      <c r="AD25" s="72"/>
      <c r="AE25" s="73"/>
      <c r="AF25" s="74"/>
      <c r="AG25" s="74"/>
    </row>
    <row r="26" spans="1:33" ht="41.25" customHeight="1">
      <c r="A26" s="66" t="s">
        <v>111</v>
      </c>
      <c r="B26" s="67"/>
      <c r="C26" s="68">
        <v>100000000</v>
      </c>
      <c r="D26" s="68"/>
      <c r="E26" s="68">
        <v>121790763459</v>
      </c>
      <c r="F26" s="68"/>
      <c r="G26" s="68">
        <v>127934235000</v>
      </c>
      <c r="H26" s="68"/>
      <c r="I26" s="68">
        <v>0</v>
      </c>
      <c r="J26" s="68"/>
      <c r="K26" s="68">
        <v>0</v>
      </c>
      <c r="L26" s="68"/>
      <c r="M26" s="68">
        <v>-58000000</v>
      </c>
      <c r="N26" s="68"/>
      <c r="O26" s="68">
        <v>69668886339</v>
      </c>
      <c r="P26" s="68"/>
      <c r="Q26" s="68">
        <v>42000000</v>
      </c>
      <c r="R26" s="68"/>
      <c r="S26" s="68">
        <v>1210</v>
      </c>
      <c r="T26" s="68"/>
      <c r="U26" s="68">
        <v>51152120667</v>
      </c>
      <c r="V26" s="68"/>
      <c r="W26" s="68">
        <v>50517621000</v>
      </c>
      <c r="Y26" s="69">
        <f t="shared" si="0"/>
        <v>1.3068574847664667E-2</v>
      </c>
      <c r="AA26" s="70"/>
      <c r="AB26" s="70"/>
      <c r="AC26" s="71"/>
      <c r="AD26" s="72"/>
      <c r="AE26" s="73"/>
      <c r="AF26" s="74"/>
      <c r="AG26" s="74"/>
    </row>
    <row r="27" spans="1:33" ht="41.25" customHeight="1">
      <c r="A27" s="66" t="s">
        <v>86</v>
      </c>
      <c r="B27" s="67"/>
      <c r="C27" s="68">
        <v>2700000</v>
      </c>
      <c r="D27" s="68"/>
      <c r="E27" s="68">
        <v>59336011468</v>
      </c>
      <c r="F27" s="68"/>
      <c r="G27" s="68">
        <v>82960430850</v>
      </c>
      <c r="H27" s="68"/>
      <c r="I27" s="68">
        <v>0</v>
      </c>
      <c r="J27" s="68"/>
      <c r="K27" s="68">
        <v>0</v>
      </c>
      <c r="L27" s="68"/>
      <c r="M27" s="68">
        <v>-200000</v>
      </c>
      <c r="N27" s="68"/>
      <c r="O27" s="68">
        <v>6240470636</v>
      </c>
      <c r="P27" s="68"/>
      <c r="Q27" s="68">
        <v>2500000</v>
      </c>
      <c r="R27" s="68"/>
      <c r="S27" s="68">
        <v>30910</v>
      </c>
      <c r="T27" s="68"/>
      <c r="U27" s="68">
        <v>54940751359</v>
      </c>
      <c r="V27" s="68"/>
      <c r="W27" s="68">
        <v>76815213750</v>
      </c>
      <c r="Y27" s="69">
        <f t="shared" si="0"/>
        <v>1.9871588377671921E-2</v>
      </c>
      <c r="AA27" s="70"/>
      <c r="AB27" s="70"/>
      <c r="AC27" s="71"/>
      <c r="AD27" s="72"/>
      <c r="AE27" s="73"/>
      <c r="AF27" s="74"/>
      <c r="AG27" s="74"/>
    </row>
    <row r="28" spans="1:33" ht="41.25" customHeight="1">
      <c r="A28" s="66" t="s">
        <v>120</v>
      </c>
      <c r="B28" s="67"/>
      <c r="C28" s="68">
        <v>3789943</v>
      </c>
      <c r="D28" s="68"/>
      <c r="E28" s="68">
        <v>63623251474</v>
      </c>
      <c r="F28" s="68"/>
      <c r="G28" s="68">
        <v>67963766818.265999</v>
      </c>
      <c r="H28" s="68"/>
      <c r="I28" s="68">
        <v>0</v>
      </c>
      <c r="J28" s="68"/>
      <c r="K28" s="68">
        <v>0</v>
      </c>
      <c r="L28" s="68"/>
      <c r="M28" s="68">
        <v>0</v>
      </c>
      <c r="N28" s="68"/>
      <c r="O28" s="68">
        <v>0</v>
      </c>
      <c r="P28" s="68"/>
      <c r="Q28" s="68">
        <v>3789943</v>
      </c>
      <c r="R28" s="68"/>
      <c r="S28" s="68">
        <v>18030</v>
      </c>
      <c r="T28" s="68"/>
      <c r="U28" s="71">
        <v>63623251474</v>
      </c>
      <c r="V28" s="68"/>
      <c r="W28" s="68">
        <v>67926092889.874496</v>
      </c>
      <c r="Y28" s="69">
        <f t="shared" si="0"/>
        <v>1.7572031530161476E-2</v>
      </c>
      <c r="AA28" s="70"/>
      <c r="AB28" s="70"/>
      <c r="AC28" s="71"/>
      <c r="AD28" s="72"/>
      <c r="AE28" s="73"/>
      <c r="AF28" s="74"/>
      <c r="AG28" s="74"/>
    </row>
    <row r="29" spans="1:33" ht="41.25" customHeight="1">
      <c r="A29" s="66" t="s">
        <v>87</v>
      </c>
      <c r="B29" s="67"/>
      <c r="C29" s="68">
        <v>100000</v>
      </c>
      <c r="D29" s="68"/>
      <c r="E29" s="68">
        <v>1782822450</v>
      </c>
      <c r="F29" s="68"/>
      <c r="G29" s="68">
        <v>2382737850</v>
      </c>
      <c r="H29" s="68"/>
      <c r="I29" s="68">
        <v>0</v>
      </c>
      <c r="J29" s="68"/>
      <c r="K29" s="68">
        <v>0</v>
      </c>
      <c r="L29" s="68"/>
      <c r="M29" s="68">
        <v>-100000</v>
      </c>
      <c r="N29" s="68"/>
      <c r="O29" s="68">
        <v>2373373745</v>
      </c>
      <c r="P29" s="68"/>
      <c r="Q29" s="68">
        <v>0</v>
      </c>
      <c r="R29" s="68"/>
      <c r="S29" s="68">
        <v>0</v>
      </c>
      <c r="T29" s="68"/>
      <c r="U29" s="71">
        <v>0</v>
      </c>
      <c r="V29" s="68"/>
      <c r="W29" s="68">
        <v>0</v>
      </c>
      <c r="Y29" s="69">
        <f t="shared" si="0"/>
        <v>0</v>
      </c>
      <c r="AA29" s="70"/>
      <c r="AB29" s="70"/>
      <c r="AC29" s="71"/>
      <c r="AD29" s="72"/>
      <c r="AE29" s="73"/>
      <c r="AF29" s="74"/>
      <c r="AG29" s="74"/>
    </row>
    <row r="30" spans="1:33" ht="41.25" customHeight="1">
      <c r="A30" s="66" t="s">
        <v>88</v>
      </c>
      <c r="B30" s="67"/>
      <c r="C30" s="68">
        <v>6500000</v>
      </c>
      <c r="D30" s="68"/>
      <c r="E30" s="68">
        <v>127520614882</v>
      </c>
      <c r="F30" s="68"/>
      <c r="G30" s="68">
        <v>310143600000</v>
      </c>
      <c r="H30" s="68"/>
      <c r="I30" s="68">
        <v>0</v>
      </c>
      <c r="J30" s="68"/>
      <c r="K30" s="68">
        <v>0</v>
      </c>
      <c r="L30" s="68"/>
      <c r="M30" s="68">
        <v>0</v>
      </c>
      <c r="N30" s="68"/>
      <c r="O30" s="68">
        <v>0</v>
      </c>
      <c r="P30" s="68"/>
      <c r="Q30" s="68">
        <v>6500000</v>
      </c>
      <c r="R30" s="68"/>
      <c r="S30" s="68">
        <v>48440</v>
      </c>
      <c r="T30" s="68"/>
      <c r="U30" s="71">
        <v>127520614882</v>
      </c>
      <c r="V30" s="68"/>
      <c r="W30" s="68">
        <v>312986583000</v>
      </c>
      <c r="Y30" s="69">
        <f t="shared" si="0"/>
        <v>8.0967561521757117E-2</v>
      </c>
      <c r="AA30" s="70"/>
      <c r="AB30" s="70"/>
      <c r="AC30" s="71"/>
      <c r="AD30" s="72"/>
      <c r="AE30" s="73"/>
      <c r="AF30" s="74"/>
      <c r="AG30" s="74"/>
    </row>
    <row r="31" spans="1:33" ht="41.25" customHeight="1">
      <c r="A31" s="66" t="s">
        <v>125</v>
      </c>
      <c r="B31" s="67"/>
      <c r="C31" s="68">
        <v>3300000</v>
      </c>
      <c r="D31" s="68"/>
      <c r="E31" s="68">
        <v>104321862273</v>
      </c>
      <c r="F31" s="68"/>
      <c r="G31" s="68">
        <v>109695405600</v>
      </c>
      <c r="H31" s="68"/>
      <c r="I31" s="68">
        <v>0</v>
      </c>
      <c r="J31" s="68"/>
      <c r="K31" s="68">
        <v>0</v>
      </c>
      <c r="L31" s="68"/>
      <c r="M31" s="68">
        <v>0</v>
      </c>
      <c r="N31" s="68"/>
      <c r="O31" s="68">
        <v>0</v>
      </c>
      <c r="P31" s="68"/>
      <c r="Q31" s="68">
        <v>3300000</v>
      </c>
      <c r="R31" s="68"/>
      <c r="S31" s="68">
        <v>35740</v>
      </c>
      <c r="T31" s="68"/>
      <c r="U31" s="71">
        <v>104321862273</v>
      </c>
      <c r="V31" s="68"/>
      <c r="W31" s="68">
        <v>117240245100</v>
      </c>
      <c r="Y31" s="69">
        <f t="shared" si="0"/>
        <v>3.032927695165813E-2</v>
      </c>
      <c r="AA31" s="70"/>
      <c r="AB31" s="70"/>
      <c r="AC31" s="71"/>
      <c r="AD31" s="72"/>
      <c r="AE31" s="73"/>
      <c r="AF31" s="74"/>
      <c r="AG31" s="74"/>
    </row>
    <row r="32" spans="1:33" ht="41.25" customHeight="1">
      <c r="A32" s="66" t="s">
        <v>109</v>
      </c>
      <c r="B32" s="67"/>
      <c r="C32" s="68">
        <v>5900000</v>
      </c>
      <c r="D32" s="68"/>
      <c r="E32" s="68">
        <v>143722722125</v>
      </c>
      <c r="F32" s="68"/>
      <c r="G32" s="68">
        <v>290370951450</v>
      </c>
      <c r="H32" s="68"/>
      <c r="I32" s="68">
        <v>0</v>
      </c>
      <c r="J32" s="68"/>
      <c r="K32" s="68">
        <v>0</v>
      </c>
      <c r="L32" s="68"/>
      <c r="M32" s="68">
        <v>0</v>
      </c>
      <c r="N32" s="68"/>
      <c r="O32" s="68">
        <v>0</v>
      </c>
      <c r="P32" s="68"/>
      <c r="Q32" s="68">
        <v>5900000</v>
      </c>
      <c r="R32" s="68"/>
      <c r="S32" s="68">
        <v>48060</v>
      </c>
      <c r="T32" s="68"/>
      <c r="U32" s="71">
        <v>143722722125</v>
      </c>
      <c r="V32" s="68"/>
      <c r="W32" s="68">
        <v>281866853700</v>
      </c>
      <c r="Y32" s="69">
        <f t="shared" si="0"/>
        <v>7.2917093119927334E-2</v>
      </c>
      <c r="AA32" s="70"/>
      <c r="AB32" s="70"/>
      <c r="AC32" s="71"/>
      <c r="AD32" s="72"/>
      <c r="AE32" s="73"/>
      <c r="AF32" s="74"/>
      <c r="AG32" s="74"/>
    </row>
    <row r="33" spans="1:33" ht="41.25" customHeight="1">
      <c r="A33" s="66" t="s">
        <v>110</v>
      </c>
      <c r="B33" s="67"/>
      <c r="C33" s="68">
        <v>22500000</v>
      </c>
      <c r="D33" s="68"/>
      <c r="E33" s="68">
        <v>438235894877</v>
      </c>
      <c r="F33" s="68"/>
      <c r="G33" s="68">
        <v>595833570000</v>
      </c>
      <c r="H33" s="68"/>
      <c r="I33" s="68">
        <v>0</v>
      </c>
      <c r="J33" s="68"/>
      <c r="K33" s="68">
        <v>0</v>
      </c>
      <c r="L33" s="68"/>
      <c r="M33" s="68">
        <v>-4500000</v>
      </c>
      <c r="N33" s="68"/>
      <c r="O33" s="68">
        <v>120162601765</v>
      </c>
      <c r="P33" s="68"/>
      <c r="Q33" s="68">
        <v>18000000</v>
      </c>
      <c r="R33" s="68"/>
      <c r="S33" s="68">
        <v>27440</v>
      </c>
      <c r="T33" s="68"/>
      <c r="U33" s="68">
        <v>350588715902</v>
      </c>
      <c r="V33" s="68"/>
      <c r="W33" s="68">
        <v>490981176000</v>
      </c>
      <c r="Y33" s="69">
        <f t="shared" si="0"/>
        <v>0.1270135869492037</v>
      </c>
      <c r="AA33" s="70"/>
      <c r="AB33" s="70"/>
      <c r="AC33" s="71"/>
      <c r="AD33" s="72"/>
      <c r="AE33" s="73"/>
      <c r="AF33" s="74"/>
      <c r="AG33" s="74"/>
    </row>
    <row r="34" spans="1:33" ht="41.25" customHeight="1">
      <c r="A34" s="66" t="s">
        <v>119</v>
      </c>
      <c r="B34" s="67"/>
      <c r="C34" s="68">
        <v>13745144</v>
      </c>
      <c r="D34" s="68"/>
      <c r="E34" s="68">
        <v>70921732203</v>
      </c>
      <c r="F34" s="68"/>
      <c r="G34" s="68">
        <v>87035605704.684006</v>
      </c>
      <c r="H34" s="68"/>
      <c r="I34" s="68">
        <v>0</v>
      </c>
      <c r="J34" s="68"/>
      <c r="K34" s="68">
        <v>0</v>
      </c>
      <c r="L34" s="68"/>
      <c r="M34" s="68">
        <v>-13745144</v>
      </c>
      <c r="N34" s="68"/>
      <c r="O34" s="68">
        <v>86251371904</v>
      </c>
      <c r="P34" s="68"/>
      <c r="Q34" s="68">
        <v>0</v>
      </c>
      <c r="R34" s="68"/>
      <c r="S34" s="68">
        <v>0</v>
      </c>
      <c r="T34" s="68"/>
      <c r="U34" s="71">
        <v>0</v>
      </c>
      <c r="V34" s="68"/>
      <c r="W34" s="68">
        <v>0</v>
      </c>
      <c r="Y34" s="69">
        <f t="shared" si="0"/>
        <v>0</v>
      </c>
      <c r="AA34" s="70"/>
      <c r="AB34" s="70"/>
      <c r="AC34" s="71"/>
      <c r="AD34" s="72"/>
      <c r="AE34" s="73"/>
      <c r="AF34" s="74"/>
      <c r="AG34" s="74"/>
    </row>
    <row r="35" spans="1:33" ht="41.25" customHeight="1">
      <c r="A35" s="66" t="s">
        <v>163</v>
      </c>
      <c r="B35" s="67"/>
      <c r="C35" s="68">
        <v>82000000</v>
      </c>
      <c r="D35" s="68"/>
      <c r="E35" s="68">
        <v>293500690054</v>
      </c>
      <c r="F35" s="68"/>
      <c r="G35" s="68">
        <v>272657974500</v>
      </c>
      <c r="H35" s="68"/>
      <c r="I35" s="68">
        <v>8000000</v>
      </c>
      <c r="J35" s="68"/>
      <c r="K35" s="68">
        <v>0</v>
      </c>
      <c r="L35" s="68"/>
      <c r="M35" s="68">
        <v>0</v>
      </c>
      <c r="N35" s="68"/>
      <c r="O35" s="68">
        <v>0</v>
      </c>
      <c r="P35" s="68"/>
      <c r="Q35" s="68">
        <v>90000000</v>
      </c>
      <c r="R35" s="68"/>
      <c r="S35" s="68">
        <v>3327</v>
      </c>
      <c r="T35" s="68"/>
      <c r="U35" s="71">
        <v>317516690054</v>
      </c>
      <c r="V35" s="68"/>
      <c r="W35" s="68">
        <v>297648391500</v>
      </c>
      <c r="Y35" s="69">
        <f t="shared" si="0"/>
        <v>7.6999672700437449E-2</v>
      </c>
      <c r="AA35" s="70"/>
      <c r="AB35" s="70"/>
      <c r="AC35" s="71"/>
      <c r="AD35" s="72"/>
      <c r="AE35" s="73"/>
      <c r="AF35" s="74"/>
      <c r="AG35" s="74"/>
    </row>
    <row r="36" spans="1:33" ht="41.25" customHeight="1">
      <c r="A36" s="66" t="s">
        <v>89</v>
      </c>
      <c r="B36" s="67"/>
      <c r="C36" s="68">
        <v>43000000</v>
      </c>
      <c r="D36" s="68"/>
      <c r="E36" s="68">
        <v>394209924310</v>
      </c>
      <c r="F36" s="68"/>
      <c r="G36" s="68">
        <v>400085244000</v>
      </c>
      <c r="H36" s="68"/>
      <c r="I36" s="68">
        <v>800000</v>
      </c>
      <c r="J36" s="68"/>
      <c r="K36" s="68">
        <v>7032392028</v>
      </c>
      <c r="L36" s="68"/>
      <c r="M36" s="68">
        <v>0</v>
      </c>
      <c r="N36" s="68"/>
      <c r="O36" s="68">
        <v>0</v>
      </c>
      <c r="P36" s="68"/>
      <c r="Q36" s="68">
        <v>43800000</v>
      </c>
      <c r="R36" s="68"/>
      <c r="S36" s="68">
        <v>8740</v>
      </c>
      <c r="T36" s="68"/>
      <c r="U36" s="68">
        <v>401242316338</v>
      </c>
      <c r="V36" s="68"/>
      <c r="W36" s="68">
        <v>380534268600</v>
      </c>
      <c r="Y36" s="69">
        <f t="shared" si="0"/>
        <v>9.8441701585678984E-2</v>
      </c>
      <c r="AA36" s="70"/>
      <c r="AB36" s="70"/>
      <c r="AC36" s="71"/>
      <c r="AD36" s="72"/>
      <c r="AE36" s="73"/>
      <c r="AF36" s="74"/>
      <c r="AG36" s="74"/>
    </row>
    <row r="37" spans="1:33" ht="41.25" customHeight="1">
      <c r="A37" s="66" t="s">
        <v>145</v>
      </c>
      <c r="B37" s="67"/>
      <c r="C37" s="68">
        <v>8000000</v>
      </c>
      <c r="D37" s="68"/>
      <c r="E37" s="68">
        <v>74210611537</v>
      </c>
      <c r="F37" s="68"/>
      <c r="G37" s="68">
        <v>70060644000</v>
      </c>
      <c r="H37" s="68"/>
      <c r="I37" s="68">
        <v>0</v>
      </c>
      <c r="J37" s="68"/>
      <c r="K37" s="68">
        <v>0</v>
      </c>
      <c r="L37" s="68"/>
      <c r="M37" s="68">
        <v>0</v>
      </c>
      <c r="N37" s="68"/>
      <c r="O37" s="68">
        <v>0</v>
      </c>
      <c r="P37" s="68"/>
      <c r="Q37" s="68">
        <v>8000000</v>
      </c>
      <c r="R37" s="68"/>
      <c r="S37" s="68">
        <v>8080</v>
      </c>
      <c r="T37" s="68"/>
      <c r="U37" s="68">
        <v>74210611537</v>
      </c>
      <c r="V37" s="68"/>
      <c r="W37" s="68">
        <v>64255392000</v>
      </c>
      <c r="Y37" s="69">
        <f t="shared" si="0"/>
        <v>1.6622445457556947E-2</v>
      </c>
      <c r="AA37" s="70"/>
      <c r="AB37" s="70"/>
      <c r="AC37" s="71"/>
      <c r="AD37" s="72"/>
      <c r="AE37" s="73"/>
      <c r="AF37" s="74"/>
      <c r="AG37" s="74"/>
    </row>
    <row r="38" spans="1:33" ht="41.25" customHeight="1">
      <c r="A38" s="66" t="s">
        <v>160</v>
      </c>
      <c r="B38" s="67"/>
      <c r="C38" s="68">
        <v>31600000</v>
      </c>
      <c r="D38" s="68"/>
      <c r="E38" s="68">
        <v>191562106648</v>
      </c>
      <c r="F38" s="68"/>
      <c r="G38" s="68">
        <v>202293151200</v>
      </c>
      <c r="H38" s="68"/>
      <c r="I38" s="68">
        <v>200000</v>
      </c>
      <c r="J38" s="68"/>
      <c r="K38" s="68">
        <v>1261169270</v>
      </c>
      <c r="L38" s="68"/>
      <c r="M38" s="68">
        <v>0</v>
      </c>
      <c r="N38" s="68"/>
      <c r="O38" s="68">
        <v>0</v>
      </c>
      <c r="P38" s="68"/>
      <c r="Q38" s="68">
        <v>31800000</v>
      </c>
      <c r="R38" s="68"/>
      <c r="S38" s="68">
        <v>6710</v>
      </c>
      <c r="T38" s="68"/>
      <c r="U38" s="68">
        <v>192823275918</v>
      </c>
      <c r="V38" s="68"/>
      <c r="W38" s="68">
        <v>212108400900</v>
      </c>
      <c r="Y38" s="69">
        <f t="shared" si="0"/>
        <v>5.4871042185064764E-2</v>
      </c>
      <c r="AA38" s="70"/>
      <c r="AB38" s="70"/>
      <c r="AC38" s="71"/>
      <c r="AD38" s="72"/>
      <c r="AE38" s="73"/>
      <c r="AF38" s="74"/>
      <c r="AG38" s="74"/>
    </row>
    <row r="39" spans="1:33" ht="41.25" customHeight="1">
      <c r="A39" s="66" t="s">
        <v>173</v>
      </c>
      <c r="B39" s="67"/>
      <c r="C39" s="68">
        <v>0</v>
      </c>
      <c r="D39" s="68"/>
      <c r="E39" s="68">
        <v>0</v>
      </c>
      <c r="F39" s="68"/>
      <c r="G39" s="68">
        <v>0</v>
      </c>
      <c r="H39" s="68"/>
      <c r="I39" s="68">
        <v>1200018</v>
      </c>
      <c r="J39" s="68"/>
      <c r="K39" s="68">
        <v>7930705970</v>
      </c>
      <c r="L39" s="68"/>
      <c r="M39" s="68">
        <v>0</v>
      </c>
      <c r="N39" s="68"/>
      <c r="O39" s="68">
        <v>0</v>
      </c>
      <c r="P39" s="68"/>
      <c r="Q39" s="68">
        <v>1200018</v>
      </c>
      <c r="R39" s="68"/>
      <c r="S39" s="68">
        <v>6740</v>
      </c>
      <c r="T39" s="68"/>
      <c r="U39" s="68">
        <v>7930705970</v>
      </c>
      <c r="V39" s="68"/>
      <c r="W39" s="68">
        <v>8039996998.1459999</v>
      </c>
      <c r="Y39" s="69">
        <f t="shared" si="0"/>
        <v>2.0798941134870588E-3</v>
      </c>
      <c r="AA39" s="70"/>
      <c r="AB39" s="70"/>
      <c r="AC39" s="71"/>
      <c r="AD39" s="72"/>
      <c r="AE39" s="73"/>
      <c r="AF39" s="74"/>
      <c r="AG39" s="74"/>
    </row>
    <row r="40" spans="1:33" ht="41.25" customHeight="1" thickBot="1">
      <c r="C40" s="75"/>
      <c r="D40" s="76"/>
      <c r="E40" s="77">
        <f>SUM(E12:E39)</f>
        <v>3300598777295</v>
      </c>
      <c r="F40" s="76"/>
      <c r="G40" s="77">
        <f>SUM(G12:G39)</f>
        <v>3921481100966.3091</v>
      </c>
      <c r="H40" s="76"/>
      <c r="I40" s="78"/>
      <c r="J40" s="76"/>
      <c r="K40" s="77">
        <f>SUM(K12:K39)</f>
        <v>136069778644</v>
      </c>
      <c r="L40" s="76"/>
      <c r="M40" s="78"/>
      <c r="N40" s="76"/>
      <c r="O40" s="77">
        <f>SUM(O12:O39)</f>
        <v>382991695339</v>
      </c>
      <c r="P40" s="76"/>
      <c r="Q40" s="75"/>
      <c r="T40" s="76"/>
      <c r="U40" s="77">
        <f>SUM(U12:U39)</f>
        <v>3114201241080</v>
      </c>
      <c r="V40" s="76"/>
      <c r="W40" s="77">
        <f>SUM(W12:W39)</f>
        <v>3659824397059.5522</v>
      </c>
      <c r="Y40" s="21">
        <f>SUM(Y12:Y39)</f>
        <v>0.94677239576032235</v>
      </c>
      <c r="AA40" s="79"/>
      <c r="AB40" s="80"/>
    </row>
    <row r="41" spans="1:33" ht="41.25" customHeight="1" thickTop="1">
      <c r="E41" s="82"/>
      <c r="G41" s="82"/>
      <c r="I41" s="78"/>
      <c r="K41" s="80"/>
      <c r="O41" s="80"/>
      <c r="V41" s="82"/>
    </row>
    <row r="42" spans="1:33" ht="41.25" customHeight="1">
      <c r="E42" s="80"/>
      <c r="I42" s="78"/>
      <c r="K42" s="82"/>
      <c r="O42" s="82"/>
      <c r="V42" s="80"/>
    </row>
    <row r="43" spans="1:33">
      <c r="C43" s="75"/>
      <c r="E43" s="68"/>
      <c r="F43" s="68"/>
      <c r="G43" s="68"/>
      <c r="I43" s="83"/>
      <c r="K43" s="83"/>
      <c r="M43" s="84"/>
      <c r="O43" s="84"/>
      <c r="Q43" s="85"/>
      <c r="U43" s="80"/>
      <c r="W43" s="80"/>
    </row>
    <row r="44" spans="1:33">
      <c r="C44" s="75"/>
      <c r="E44" s="34"/>
      <c r="F44" s="34"/>
      <c r="G44" s="34"/>
      <c r="I44" s="78"/>
      <c r="K44" s="80"/>
      <c r="M44" s="78"/>
      <c r="O44" s="80"/>
      <c r="Q44" s="75"/>
      <c r="U44" s="80"/>
      <c r="W44" s="80"/>
    </row>
    <row r="45" spans="1:33">
      <c r="C45" s="75"/>
      <c r="E45" s="86"/>
      <c r="G45" s="86"/>
      <c r="I45" s="75"/>
      <c r="K45" s="80"/>
      <c r="M45" s="75"/>
      <c r="O45" s="80"/>
      <c r="Q45" s="75"/>
      <c r="U45" s="82"/>
      <c r="W45" s="82"/>
    </row>
    <row r="46" spans="1:33">
      <c r="C46" s="75"/>
      <c r="E46" s="74"/>
      <c r="F46" s="74"/>
      <c r="G46" s="74"/>
      <c r="I46" s="75"/>
      <c r="M46" s="78"/>
      <c r="O46" s="80"/>
      <c r="U46" s="82"/>
      <c r="W46" s="82"/>
    </row>
    <row r="47" spans="1:33">
      <c r="C47" s="75"/>
      <c r="D47" s="75"/>
      <c r="E47" s="75"/>
      <c r="F47" s="75"/>
      <c r="G47" s="75"/>
      <c r="K47" s="74"/>
      <c r="M47" s="78"/>
      <c r="O47" s="80"/>
      <c r="U47" s="80"/>
      <c r="W47" s="82"/>
    </row>
    <row r="48" spans="1:33">
      <c r="E48" s="74"/>
      <c r="M48" s="75"/>
      <c r="U48" s="80"/>
    </row>
    <row r="49" spans="13:21">
      <c r="M49" s="75"/>
      <c r="U49" s="80"/>
    </row>
    <row r="50" spans="13:21">
      <c r="U50" s="80"/>
    </row>
    <row r="51" spans="13:21">
      <c r="U51" s="80"/>
    </row>
  </sheetData>
  <autoFilter ref="A11:AG11" xr:uid="{00000000-0001-0000-0100-000000000000}">
    <sortState xmlns:xlrd2="http://schemas.microsoft.com/office/spreadsheetml/2017/richdata2" ref="A14:AG40">
      <sortCondition descending="1" ref="U11"/>
    </sortState>
  </autoFilter>
  <mergeCells count="18">
    <mergeCell ref="I10:K10"/>
    <mergeCell ref="M10:O10"/>
    <mergeCell ref="Q9:Y9"/>
    <mergeCell ref="A2:Y2"/>
    <mergeCell ref="A3:Y3"/>
    <mergeCell ref="A4:Y4"/>
    <mergeCell ref="I9:O9"/>
    <mergeCell ref="A9:A11"/>
    <mergeCell ref="C10:C11"/>
    <mergeCell ref="E10:E11"/>
    <mergeCell ref="G10:G11"/>
    <mergeCell ref="C9:G9"/>
    <mergeCell ref="Y10:Y11"/>
    <mergeCell ref="Q10:Q11"/>
    <mergeCell ref="S10:S11"/>
    <mergeCell ref="V10:V11"/>
    <mergeCell ref="U10:U11"/>
    <mergeCell ref="W10:W11"/>
  </mergeCells>
  <pageMargins left="0.7" right="0.7" top="0.75" bottom="0.75" header="0.3" footer="0.3"/>
  <pageSetup paperSize="9" scale="2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F125E-485D-4580-875E-749181E3DFBF}">
  <dimension ref="A2:AN17"/>
  <sheetViews>
    <sheetView rightToLeft="1" view="pageBreakPreview" zoomScale="60" zoomScaleNormal="100" workbookViewId="0">
      <selection activeCell="S10" sqref="S10"/>
    </sheetView>
  </sheetViews>
  <sheetFormatPr defaultColWidth="9" defaultRowHeight="27.75"/>
  <cols>
    <col min="1" max="1" width="39.28515625" style="1" customWidth="1"/>
    <col min="2" max="2" width="0.42578125" style="1" customWidth="1"/>
    <col min="3" max="3" width="17.7109375" style="1" bestFit="1" customWidth="1"/>
    <col min="4" max="4" width="0.42578125" style="1" customWidth="1"/>
    <col min="5" max="5" width="14.42578125" style="1" bestFit="1" customWidth="1"/>
    <col min="6" max="6" width="0.5703125" style="1" customWidth="1"/>
    <col min="7" max="7" width="19.140625" style="1" bestFit="1" customWidth="1"/>
    <col min="8" max="8" width="0.28515625" style="1" customWidth="1"/>
    <col min="9" max="9" width="19.140625" style="1" bestFit="1" customWidth="1"/>
    <col min="10" max="10" width="0.42578125" style="1" customWidth="1"/>
    <col min="11" max="11" width="11.5703125" style="1" bestFit="1" customWidth="1"/>
    <col min="12" max="12" width="0.42578125" style="1" customWidth="1"/>
    <col min="13" max="13" width="11.5703125" style="1" bestFit="1" customWidth="1"/>
    <col min="14" max="14" width="0.42578125" style="1" customWidth="1"/>
    <col min="15" max="15" width="12.5703125" style="1" bestFit="1" customWidth="1"/>
    <col min="16" max="16" width="0.42578125" style="1" customWidth="1"/>
    <col min="17" max="17" width="24.42578125" style="1" bestFit="1" customWidth="1"/>
    <col min="18" max="18" width="0.5703125" style="1" customWidth="1"/>
    <col min="19" max="19" width="23.5703125" style="1" bestFit="1" customWidth="1"/>
    <col min="20" max="20" width="0.42578125" style="1" customWidth="1"/>
    <col min="21" max="21" width="21" style="1" bestFit="1" customWidth="1"/>
    <col min="22" max="22" width="0.5703125" style="1" customWidth="1"/>
    <col min="23" max="23" width="24.42578125" style="1" bestFit="1" customWidth="1"/>
    <col min="24" max="24" width="0.42578125" style="1" customWidth="1"/>
    <col min="25" max="25" width="13.42578125" style="1" bestFit="1" customWidth="1"/>
    <col min="26" max="26" width="0.5703125" style="1" customWidth="1"/>
    <col min="27" max="27" width="24.140625" style="1" bestFit="1" customWidth="1"/>
    <col min="28" max="28" width="0.85546875" style="1" customWidth="1"/>
    <col min="29" max="29" width="11" style="1" bestFit="1" customWidth="1"/>
    <col min="30" max="30" width="0.5703125" style="1" customWidth="1"/>
    <col min="31" max="31" width="23.5703125" style="1" bestFit="1" customWidth="1"/>
    <col min="32" max="32" width="0.28515625" style="1" customWidth="1"/>
    <col min="33" max="33" width="21.42578125" style="1" bestFit="1" customWidth="1"/>
    <col min="34" max="34" width="0.42578125" style="1" customWidth="1"/>
    <col min="35" max="35" width="23.5703125" style="1" bestFit="1" customWidth="1"/>
    <col min="36" max="36" width="0.42578125" style="1" customWidth="1"/>
    <col min="37" max="37" width="29.42578125" style="1" customWidth="1"/>
    <col min="38" max="38" width="0.28515625" style="1" customWidth="1"/>
    <col min="39" max="39" width="28.28515625" style="1" bestFit="1" customWidth="1"/>
    <col min="40" max="40" width="18" style="1" bestFit="1" customWidth="1"/>
    <col min="41" max="16384" width="9" style="1"/>
  </cols>
  <sheetData>
    <row r="2" spans="1:40">
      <c r="A2" s="207" t="s">
        <v>67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  <c r="AI2" s="207"/>
      <c r="AJ2" s="207"/>
      <c r="AK2" s="207"/>
    </row>
    <row r="3" spans="1:40">
      <c r="A3" s="207" t="s">
        <v>92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  <c r="AI3" s="207"/>
      <c r="AJ3" s="207"/>
      <c r="AK3" s="207"/>
    </row>
    <row r="4" spans="1:40">
      <c r="A4" s="207" t="s">
        <v>168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</row>
    <row r="6" spans="1:40" ht="40.5">
      <c r="A6" s="87" t="s">
        <v>68</v>
      </c>
    </row>
    <row r="7" spans="1:40" ht="40.5">
      <c r="A7" s="208" t="s">
        <v>151</v>
      </c>
      <c r="B7" s="208"/>
      <c r="C7" s="208"/>
      <c r="D7" s="208"/>
      <c r="E7" s="208"/>
      <c r="F7" s="208"/>
      <c r="G7" s="208"/>
    </row>
    <row r="9" spans="1:40">
      <c r="A9" s="207" t="s">
        <v>161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U9" s="209" t="s">
        <v>4</v>
      </c>
      <c r="V9" s="209"/>
      <c r="W9" s="209"/>
      <c r="X9" s="209"/>
      <c r="Y9" s="209"/>
      <c r="Z9" s="209"/>
      <c r="AA9" s="209"/>
      <c r="AC9" s="209" t="s">
        <v>169</v>
      </c>
      <c r="AD9" s="209"/>
      <c r="AE9" s="209"/>
      <c r="AF9" s="209"/>
      <c r="AG9" s="209"/>
      <c r="AH9" s="209"/>
      <c r="AI9" s="209"/>
      <c r="AJ9" s="209"/>
      <c r="AK9" s="209"/>
    </row>
    <row r="10" spans="1:40" s="31" customFormat="1" ht="101.25">
      <c r="A10" s="88" t="s">
        <v>3</v>
      </c>
      <c r="B10" s="89"/>
      <c r="C10" s="90" t="s">
        <v>152</v>
      </c>
      <c r="D10" s="89"/>
      <c r="E10" s="90" t="s">
        <v>153</v>
      </c>
      <c r="F10" s="89"/>
      <c r="G10" s="90" t="s">
        <v>154</v>
      </c>
      <c r="H10" s="89"/>
      <c r="I10" s="90" t="s">
        <v>155</v>
      </c>
      <c r="J10" s="91"/>
      <c r="K10" s="90" t="s">
        <v>15</v>
      </c>
      <c r="L10" s="89"/>
      <c r="M10" s="90" t="s">
        <v>156</v>
      </c>
      <c r="N10" s="91"/>
      <c r="O10" s="90" t="s">
        <v>6</v>
      </c>
      <c r="P10" s="89"/>
      <c r="Q10" s="90" t="s">
        <v>7</v>
      </c>
      <c r="R10" s="92"/>
      <c r="S10" s="90" t="s">
        <v>8</v>
      </c>
      <c r="T10" s="89"/>
      <c r="U10" s="90" t="s">
        <v>6</v>
      </c>
      <c r="V10" s="88"/>
      <c r="W10" s="90" t="s">
        <v>7</v>
      </c>
      <c r="X10" s="88"/>
      <c r="Y10" s="90" t="s">
        <v>6</v>
      </c>
      <c r="Z10" s="89"/>
      <c r="AA10" s="90" t="s">
        <v>13</v>
      </c>
      <c r="AB10" s="89"/>
      <c r="AC10" s="90" t="s">
        <v>6</v>
      </c>
      <c r="AD10" s="89"/>
      <c r="AE10" s="90" t="s">
        <v>157</v>
      </c>
      <c r="AF10" s="89"/>
      <c r="AG10" s="90" t="s">
        <v>7</v>
      </c>
      <c r="AH10" s="89"/>
      <c r="AI10" s="90" t="s">
        <v>8</v>
      </c>
      <c r="AJ10" s="89"/>
      <c r="AK10" s="90" t="s">
        <v>12</v>
      </c>
      <c r="AM10" s="93">
        <v>3805201569698</v>
      </c>
      <c r="AN10" s="31" t="s">
        <v>106</v>
      </c>
    </row>
    <row r="11" spans="1:40">
      <c r="A11" s="1" t="s">
        <v>174</v>
      </c>
      <c r="C11" s="1" t="s">
        <v>175</v>
      </c>
      <c r="E11" s="1" t="s">
        <v>175</v>
      </c>
      <c r="G11" s="1" t="s">
        <v>149</v>
      </c>
      <c r="I11" s="1" t="s">
        <v>176</v>
      </c>
      <c r="K11" s="1">
        <v>0</v>
      </c>
      <c r="M11" s="1">
        <v>0</v>
      </c>
      <c r="N11" s="94"/>
      <c r="O11" s="94">
        <v>0</v>
      </c>
      <c r="P11" s="94"/>
      <c r="Q11" s="94">
        <v>0</v>
      </c>
      <c r="R11" s="94"/>
      <c r="S11" s="94">
        <v>0</v>
      </c>
      <c r="U11" s="94">
        <v>60000</v>
      </c>
      <c r="V11" s="94"/>
      <c r="W11" s="94">
        <v>33029995587</v>
      </c>
      <c r="X11" s="94"/>
      <c r="Y11" s="94">
        <v>-60000</v>
      </c>
      <c r="Z11" s="94"/>
      <c r="AA11" s="94">
        <v>32304543740</v>
      </c>
      <c r="AB11" s="94"/>
      <c r="AC11" s="94">
        <v>0</v>
      </c>
      <c r="AD11" s="94"/>
      <c r="AE11" s="94">
        <v>0</v>
      </c>
      <c r="AF11" s="94"/>
      <c r="AG11" s="94">
        <v>0</v>
      </c>
      <c r="AH11" s="94"/>
      <c r="AI11" s="94">
        <v>0</v>
      </c>
      <c r="AK11" s="1">
        <v>0</v>
      </c>
      <c r="AM11" s="94"/>
    </row>
    <row r="12" spans="1:40" ht="28.5" thickBot="1">
      <c r="O12" s="94">
        <f>SUM(O11:O11)</f>
        <v>0</v>
      </c>
      <c r="P12" s="95"/>
      <c r="Q12" s="96">
        <f>SUM(Q11:Q11)</f>
        <v>0</v>
      </c>
      <c r="R12" s="95"/>
      <c r="S12" s="96">
        <f>SUM(S11:S11)</f>
        <v>0</v>
      </c>
      <c r="T12" s="95"/>
      <c r="V12" s="95"/>
      <c r="W12" s="96">
        <f>SUM(W11:W11)</f>
        <v>33029995587</v>
      </c>
      <c r="X12" s="95"/>
      <c r="Y12" s="94"/>
      <c r="Z12" s="95"/>
      <c r="AA12" s="96">
        <f>SUM(AA11:AA11)</f>
        <v>32304543740</v>
      </c>
      <c r="AB12" s="95"/>
      <c r="AC12" s="95"/>
      <c r="AD12" s="95"/>
      <c r="AE12" s="95"/>
      <c r="AF12" s="95"/>
      <c r="AG12" s="95">
        <f>SUM(AG11:AG11)</f>
        <v>0</v>
      </c>
      <c r="AH12" s="95"/>
      <c r="AI12" s="95">
        <f>SUM(AI11:AI11)</f>
        <v>0</v>
      </c>
      <c r="AK12" s="95">
        <f>SUM(AK11:AK11)</f>
        <v>0</v>
      </c>
    </row>
    <row r="13" spans="1:40" ht="28.5" thickTop="1"/>
    <row r="14" spans="1:40">
      <c r="Q14" s="13"/>
      <c r="S14" s="13"/>
      <c r="Y14" s="94"/>
    </row>
    <row r="15" spans="1:40" ht="31.5">
      <c r="Q15" s="13"/>
      <c r="S15" s="13"/>
      <c r="W15" s="13"/>
      <c r="AA15" s="80"/>
    </row>
    <row r="16" spans="1:40">
      <c r="Q16" s="13"/>
      <c r="S16" s="13"/>
      <c r="W16" s="94"/>
      <c r="Y16" s="94"/>
      <c r="AA16" s="94"/>
    </row>
    <row r="17" spans="17:19">
      <c r="Q17" s="94"/>
      <c r="S17" s="94"/>
    </row>
  </sheetData>
  <mergeCells count="7">
    <mergeCell ref="A2:AK2"/>
    <mergeCell ref="A3:AK3"/>
    <mergeCell ref="A4:AK4"/>
    <mergeCell ref="A9:S9"/>
    <mergeCell ref="A7:G7"/>
    <mergeCell ref="U9:AA9"/>
    <mergeCell ref="AC9:AK9"/>
  </mergeCells>
  <pageMargins left="0.7" right="0.7" top="0.75" bottom="0.75" header="0.3" footer="0.3"/>
  <pageSetup scale="23" orientation="portrait" r:id="rId1"/>
  <colBreaks count="1" manualBreakCount="1">
    <brk id="3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B41"/>
  <sheetViews>
    <sheetView rightToLeft="1" view="pageBreakPreview" zoomScale="70" zoomScaleNormal="100" zoomScaleSheetLayoutView="70" workbookViewId="0">
      <selection activeCell="O12" sqref="O12"/>
    </sheetView>
  </sheetViews>
  <sheetFormatPr defaultColWidth="9.140625" defaultRowHeight="24.75"/>
  <cols>
    <col min="1" max="1" width="27" style="36" bestFit="1" customWidth="1"/>
    <col min="2" max="2" width="1" style="36" customWidth="1"/>
    <col min="3" max="3" width="31.42578125" style="36" customWidth="1"/>
    <col min="4" max="4" width="2.42578125" style="36" customWidth="1"/>
    <col min="5" max="5" width="20.5703125" style="36" customWidth="1"/>
    <col min="6" max="6" width="1" style="36" customWidth="1"/>
    <col min="7" max="7" width="16.5703125" style="38" customWidth="1"/>
    <col min="8" max="8" width="2.28515625" style="36" customWidth="1"/>
    <col min="9" max="9" width="9" style="36" customWidth="1"/>
    <col min="10" max="10" width="1" style="36" customWidth="1"/>
    <col min="11" max="11" width="26.42578125" style="36" bestFit="1" customWidth="1"/>
    <col min="12" max="12" width="1" style="36" customWidth="1"/>
    <col min="13" max="13" width="23.5703125" style="36" bestFit="1" customWidth="1"/>
    <col min="14" max="14" width="1" style="36" customWidth="1"/>
    <col min="15" max="15" width="24.42578125" style="36" bestFit="1" customWidth="1"/>
    <col min="16" max="16" width="1" style="36" customWidth="1"/>
    <col min="17" max="17" width="23.85546875" style="36" bestFit="1" customWidth="1"/>
    <col min="18" max="18" width="1" style="36" customWidth="1"/>
    <col min="19" max="19" width="15.85546875" style="38" customWidth="1"/>
    <col min="20" max="20" width="1" style="36" customWidth="1"/>
    <col min="21" max="21" width="13.85546875" style="36" bestFit="1" customWidth="1"/>
    <col min="22" max="22" width="9.140625" style="36"/>
    <col min="23" max="23" width="13.85546875" style="36" bestFit="1" customWidth="1"/>
    <col min="24" max="24" width="9.140625" style="36"/>
    <col min="25" max="25" width="13.85546875" style="36" bestFit="1" customWidth="1"/>
    <col min="26" max="26" width="9.140625" style="36"/>
    <col min="27" max="27" width="13.85546875" style="36" bestFit="1" customWidth="1"/>
    <col min="28" max="16384" width="9.140625" style="36"/>
  </cols>
  <sheetData>
    <row r="2" spans="1:28" ht="26.25">
      <c r="D2" s="37"/>
      <c r="E2" s="210" t="s">
        <v>67</v>
      </c>
      <c r="F2" s="210" t="s">
        <v>0</v>
      </c>
      <c r="G2" s="210" t="s">
        <v>0</v>
      </c>
      <c r="H2" s="210" t="s">
        <v>0</v>
      </c>
      <c r="I2" s="210"/>
      <c r="J2" s="210"/>
      <c r="K2" s="210"/>
      <c r="L2" s="210"/>
      <c r="M2" s="210"/>
    </row>
    <row r="3" spans="1:28" ht="26.25">
      <c r="D3" s="37"/>
      <c r="E3" s="210" t="s">
        <v>1</v>
      </c>
      <c r="F3" s="210" t="s">
        <v>1</v>
      </c>
      <c r="G3" s="210" t="s">
        <v>1</v>
      </c>
      <c r="H3" s="210" t="s">
        <v>1</v>
      </c>
      <c r="I3" s="210"/>
      <c r="J3" s="210"/>
      <c r="K3" s="210"/>
      <c r="L3" s="210"/>
      <c r="M3" s="210"/>
    </row>
    <row r="4" spans="1:28" ht="26.25">
      <c r="D4" s="37"/>
      <c r="E4" s="210" t="str">
        <f>سهام!A4</f>
        <v>برای ماه منتهی به 1402/10/30</v>
      </c>
      <c r="F4" s="210" t="s">
        <v>2</v>
      </c>
      <c r="G4" s="210" t="s">
        <v>2</v>
      </c>
      <c r="H4" s="210" t="s">
        <v>2</v>
      </c>
      <c r="I4" s="210"/>
      <c r="J4" s="210"/>
      <c r="K4" s="210"/>
      <c r="L4" s="210"/>
      <c r="M4" s="210"/>
    </row>
    <row r="5" spans="1:28" ht="33.75">
      <c r="A5" s="212" t="s">
        <v>70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</row>
    <row r="6" spans="1:28" ht="27" thickBot="1">
      <c r="A6" s="210" t="s">
        <v>17</v>
      </c>
      <c r="C6" s="211" t="s">
        <v>18</v>
      </c>
      <c r="D6" s="211" t="s">
        <v>18</v>
      </c>
      <c r="E6" s="211" t="s">
        <v>18</v>
      </c>
      <c r="F6" s="211" t="s">
        <v>18</v>
      </c>
      <c r="G6" s="211" t="s">
        <v>18</v>
      </c>
      <c r="H6" s="211" t="s">
        <v>18</v>
      </c>
      <c r="I6" s="211" t="s">
        <v>18</v>
      </c>
      <c r="K6" s="39" t="str">
        <f>سهام!C9</f>
        <v>1402/09/30</v>
      </c>
      <c r="M6" s="211" t="s">
        <v>4</v>
      </c>
      <c r="N6" s="211" t="s">
        <v>4</v>
      </c>
      <c r="O6" s="211" t="s">
        <v>4</v>
      </c>
      <c r="Q6" s="211" t="str">
        <f>سهام!Q9</f>
        <v>1402/10/30</v>
      </c>
      <c r="R6" s="211" t="s">
        <v>5</v>
      </c>
      <c r="S6" s="211" t="s">
        <v>5</v>
      </c>
    </row>
    <row r="7" spans="1:28" ht="52.5">
      <c r="A7" s="210" t="s">
        <v>17</v>
      </c>
      <c r="C7" s="40" t="s">
        <v>19</v>
      </c>
      <c r="E7" s="40" t="s">
        <v>20</v>
      </c>
      <c r="G7" s="40" t="s">
        <v>21</v>
      </c>
      <c r="I7" s="40" t="s">
        <v>15</v>
      </c>
      <c r="K7" s="40" t="s">
        <v>22</v>
      </c>
      <c r="M7" s="40" t="s">
        <v>23</v>
      </c>
      <c r="O7" s="40" t="s">
        <v>24</v>
      </c>
      <c r="Q7" s="40" t="s">
        <v>22</v>
      </c>
      <c r="S7" s="41" t="s">
        <v>16</v>
      </c>
    </row>
    <row r="8" spans="1:28" ht="26.25">
      <c r="A8" s="42" t="s">
        <v>26</v>
      </c>
      <c r="C8" s="36" t="s">
        <v>27</v>
      </c>
      <c r="E8" s="36" t="s">
        <v>25</v>
      </c>
      <c r="G8" s="38" t="s">
        <v>28</v>
      </c>
      <c r="I8" s="97">
        <v>0</v>
      </c>
      <c r="K8" s="43">
        <v>137680</v>
      </c>
      <c r="L8" s="43"/>
      <c r="M8" s="43">
        <v>0</v>
      </c>
      <c r="N8" s="43"/>
      <c r="O8" s="43">
        <v>0</v>
      </c>
      <c r="P8" s="43"/>
      <c r="Q8" s="43">
        <v>137680</v>
      </c>
      <c r="S8" s="44">
        <f>Q8/سهام!$AA$11</f>
        <v>3.5616906525081048E-8</v>
      </c>
      <c r="U8" s="45"/>
      <c r="V8" s="43"/>
      <c r="W8" s="45"/>
      <c r="X8" s="43"/>
      <c r="Y8" s="45"/>
      <c r="Z8" s="43"/>
      <c r="AA8" s="45"/>
      <c r="AB8" s="43"/>
    </row>
    <row r="9" spans="1:28" ht="26.25">
      <c r="A9" s="42" t="s">
        <v>63</v>
      </c>
      <c r="C9" s="36" t="s">
        <v>64</v>
      </c>
      <c r="E9" s="36" t="s">
        <v>25</v>
      </c>
      <c r="G9" s="38" t="s">
        <v>65</v>
      </c>
      <c r="I9" s="97">
        <v>0</v>
      </c>
      <c r="K9" s="43">
        <v>32896353465</v>
      </c>
      <c r="L9" s="43"/>
      <c r="M9" s="43">
        <v>233343583820</v>
      </c>
      <c r="N9" s="43"/>
      <c r="O9" s="43">
        <v>255803218365</v>
      </c>
      <c r="P9" s="43"/>
      <c r="Q9" s="43">
        <v>10436718920</v>
      </c>
      <c r="S9" s="44">
        <f>Q9/سهام!$AA$11</f>
        <v>2.6999102426073854E-3</v>
      </c>
      <c r="U9" s="45"/>
      <c r="V9" s="43"/>
      <c r="W9" s="45"/>
      <c r="X9" s="43"/>
      <c r="Y9" s="45"/>
      <c r="Z9" s="43"/>
      <c r="AA9" s="45"/>
      <c r="AB9" s="43"/>
    </row>
    <row r="10" spans="1:28" ht="26.25">
      <c r="A10" s="42" t="s">
        <v>102</v>
      </c>
      <c r="C10" s="36" t="s">
        <v>103</v>
      </c>
      <c r="E10" s="36" t="s">
        <v>25</v>
      </c>
      <c r="G10" s="38" t="s">
        <v>104</v>
      </c>
      <c r="I10" s="97">
        <v>0</v>
      </c>
      <c r="K10" s="43">
        <v>762691</v>
      </c>
      <c r="L10" s="43"/>
      <c r="M10" s="43">
        <v>36003122</v>
      </c>
      <c r="N10" s="43"/>
      <c r="O10" s="43">
        <v>0</v>
      </c>
      <c r="P10" s="43"/>
      <c r="Q10" s="43">
        <v>36765813</v>
      </c>
      <c r="S10" s="44">
        <f>Q10/سهام!$AA$11</f>
        <v>9.511072958596815E-6</v>
      </c>
      <c r="U10" s="45"/>
      <c r="V10" s="43"/>
      <c r="W10" s="45"/>
      <c r="X10" s="43"/>
      <c r="Z10" s="43"/>
      <c r="AA10" s="45"/>
      <c r="AB10" s="43"/>
    </row>
    <row r="11" spans="1:28" ht="26.25">
      <c r="A11" s="42" t="s">
        <v>113</v>
      </c>
      <c r="C11" s="36" t="s">
        <v>114</v>
      </c>
      <c r="E11" s="36" t="s">
        <v>25</v>
      </c>
      <c r="G11" s="38" t="s">
        <v>137</v>
      </c>
      <c r="I11" s="97">
        <v>0</v>
      </c>
      <c r="K11" s="43">
        <v>1461763</v>
      </c>
      <c r="L11" s="43"/>
      <c r="M11" s="43">
        <v>5983</v>
      </c>
      <c r="N11" s="43"/>
      <c r="O11" s="43">
        <v>0</v>
      </c>
      <c r="P11" s="43"/>
      <c r="Q11" s="43">
        <v>1467746</v>
      </c>
      <c r="S11" s="44">
        <f>Q11/سهام!$AA$11</f>
        <v>3.7969619468740271E-7</v>
      </c>
      <c r="U11" s="45"/>
      <c r="V11" s="43"/>
      <c r="W11" s="45"/>
      <c r="X11" s="43"/>
      <c r="Z11" s="43"/>
      <c r="AA11" s="45"/>
      <c r="AB11" s="43"/>
    </row>
    <row r="12" spans="1:28" ht="26.25">
      <c r="A12" s="42" t="s">
        <v>116</v>
      </c>
      <c r="C12" s="36" t="s">
        <v>117</v>
      </c>
      <c r="E12" s="36" t="s">
        <v>25</v>
      </c>
      <c r="G12" s="38" t="s">
        <v>138</v>
      </c>
      <c r="I12" s="97">
        <v>0</v>
      </c>
      <c r="K12" s="43">
        <v>1096638</v>
      </c>
      <c r="L12" s="43"/>
      <c r="M12" s="43">
        <v>4507</v>
      </c>
      <c r="N12" s="43"/>
      <c r="O12" s="43">
        <v>0</v>
      </c>
      <c r="P12" s="43"/>
      <c r="Q12" s="43">
        <v>1101145</v>
      </c>
      <c r="S12" s="44">
        <f>Q12/سهام!$AA$11</f>
        <v>2.8485893764933443E-7</v>
      </c>
      <c r="U12" s="45"/>
      <c r="V12" s="43"/>
      <c r="X12" s="43"/>
      <c r="Y12" s="45"/>
      <c r="Z12" s="43"/>
      <c r="AA12" s="45"/>
      <c r="AB12" s="43"/>
    </row>
    <row r="13" spans="1:28" ht="27" thickBot="1">
      <c r="K13" s="98">
        <f>SUM(K8:K12)</f>
        <v>32899812237</v>
      </c>
      <c r="L13" s="42"/>
      <c r="M13" s="98">
        <f>SUM(M8:M12)</f>
        <v>233379597432</v>
      </c>
      <c r="N13" s="42"/>
      <c r="O13" s="98">
        <f>SUM(O8:O12)</f>
        <v>255803218365</v>
      </c>
      <c r="P13" s="42"/>
      <c r="Q13" s="98">
        <f>SUM(Q8:Q12)</f>
        <v>10476191304</v>
      </c>
      <c r="R13" s="42"/>
      <c r="S13" s="25">
        <f>SUM(S8:S12)</f>
        <v>2.7101214876048443E-3</v>
      </c>
    </row>
    <row r="14" spans="1:28" ht="25.5" thickTop="1">
      <c r="M14" s="46"/>
    </row>
    <row r="15" spans="1:28">
      <c r="K15" s="47"/>
      <c r="M15" s="47"/>
      <c r="N15" s="47"/>
      <c r="O15" s="47"/>
      <c r="P15" s="47"/>
      <c r="Q15" s="47"/>
      <c r="R15" s="47"/>
      <c r="S15" s="48"/>
    </row>
    <row r="16" spans="1:28" ht="30">
      <c r="K16" s="19"/>
      <c r="L16" s="19"/>
      <c r="M16" s="19"/>
      <c r="N16" s="19"/>
      <c r="O16" s="19"/>
      <c r="P16" s="19"/>
      <c r="Q16" s="19"/>
    </row>
    <row r="17" spans="11:17">
      <c r="M17" s="46"/>
      <c r="Q17" s="47"/>
    </row>
    <row r="18" spans="11:17">
      <c r="K18" s="49"/>
      <c r="M18" s="46"/>
    </row>
    <row r="19" spans="11:17">
      <c r="M19" s="46"/>
    </row>
    <row r="20" spans="11:17">
      <c r="M20" s="46"/>
    </row>
    <row r="21" spans="11:17">
      <c r="M21" s="46"/>
    </row>
    <row r="22" spans="11:17">
      <c r="M22" s="46"/>
    </row>
    <row r="23" spans="11:17">
      <c r="M23" s="46"/>
    </row>
    <row r="24" spans="11:17">
      <c r="M24" s="46"/>
    </row>
    <row r="25" spans="11:17">
      <c r="M25" s="46"/>
    </row>
    <row r="26" spans="11:17">
      <c r="M26" s="46"/>
    </row>
    <row r="27" spans="11:17">
      <c r="M27" s="46"/>
    </row>
    <row r="28" spans="11:17">
      <c r="M28" s="46"/>
    </row>
    <row r="29" spans="11:17">
      <c r="M29" s="46"/>
    </row>
    <row r="30" spans="11:17">
      <c r="M30" s="46"/>
    </row>
    <row r="31" spans="11:17">
      <c r="M31" s="46"/>
    </row>
    <row r="32" spans="11:17">
      <c r="M32" s="46"/>
    </row>
    <row r="33" spans="13:13">
      <c r="M33" s="46"/>
    </row>
    <row r="34" spans="13:13">
      <c r="M34" s="46"/>
    </row>
    <row r="35" spans="13:13">
      <c r="M35" s="46"/>
    </row>
    <row r="36" spans="13:13">
      <c r="M36" s="46"/>
    </row>
    <row r="37" spans="13:13">
      <c r="M37" s="46"/>
    </row>
    <row r="38" spans="13:13">
      <c r="M38" s="46"/>
    </row>
    <row r="39" spans="13:13">
      <c r="M39" s="46"/>
    </row>
    <row r="40" spans="13:13">
      <c r="M40" s="46"/>
    </row>
    <row r="41" spans="13:13">
      <c r="M41" s="46"/>
    </row>
  </sheetData>
  <mergeCells count="8">
    <mergeCell ref="A6:A7"/>
    <mergeCell ref="C6:I6"/>
    <mergeCell ref="Q6:S6"/>
    <mergeCell ref="E2:M2"/>
    <mergeCell ref="E3:M3"/>
    <mergeCell ref="E4:M4"/>
    <mergeCell ref="M6:O6"/>
    <mergeCell ref="A5:S5"/>
  </mergeCells>
  <pageMargins left="0.7" right="0.7" top="0.75" bottom="0.75" header="0.3" footer="0.3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2:Q43"/>
  <sheetViews>
    <sheetView rightToLeft="1" view="pageBreakPreview" zoomScale="80" zoomScaleNormal="100" zoomScaleSheetLayoutView="80" workbookViewId="0">
      <selection activeCell="E9" sqref="E9"/>
    </sheetView>
  </sheetViews>
  <sheetFormatPr defaultColWidth="9.140625" defaultRowHeight="27.75"/>
  <cols>
    <col min="1" max="1" width="57.85546875" style="1" customWidth="1"/>
    <col min="2" max="2" width="1" style="1" customWidth="1"/>
    <col min="3" max="3" width="15.5703125" style="18" customWidth="1"/>
    <col min="4" max="4" width="1" style="1" customWidth="1"/>
    <col min="5" max="5" width="30.5703125" style="1" bestFit="1" customWidth="1"/>
    <col min="6" max="6" width="1" style="1" customWidth="1"/>
    <col min="7" max="7" width="25.7109375" style="1" bestFit="1" customWidth="1"/>
    <col min="8" max="8" width="1" style="1" customWidth="1"/>
    <col min="9" max="9" width="25.5703125" style="1" customWidth="1"/>
    <col min="10" max="10" width="35.28515625" style="1" bestFit="1" customWidth="1"/>
    <col min="11" max="11" width="21.85546875" style="1" bestFit="1" customWidth="1"/>
    <col min="12" max="12" width="9.140625" style="1"/>
    <col min="13" max="13" width="22.85546875" style="1" bestFit="1" customWidth="1"/>
    <col min="14" max="14" width="3.85546875" style="1" customWidth="1"/>
    <col min="15" max="15" width="22.85546875" style="1" bestFit="1" customWidth="1"/>
    <col min="16" max="16" width="20" style="1" bestFit="1" customWidth="1"/>
    <col min="17" max="17" width="12.7109375" style="1" customWidth="1"/>
    <col min="18" max="16384" width="9.140625" style="1"/>
  </cols>
  <sheetData>
    <row r="2" spans="1:17" ht="30">
      <c r="A2" s="213" t="s">
        <v>67</v>
      </c>
      <c r="B2" s="213"/>
      <c r="C2" s="213"/>
      <c r="D2" s="213"/>
      <c r="E2" s="213"/>
      <c r="F2" s="213"/>
      <c r="G2" s="213"/>
      <c r="H2" s="213"/>
      <c r="I2" s="213"/>
      <c r="J2" s="13"/>
    </row>
    <row r="3" spans="1:17" ht="30">
      <c r="A3" s="213" t="s">
        <v>29</v>
      </c>
      <c r="B3" s="213" t="s">
        <v>29</v>
      </c>
      <c r="C3" s="213"/>
      <c r="D3" s="213"/>
      <c r="E3" s="213" t="s">
        <v>29</v>
      </c>
      <c r="F3" s="213" t="s">
        <v>29</v>
      </c>
      <c r="G3" s="213" t="s">
        <v>29</v>
      </c>
      <c r="H3" s="213"/>
      <c r="I3" s="213"/>
    </row>
    <row r="4" spans="1:17" ht="30">
      <c r="A4" s="213" t="str">
        <f>سهام!A4</f>
        <v>برای ماه منتهی به 1402/10/30</v>
      </c>
      <c r="B4" s="213" t="s">
        <v>2</v>
      </c>
      <c r="C4" s="213"/>
      <c r="D4" s="213"/>
      <c r="E4" s="213" t="s">
        <v>2</v>
      </c>
      <c r="F4" s="213" t="s">
        <v>2</v>
      </c>
      <c r="G4" s="213" t="s">
        <v>2</v>
      </c>
      <c r="H4" s="213"/>
      <c r="I4" s="213"/>
    </row>
    <row r="5" spans="1:17" ht="33.75">
      <c r="A5" s="6"/>
      <c r="B5" s="6"/>
      <c r="C5" s="6"/>
      <c r="D5" s="6"/>
      <c r="E5" s="6"/>
      <c r="F5" s="6"/>
      <c r="G5" s="6"/>
      <c r="H5" s="6"/>
      <c r="I5" s="6"/>
      <c r="J5" s="32">
        <v>543363917567</v>
      </c>
      <c r="K5" s="33" t="s">
        <v>131</v>
      </c>
    </row>
    <row r="6" spans="1:17" ht="33.75">
      <c r="A6" s="214" t="s">
        <v>75</v>
      </c>
      <c r="B6" s="214"/>
      <c r="C6" s="214"/>
      <c r="D6" s="214"/>
      <c r="E6" s="214"/>
      <c r="F6" s="214"/>
      <c r="G6" s="214"/>
      <c r="J6" s="32">
        <v>3865579957177</v>
      </c>
      <c r="K6" s="33" t="s">
        <v>106</v>
      </c>
    </row>
    <row r="7" spans="1:17" ht="28.5">
      <c r="A7" s="7"/>
      <c r="B7" s="7"/>
      <c r="C7" s="215" t="s">
        <v>170</v>
      </c>
      <c r="D7" s="215"/>
      <c r="E7" s="215"/>
      <c r="F7" s="215"/>
      <c r="G7" s="215"/>
      <c r="H7" s="215"/>
      <c r="I7" s="215"/>
    </row>
    <row r="8" spans="1:17" ht="64.5" customHeight="1" thickBot="1">
      <c r="A8" s="2" t="s">
        <v>33</v>
      </c>
      <c r="C8" s="2" t="s">
        <v>71</v>
      </c>
      <c r="E8" s="2" t="s">
        <v>22</v>
      </c>
      <c r="G8" s="2" t="s">
        <v>52</v>
      </c>
      <c r="I8" s="9" t="s">
        <v>12</v>
      </c>
      <c r="J8" s="27"/>
      <c r="K8" s="27"/>
      <c r="L8" s="27"/>
      <c r="M8" s="27"/>
      <c r="N8" s="27"/>
      <c r="O8" s="27"/>
      <c r="P8" s="27"/>
      <c r="Q8" s="27"/>
    </row>
    <row r="9" spans="1:17" ht="31.5" customHeight="1">
      <c r="A9" s="3" t="s">
        <v>58</v>
      </c>
      <c r="C9" s="18" t="s">
        <v>72</v>
      </c>
      <c r="E9" s="29">
        <f>'سرمایه‌گذاری در سهام '!S52</f>
        <v>517031909357</v>
      </c>
      <c r="F9" s="8"/>
      <c r="G9" s="20">
        <f>E9/$E$13</f>
        <v>0.98840250949575803</v>
      </c>
      <c r="H9" s="8"/>
      <c r="I9" s="11">
        <f>E9/$J$6</f>
        <v>0.13375273958492478</v>
      </c>
      <c r="J9" s="27"/>
      <c r="K9" s="27"/>
      <c r="L9" s="27"/>
      <c r="M9" s="27"/>
      <c r="N9" s="27"/>
      <c r="O9" s="27"/>
      <c r="P9" s="27"/>
      <c r="Q9" s="27"/>
    </row>
    <row r="10" spans="1:17" ht="31.5">
      <c r="A10" s="3" t="s">
        <v>100</v>
      </c>
      <c r="C10" s="18" t="s">
        <v>73</v>
      </c>
      <c r="E10" s="29">
        <f>'سرمایه‌گذاری در اوراق بهادار '!Q13</f>
        <v>-597610491</v>
      </c>
      <c r="F10" s="8"/>
      <c r="G10" s="20">
        <f t="shared" ref="G10:G12" si="0">E10/$E$13</f>
        <v>-1.1424434320504188E-3</v>
      </c>
      <c r="H10" s="8"/>
      <c r="I10" s="11">
        <f t="shared" ref="I10:I12" si="1">E10/$J$6</f>
        <v>-1.5459788637677794E-4</v>
      </c>
      <c r="J10" s="27"/>
      <c r="K10" s="27"/>
      <c r="L10" s="27"/>
      <c r="M10" s="27"/>
      <c r="N10" s="27"/>
      <c r="O10" s="27"/>
      <c r="P10" s="27"/>
      <c r="Q10" s="27"/>
    </row>
    <row r="11" spans="1:17" ht="31.5">
      <c r="A11" s="3" t="s">
        <v>59</v>
      </c>
      <c r="C11" s="18" t="s">
        <v>74</v>
      </c>
      <c r="E11" s="29">
        <f>'درآمد سپرده بانکی '!I15</f>
        <v>2104512538</v>
      </c>
      <c r="F11" s="8"/>
      <c r="G11" s="20">
        <f t="shared" si="0"/>
        <v>4.0231665322385673E-3</v>
      </c>
      <c r="H11" s="8"/>
      <c r="I11" s="11">
        <f t="shared" si="1"/>
        <v>5.4442349176937158E-4</v>
      </c>
      <c r="J11" s="27"/>
      <c r="K11" s="27"/>
      <c r="L11" s="27"/>
      <c r="M11" s="27"/>
      <c r="N11" s="27"/>
      <c r="O11" s="27"/>
      <c r="P11" s="27"/>
      <c r="Q11" s="27"/>
    </row>
    <row r="12" spans="1:17" ht="31.5">
      <c r="A12" s="3" t="s">
        <v>66</v>
      </c>
      <c r="C12" s="18" t="s">
        <v>93</v>
      </c>
      <c r="E12" s="29">
        <f>'سایر درآمدها '!E12</f>
        <v>4559728300</v>
      </c>
      <c r="F12" s="8"/>
      <c r="G12" s="20">
        <f t="shared" si="0"/>
        <v>8.7167674040538583E-3</v>
      </c>
      <c r="H12" s="8"/>
      <c r="I12" s="11">
        <f t="shared" si="1"/>
        <v>1.1795715909417976E-3</v>
      </c>
      <c r="J12" s="27"/>
      <c r="K12" s="27"/>
      <c r="L12" s="27"/>
      <c r="M12" s="27"/>
      <c r="N12" s="27"/>
      <c r="O12" s="27"/>
      <c r="P12" s="27"/>
      <c r="Q12" s="27"/>
    </row>
    <row r="13" spans="1:17" ht="32.25" thickBot="1">
      <c r="E13" s="10">
        <f>SUM(E9:E12)</f>
        <v>523098539704</v>
      </c>
      <c r="F13" s="8"/>
      <c r="G13" s="16">
        <f>SUM(G9:G12)</f>
        <v>1</v>
      </c>
      <c r="H13" s="8"/>
      <c r="I13" s="12">
        <f>SUM(I9:I12)</f>
        <v>0.13532213678125915</v>
      </c>
      <c r="J13" s="27"/>
      <c r="K13" s="27"/>
      <c r="L13" s="27"/>
      <c r="M13" s="27"/>
      <c r="N13" s="27"/>
      <c r="O13" s="27"/>
      <c r="P13" s="27"/>
      <c r="Q13" s="27"/>
    </row>
    <row r="14" spans="1:17" ht="32.25" thickTop="1">
      <c r="F14" s="8"/>
      <c r="H14" s="8"/>
      <c r="I14" s="4"/>
      <c r="J14" s="27"/>
      <c r="K14" s="27"/>
      <c r="L14" s="27"/>
      <c r="M14" s="27"/>
      <c r="N14" s="27"/>
      <c r="O14" s="27"/>
      <c r="P14" s="27"/>
      <c r="Q14" s="27"/>
    </row>
    <row r="15" spans="1:17">
      <c r="E15" s="13"/>
      <c r="I15" s="13"/>
      <c r="J15" s="27"/>
      <c r="K15" s="27"/>
      <c r="L15" s="27"/>
      <c r="M15" s="27"/>
      <c r="N15" s="27"/>
      <c r="O15" s="27"/>
      <c r="P15" s="27"/>
      <c r="Q15" s="27"/>
    </row>
    <row r="16" spans="1:17">
      <c r="E16" s="13"/>
      <c r="J16" s="27"/>
      <c r="K16" s="27"/>
      <c r="L16" s="27"/>
      <c r="M16" s="27"/>
      <c r="N16" s="27"/>
      <c r="O16" s="27"/>
      <c r="P16" s="27"/>
      <c r="Q16" s="27"/>
    </row>
    <row r="17" spans="5:17">
      <c r="E17" s="14"/>
      <c r="G17" s="13"/>
      <c r="I17" s="5"/>
      <c r="J17" s="27"/>
      <c r="K17" s="27"/>
      <c r="L17" s="27"/>
      <c r="M17" s="27"/>
      <c r="N17" s="27"/>
      <c r="O17" s="27"/>
      <c r="P17" s="27"/>
      <c r="Q17" s="27"/>
    </row>
    <row r="18" spans="5:17" ht="27.75" customHeight="1">
      <c r="E18" s="13"/>
      <c r="G18" s="13"/>
      <c r="I18" s="13"/>
      <c r="M18" s="15"/>
    </row>
    <row r="19" spans="5:17">
      <c r="E19" s="14"/>
      <c r="G19" s="13"/>
      <c r="I19" s="28"/>
      <c r="M19" s="15"/>
    </row>
    <row r="20" spans="5:17">
      <c r="G20" s="14"/>
      <c r="M20" s="15"/>
    </row>
    <row r="21" spans="5:17">
      <c r="M21" s="15"/>
    </row>
    <row r="22" spans="5:17">
      <c r="M22" s="15"/>
    </row>
    <row r="23" spans="5:17">
      <c r="M23" s="15"/>
    </row>
    <row r="24" spans="5:17">
      <c r="M24" s="15"/>
    </row>
    <row r="25" spans="5:17">
      <c r="M25" s="15"/>
    </row>
    <row r="26" spans="5:17">
      <c r="M26" s="15"/>
    </row>
    <row r="27" spans="5:17" ht="28.5" customHeight="1">
      <c r="M27" s="15"/>
    </row>
    <row r="28" spans="5:17">
      <c r="M28" s="15"/>
    </row>
    <row r="29" spans="5:17">
      <c r="M29" s="15"/>
    </row>
    <row r="30" spans="5:17">
      <c r="M30" s="15"/>
    </row>
    <row r="31" spans="5:17">
      <c r="M31" s="15"/>
    </row>
    <row r="32" spans="5:17">
      <c r="M32" s="15"/>
    </row>
    <row r="33" spans="13:13">
      <c r="M33" s="15"/>
    </row>
    <row r="34" spans="13:13">
      <c r="M34" s="15"/>
    </row>
    <row r="35" spans="13:13">
      <c r="M35" s="15"/>
    </row>
    <row r="36" spans="13:13">
      <c r="M36" s="15"/>
    </row>
    <row r="37" spans="13:13">
      <c r="M37" s="15"/>
    </row>
    <row r="38" spans="13:13">
      <c r="M38" s="15"/>
    </row>
    <row r="39" spans="13:13">
      <c r="M39" s="15"/>
    </row>
    <row r="40" spans="13:13">
      <c r="M40" s="15"/>
    </row>
    <row r="41" spans="13:13">
      <c r="M41" s="15"/>
    </row>
    <row r="42" spans="13:13">
      <c r="M42" s="15"/>
    </row>
    <row r="43" spans="13:13">
      <c r="M43" s="15"/>
    </row>
  </sheetData>
  <mergeCells count="5">
    <mergeCell ref="A2:I2"/>
    <mergeCell ref="A3:I3"/>
    <mergeCell ref="A4:I4"/>
    <mergeCell ref="A6:G6"/>
    <mergeCell ref="C7:I7"/>
  </mergeCells>
  <pageMargins left="0.7" right="0.7" top="0.75" bottom="0.75" header="0.3" footer="0.3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Z40"/>
  <sheetViews>
    <sheetView rightToLeft="1" view="pageBreakPreview" zoomScale="70" zoomScaleNormal="100" zoomScaleSheetLayoutView="70" workbookViewId="0">
      <selection activeCell="O12" sqref="O12"/>
    </sheetView>
  </sheetViews>
  <sheetFormatPr defaultColWidth="9.140625" defaultRowHeight="27.75"/>
  <cols>
    <col min="1" max="1" width="42" style="1" bestFit="1" customWidth="1"/>
    <col min="2" max="2" width="1" style="1" customWidth="1"/>
    <col min="3" max="3" width="23.140625" style="18" bestFit="1" customWidth="1"/>
    <col min="4" max="4" width="1" style="1" customWidth="1"/>
    <col min="5" max="5" width="19.42578125" style="1" hidden="1" customWidth="1"/>
    <col min="6" max="6" width="1" style="1" hidden="1" customWidth="1"/>
    <col min="7" max="7" width="12.28515625" style="1" bestFit="1" customWidth="1"/>
    <col min="8" max="8" width="1" style="1" customWidth="1"/>
    <col min="9" max="9" width="28.140625" style="1" customWidth="1"/>
    <col min="10" max="10" width="1" style="1" customWidth="1"/>
    <col min="11" max="11" width="15.85546875" style="1" bestFit="1" customWidth="1"/>
    <col min="12" max="12" width="1" style="1" customWidth="1"/>
    <col min="13" max="13" width="24.7109375" style="1" bestFit="1" customWidth="1"/>
    <col min="14" max="14" width="1" style="1" customWidth="1"/>
    <col min="15" max="15" width="27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25.42578125" style="1" bestFit="1" customWidth="1"/>
    <col min="20" max="20" width="1" style="1" customWidth="1"/>
    <col min="21" max="21" width="13.85546875" style="1" bestFit="1" customWidth="1"/>
    <col min="22" max="22" width="11.140625" style="1" bestFit="1" customWidth="1"/>
    <col min="23" max="23" width="11.5703125" style="1" bestFit="1" customWidth="1"/>
    <col min="24" max="24" width="9.140625" style="1"/>
    <col min="25" max="25" width="11.140625" style="1" bestFit="1" customWidth="1"/>
    <col min="26" max="16384" width="9.140625" style="1"/>
  </cols>
  <sheetData>
    <row r="2" spans="1:26" ht="30">
      <c r="A2" s="213" t="s">
        <v>67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</row>
    <row r="3" spans="1:26" ht="30">
      <c r="A3" s="213" t="s">
        <v>29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</row>
    <row r="4" spans="1:26" ht="30">
      <c r="A4" s="213" t="str">
        <f>'جمع درآمدها'!A4:I4</f>
        <v>برای ماه منتهی به 1402/10/30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</row>
    <row r="5" spans="1:26" ht="36">
      <c r="A5" s="216" t="s">
        <v>76</v>
      </c>
      <c r="B5" s="216"/>
      <c r="C5" s="216"/>
      <c r="D5" s="216"/>
      <c r="E5" s="216"/>
      <c r="F5" s="216"/>
      <c r="G5" s="216"/>
      <c r="H5" s="216"/>
      <c r="I5" s="216"/>
    </row>
    <row r="6" spans="1:26" ht="30.75" thickBot="1">
      <c r="A6" s="213" t="s">
        <v>30</v>
      </c>
      <c r="B6" s="213"/>
      <c r="C6" s="213"/>
      <c r="D6" s="213"/>
      <c r="E6" s="213"/>
      <c r="F6" s="213"/>
      <c r="G6" s="213"/>
      <c r="I6" s="213" t="s">
        <v>171</v>
      </c>
      <c r="J6" s="213"/>
      <c r="K6" s="213"/>
      <c r="L6" s="213"/>
      <c r="M6" s="213"/>
      <c r="O6" s="217" t="s">
        <v>172</v>
      </c>
      <c r="P6" s="217" t="s">
        <v>32</v>
      </c>
      <c r="Q6" s="217" t="s">
        <v>32</v>
      </c>
      <c r="R6" s="217" t="s">
        <v>32</v>
      </c>
      <c r="S6" s="217" t="s">
        <v>32</v>
      </c>
    </row>
    <row r="7" spans="1:26" ht="30">
      <c r="A7" s="99" t="s">
        <v>33</v>
      </c>
      <c r="C7" s="99" t="s">
        <v>34</v>
      </c>
      <c r="E7" s="99" t="s">
        <v>14</v>
      </c>
      <c r="G7" s="99" t="s">
        <v>15</v>
      </c>
      <c r="I7" s="99" t="s">
        <v>35</v>
      </c>
      <c r="K7" s="99" t="s">
        <v>36</v>
      </c>
      <c r="M7" s="99" t="s">
        <v>37</v>
      </c>
      <c r="O7" s="99" t="s">
        <v>35</v>
      </c>
      <c r="Q7" s="99" t="s">
        <v>36</v>
      </c>
      <c r="S7" s="99" t="s">
        <v>37</v>
      </c>
    </row>
    <row r="8" spans="1:26" ht="30">
      <c r="A8" s="3" t="s">
        <v>26</v>
      </c>
      <c r="C8" s="50">
        <v>30</v>
      </c>
      <c r="E8" s="18" t="s">
        <v>38</v>
      </c>
      <c r="G8" s="100">
        <v>0</v>
      </c>
      <c r="I8" s="94">
        <v>0</v>
      </c>
      <c r="K8" s="94">
        <v>0</v>
      </c>
      <c r="L8" s="94"/>
      <c r="M8" s="94">
        <f>I8-K8</f>
        <v>0</v>
      </c>
      <c r="N8" s="94"/>
      <c r="O8" s="94">
        <v>15437</v>
      </c>
      <c r="P8" s="94"/>
      <c r="Q8" s="94">
        <v>0</v>
      </c>
      <c r="R8" s="94"/>
      <c r="S8" s="94">
        <f>O8-Q8</f>
        <v>15437</v>
      </c>
      <c r="U8" s="45"/>
      <c r="V8" s="45"/>
      <c r="W8" s="13"/>
      <c r="Y8" s="45"/>
      <c r="Z8" s="13"/>
    </row>
    <row r="9" spans="1:26" ht="30">
      <c r="A9" s="3" t="s">
        <v>63</v>
      </c>
      <c r="C9" s="50">
        <v>17</v>
      </c>
      <c r="E9" s="18" t="s">
        <v>38</v>
      </c>
      <c r="G9" s="100">
        <v>0</v>
      </c>
      <c r="I9" s="13">
        <v>3891141</v>
      </c>
      <c r="K9" s="94">
        <v>0</v>
      </c>
      <c r="L9" s="94"/>
      <c r="M9" s="94">
        <f t="shared" ref="M9:M12" si="0">I9-K9</f>
        <v>3891141</v>
      </c>
      <c r="N9" s="94"/>
      <c r="O9" s="94">
        <v>2086544739</v>
      </c>
      <c r="P9" s="94"/>
      <c r="Q9" s="94">
        <v>0</v>
      </c>
      <c r="R9" s="94"/>
      <c r="S9" s="94">
        <f t="shared" ref="S9:S12" si="1">O9-Q9</f>
        <v>2086544739</v>
      </c>
      <c r="U9" s="45"/>
      <c r="V9" s="45"/>
      <c r="W9" s="13"/>
      <c r="Y9" s="45"/>
      <c r="Z9" s="13"/>
    </row>
    <row r="10" spans="1:26" ht="30">
      <c r="A10" s="3" t="s">
        <v>102</v>
      </c>
      <c r="C10" s="50">
        <v>1</v>
      </c>
      <c r="E10" s="18" t="s">
        <v>38</v>
      </c>
      <c r="G10" s="100">
        <v>0</v>
      </c>
      <c r="I10" s="13">
        <v>3122</v>
      </c>
      <c r="K10" s="94">
        <v>0</v>
      </c>
      <c r="L10" s="94"/>
      <c r="M10" s="94">
        <f t="shared" si="0"/>
        <v>3122</v>
      </c>
      <c r="N10" s="94"/>
      <c r="O10" s="94">
        <v>17855456</v>
      </c>
      <c r="P10" s="94"/>
      <c r="Q10" s="94">
        <v>0</v>
      </c>
      <c r="R10" s="94"/>
      <c r="S10" s="94">
        <f t="shared" si="1"/>
        <v>17855456</v>
      </c>
      <c r="U10" s="45"/>
      <c r="V10" s="45"/>
      <c r="W10" s="13"/>
      <c r="Y10" s="45"/>
      <c r="Z10" s="13"/>
    </row>
    <row r="11" spans="1:26" ht="30">
      <c r="A11" s="3" t="s">
        <v>113</v>
      </c>
      <c r="C11" s="50">
        <v>17</v>
      </c>
      <c r="E11" s="18" t="s">
        <v>38</v>
      </c>
      <c r="G11" s="100">
        <v>0</v>
      </c>
      <c r="I11" s="13">
        <v>5983</v>
      </c>
      <c r="K11" s="94">
        <v>0</v>
      </c>
      <c r="L11" s="94"/>
      <c r="M11" s="94">
        <f t="shared" si="0"/>
        <v>5983</v>
      </c>
      <c r="N11" s="94"/>
      <c r="O11" s="94">
        <v>50277</v>
      </c>
      <c r="P11" s="94"/>
      <c r="Q11" s="94">
        <v>0</v>
      </c>
      <c r="R11" s="94"/>
      <c r="S11" s="94">
        <f t="shared" si="1"/>
        <v>50277</v>
      </c>
      <c r="U11" s="45"/>
      <c r="V11" s="45"/>
      <c r="W11" s="13"/>
      <c r="Y11" s="45"/>
      <c r="Z11" s="13"/>
    </row>
    <row r="12" spans="1:26" ht="30">
      <c r="A12" s="3" t="s">
        <v>116</v>
      </c>
      <c r="C12" s="50">
        <v>30</v>
      </c>
      <c r="E12" s="18" t="s">
        <v>38</v>
      </c>
      <c r="G12" s="100">
        <v>0</v>
      </c>
      <c r="I12" s="13">
        <v>4507</v>
      </c>
      <c r="K12" s="94">
        <v>0</v>
      </c>
      <c r="L12" s="94"/>
      <c r="M12" s="94">
        <f t="shared" si="0"/>
        <v>4507</v>
      </c>
      <c r="N12" s="94"/>
      <c r="O12" s="94">
        <v>46629</v>
      </c>
      <c r="P12" s="94"/>
      <c r="Q12" s="94">
        <v>0</v>
      </c>
      <c r="R12" s="94"/>
      <c r="S12" s="94">
        <f t="shared" si="1"/>
        <v>46629</v>
      </c>
      <c r="U12" s="45"/>
      <c r="V12" s="45"/>
      <c r="W12" s="13"/>
      <c r="Y12" s="45"/>
      <c r="Z12" s="13"/>
    </row>
    <row r="13" spans="1:26" ht="30.75" thickBot="1">
      <c r="A13" s="6"/>
      <c r="C13" s="6"/>
      <c r="E13" s="6" t="s">
        <v>38</v>
      </c>
      <c r="G13" s="6"/>
      <c r="I13" s="101">
        <f>SUM(I8:I12)</f>
        <v>3904753</v>
      </c>
      <c r="J13" s="102"/>
      <c r="K13" s="103">
        <f>SUM(K8:K12)</f>
        <v>0</v>
      </c>
      <c r="L13" s="101"/>
      <c r="M13" s="101">
        <f>SUM(M8:M12)</f>
        <v>3904753</v>
      </c>
      <c r="N13" s="101"/>
      <c r="O13" s="101">
        <f>SUM(O8:O12)</f>
        <v>2104512538</v>
      </c>
      <c r="P13" s="101"/>
      <c r="Q13" s="103">
        <f>SUM(Q8:Q12)</f>
        <v>0</v>
      </c>
      <c r="R13" s="101"/>
      <c r="S13" s="101">
        <f>SUM(S8:S12)</f>
        <v>2104512538</v>
      </c>
    </row>
    <row r="14" spans="1:26" ht="28.5" thickTop="1">
      <c r="I14" s="14"/>
      <c r="M14" s="15"/>
      <c r="O14" s="13"/>
      <c r="S14" s="13"/>
    </row>
    <row r="15" spans="1:26">
      <c r="I15" s="28"/>
      <c r="M15" s="15"/>
      <c r="O15" s="28"/>
      <c r="S15" s="28"/>
    </row>
    <row r="16" spans="1:26">
      <c r="M16" s="15"/>
      <c r="S16" s="28"/>
    </row>
    <row r="17" spans="13:19">
      <c r="M17" s="15"/>
    </row>
    <row r="18" spans="13:19">
      <c r="M18" s="15"/>
    </row>
    <row r="19" spans="13:19">
      <c r="M19" s="15"/>
      <c r="S19" s="28"/>
    </row>
    <row r="20" spans="13:19">
      <c r="M20" s="15"/>
    </row>
    <row r="21" spans="13:19">
      <c r="M21" s="15"/>
    </row>
    <row r="22" spans="13:19">
      <c r="M22" s="15"/>
    </row>
    <row r="23" spans="13:19">
      <c r="M23" s="15"/>
    </row>
    <row r="24" spans="13:19">
      <c r="M24" s="15"/>
    </row>
    <row r="25" spans="13:19">
      <c r="M25" s="15"/>
    </row>
    <row r="26" spans="13:19">
      <c r="M26" s="15"/>
    </row>
    <row r="27" spans="13:19">
      <c r="M27" s="15"/>
    </row>
    <row r="28" spans="13:19">
      <c r="M28" s="15"/>
    </row>
    <row r="29" spans="13:19">
      <c r="M29" s="15"/>
    </row>
    <row r="30" spans="13:19">
      <c r="M30" s="15"/>
    </row>
    <row r="31" spans="13:19">
      <c r="M31" s="15"/>
    </row>
    <row r="32" spans="13:19">
      <c r="M32" s="15"/>
    </row>
    <row r="33" spans="13:13">
      <c r="M33" s="15"/>
    </row>
    <row r="34" spans="13:13">
      <c r="M34" s="15"/>
    </row>
    <row r="35" spans="13:13">
      <c r="M35" s="15"/>
    </row>
    <row r="36" spans="13:13">
      <c r="M36" s="15"/>
    </row>
    <row r="37" spans="13:13">
      <c r="M37" s="15"/>
    </row>
    <row r="38" spans="13:13">
      <c r="M38" s="15"/>
    </row>
    <row r="39" spans="13:13">
      <c r="M39" s="15"/>
    </row>
    <row r="40" spans="13:13">
      <c r="M40" s="15"/>
    </row>
  </sheetData>
  <mergeCells count="7">
    <mergeCell ref="A5:I5"/>
    <mergeCell ref="A2:S2"/>
    <mergeCell ref="A3:S3"/>
    <mergeCell ref="A4:S4"/>
    <mergeCell ref="O6:S6"/>
    <mergeCell ref="I6:M6"/>
    <mergeCell ref="A6:G6"/>
  </mergeCells>
  <pageMargins left="0.7" right="0.7" top="0.75" bottom="0.75" header="0.3" footer="0.3"/>
  <pageSetup paperSize="9" scale="5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T47"/>
  <sheetViews>
    <sheetView rightToLeft="1" view="pageBreakPreview" zoomScale="55" zoomScaleNormal="100" zoomScaleSheetLayoutView="55" workbookViewId="0">
      <selection activeCell="M23" sqref="M23"/>
    </sheetView>
  </sheetViews>
  <sheetFormatPr defaultColWidth="9.140625" defaultRowHeight="27.75"/>
  <cols>
    <col min="1" max="1" width="40.42578125" style="1" bestFit="1" customWidth="1"/>
    <col min="2" max="2" width="1" style="1" customWidth="1"/>
    <col min="3" max="3" width="16.5703125" style="18" bestFit="1" customWidth="1"/>
    <col min="4" max="4" width="1" style="18" customWidth="1"/>
    <col min="5" max="5" width="19.7109375" style="18" bestFit="1" customWidth="1"/>
    <col min="6" max="6" width="1" style="1" customWidth="1"/>
    <col min="7" max="7" width="15.42578125" style="1" customWidth="1"/>
    <col min="8" max="8" width="1" style="1" customWidth="1"/>
    <col min="9" max="9" width="28.42578125" style="1" bestFit="1" customWidth="1"/>
    <col min="10" max="10" width="1" style="1" customWidth="1"/>
    <col min="11" max="11" width="25.140625" style="1" customWidth="1"/>
    <col min="12" max="12" width="1" style="1" customWidth="1"/>
    <col min="13" max="13" width="29.42578125" style="1" customWidth="1"/>
    <col min="14" max="14" width="1" style="1" customWidth="1"/>
    <col min="15" max="15" width="27" style="1" bestFit="1" customWidth="1"/>
    <col min="16" max="16" width="1" style="1" customWidth="1"/>
    <col min="17" max="17" width="23.7109375" style="1" bestFit="1" customWidth="1"/>
    <col min="18" max="18" width="1" style="1" customWidth="1"/>
    <col min="19" max="19" width="26.140625" style="1" bestFit="1" customWidth="1"/>
    <col min="20" max="20" width="24.140625" style="36" bestFit="1" customWidth="1"/>
    <col min="21" max="21" width="22.5703125" style="1" bestFit="1" customWidth="1"/>
    <col min="22" max="22" width="8.5703125" style="1" customWidth="1"/>
    <col min="23" max="23" width="22.5703125" style="1" bestFit="1" customWidth="1"/>
    <col min="24" max="24" width="12.85546875" style="1" customWidth="1"/>
    <col min="25" max="16384" width="9.140625" style="1"/>
  </cols>
  <sheetData>
    <row r="2" spans="1:20" ht="30">
      <c r="A2" s="213" t="s">
        <v>67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</row>
    <row r="3" spans="1:20" ht="30">
      <c r="A3" s="213" t="s">
        <v>29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</row>
    <row r="4" spans="1:20" ht="30">
      <c r="A4" s="213" t="str">
        <f>'جمع درآمدها'!A4:I4</f>
        <v>برای ماه منتهی به 1402/10/30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</row>
    <row r="5" spans="1:20" ht="30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20" ht="36">
      <c r="A6" s="218" t="s">
        <v>77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</row>
    <row r="7" spans="1:20" ht="30.75" thickBot="1">
      <c r="A7" s="213" t="s">
        <v>3</v>
      </c>
      <c r="C7" s="217" t="s">
        <v>39</v>
      </c>
      <c r="D7" s="217" t="s">
        <v>39</v>
      </c>
      <c r="E7" s="217" t="s">
        <v>39</v>
      </c>
      <c r="F7" s="217" t="s">
        <v>39</v>
      </c>
      <c r="G7" s="217" t="s">
        <v>39</v>
      </c>
      <c r="I7" s="217" t="str">
        <f>'سود اوراق بهادار و سپرده بانکی '!I6:M6</f>
        <v>طی دی ماه</v>
      </c>
      <c r="J7" s="217" t="s">
        <v>31</v>
      </c>
      <c r="K7" s="217" t="s">
        <v>31</v>
      </c>
      <c r="L7" s="217" t="s">
        <v>31</v>
      </c>
      <c r="M7" s="217" t="s">
        <v>31</v>
      </c>
      <c r="O7" s="217" t="str">
        <f>'سود اوراق بهادار و سپرده بانکی '!O6:S6</f>
        <v>از ابتدای سال مالی تا پایان دی ماه</v>
      </c>
      <c r="P7" s="217" t="s">
        <v>32</v>
      </c>
      <c r="Q7" s="217" t="s">
        <v>32</v>
      </c>
      <c r="R7" s="217" t="s">
        <v>32</v>
      </c>
      <c r="S7" s="217" t="s">
        <v>32</v>
      </c>
    </row>
    <row r="8" spans="1:20" s="31" customFormat="1" ht="90">
      <c r="A8" s="213" t="s">
        <v>3</v>
      </c>
      <c r="C8" s="51" t="s">
        <v>40</v>
      </c>
      <c r="D8" s="52"/>
      <c r="E8" s="51" t="s">
        <v>41</v>
      </c>
      <c r="G8" s="51" t="s">
        <v>42</v>
      </c>
      <c r="I8" s="51" t="s">
        <v>43</v>
      </c>
      <c r="K8" s="51" t="s">
        <v>36</v>
      </c>
      <c r="M8" s="51" t="s">
        <v>44</v>
      </c>
      <c r="O8" s="51" t="s">
        <v>43</v>
      </c>
      <c r="Q8" s="51" t="s">
        <v>36</v>
      </c>
      <c r="S8" s="51" t="s">
        <v>44</v>
      </c>
      <c r="T8" s="14"/>
    </row>
    <row r="9" spans="1:20" s="31" customFormat="1" ht="30">
      <c r="A9" s="3" t="s">
        <v>120</v>
      </c>
      <c r="B9" s="1"/>
      <c r="C9" s="18" t="s">
        <v>136</v>
      </c>
      <c r="D9" s="18"/>
      <c r="E9" s="14">
        <v>4000000</v>
      </c>
      <c r="F9" s="14"/>
      <c r="G9" s="14">
        <v>2350</v>
      </c>
      <c r="H9" s="14"/>
      <c r="I9" s="14">
        <v>0</v>
      </c>
      <c r="J9" s="14"/>
      <c r="K9" s="14">
        <v>0</v>
      </c>
      <c r="L9" s="14"/>
      <c r="M9" s="14">
        <v>0</v>
      </c>
      <c r="N9" s="14"/>
      <c r="O9" s="14">
        <v>9400000000</v>
      </c>
      <c r="P9" s="14"/>
      <c r="Q9" s="14">
        <v>0</v>
      </c>
      <c r="R9" s="14"/>
      <c r="S9" s="14">
        <v>9400000000</v>
      </c>
      <c r="T9" s="53"/>
    </row>
    <row r="10" spans="1:20" s="31" customFormat="1" ht="30">
      <c r="A10" s="3" t="s">
        <v>87</v>
      </c>
      <c r="B10" s="1"/>
      <c r="C10" s="18" t="s">
        <v>121</v>
      </c>
      <c r="D10" s="18"/>
      <c r="E10" s="14">
        <v>14000000</v>
      </c>
      <c r="F10" s="14"/>
      <c r="G10" s="14">
        <v>2350</v>
      </c>
      <c r="H10" s="14"/>
      <c r="I10" s="14">
        <v>0</v>
      </c>
      <c r="J10" s="14"/>
      <c r="K10" s="14">
        <v>0</v>
      </c>
      <c r="L10" s="14"/>
      <c r="M10" s="14">
        <v>0</v>
      </c>
      <c r="N10" s="14"/>
      <c r="O10" s="14">
        <v>32900000000</v>
      </c>
      <c r="P10" s="14"/>
      <c r="Q10" s="14">
        <v>0</v>
      </c>
      <c r="R10" s="14"/>
      <c r="S10" s="14">
        <v>32900000000</v>
      </c>
      <c r="T10" s="53"/>
    </row>
    <row r="11" spans="1:20" s="31" customFormat="1" ht="30">
      <c r="A11" s="3" t="s">
        <v>122</v>
      </c>
      <c r="B11" s="1"/>
      <c r="C11" s="18" t="s">
        <v>127</v>
      </c>
      <c r="D11" s="18"/>
      <c r="E11" s="14">
        <v>959607</v>
      </c>
      <c r="F11" s="14"/>
      <c r="G11" s="14">
        <v>3400</v>
      </c>
      <c r="H11" s="14"/>
      <c r="I11" s="14">
        <v>0</v>
      </c>
      <c r="J11" s="14"/>
      <c r="K11" s="14">
        <v>0</v>
      </c>
      <c r="L11" s="14"/>
      <c r="M11" s="14">
        <v>0</v>
      </c>
      <c r="N11" s="14"/>
      <c r="O11" s="14">
        <v>3262663800</v>
      </c>
      <c r="P11" s="14"/>
      <c r="Q11" s="14">
        <v>0</v>
      </c>
      <c r="R11" s="14"/>
      <c r="S11" s="14">
        <v>3262663800</v>
      </c>
      <c r="T11" s="53"/>
    </row>
    <row r="12" spans="1:20" s="31" customFormat="1" ht="30">
      <c r="A12" s="3" t="s">
        <v>123</v>
      </c>
      <c r="B12" s="1"/>
      <c r="C12" s="18" t="s">
        <v>133</v>
      </c>
      <c r="D12" s="18"/>
      <c r="E12" s="14">
        <v>7000000</v>
      </c>
      <c r="F12" s="14"/>
      <c r="G12" s="14">
        <v>3460</v>
      </c>
      <c r="H12" s="14"/>
      <c r="I12" s="14">
        <v>0</v>
      </c>
      <c r="J12" s="14"/>
      <c r="K12" s="14">
        <v>0</v>
      </c>
      <c r="L12" s="14"/>
      <c r="M12" s="14">
        <v>0</v>
      </c>
      <c r="N12" s="14"/>
      <c r="O12" s="14">
        <v>24220000000</v>
      </c>
      <c r="P12" s="14"/>
      <c r="Q12" s="14">
        <v>0</v>
      </c>
      <c r="R12" s="14"/>
      <c r="S12" s="14">
        <v>24220000000</v>
      </c>
      <c r="T12" s="53"/>
    </row>
    <row r="13" spans="1:20" s="31" customFormat="1" ht="30">
      <c r="A13" s="3" t="s">
        <v>109</v>
      </c>
      <c r="B13" s="1"/>
      <c r="C13" s="18" t="s">
        <v>128</v>
      </c>
      <c r="D13" s="18"/>
      <c r="E13" s="14">
        <v>6500000</v>
      </c>
      <c r="F13" s="14"/>
      <c r="G13" s="14">
        <v>4830</v>
      </c>
      <c r="H13" s="14"/>
      <c r="I13" s="14">
        <v>0</v>
      </c>
      <c r="J13" s="14"/>
      <c r="K13" s="14">
        <v>0</v>
      </c>
      <c r="L13" s="14"/>
      <c r="M13" s="14">
        <v>0</v>
      </c>
      <c r="N13" s="14"/>
      <c r="O13" s="14">
        <v>31395000000</v>
      </c>
      <c r="P13" s="14"/>
      <c r="Q13" s="14">
        <v>0</v>
      </c>
      <c r="R13" s="14"/>
      <c r="S13" s="14">
        <v>31395000000</v>
      </c>
      <c r="T13" s="53"/>
    </row>
    <row r="14" spans="1:20" s="31" customFormat="1" ht="30">
      <c r="A14" s="3" t="s">
        <v>96</v>
      </c>
      <c r="B14" s="1"/>
      <c r="C14" s="18" t="s">
        <v>139</v>
      </c>
      <c r="D14" s="18"/>
      <c r="E14" s="14">
        <v>2500000</v>
      </c>
      <c r="F14" s="14"/>
      <c r="G14" s="14">
        <v>4200</v>
      </c>
      <c r="H14" s="14"/>
      <c r="I14" s="14">
        <v>0</v>
      </c>
      <c r="J14" s="14"/>
      <c r="K14" s="14">
        <v>0</v>
      </c>
      <c r="L14" s="14"/>
      <c r="M14" s="14">
        <v>0</v>
      </c>
      <c r="N14" s="14"/>
      <c r="O14" s="14">
        <v>10500000000</v>
      </c>
      <c r="P14" s="14"/>
      <c r="Q14" s="14">
        <v>0</v>
      </c>
      <c r="R14" s="14"/>
      <c r="S14" s="14">
        <v>10500000000</v>
      </c>
      <c r="T14" s="53"/>
    </row>
    <row r="15" spans="1:20" s="31" customFormat="1" ht="30">
      <c r="A15" s="3" t="s">
        <v>112</v>
      </c>
      <c r="B15" s="1"/>
      <c r="C15" s="18" t="s">
        <v>140</v>
      </c>
      <c r="D15" s="18"/>
      <c r="E15" s="14">
        <v>50500001</v>
      </c>
      <c r="F15" s="14"/>
      <c r="G15" s="14">
        <v>900</v>
      </c>
      <c r="H15" s="14"/>
      <c r="I15" s="14">
        <v>0</v>
      </c>
      <c r="J15" s="14"/>
      <c r="K15" s="14">
        <v>0</v>
      </c>
      <c r="L15" s="14"/>
      <c r="M15" s="14">
        <v>0</v>
      </c>
      <c r="N15" s="14"/>
      <c r="O15" s="14">
        <v>45450000900</v>
      </c>
      <c r="P15" s="14"/>
      <c r="Q15" s="14">
        <v>0</v>
      </c>
      <c r="R15" s="14"/>
      <c r="S15" s="14">
        <v>45450000900</v>
      </c>
      <c r="T15" s="53"/>
    </row>
    <row r="16" spans="1:20" s="31" customFormat="1" ht="30">
      <c r="A16" s="3" t="s">
        <v>119</v>
      </c>
      <c r="B16" s="1"/>
      <c r="C16" s="18" t="s">
        <v>141</v>
      </c>
      <c r="D16" s="18"/>
      <c r="E16" s="14">
        <v>15000000</v>
      </c>
      <c r="F16" s="14"/>
      <c r="G16" s="14">
        <v>500</v>
      </c>
      <c r="H16" s="14"/>
      <c r="I16" s="14">
        <v>0</v>
      </c>
      <c r="J16" s="14"/>
      <c r="K16" s="14">
        <v>0</v>
      </c>
      <c r="L16" s="14"/>
      <c r="M16" s="14">
        <v>0</v>
      </c>
      <c r="N16" s="14"/>
      <c r="O16" s="14">
        <v>7500000000</v>
      </c>
      <c r="P16" s="14"/>
      <c r="Q16" s="14">
        <v>0</v>
      </c>
      <c r="R16" s="14"/>
      <c r="S16" s="14">
        <v>7500000000</v>
      </c>
      <c r="T16" s="53"/>
    </row>
    <row r="17" spans="1:20" s="31" customFormat="1" ht="30">
      <c r="A17" s="3" t="s">
        <v>125</v>
      </c>
      <c r="B17" s="1"/>
      <c r="C17" s="18" t="s">
        <v>129</v>
      </c>
      <c r="D17" s="18"/>
      <c r="E17" s="14">
        <v>1300000</v>
      </c>
      <c r="F17" s="14"/>
      <c r="G17" s="14">
        <v>3370</v>
      </c>
      <c r="H17" s="14"/>
      <c r="I17" s="14">
        <v>0</v>
      </c>
      <c r="J17" s="14"/>
      <c r="K17" s="14">
        <v>0</v>
      </c>
      <c r="L17" s="14"/>
      <c r="M17" s="14">
        <v>0</v>
      </c>
      <c r="N17" s="14"/>
      <c r="O17" s="14">
        <v>4381000000</v>
      </c>
      <c r="P17" s="14"/>
      <c r="Q17" s="14">
        <v>0</v>
      </c>
      <c r="R17" s="14"/>
      <c r="S17" s="14">
        <v>4381000000</v>
      </c>
      <c r="T17" s="53"/>
    </row>
    <row r="18" spans="1:20" s="31" customFormat="1" ht="30">
      <c r="A18" s="3" t="s">
        <v>90</v>
      </c>
      <c r="B18" s="1"/>
      <c r="C18" s="18" t="s">
        <v>132</v>
      </c>
      <c r="D18" s="18"/>
      <c r="E18" s="14">
        <v>30000000</v>
      </c>
      <c r="F18" s="14"/>
      <c r="G18" s="14">
        <v>130</v>
      </c>
      <c r="H18" s="14"/>
      <c r="I18" s="14">
        <v>0</v>
      </c>
      <c r="J18" s="14"/>
      <c r="K18" s="14">
        <v>0</v>
      </c>
      <c r="L18" s="14"/>
      <c r="M18" s="14">
        <v>0</v>
      </c>
      <c r="N18" s="14"/>
      <c r="O18" s="14">
        <v>3900000000</v>
      </c>
      <c r="P18" s="14"/>
      <c r="Q18" s="14">
        <v>0</v>
      </c>
      <c r="R18" s="14"/>
      <c r="S18" s="14">
        <v>3900000000</v>
      </c>
      <c r="T18" s="53"/>
    </row>
    <row r="19" spans="1:20" s="31" customFormat="1" ht="30">
      <c r="A19" s="3" t="s">
        <v>108</v>
      </c>
      <c r="B19" s="1"/>
      <c r="C19" s="18" t="s">
        <v>142</v>
      </c>
      <c r="D19" s="18"/>
      <c r="E19" s="14">
        <v>7000000</v>
      </c>
      <c r="F19" s="14"/>
      <c r="G19" s="14">
        <v>2000</v>
      </c>
      <c r="H19" s="14"/>
      <c r="I19" s="14">
        <v>0</v>
      </c>
      <c r="J19" s="14"/>
      <c r="K19" s="14">
        <v>0</v>
      </c>
      <c r="L19" s="14"/>
      <c r="M19" s="14">
        <v>0</v>
      </c>
      <c r="N19" s="14"/>
      <c r="O19" s="14">
        <v>14000000000</v>
      </c>
      <c r="P19" s="14"/>
      <c r="Q19" s="14">
        <v>0</v>
      </c>
      <c r="R19" s="14"/>
      <c r="S19" s="14">
        <v>14000000000</v>
      </c>
      <c r="T19" s="53"/>
    </row>
    <row r="20" spans="1:20" s="31" customFormat="1" ht="30">
      <c r="A20" s="3" t="s">
        <v>86</v>
      </c>
      <c r="B20" s="1"/>
      <c r="C20" s="18" t="s">
        <v>149</v>
      </c>
      <c r="D20" s="18"/>
      <c r="E20" s="14">
        <v>2800000</v>
      </c>
      <c r="F20" s="14"/>
      <c r="G20" s="14">
        <v>3860</v>
      </c>
      <c r="H20" s="14"/>
      <c r="I20" s="14">
        <v>0</v>
      </c>
      <c r="J20" s="14"/>
      <c r="K20" s="14">
        <v>0</v>
      </c>
      <c r="L20" s="14"/>
      <c r="M20" s="14">
        <v>0</v>
      </c>
      <c r="N20" s="14"/>
      <c r="O20" s="14">
        <v>10808000000</v>
      </c>
      <c r="P20" s="14"/>
      <c r="Q20" s="14">
        <v>0</v>
      </c>
      <c r="R20" s="14"/>
      <c r="S20" s="14">
        <v>10808000000</v>
      </c>
      <c r="T20" s="53"/>
    </row>
    <row r="21" spans="1:20" s="31" customFormat="1" ht="30">
      <c r="A21" s="3" t="s">
        <v>88</v>
      </c>
      <c r="B21" s="1"/>
      <c r="C21" s="18" t="s">
        <v>134</v>
      </c>
      <c r="D21" s="18"/>
      <c r="E21" s="14">
        <v>6400000</v>
      </c>
      <c r="F21" s="14"/>
      <c r="G21" s="14">
        <v>6830</v>
      </c>
      <c r="H21" s="14"/>
      <c r="I21" s="14">
        <v>0</v>
      </c>
      <c r="J21" s="14"/>
      <c r="K21" s="14">
        <v>0</v>
      </c>
      <c r="L21" s="14"/>
      <c r="M21" s="14">
        <v>0</v>
      </c>
      <c r="N21" s="14"/>
      <c r="O21" s="14">
        <v>43712000000</v>
      </c>
      <c r="P21" s="14"/>
      <c r="Q21" s="14">
        <v>0</v>
      </c>
      <c r="R21" s="14"/>
      <c r="S21" s="14">
        <v>43712000000</v>
      </c>
      <c r="T21" s="53"/>
    </row>
    <row r="22" spans="1:20" s="31" customFormat="1" ht="30">
      <c r="A22" s="3" t="s">
        <v>89</v>
      </c>
      <c r="B22" s="1"/>
      <c r="C22" s="18" t="s">
        <v>159</v>
      </c>
      <c r="D22" s="18"/>
      <c r="E22" s="14">
        <v>21800000</v>
      </c>
      <c r="F22" s="14"/>
      <c r="G22" s="14">
        <v>1500</v>
      </c>
      <c r="H22" s="14"/>
      <c r="I22" s="14">
        <v>0</v>
      </c>
      <c r="J22" s="14"/>
      <c r="K22" s="14">
        <v>0</v>
      </c>
      <c r="L22" s="14"/>
      <c r="M22" s="14">
        <v>0</v>
      </c>
      <c r="N22" s="14"/>
      <c r="O22" s="14">
        <v>32700000000</v>
      </c>
      <c r="P22" s="14"/>
      <c r="Q22" s="14">
        <v>0</v>
      </c>
      <c r="R22" s="14"/>
      <c r="S22" s="14">
        <v>32700000000</v>
      </c>
      <c r="T22" s="53"/>
    </row>
    <row r="23" spans="1:20" s="31" customFormat="1" ht="30">
      <c r="A23" s="3" t="s">
        <v>99</v>
      </c>
      <c r="B23" s="1"/>
      <c r="C23" s="18" t="s">
        <v>136</v>
      </c>
      <c r="D23" s="18"/>
      <c r="E23" s="14">
        <v>57000000</v>
      </c>
      <c r="F23" s="14"/>
      <c r="G23" s="14">
        <v>200</v>
      </c>
      <c r="H23" s="14"/>
      <c r="I23" s="14">
        <v>0</v>
      </c>
      <c r="J23" s="14"/>
      <c r="K23" s="14">
        <v>0</v>
      </c>
      <c r="L23" s="14"/>
      <c r="M23" s="14">
        <v>0</v>
      </c>
      <c r="N23" s="14"/>
      <c r="O23" s="14">
        <v>11400000000</v>
      </c>
      <c r="P23" s="14"/>
      <c r="Q23" s="14">
        <v>0</v>
      </c>
      <c r="R23" s="14"/>
      <c r="S23" s="14">
        <v>11400000000</v>
      </c>
      <c r="T23" s="53"/>
    </row>
    <row r="24" spans="1:20" s="31" customFormat="1" ht="30">
      <c r="A24" s="3" t="s">
        <v>107</v>
      </c>
      <c r="B24" s="1"/>
      <c r="C24" s="18" t="s">
        <v>135</v>
      </c>
      <c r="D24" s="18"/>
      <c r="E24" s="14">
        <v>12300000</v>
      </c>
      <c r="F24" s="14"/>
      <c r="G24" s="14">
        <v>4290</v>
      </c>
      <c r="H24" s="14"/>
      <c r="I24" s="14">
        <v>0</v>
      </c>
      <c r="J24" s="14"/>
      <c r="K24" s="14">
        <v>0</v>
      </c>
      <c r="L24" s="14"/>
      <c r="M24" s="14">
        <v>0</v>
      </c>
      <c r="N24" s="14"/>
      <c r="O24" s="14">
        <v>52767000000</v>
      </c>
      <c r="P24" s="14"/>
      <c r="Q24" s="14">
        <v>0</v>
      </c>
      <c r="R24" s="14"/>
      <c r="S24" s="14">
        <v>52767000000</v>
      </c>
      <c r="T24" s="53"/>
    </row>
    <row r="25" spans="1:20" s="31" customFormat="1" ht="30">
      <c r="A25" s="3" t="s">
        <v>163</v>
      </c>
      <c r="B25" s="1"/>
      <c r="C25" s="18" t="s">
        <v>150</v>
      </c>
      <c r="D25" s="18"/>
      <c r="E25" s="14">
        <v>60000000</v>
      </c>
      <c r="F25" s="14"/>
      <c r="G25" s="14">
        <v>550</v>
      </c>
      <c r="H25" s="14"/>
      <c r="I25" s="14">
        <v>0</v>
      </c>
      <c r="J25" s="14"/>
      <c r="K25" s="14">
        <v>0</v>
      </c>
      <c r="L25" s="14"/>
      <c r="M25" s="14">
        <v>0</v>
      </c>
      <c r="N25" s="14"/>
      <c r="O25" s="14">
        <v>33000000000</v>
      </c>
      <c r="P25" s="14"/>
      <c r="Q25" s="14">
        <v>0</v>
      </c>
      <c r="R25" s="14"/>
      <c r="S25" s="14">
        <v>33000000000</v>
      </c>
      <c r="T25" s="53"/>
    </row>
    <row r="26" spans="1:20" s="31" customFormat="1" ht="30">
      <c r="A26" s="3" t="s">
        <v>111</v>
      </c>
      <c r="B26" s="1"/>
      <c r="C26" s="18" t="s">
        <v>158</v>
      </c>
      <c r="D26" s="18"/>
      <c r="E26" s="14">
        <v>170000000</v>
      </c>
      <c r="F26" s="14"/>
      <c r="G26" s="14">
        <v>188</v>
      </c>
      <c r="H26" s="14"/>
      <c r="I26" s="14">
        <v>0</v>
      </c>
      <c r="J26" s="14"/>
      <c r="K26" s="14">
        <v>0</v>
      </c>
      <c r="L26" s="14"/>
      <c r="M26" s="14">
        <v>0</v>
      </c>
      <c r="N26" s="14"/>
      <c r="O26" s="14">
        <v>31960000000</v>
      </c>
      <c r="P26" s="14"/>
      <c r="Q26" s="14">
        <v>0</v>
      </c>
      <c r="R26" s="14"/>
      <c r="S26" s="14">
        <v>31960000000</v>
      </c>
      <c r="T26" s="53"/>
    </row>
    <row r="27" spans="1:20" s="31" customFormat="1" ht="30">
      <c r="A27" s="3" t="s">
        <v>124</v>
      </c>
      <c r="B27" s="1"/>
      <c r="C27" s="18" t="s">
        <v>130</v>
      </c>
      <c r="D27" s="18"/>
      <c r="E27" s="14">
        <v>2000000</v>
      </c>
      <c r="F27" s="14"/>
      <c r="G27" s="14">
        <v>4100</v>
      </c>
      <c r="H27" s="14"/>
      <c r="I27" s="14">
        <v>0</v>
      </c>
      <c r="J27" s="14"/>
      <c r="K27" s="14">
        <v>0</v>
      </c>
      <c r="L27" s="14"/>
      <c r="M27" s="14">
        <v>0</v>
      </c>
      <c r="N27" s="14"/>
      <c r="O27" s="14">
        <v>8200000000</v>
      </c>
      <c r="P27" s="14"/>
      <c r="Q27" s="14">
        <v>0</v>
      </c>
      <c r="R27" s="14"/>
      <c r="S27" s="14">
        <v>8200000000</v>
      </c>
      <c r="T27" s="53"/>
    </row>
    <row r="28" spans="1:20" s="31" customFormat="1" ht="28.5" thickBot="1">
      <c r="A28" s="1"/>
      <c r="B28" s="1"/>
      <c r="C28" s="18"/>
      <c r="D28" s="18"/>
      <c r="E28" s="50"/>
      <c r="F28" s="1"/>
      <c r="G28" s="13"/>
      <c r="H28" s="1"/>
      <c r="I28" s="102">
        <f>SUM(I9:I27)</f>
        <v>0</v>
      </c>
      <c r="J28" s="13" t="e">
        <f>SUM(#REF!)</f>
        <v>#REF!</v>
      </c>
      <c r="K28" s="102">
        <f>SUM(K9:K27)</f>
        <v>0</v>
      </c>
      <c r="L28" s="13" t="e">
        <f>SUM(#REF!)</f>
        <v>#REF!</v>
      </c>
      <c r="M28" s="102">
        <f>SUM(M9:M27)</f>
        <v>0</v>
      </c>
      <c r="N28" s="13" t="e">
        <f>SUM(#REF!)</f>
        <v>#REF!</v>
      </c>
      <c r="O28" s="102">
        <f>SUM(O9:O27)</f>
        <v>411455664700</v>
      </c>
      <c r="P28" s="13" t="e">
        <f>SUM(#REF!)</f>
        <v>#REF!</v>
      </c>
      <c r="Q28" s="102">
        <f>SUM(Q9:Q27)</f>
        <v>0</v>
      </c>
      <c r="R28" s="13" t="e">
        <f>SUM(#REF!)</f>
        <v>#REF!</v>
      </c>
      <c r="S28" s="102">
        <f>SUM(S9:S27)</f>
        <v>411455664700</v>
      </c>
      <c r="T28" s="54"/>
    </row>
    <row r="29" spans="1:20" s="31" customFormat="1" ht="30.75" thickTop="1">
      <c r="A29" s="3"/>
      <c r="B29" s="1"/>
      <c r="C29" s="18"/>
      <c r="D29" s="18"/>
      <c r="E29" s="50"/>
      <c r="F29" s="1"/>
      <c r="G29" s="13"/>
      <c r="H29" s="1"/>
      <c r="I29" s="13"/>
      <c r="J29" s="1"/>
      <c r="K29" s="13"/>
      <c r="L29" s="1"/>
      <c r="M29" s="15"/>
      <c r="N29" s="1"/>
      <c r="O29" s="55"/>
      <c r="P29" s="1"/>
      <c r="Q29" s="13"/>
      <c r="R29" s="1"/>
      <c r="S29" s="13"/>
      <c r="T29" s="53"/>
    </row>
    <row r="30" spans="1:20" s="31" customFormat="1" ht="30">
      <c r="A30" s="3"/>
      <c r="B30" s="1"/>
      <c r="C30" s="18"/>
      <c r="D30" s="18"/>
      <c r="E30" s="50"/>
      <c r="F30" s="1"/>
      <c r="G30" s="13"/>
      <c r="H30" s="1"/>
      <c r="I30" s="13"/>
      <c r="J30" s="1"/>
      <c r="K30" s="13"/>
      <c r="L30" s="1"/>
      <c r="M30" s="15"/>
      <c r="N30" s="1"/>
      <c r="O30" s="13"/>
      <c r="P30" s="1"/>
      <c r="Q30" s="14"/>
      <c r="R30" s="1"/>
      <c r="S30" s="13"/>
      <c r="T30" s="53"/>
    </row>
    <row r="31" spans="1:20" s="31" customFormat="1" ht="30">
      <c r="A31" s="3"/>
      <c r="B31" s="1"/>
      <c r="C31" s="18"/>
      <c r="D31" s="18"/>
      <c r="E31" s="50"/>
      <c r="F31" s="1"/>
      <c r="G31" s="13"/>
      <c r="H31" s="1"/>
      <c r="I31" s="13"/>
      <c r="J31" s="1"/>
      <c r="K31" s="14"/>
      <c r="L31" s="1"/>
      <c r="M31" s="15"/>
      <c r="N31" s="1"/>
      <c r="O31" s="13"/>
      <c r="P31" s="1"/>
      <c r="Q31" s="13"/>
      <c r="R31" s="1"/>
      <c r="S31" s="13"/>
      <c r="T31" s="53"/>
    </row>
    <row r="32" spans="1:20" s="31" customFormat="1" ht="30">
      <c r="A32" s="3"/>
      <c r="B32" s="1"/>
      <c r="C32" s="18"/>
      <c r="D32" s="18"/>
      <c r="E32" s="50"/>
      <c r="F32" s="1"/>
      <c r="G32" s="13"/>
      <c r="H32" s="1"/>
      <c r="I32" s="13"/>
      <c r="J32" s="1"/>
      <c r="K32" s="13"/>
      <c r="L32" s="1"/>
      <c r="M32" s="15"/>
      <c r="N32" s="1"/>
      <c r="O32" s="13"/>
      <c r="P32" s="1"/>
      <c r="Q32" s="13"/>
      <c r="R32" s="1"/>
      <c r="S32" s="13"/>
      <c r="T32" s="53"/>
    </row>
    <row r="33" spans="1:20" s="31" customFormat="1" ht="30">
      <c r="A33" s="3"/>
      <c r="B33" s="1"/>
      <c r="C33" s="18"/>
      <c r="D33" s="18"/>
      <c r="E33" s="50"/>
      <c r="F33" s="1"/>
      <c r="G33" s="13"/>
      <c r="H33" s="1"/>
      <c r="I33" s="13"/>
      <c r="J33" s="1"/>
      <c r="K33" s="13"/>
      <c r="L33" s="1"/>
      <c r="M33" s="15"/>
      <c r="N33" s="1"/>
      <c r="O33" s="13"/>
      <c r="P33" s="1"/>
      <c r="Q33" s="13"/>
      <c r="R33" s="1"/>
      <c r="S33" s="13"/>
      <c r="T33" s="53"/>
    </row>
    <row r="34" spans="1:20" s="31" customFormat="1">
      <c r="A34" s="1"/>
      <c r="B34" s="1"/>
      <c r="C34" s="18"/>
      <c r="D34" s="18"/>
      <c r="E34" s="50"/>
      <c r="F34" s="1"/>
      <c r="G34" s="1"/>
      <c r="H34" s="1"/>
      <c r="I34" s="1"/>
      <c r="J34" s="1"/>
      <c r="K34" s="13"/>
      <c r="L34" s="1"/>
      <c r="M34" s="15"/>
      <c r="N34" s="1"/>
      <c r="O34" s="13"/>
      <c r="P34" s="1"/>
      <c r="Q34" s="13"/>
      <c r="R34" s="1"/>
      <c r="S34" s="13"/>
      <c r="T34" s="53"/>
    </row>
    <row r="35" spans="1:20" s="31" customFormat="1">
      <c r="A35" s="1"/>
      <c r="B35" s="1"/>
      <c r="C35" s="18"/>
      <c r="D35" s="18"/>
      <c r="E35" s="18"/>
      <c r="F35" s="1"/>
      <c r="G35" s="1"/>
      <c r="H35" s="1"/>
      <c r="I35" s="1"/>
      <c r="J35" s="1"/>
      <c r="K35" s="13"/>
      <c r="L35" s="1"/>
      <c r="M35" s="15"/>
      <c r="N35" s="1"/>
      <c r="O35" s="1"/>
      <c r="P35" s="1"/>
      <c r="Q35" s="1"/>
      <c r="R35" s="1"/>
      <c r="S35" s="1"/>
      <c r="T35" s="53"/>
    </row>
    <row r="36" spans="1:20" s="31" customFormat="1">
      <c r="A36" s="1"/>
      <c r="B36" s="1"/>
      <c r="C36" s="18"/>
      <c r="D36" s="18"/>
      <c r="E36" s="18"/>
      <c r="F36" s="1"/>
      <c r="G36" s="1"/>
      <c r="H36" s="1"/>
      <c r="I36" s="1"/>
      <c r="J36" s="1"/>
      <c r="K36" s="13"/>
      <c r="L36" s="1"/>
      <c r="M36" s="15"/>
      <c r="N36" s="1"/>
      <c r="O36" s="1"/>
      <c r="P36" s="1"/>
      <c r="Q36" s="1"/>
      <c r="R36" s="1"/>
      <c r="S36" s="1"/>
      <c r="T36" s="53"/>
    </row>
    <row r="37" spans="1:20" s="31" customFormat="1">
      <c r="A37" s="1"/>
      <c r="B37" s="1"/>
      <c r="C37" s="18"/>
      <c r="D37" s="18"/>
      <c r="E37" s="18"/>
      <c r="F37" s="1"/>
      <c r="G37" s="1"/>
      <c r="H37" s="1"/>
      <c r="I37" s="1"/>
      <c r="J37" s="1"/>
      <c r="K37" s="13"/>
      <c r="L37" s="1"/>
      <c r="M37" s="15"/>
      <c r="N37" s="1"/>
      <c r="O37" s="1"/>
      <c r="P37" s="1"/>
      <c r="Q37" s="1"/>
      <c r="R37" s="1"/>
      <c r="S37" s="1"/>
      <c r="T37" s="53"/>
    </row>
    <row r="38" spans="1:20" s="31" customFormat="1">
      <c r="A38" s="1"/>
      <c r="B38" s="1"/>
      <c r="C38" s="18"/>
      <c r="D38" s="18"/>
      <c r="E38" s="18"/>
      <c r="F38" s="1"/>
      <c r="G38" s="1"/>
      <c r="H38" s="1"/>
      <c r="I38" s="1"/>
      <c r="J38" s="1"/>
      <c r="K38" s="1"/>
      <c r="L38" s="1"/>
      <c r="M38" s="15"/>
      <c r="N38" s="1"/>
      <c r="O38" s="1"/>
      <c r="P38" s="1"/>
      <c r="Q38" s="1"/>
      <c r="R38" s="1"/>
      <c r="S38" s="1"/>
      <c r="T38" s="53"/>
    </row>
    <row r="39" spans="1:20" s="31" customFormat="1">
      <c r="A39" s="1"/>
      <c r="B39" s="1"/>
      <c r="C39" s="18"/>
      <c r="D39" s="18"/>
      <c r="E39" s="18"/>
      <c r="F39" s="1"/>
      <c r="G39" s="1"/>
      <c r="H39" s="1"/>
      <c r="I39" s="1"/>
      <c r="J39" s="1"/>
      <c r="K39" s="1"/>
      <c r="L39" s="1"/>
      <c r="M39" s="15"/>
      <c r="N39" s="1"/>
      <c r="O39" s="1"/>
      <c r="P39" s="1"/>
      <c r="Q39" s="1"/>
      <c r="R39" s="1"/>
      <c r="S39" s="1"/>
      <c r="T39" s="53"/>
    </row>
    <row r="40" spans="1:20" s="31" customFormat="1">
      <c r="A40" s="1"/>
      <c r="B40" s="1"/>
      <c r="C40" s="18"/>
      <c r="D40" s="18"/>
      <c r="E40" s="18"/>
      <c r="F40" s="1"/>
      <c r="G40" s="1"/>
      <c r="H40" s="1"/>
      <c r="I40" s="1"/>
      <c r="J40" s="1"/>
      <c r="K40" s="1"/>
      <c r="L40" s="1"/>
      <c r="M40" s="15"/>
      <c r="N40" s="1"/>
      <c r="O40" s="1"/>
      <c r="P40" s="1"/>
      <c r="Q40" s="1"/>
      <c r="R40" s="1"/>
      <c r="S40" s="1"/>
      <c r="T40" s="53"/>
    </row>
    <row r="41" spans="1:20">
      <c r="M41" s="15"/>
    </row>
    <row r="42" spans="1:20">
      <c r="M42" s="15"/>
    </row>
    <row r="43" spans="1:20">
      <c r="M43" s="15"/>
    </row>
    <row r="44" spans="1:20">
      <c r="M44" s="15"/>
    </row>
    <row r="45" spans="1:20">
      <c r="M45" s="15"/>
    </row>
    <row r="46" spans="1:20">
      <c r="M46" s="15"/>
    </row>
    <row r="47" spans="1:20">
      <c r="M47" s="15"/>
    </row>
  </sheetData>
  <mergeCells count="8">
    <mergeCell ref="A2:S2"/>
    <mergeCell ref="A3:S3"/>
    <mergeCell ref="A4:S4"/>
    <mergeCell ref="A7:A8"/>
    <mergeCell ref="C7:G7"/>
    <mergeCell ref="O7:S7"/>
    <mergeCell ref="I7:M7"/>
    <mergeCell ref="A6:O6"/>
  </mergeCells>
  <pageMargins left="0.7" right="0.7" top="0.75" bottom="0.75" header="0.3" footer="0.3"/>
  <pageSetup paperSize="9"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62"/>
  <sheetViews>
    <sheetView rightToLeft="1" view="pageBreakPreview" zoomScale="50" zoomScaleNormal="100" zoomScaleSheetLayoutView="50" workbookViewId="0">
      <selection activeCell="I45" sqref="I45"/>
    </sheetView>
  </sheetViews>
  <sheetFormatPr defaultColWidth="8.7109375" defaultRowHeight="27.75"/>
  <cols>
    <col min="1" max="1" width="47.28515625" style="1" customWidth="1"/>
    <col min="2" max="2" width="0.5703125" style="1" customWidth="1"/>
    <col min="3" max="3" width="20.140625" style="18" bestFit="1" customWidth="1"/>
    <col min="4" max="4" width="0.5703125" style="1" customWidth="1"/>
    <col min="5" max="5" width="28.7109375" style="1" customWidth="1"/>
    <col min="6" max="6" width="0.7109375" style="1" customWidth="1"/>
    <col min="7" max="7" width="28.28515625" style="1" customWidth="1"/>
    <col min="8" max="8" width="1" style="1" customWidth="1"/>
    <col min="9" max="9" width="26.5703125" style="1" customWidth="1"/>
    <col min="10" max="10" width="1.140625" style="1" customWidth="1"/>
    <col min="11" max="11" width="20.5703125" style="18" bestFit="1" customWidth="1"/>
    <col min="12" max="12" width="1" style="1" customWidth="1"/>
    <col min="13" max="13" width="28" style="1" bestFit="1" customWidth="1"/>
    <col min="14" max="14" width="0.7109375" style="1" customWidth="1"/>
    <col min="15" max="15" width="28.7109375" style="1" bestFit="1" customWidth="1"/>
    <col min="16" max="16" width="0.85546875" style="1" customWidth="1"/>
    <col min="17" max="17" width="25.7109375" style="1" customWidth="1"/>
    <col min="18" max="18" width="24.42578125" style="1" bestFit="1" customWidth="1"/>
    <col min="19" max="19" width="21.28515625" style="1" bestFit="1" customWidth="1"/>
    <col min="20" max="20" width="25.140625" style="1" bestFit="1" customWidth="1"/>
    <col min="21" max="21" width="25.5703125" style="1" bestFit="1" customWidth="1"/>
    <col min="22" max="22" width="23.85546875" style="1" bestFit="1" customWidth="1"/>
    <col min="23" max="23" width="24.42578125" style="1" customWidth="1"/>
    <col min="24" max="24" width="17.5703125" style="1" bestFit="1" customWidth="1"/>
    <col min="25" max="25" width="21.28515625" style="1" customWidth="1"/>
    <col min="26" max="26" width="23.28515625" style="1" bestFit="1" customWidth="1"/>
    <col min="27" max="16384" width="8.7109375" style="1"/>
  </cols>
  <sheetData>
    <row r="1" spans="1:26" ht="31.5" customHeight="1"/>
    <row r="2" spans="1:26" s="104" customFormat="1" ht="36">
      <c r="A2" s="219" t="s">
        <v>67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</row>
    <row r="3" spans="1:26" s="104" customFormat="1" ht="36">
      <c r="A3" s="219" t="s">
        <v>29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</row>
    <row r="4" spans="1:26" s="104" customFormat="1" ht="36">
      <c r="A4" s="219" t="str">
        <f>'درآمد ناشی از تغییر قیمت اوراق '!A4:Q4</f>
        <v>برای ماه منتهی به 1402/10/30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</row>
    <row r="5" spans="1:26" s="104" customFormat="1" ht="36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</row>
    <row r="6" spans="1:26" ht="40.5">
      <c r="A6" s="220" t="s">
        <v>78</v>
      </c>
      <c r="B6" s="220"/>
      <c r="C6" s="220"/>
      <c r="D6" s="220"/>
      <c r="E6" s="220"/>
      <c r="F6" s="220"/>
      <c r="G6" s="220"/>
      <c r="H6" s="220"/>
    </row>
    <row r="7" spans="1:26" ht="45" customHeight="1" thickBot="1">
      <c r="A7" s="213" t="s">
        <v>3</v>
      </c>
      <c r="C7" s="217" t="s">
        <v>171</v>
      </c>
      <c r="D7" s="217" t="s">
        <v>31</v>
      </c>
      <c r="E7" s="217" t="s">
        <v>31</v>
      </c>
      <c r="F7" s="217" t="s">
        <v>31</v>
      </c>
      <c r="G7" s="217" t="s">
        <v>31</v>
      </c>
      <c r="H7" s="217" t="s">
        <v>31</v>
      </c>
      <c r="I7" s="217" t="s">
        <v>31</v>
      </c>
      <c r="K7" s="217" t="s">
        <v>172</v>
      </c>
      <c r="L7" s="217" t="s">
        <v>32</v>
      </c>
      <c r="M7" s="217" t="s">
        <v>32</v>
      </c>
      <c r="N7" s="217" t="s">
        <v>32</v>
      </c>
      <c r="O7" s="217" t="s">
        <v>32</v>
      </c>
      <c r="P7" s="217" t="s">
        <v>32</v>
      </c>
      <c r="Q7" s="217" t="s">
        <v>32</v>
      </c>
    </row>
    <row r="8" spans="1:26" s="31" customFormat="1" ht="54.75" customHeight="1" thickBot="1">
      <c r="A8" s="217" t="s">
        <v>3</v>
      </c>
      <c r="C8" s="106" t="s">
        <v>6</v>
      </c>
      <c r="E8" s="106" t="s">
        <v>45</v>
      </c>
      <c r="G8" s="106" t="s">
        <v>46</v>
      </c>
      <c r="I8" s="106" t="s">
        <v>48</v>
      </c>
      <c r="K8" s="106" t="s">
        <v>6</v>
      </c>
      <c r="M8" s="106" t="s">
        <v>45</v>
      </c>
      <c r="O8" s="106" t="s">
        <v>46</v>
      </c>
      <c r="Q8" s="106" t="s">
        <v>48</v>
      </c>
    </row>
    <row r="9" spans="1:26" ht="34.5" customHeight="1">
      <c r="A9" s="3" t="s">
        <v>165</v>
      </c>
      <c r="C9" s="56">
        <v>200000</v>
      </c>
      <c r="D9" s="56"/>
      <c r="E9" s="56">
        <f>VLOOKUP(A9,سهام!A12:W39,15,0)</f>
        <v>2765206610</v>
      </c>
      <c r="F9" s="56"/>
      <c r="G9" s="56">
        <v>2557362811</v>
      </c>
      <c r="H9" s="56"/>
      <c r="I9" s="56">
        <f>E9-G9</f>
        <v>207843799</v>
      </c>
      <c r="J9" s="56"/>
      <c r="K9" s="56">
        <v>200000</v>
      </c>
      <c r="L9" s="56"/>
      <c r="M9" s="56">
        <v>2765206610</v>
      </c>
      <c r="N9" s="56"/>
      <c r="O9" s="56">
        <v>2557362811</v>
      </c>
      <c r="P9" s="56"/>
      <c r="Q9" s="56">
        <f>M9-O9</f>
        <v>207843799</v>
      </c>
      <c r="R9" s="14"/>
      <c r="S9" s="14"/>
      <c r="T9" s="14"/>
      <c r="U9" s="13"/>
      <c r="V9" s="13"/>
      <c r="W9" s="107"/>
      <c r="X9" s="13"/>
      <c r="Y9" s="14"/>
      <c r="Z9" s="13"/>
    </row>
    <row r="10" spans="1:26" ht="34.5" customHeight="1">
      <c r="A10" s="3" t="s">
        <v>162</v>
      </c>
      <c r="C10" s="56">
        <v>16000000</v>
      </c>
      <c r="D10" s="56"/>
      <c r="E10" s="56">
        <f>VLOOKUP(A10,سهام!A13:W40,15,0)</f>
        <v>16016000000</v>
      </c>
      <c r="F10" s="56"/>
      <c r="G10" s="56">
        <f>16014527995</f>
        <v>16014527995</v>
      </c>
      <c r="H10" s="56"/>
      <c r="I10" s="56">
        <f>E10-G10</f>
        <v>1472005</v>
      </c>
      <c r="J10" s="56"/>
      <c r="K10" s="56">
        <v>26000000</v>
      </c>
      <c r="L10" s="56"/>
      <c r="M10" s="56">
        <v>16016000000</v>
      </c>
      <c r="N10" s="56"/>
      <c r="O10" s="56">
        <v>16014527995</v>
      </c>
      <c r="P10" s="56"/>
      <c r="Q10" s="56">
        <f t="shared" ref="Q10:Q44" si="0">M10-O10</f>
        <v>1472005</v>
      </c>
      <c r="R10" s="14"/>
      <c r="S10" s="14"/>
      <c r="T10" s="14"/>
      <c r="U10" s="13"/>
      <c r="V10" s="13"/>
      <c r="X10" s="13"/>
      <c r="Y10" s="14"/>
      <c r="Z10" s="14"/>
    </row>
    <row r="11" spans="1:26" ht="34.5" customHeight="1">
      <c r="A11" s="3" t="s">
        <v>87</v>
      </c>
      <c r="C11" s="56">
        <v>100000</v>
      </c>
      <c r="D11" s="56"/>
      <c r="E11" s="56">
        <f>VLOOKUP(A11,سهام!A14:W41,15,0)</f>
        <v>2373373745</v>
      </c>
      <c r="F11" s="56"/>
      <c r="G11" s="56">
        <f>2295721950+87015900</f>
        <v>2382737850</v>
      </c>
      <c r="H11" s="56"/>
      <c r="I11" s="56">
        <f>E11-G11</f>
        <v>-9364105</v>
      </c>
      <c r="J11" s="56"/>
      <c r="K11" s="56">
        <v>19365510</v>
      </c>
      <c r="L11" s="56"/>
      <c r="M11" s="56">
        <v>428431880348</v>
      </c>
      <c r="N11" s="56"/>
      <c r="O11" s="56">
        <v>462400519166</v>
      </c>
      <c r="P11" s="56"/>
      <c r="Q11" s="56">
        <f t="shared" si="0"/>
        <v>-33968638818</v>
      </c>
      <c r="R11" s="14"/>
      <c r="S11" s="14"/>
      <c r="T11" s="14"/>
      <c r="U11" s="13"/>
      <c r="V11" s="13"/>
      <c r="X11" s="13"/>
      <c r="Y11" s="14"/>
    </row>
    <row r="12" spans="1:26" ht="34.5" customHeight="1">
      <c r="A12" s="3" t="s">
        <v>110</v>
      </c>
      <c r="C12" s="56">
        <v>4500000</v>
      </c>
      <c r="D12" s="56"/>
      <c r="E12" s="56">
        <f>VLOOKUP(A12,سهام!A15:W42,15,0)</f>
        <v>120162601765</v>
      </c>
      <c r="F12" s="56"/>
      <c r="G12" s="56">
        <v>96080561218</v>
      </c>
      <c r="H12" s="56"/>
      <c r="I12" s="56">
        <f t="shared" ref="I12:I44" si="1">E12-G12</f>
        <v>24082040547</v>
      </c>
      <c r="J12" s="56"/>
      <c r="K12" s="56">
        <v>5200000</v>
      </c>
      <c r="L12" s="56"/>
      <c r="M12" s="56">
        <v>137784021232</v>
      </c>
      <c r="N12" s="56"/>
      <c r="O12" s="56">
        <v>110968832549</v>
      </c>
      <c r="P12" s="56"/>
      <c r="Q12" s="56">
        <f t="shared" si="0"/>
        <v>26815188683</v>
      </c>
      <c r="R12" s="14"/>
      <c r="S12" s="14"/>
      <c r="T12" s="14"/>
      <c r="U12" s="13"/>
      <c r="V12" s="13"/>
      <c r="X12" s="13"/>
      <c r="Y12" s="14"/>
    </row>
    <row r="13" spans="1:26" ht="34.5" customHeight="1">
      <c r="A13" s="3" t="s">
        <v>164</v>
      </c>
      <c r="C13" s="56">
        <v>400000</v>
      </c>
      <c r="D13" s="56"/>
      <c r="E13" s="56">
        <f>VLOOKUP(A13,سهام!A16:W43,15,0)</f>
        <v>1491075005</v>
      </c>
      <c r="F13" s="56"/>
      <c r="G13" s="56">
        <v>1440721459</v>
      </c>
      <c r="H13" s="56"/>
      <c r="I13" s="56">
        <f t="shared" si="1"/>
        <v>50353546</v>
      </c>
      <c r="J13" s="56"/>
      <c r="K13" s="56">
        <v>400000</v>
      </c>
      <c r="L13" s="56"/>
      <c r="M13" s="56">
        <v>1491075005</v>
      </c>
      <c r="N13" s="56"/>
      <c r="O13" s="56">
        <v>1440721459</v>
      </c>
      <c r="P13" s="56"/>
      <c r="Q13" s="56">
        <f t="shared" si="0"/>
        <v>50353546</v>
      </c>
      <c r="R13" s="14"/>
      <c r="S13" s="14"/>
      <c r="T13" s="14"/>
      <c r="U13" s="13"/>
      <c r="V13" s="13"/>
      <c r="X13" s="13"/>
      <c r="Y13" s="14"/>
    </row>
    <row r="14" spans="1:26" ht="34.5" customHeight="1">
      <c r="A14" s="3" t="s">
        <v>123</v>
      </c>
      <c r="C14" s="56">
        <v>500000</v>
      </c>
      <c r="D14" s="56"/>
      <c r="E14" s="56">
        <f>VLOOKUP(A14,سهام!A17:W44,15,0)</f>
        <v>17384076938</v>
      </c>
      <c r="F14" s="56"/>
      <c r="G14" s="56">
        <v>15470120011</v>
      </c>
      <c r="H14" s="56"/>
      <c r="I14" s="56">
        <f t="shared" si="1"/>
        <v>1913956927</v>
      </c>
      <c r="J14" s="56"/>
      <c r="K14" s="56">
        <v>909057</v>
      </c>
      <c r="L14" s="56"/>
      <c r="M14" s="56">
        <v>29714389208</v>
      </c>
      <c r="N14" s="56"/>
      <c r="O14" s="56">
        <v>28130851203</v>
      </c>
      <c r="P14" s="56"/>
      <c r="Q14" s="56">
        <f t="shared" si="0"/>
        <v>1583538005</v>
      </c>
      <c r="R14" s="14"/>
      <c r="S14" s="14"/>
      <c r="T14" s="14"/>
      <c r="U14" s="13"/>
      <c r="V14" s="13"/>
      <c r="X14" s="13"/>
      <c r="Y14" s="14"/>
    </row>
    <row r="15" spans="1:26" ht="34.5" customHeight="1">
      <c r="A15" s="3" t="s">
        <v>126</v>
      </c>
      <c r="C15" s="56">
        <v>200000</v>
      </c>
      <c r="D15" s="56"/>
      <c r="E15" s="56">
        <v>2515549688</v>
      </c>
      <c r="F15" s="56"/>
      <c r="G15" s="56">
        <v>2248938898</v>
      </c>
      <c r="H15" s="56"/>
      <c r="I15" s="56">
        <f>E15-G15</f>
        <v>266610790</v>
      </c>
      <c r="J15" s="56"/>
      <c r="K15" s="56">
        <v>200000</v>
      </c>
      <c r="L15" s="56"/>
      <c r="M15" s="56">
        <v>2515549688</v>
      </c>
      <c r="N15" s="56"/>
      <c r="O15" s="56">
        <v>2248938898</v>
      </c>
      <c r="P15" s="56"/>
      <c r="Q15" s="56">
        <f>M15-O15</f>
        <v>266610790</v>
      </c>
      <c r="R15" s="14"/>
      <c r="S15" s="14"/>
      <c r="T15" s="14"/>
      <c r="U15" s="13"/>
      <c r="V15" s="13"/>
      <c r="X15" s="13"/>
      <c r="Y15" s="14"/>
    </row>
    <row r="16" spans="1:26" ht="34.5" customHeight="1">
      <c r="A16" s="3" t="s">
        <v>111</v>
      </c>
      <c r="C16" s="56">
        <v>58000000</v>
      </c>
      <c r="D16" s="56"/>
      <c r="E16" s="56">
        <f>VLOOKUP(A16,سهام!A19:W46,15,0)</f>
        <v>69668886339</v>
      </c>
      <c r="F16" s="56"/>
      <c r="G16" s="56">
        <v>75795282461</v>
      </c>
      <c r="H16" s="56"/>
      <c r="I16" s="56">
        <f>E16-G16</f>
        <v>-6126396122</v>
      </c>
      <c r="J16" s="56"/>
      <c r="K16" s="56">
        <v>141000000</v>
      </c>
      <c r="L16" s="56"/>
      <c r="M16" s="56">
        <v>164806826833</v>
      </c>
      <c r="N16" s="56"/>
      <c r="O16" s="56">
        <v>184561103533</v>
      </c>
      <c r="P16" s="56"/>
      <c r="Q16" s="56">
        <f t="shared" si="0"/>
        <v>-19754276700</v>
      </c>
      <c r="R16" s="14"/>
      <c r="S16" s="14"/>
      <c r="T16" s="14"/>
      <c r="U16" s="13"/>
      <c r="V16" s="13"/>
      <c r="X16" s="13"/>
      <c r="Y16" s="14"/>
    </row>
    <row r="17" spans="1:25" ht="34.5" customHeight="1">
      <c r="A17" s="3" t="s">
        <v>90</v>
      </c>
      <c r="C17" s="56">
        <v>10000000</v>
      </c>
      <c r="D17" s="56"/>
      <c r="E17" s="56">
        <v>25069338270</v>
      </c>
      <c r="F17" s="56"/>
      <c r="G17" s="56">
        <v>20662449422</v>
      </c>
      <c r="H17" s="56"/>
      <c r="I17" s="56">
        <f t="shared" si="1"/>
        <v>4406888848</v>
      </c>
      <c r="J17" s="56"/>
      <c r="K17" s="56">
        <v>40000000</v>
      </c>
      <c r="L17" s="56"/>
      <c r="M17" s="56">
        <v>163049856661</v>
      </c>
      <c r="N17" s="56"/>
      <c r="O17" s="56">
        <v>124290785737</v>
      </c>
      <c r="P17" s="56"/>
      <c r="Q17" s="56">
        <f t="shared" si="0"/>
        <v>38759070924</v>
      </c>
      <c r="R17" s="14"/>
      <c r="S17" s="14"/>
      <c r="T17" s="14"/>
      <c r="U17" s="13"/>
      <c r="V17" s="13"/>
      <c r="X17" s="13"/>
      <c r="Y17" s="14"/>
    </row>
    <row r="18" spans="1:25" ht="34.5" customHeight="1">
      <c r="A18" s="3" t="s">
        <v>119</v>
      </c>
      <c r="C18" s="56">
        <v>13745144</v>
      </c>
      <c r="D18" s="56"/>
      <c r="E18" s="56">
        <f>VLOOKUP(A18,سهام!A22:W49,15,0)</f>
        <v>86251371904</v>
      </c>
      <c r="F18" s="56"/>
      <c r="G18" s="56">
        <f>77181609411+9853996293</f>
        <v>87035605704</v>
      </c>
      <c r="H18" s="56"/>
      <c r="I18" s="56">
        <f>E18-G18</f>
        <v>-784233800</v>
      </c>
      <c r="J18" s="56"/>
      <c r="K18" s="56">
        <v>36188679</v>
      </c>
      <c r="L18" s="56"/>
      <c r="M18" s="56">
        <v>228467381721</v>
      </c>
      <c r="N18" s="56"/>
      <c r="O18" s="56">
        <v>207087799717</v>
      </c>
      <c r="P18" s="56"/>
      <c r="Q18" s="56">
        <f t="shared" si="0"/>
        <v>21379582004</v>
      </c>
      <c r="R18" s="14"/>
      <c r="S18" s="14"/>
      <c r="T18" s="14"/>
      <c r="U18" s="13"/>
      <c r="V18" s="13"/>
      <c r="X18" s="13"/>
      <c r="Y18" s="14"/>
    </row>
    <row r="19" spans="1:25" ht="34.5" customHeight="1">
      <c r="A19" s="3" t="s">
        <v>85</v>
      </c>
      <c r="C19" s="56">
        <v>1300000</v>
      </c>
      <c r="D19" s="56"/>
      <c r="E19" s="56">
        <v>30525080646</v>
      </c>
      <c r="F19" s="56"/>
      <c r="G19" s="56">
        <f>31963299513-1866447663</f>
        <v>30096851850</v>
      </c>
      <c r="H19" s="56"/>
      <c r="I19" s="56">
        <f>E19-G19</f>
        <v>428228796</v>
      </c>
      <c r="J19" s="56"/>
      <c r="K19" s="56">
        <v>12700000</v>
      </c>
      <c r="L19" s="56"/>
      <c r="M19" s="56">
        <v>348268923655</v>
      </c>
      <c r="N19" s="56"/>
      <c r="O19" s="56">
        <v>389297395407</v>
      </c>
      <c r="P19" s="56"/>
      <c r="Q19" s="56">
        <f t="shared" si="0"/>
        <v>-41028471752</v>
      </c>
      <c r="R19" s="14"/>
      <c r="S19" s="14"/>
      <c r="T19" s="14"/>
      <c r="U19" s="13"/>
      <c r="V19" s="13"/>
      <c r="X19" s="13"/>
      <c r="Y19" s="14"/>
    </row>
    <row r="20" spans="1:25" ht="34.5" customHeight="1">
      <c r="A20" s="3" t="s">
        <v>108</v>
      </c>
      <c r="C20" s="56">
        <v>300000</v>
      </c>
      <c r="D20" s="56"/>
      <c r="E20" s="56">
        <v>3146168265</v>
      </c>
      <c r="F20" s="56"/>
      <c r="G20" s="56">
        <v>3115070624</v>
      </c>
      <c r="H20" s="56"/>
      <c r="I20" s="56">
        <f t="shared" si="1"/>
        <v>31097641</v>
      </c>
      <c r="J20" s="56"/>
      <c r="K20" s="56">
        <v>6007142</v>
      </c>
      <c r="L20" s="56"/>
      <c r="M20" s="56">
        <v>71531126220</v>
      </c>
      <c r="N20" s="56"/>
      <c r="O20" s="56">
        <v>62987126846</v>
      </c>
      <c r="P20" s="56"/>
      <c r="Q20" s="56">
        <f t="shared" si="0"/>
        <v>8543999374</v>
      </c>
      <c r="R20" s="14"/>
      <c r="S20" s="14"/>
      <c r="T20" s="14"/>
      <c r="U20" s="13"/>
      <c r="V20" s="13"/>
      <c r="X20" s="13"/>
      <c r="Y20" s="14"/>
    </row>
    <row r="21" spans="1:25" ht="34.5" customHeight="1">
      <c r="A21" s="3" t="s">
        <v>166</v>
      </c>
      <c r="C21" s="56">
        <v>276820</v>
      </c>
      <c r="D21" s="56"/>
      <c r="E21" s="56">
        <v>1898045216</v>
      </c>
      <c r="F21" s="56"/>
      <c r="G21" s="56">
        <v>2126384468</v>
      </c>
      <c r="H21" s="56"/>
      <c r="I21" s="56">
        <f t="shared" si="1"/>
        <v>-228339252</v>
      </c>
      <c r="J21" s="56"/>
      <c r="K21" s="56">
        <v>276820</v>
      </c>
      <c r="L21" s="56"/>
      <c r="M21" s="56">
        <v>1898045216</v>
      </c>
      <c r="N21" s="56"/>
      <c r="O21" s="56">
        <v>2126384468</v>
      </c>
      <c r="P21" s="56"/>
      <c r="Q21" s="56">
        <f t="shared" si="0"/>
        <v>-228339252</v>
      </c>
      <c r="R21" s="14"/>
      <c r="S21" s="14"/>
      <c r="T21" s="14"/>
      <c r="U21" s="13"/>
      <c r="V21" s="13"/>
      <c r="X21" s="13"/>
      <c r="Y21" s="14"/>
    </row>
    <row r="22" spans="1:25" ht="34.5" customHeight="1">
      <c r="A22" s="3" t="s">
        <v>86</v>
      </c>
      <c r="C22" s="56">
        <v>200000</v>
      </c>
      <c r="D22" s="56"/>
      <c r="E22" s="56">
        <f>VLOOKUP(A22,سهام!A26:W53,15,0)</f>
        <v>6240470636</v>
      </c>
      <c r="F22" s="56"/>
      <c r="G22" s="56">
        <v>5471552962</v>
      </c>
      <c r="H22" s="56"/>
      <c r="I22" s="56">
        <f t="shared" si="1"/>
        <v>768917674</v>
      </c>
      <c r="J22" s="56"/>
      <c r="K22" s="56">
        <v>501180</v>
      </c>
      <c r="L22" s="56"/>
      <c r="M22" s="56">
        <v>15566673681</v>
      </c>
      <c r="N22" s="56"/>
      <c r="O22" s="56">
        <v>13710981739</v>
      </c>
      <c r="P22" s="56"/>
      <c r="Q22" s="56">
        <f t="shared" si="0"/>
        <v>1855691942</v>
      </c>
      <c r="R22" s="14"/>
      <c r="S22" s="14"/>
      <c r="T22" s="14"/>
      <c r="U22" s="13"/>
      <c r="V22" s="13"/>
      <c r="X22" s="13"/>
      <c r="Y22" s="14"/>
    </row>
    <row r="23" spans="1:25" ht="34.5" customHeight="1">
      <c r="A23" s="3" t="s">
        <v>120</v>
      </c>
      <c r="C23" s="56">
        <v>0</v>
      </c>
      <c r="D23" s="56"/>
      <c r="E23" s="56">
        <v>0</v>
      </c>
      <c r="F23" s="56"/>
      <c r="G23" s="56">
        <v>0</v>
      </c>
      <c r="H23" s="56"/>
      <c r="I23" s="56">
        <f t="shared" si="1"/>
        <v>0</v>
      </c>
      <c r="J23" s="56"/>
      <c r="K23" s="56">
        <v>2500000</v>
      </c>
      <c r="L23" s="56"/>
      <c r="M23" s="56">
        <v>48223495229</v>
      </c>
      <c r="N23" s="56"/>
      <c r="O23" s="56">
        <v>45227571962</v>
      </c>
      <c r="P23" s="56"/>
      <c r="Q23" s="56">
        <f t="shared" si="0"/>
        <v>2995923267</v>
      </c>
      <c r="R23" s="14"/>
      <c r="S23" s="14"/>
      <c r="U23" s="13"/>
      <c r="V23" s="13"/>
      <c r="X23" s="13"/>
      <c r="Y23" s="14"/>
    </row>
    <row r="24" spans="1:25" ht="34.5" customHeight="1">
      <c r="A24" s="3" t="s">
        <v>147</v>
      </c>
      <c r="C24" s="56">
        <v>0</v>
      </c>
      <c r="D24" s="56"/>
      <c r="E24" s="56">
        <v>0</v>
      </c>
      <c r="F24" s="56"/>
      <c r="G24" s="56">
        <v>0</v>
      </c>
      <c r="H24" s="56"/>
      <c r="I24" s="56">
        <f t="shared" si="1"/>
        <v>0</v>
      </c>
      <c r="J24" s="56"/>
      <c r="K24" s="56">
        <v>100000</v>
      </c>
      <c r="L24" s="56"/>
      <c r="M24" s="56">
        <v>1871619217</v>
      </c>
      <c r="N24" s="56"/>
      <c r="O24" s="56">
        <v>1924083877</v>
      </c>
      <c r="P24" s="56"/>
      <c r="Q24" s="56">
        <f t="shared" si="0"/>
        <v>-52464660</v>
      </c>
      <c r="R24" s="14"/>
      <c r="S24" s="14"/>
      <c r="U24" s="13"/>
      <c r="V24" s="13"/>
      <c r="X24" s="13"/>
      <c r="Y24" s="14"/>
    </row>
    <row r="25" spans="1:25" ht="34.5" customHeight="1">
      <c r="A25" s="3" t="s">
        <v>163</v>
      </c>
      <c r="C25" s="56">
        <v>0</v>
      </c>
      <c r="D25" s="56"/>
      <c r="E25" s="56">
        <v>0</v>
      </c>
      <c r="F25" s="56"/>
      <c r="G25" s="56">
        <v>0</v>
      </c>
      <c r="H25" s="56"/>
      <c r="I25" s="56">
        <f t="shared" si="1"/>
        <v>0</v>
      </c>
      <c r="J25" s="56"/>
      <c r="K25" s="56">
        <v>75600000</v>
      </c>
      <c r="L25" s="56"/>
      <c r="M25" s="56">
        <v>273856281947</v>
      </c>
      <c r="N25" s="56"/>
      <c r="O25" s="56">
        <v>273853645673</v>
      </c>
      <c r="P25" s="56"/>
      <c r="Q25" s="56">
        <f t="shared" si="0"/>
        <v>2636274</v>
      </c>
      <c r="R25" s="14"/>
      <c r="S25" s="14"/>
      <c r="U25" s="13"/>
      <c r="V25" s="13"/>
      <c r="X25" s="13"/>
      <c r="Y25" s="14"/>
    </row>
    <row r="26" spans="1:25" ht="34.5" customHeight="1">
      <c r="A26" s="3" t="s">
        <v>122</v>
      </c>
      <c r="C26" s="56">
        <v>0</v>
      </c>
      <c r="D26" s="56"/>
      <c r="E26" s="56">
        <v>0</v>
      </c>
      <c r="F26" s="56"/>
      <c r="G26" s="56">
        <v>0</v>
      </c>
      <c r="H26" s="56"/>
      <c r="I26" s="56">
        <f t="shared" si="1"/>
        <v>0</v>
      </c>
      <c r="J26" s="56"/>
      <c r="K26" s="56">
        <v>1050393</v>
      </c>
      <c r="L26" s="56"/>
      <c r="M26" s="56">
        <v>48570325783</v>
      </c>
      <c r="N26" s="56"/>
      <c r="O26" s="56">
        <v>59314788551</v>
      </c>
      <c r="P26" s="56"/>
      <c r="Q26" s="56">
        <f t="shared" si="0"/>
        <v>-10744462768</v>
      </c>
      <c r="R26" s="14"/>
      <c r="S26" s="14"/>
      <c r="U26" s="13"/>
      <c r="V26" s="13"/>
      <c r="X26" s="13"/>
      <c r="Y26" s="14"/>
    </row>
    <row r="27" spans="1:25" ht="34.5" customHeight="1">
      <c r="A27" s="3" t="s">
        <v>124</v>
      </c>
      <c r="C27" s="56">
        <v>0</v>
      </c>
      <c r="D27" s="56"/>
      <c r="E27" s="56">
        <v>0</v>
      </c>
      <c r="F27" s="56"/>
      <c r="G27" s="56">
        <v>0</v>
      </c>
      <c r="H27" s="56"/>
      <c r="I27" s="56">
        <f t="shared" si="1"/>
        <v>0</v>
      </c>
      <c r="J27" s="56"/>
      <c r="K27" s="56">
        <v>2000000</v>
      </c>
      <c r="L27" s="56"/>
      <c r="M27" s="56">
        <v>99816111274</v>
      </c>
      <c r="N27" s="56"/>
      <c r="O27" s="56">
        <v>95569426801</v>
      </c>
      <c r="P27" s="56"/>
      <c r="Q27" s="56">
        <f t="shared" si="0"/>
        <v>4246684473</v>
      </c>
      <c r="R27" s="14"/>
      <c r="S27" s="14"/>
      <c r="U27" s="13"/>
      <c r="V27" s="13"/>
      <c r="X27" s="13"/>
      <c r="Y27" s="14"/>
    </row>
    <row r="28" spans="1:25" ht="34.5" customHeight="1">
      <c r="A28" s="3" t="s">
        <v>89</v>
      </c>
      <c r="C28" s="56">
        <v>0</v>
      </c>
      <c r="D28" s="56"/>
      <c r="E28" s="56">
        <v>0</v>
      </c>
      <c r="F28" s="56"/>
      <c r="G28" s="56">
        <v>0</v>
      </c>
      <c r="H28" s="56"/>
      <c r="I28" s="56">
        <f t="shared" si="1"/>
        <v>0</v>
      </c>
      <c r="J28" s="56"/>
      <c r="K28" s="56">
        <v>2020253</v>
      </c>
      <c r="L28" s="56"/>
      <c r="M28" s="56">
        <v>24514731082</v>
      </c>
      <c r="N28" s="56"/>
      <c r="O28" s="56">
        <v>24681046832</v>
      </c>
      <c r="P28" s="56"/>
      <c r="Q28" s="56">
        <f t="shared" si="0"/>
        <v>-166315750</v>
      </c>
      <c r="R28" s="14"/>
      <c r="S28" s="14"/>
      <c r="U28" s="13"/>
      <c r="V28" s="13"/>
      <c r="X28" s="13"/>
      <c r="Y28" s="14"/>
    </row>
    <row r="29" spans="1:25" ht="34.5" customHeight="1">
      <c r="A29" s="3" t="s">
        <v>148</v>
      </c>
      <c r="C29" s="56">
        <v>0</v>
      </c>
      <c r="D29" s="56"/>
      <c r="E29" s="56">
        <v>0</v>
      </c>
      <c r="F29" s="56"/>
      <c r="G29" s="56">
        <v>0</v>
      </c>
      <c r="H29" s="56"/>
      <c r="I29" s="56">
        <f t="shared" si="1"/>
        <v>0</v>
      </c>
      <c r="J29" s="56"/>
      <c r="K29" s="56">
        <v>400000</v>
      </c>
      <c r="L29" s="56"/>
      <c r="M29" s="56">
        <v>3489163842</v>
      </c>
      <c r="N29" s="56"/>
      <c r="O29" s="56">
        <v>3385974857</v>
      </c>
      <c r="P29" s="56"/>
      <c r="Q29" s="56">
        <f t="shared" si="0"/>
        <v>103188985</v>
      </c>
      <c r="R29" s="14"/>
      <c r="S29" s="14"/>
      <c r="U29" s="13"/>
      <c r="V29" s="13"/>
      <c r="X29" s="13"/>
      <c r="Y29" s="14"/>
    </row>
    <row r="30" spans="1:25" ht="34.5" customHeight="1">
      <c r="A30" s="3" t="s">
        <v>96</v>
      </c>
      <c r="C30" s="56">
        <v>0</v>
      </c>
      <c r="D30" s="56"/>
      <c r="E30" s="56">
        <v>0</v>
      </c>
      <c r="F30" s="56"/>
      <c r="G30" s="56">
        <v>0</v>
      </c>
      <c r="H30" s="56"/>
      <c r="I30" s="56">
        <f t="shared" si="1"/>
        <v>0</v>
      </c>
      <c r="J30" s="56"/>
      <c r="K30" s="56">
        <v>3454174</v>
      </c>
      <c r="L30" s="56"/>
      <c r="M30" s="56">
        <v>122301543698</v>
      </c>
      <c r="N30" s="56"/>
      <c r="O30" s="56">
        <v>111936457584</v>
      </c>
      <c r="P30" s="56"/>
      <c r="Q30" s="56">
        <f t="shared" si="0"/>
        <v>10365086114</v>
      </c>
      <c r="R30" s="14"/>
      <c r="S30" s="14"/>
      <c r="U30" s="13"/>
      <c r="V30" s="13"/>
      <c r="X30" s="13"/>
      <c r="Y30" s="14"/>
    </row>
    <row r="31" spans="1:25" ht="34.5" customHeight="1">
      <c r="A31" s="3" t="s">
        <v>125</v>
      </c>
      <c r="C31" s="56">
        <v>0</v>
      </c>
      <c r="D31" s="56"/>
      <c r="E31" s="56">
        <v>0</v>
      </c>
      <c r="F31" s="56"/>
      <c r="G31" s="56">
        <v>0</v>
      </c>
      <c r="H31" s="56"/>
      <c r="I31" s="56">
        <f t="shared" si="1"/>
        <v>0</v>
      </c>
      <c r="J31" s="56"/>
      <c r="K31" s="56">
        <v>5539</v>
      </c>
      <c r="L31" s="56"/>
      <c r="M31" s="56">
        <v>178340735</v>
      </c>
      <c r="N31" s="56"/>
      <c r="O31" s="56">
        <v>187924839</v>
      </c>
      <c r="P31" s="56"/>
      <c r="Q31" s="56">
        <f t="shared" si="0"/>
        <v>-9584104</v>
      </c>
      <c r="R31" s="14"/>
      <c r="S31" s="14"/>
      <c r="U31" s="13"/>
      <c r="V31" s="13"/>
      <c r="X31" s="13"/>
      <c r="Y31" s="14"/>
    </row>
    <row r="32" spans="1:25" ht="34.5" customHeight="1">
      <c r="A32" s="3" t="s">
        <v>112</v>
      </c>
      <c r="C32" s="56">
        <v>0</v>
      </c>
      <c r="D32" s="56"/>
      <c r="E32" s="56">
        <v>0</v>
      </c>
      <c r="F32" s="56"/>
      <c r="G32" s="56">
        <v>0</v>
      </c>
      <c r="H32" s="56"/>
      <c r="I32" s="56">
        <f t="shared" si="1"/>
        <v>0</v>
      </c>
      <c r="J32" s="56"/>
      <c r="K32" s="56">
        <v>43400000</v>
      </c>
      <c r="L32" s="56"/>
      <c r="M32" s="56">
        <v>365320974122</v>
      </c>
      <c r="N32" s="56"/>
      <c r="O32" s="56">
        <v>371284333463</v>
      </c>
      <c r="P32" s="56"/>
      <c r="Q32" s="56">
        <f t="shared" si="0"/>
        <v>-5963359341</v>
      </c>
      <c r="R32" s="14"/>
      <c r="S32" s="14"/>
      <c r="U32" s="13"/>
      <c r="V32" s="13"/>
      <c r="X32" s="13"/>
      <c r="Y32" s="14"/>
    </row>
    <row r="33" spans="1:25" ht="34.5" customHeight="1">
      <c r="A33" s="3" t="s">
        <v>88</v>
      </c>
      <c r="C33" s="56">
        <v>0</v>
      </c>
      <c r="D33" s="56"/>
      <c r="E33" s="56">
        <v>0</v>
      </c>
      <c r="F33" s="56"/>
      <c r="G33" s="56">
        <v>0</v>
      </c>
      <c r="H33" s="56"/>
      <c r="I33" s="56">
        <f t="shared" si="1"/>
        <v>0</v>
      </c>
      <c r="J33" s="56"/>
      <c r="K33" s="56">
        <v>3107092</v>
      </c>
      <c r="L33" s="56"/>
      <c r="M33" s="56">
        <v>166949848138</v>
      </c>
      <c r="N33" s="56"/>
      <c r="O33" s="56">
        <v>154400131966</v>
      </c>
      <c r="P33" s="56"/>
      <c r="Q33" s="56">
        <f t="shared" si="0"/>
        <v>12549716172</v>
      </c>
      <c r="R33" s="14"/>
      <c r="S33" s="14"/>
      <c r="U33" s="13"/>
      <c r="V33" s="13"/>
      <c r="X33" s="13"/>
      <c r="Y33" s="14"/>
    </row>
    <row r="34" spans="1:25" ht="34.5" customHeight="1">
      <c r="A34" s="3" t="s">
        <v>109</v>
      </c>
      <c r="C34" s="56">
        <v>0</v>
      </c>
      <c r="D34" s="56"/>
      <c r="E34" s="56">
        <v>0</v>
      </c>
      <c r="F34" s="56"/>
      <c r="G34" s="56">
        <v>0</v>
      </c>
      <c r="H34" s="56"/>
      <c r="I34" s="56">
        <f t="shared" si="1"/>
        <v>0</v>
      </c>
      <c r="J34" s="56"/>
      <c r="K34" s="56">
        <v>2379357</v>
      </c>
      <c r="L34" s="56"/>
      <c r="M34" s="56">
        <v>103964659593</v>
      </c>
      <c r="N34" s="56"/>
      <c r="O34" s="56">
        <v>84199073885</v>
      </c>
      <c r="P34" s="56"/>
      <c r="Q34" s="56">
        <f t="shared" si="0"/>
        <v>19765585708</v>
      </c>
      <c r="R34" s="14"/>
      <c r="S34" s="14"/>
      <c r="U34" s="13"/>
      <c r="V34" s="13"/>
      <c r="X34" s="13"/>
      <c r="Y34" s="14"/>
    </row>
    <row r="35" spans="1:25" ht="34.5" customHeight="1">
      <c r="A35" s="3" t="s">
        <v>91</v>
      </c>
      <c r="C35" s="56">
        <v>0</v>
      </c>
      <c r="D35" s="56"/>
      <c r="E35" s="56">
        <v>0</v>
      </c>
      <c r="F35" s="56"/>
      <c r="G35" s="56">
        <v>0</v>
      </c>
      <c r="H35" s="56"/>
      <c r="I35" s="56">
        <f t="shared" si="1"/>
        <v>0</v>
      </c>
      <c r="J35" s="56"/>
      <c r="K35" s="56">
        <v>3700000</v>
      </c>
      <c r="L35" s="56"/>
      <c r="M35" s="56">
        <v>100384139847</v>
      </c>
      <c r="N35" s="56"/>
      <c r="O35" s="56">
        <v>102531791639</v>
      </c>
      <c r="P35" s="56"/>
      <c r="Q35" s="56">
        <f t="shared" si="0"/>
        <v>-2147651792</v>
      </c>
      <c r="R35" s="14"/>
      <c r="S35" s="14"/>
      <c r="U35" s="13"/>
      <c r="V35" s="13"/>
      <c r="X35" s="13"/>
      <c r="Y35" s="14"/>
    </row>
    <row r="36" spans="1:25" ht="34.5" customHeight="1">
      <c r="A36" s="3" t="s">
        <v>118</v>
      </c>
      <c r="C36" s="56">
        <v>0</v>
      </c>
      <c r="D36" s="56"/>
      <c r="E36" s="56">
        <v>0</v>
      </c>
      <c r="F36" s="56"/>
      <c r="G36" s="56">
        <v>0</v>
      </c>
      <c r="H36" s="56"/>
      <c r="I36" s="56">
        <f t="shared" si="1"/>
        <v>0</v>
      </c>
      <c r="J36" s="56"/>
      <c r="K36" s="56">
        <v>500000</v>
      </c>
      <c r="L36" s="56"/>
      <c r="M36" s="56">
        <v>34902346186</v>
      </c>
      <c r="N36" s="56"/>
      <c r="O36" s="56">
        <v>27982507500</v>
      </c>
      <c r="P36" s="56"/>
      <c r="Q36" s="56">
        <f t="shared" si="0"/>
        <v>6919838686</v>
      </c>
      <c r="R36" s="14"/>
      <c r="S36" s="14"/>
      <c r="U36" s="13"/>
      <c r="V36" s="13"/>
      <c r="X36" s="13"/>
      <c r="Y36" s="14"/>
    </row>
    <row r="37" spans="1:25" ht="34.5" customHeight="1">
      <c r="A37" s="3" t="s">
        <v>107</v>
      </c>
      <c r="C37" s="56">
        <v>0</v>
      </c>
      <c r="D37" s="56"/>
      <c r="E37" s="56">
        <v>0</v>
      </c>
      <c r="F37" s="56"/>
      <c r="G37" s="56">
        <v>0</v>
      </c>
      <c r="H37" s="56"/>
      <c r="I37" s="56">
        <f t="shared" si="1"/>
        <v>0</v>
      </c>
      <c r="J37" s="56"/>
      <c r="K37" s="56">
        <v>7971245</v>
      </c>
      <c r="L37" s="56"/>
      <c r="M37" s="56">
        <v>203804306258</v>
      </c>
      <c r="N37" s="56"/>
      <c r="O37" s="56">
        <v>272563625417</v>
      </c>
      <c r="P37" s="56"/>
      <c r="Q37" s="56">
        <f t="shared" si="0"/>
        <v>-68759319159</v>
      </c>
      <c r="R37" s="14"/>
      <c r="S37" s="14"/>
      <c r="U37" s="13"/>
      <c r="V37" s="13"/>
      <c r="X37" s="13"/>
      <c r="Y37" s="14"/>
    </row>
    <row r="38" spans="1:25" ht="34.5" customHeight="1">
      <c r="A38" s="3" t="s">
        <v>99</v>
      </c>
      <c r="C38" s="56">
        <v>0</v>
      </c>
      <c r="D38" s="56"/>
      <c r="E38" s="56">
        <v>0</v>
      </c>
      <c r="F38" s="56"/>
      <c r="G38" s="56">
        <v>0</v>
      </c>
      <c r="H38" s="56"/>
      <c r="I38" s="56">
        <f t="shared" si="1"/>
        <v>0</v>
      </c>
      <c r="J38" s="56"/>
      <c r="K38" s="56">
        <v>2264962</v>
      </c>
      <c r="L38" s="56"/>
      <c r="M38" s="56">
        <v>11901251842</v>
      </c>
      <c r="N38" s="56"/>
      <c r="O38" s="56">
        <v>11085433487</v>
      </c>
      <c r="P38" s="56"/>
      <c r="Q38" s="56">
        <f t="shared" si="0"/>
        <v>815818355</v>
      </c>
      <c r="R38" s="14"/>
      <c r="S38" s="14"/>
      <c r="U38" s="13"/>
      <c r="V38" s="13"/>
      <c r="X38" s="13"/>
      <c r="Y38" s="14"/>
    </row>
    <row r="39" spans="1:25" ht="34.5" customHeight="1">
      <c r="A39" s="3" t="s">
        <v>84</v>
      </c>
      <c r="C39" s="56">
        <v>0</v>
      </c>
      <c r="D39" s="56"/>
      <c r="E39" s="56">
        <v>0</v>
      </c>
      <c r="F39" s="56"/>
      <c r="G39" s="56">
        <v>0</v>
      </c>
      <c r="H39" s="56"/>
      <c r="I39" s="56">
        <f t="shared" si="1"/>
        <v>0</v>
      </c>
      <c r="J39" s="56"/>
      <c r="K39" s="56">
        <v>886250</v>
      </c>
      <c r="L39" s="56"/>
      <c r="M39" s="56">
        <v>130504299279</v>
      </c>
      <c r="N39" s="56"/>
      <c r="O39" s="56">
        <v>153598036857</v>
      </c>
      <c r="P39" s="56"/>
      <c r="Q39" s="56">
        <f t="shared" si="0"/>
        <v>-23093737578</v>
      </c>
      <c r="R39" s="14"/>
      <c r="S39" s="14"/>
      <c r="U39" s="13"/>
      <c r="V39" s="13"/>
      <c r="X39" s="13"/>
      <c r="Y39" s="14"/>
    </row>
    <row r="40" spans="1:25" ht="34.5" customHeight="1">
      <c r="A40" s="3" t="s">
        <v>105</v>
      </c>
      <c r="C40" s="56">
        <v>0</v>
      </c>
      <c r="D40" s="56"/>
      <c r="E40" s="56">
        <v>0</v>
      </c>
      <c r="F40" s="56"/>
      <c r="G40" s="56">
        <v>0</v>
      </c>
      <c r="H40" s="56"/>
      <c r="I40" s="56">
        <f t="shared" si="1"/>
        <v>0</v>
      </c>
      <c r="J40" s="56"/>
      <c r="K40" s="56">
        <v>24000001</v>
      </c>
      <c r="L40" s="56"/>
      <c r="M40" s="56">
        <v>153906185109</v>
      </c>
      <c r="N40" s="56"/>
      <c r="O40" s="56">
        <v>149173279583</v>
      </c>
      <c r="P40" s="56"/>
      <c r="Q40" s="56">
        <f t="shared" si="0"/>
        <v>4732905526</v>
      </c>
      <c r="R40" s="14"/>
      <c r="S40" s="14"/>
      <c r="U40" s="13"/>
      <c r="V40" s="13"/>
      <c r="X40" s="13"/>
      <c r="Y40" s="14"/>
    </row>
    <row r="41" spans="1:25" ht="34.5" customHeight="1">
      <c r="A41" s="3" t="s">
        <v>146</v>
      </c>
      <c r="C41" s="56">
        <v>0</v>
      </c>
      <c r="D41" s="56"/>
      <c r="E41" s="56">
        <v>0</v>
      </c>
      <c r="F41" s="56"/>
      <c r="G41" s="56">
        <v>0</v>
      </c>
      <c r="H41" s="56"/>
      <c r="I41" s="56">
        <f t="shared" si="1"/>
        <v>0</v>
      </c>
      <c r="J41" s="56"/>
      <c r="K41" s="56">
        <v>1444284</v>
      </c>
      <c r="L41" s="56"/>
      <c r="M41" s="56">
        <v>61384209006</v>
      </c>
      <c r="N41" s="56"/>
      <c r="O41" s="56">
        <v>64472293466</v>
      </c>
      <c r="P41" s="56"/>
      <c r="Q41" s="56">
        <f t="shared" si="0"/>
        <v>-3088084460</v>
      </c>
      <c r="R41" s="14"/>
      <c r="S41" s="14"/>
      <c r="U41" s="13"/>
      <c r="V41" s="13"/>
      <c r="X41" s="13"/>
      <c r="Y41" s="14"/>
    </row>
    <row r="42" spans="1:25" ht="34.5" customHeight="1">
      <c r="A42" s="3" t="s">
        <v>174</v>
      </c>
      <c r="C42" s="56">
        <v>60000</v>
      </c>
      <c r="D42" s="56"/>
      <c r="E42" s="56">
        <v>32304543740</v>
      </c>
      <c r="F42" s="56"/>
      <c r="G42" s="56">
        <v>33029995587</v>
      </c>
      <c r="H42" s="56"/>
      <c r="I42" s="56">
        <f t="shared" si="1"/>
        <v>-725451847</v>
      </c>
      <c r="J42" s="56"/>
      <c r="K42" s="56">
        <v>60000</v>
      </c>
      <c r="L42" s="56"/>
      <c r="M42" s="56">
        <v>32304543740</v>
      </c>
      <c r="N42" s="56"/>
      <c r="O42" s="56">
        <v>33029995587</v>
      </c>
      <c r="P42" s="56"/>
      <c r="Q42" s="56">
        <f t="shared" si="0"/>
        <v>-725451847</v>
      </c>
      <c r="R42" s="14"/>
      <c r="S42" s="14"/>
      <c r="U42" s="13"/>
      <c r="V42" s="13"/>
      <c r="W42" s="107"/>
      <c r="X42" s="13"/>
      <c r="Y42" s="14"/>
    </row>
    <row r="43" spans="1:25" ht="34.5" customHeight="1">
      <c r="A43" s="3" t="s">
        <v>143</v>
      </c>
      <c r="C43" s="56">
        <v>0</v>
      </c>
      <c r="D43" s="56"/>
      <c r="E43" s="56">
        <v>0</v>
      </c>
      <c r="F43" s="56"/>
      <c r="G43" s="56">
        <v>0</v>
      </c>
      <c r="H43" s="56"/>
      <c r="I43" s="56">
        <f t="shared" si="1"/>
        <v>0</v>
      </c>
      <c r="J43" s="56"/>
      <c r="K43" s="56">
        <v>30000</v>
      </c>
      <c r="L43" s="56"/>
      <c r="M43" s="56">
        <v>19648157131</v>
      </c>
      <c r="N43" s="56"/>
      <c r="O43" s="56">
        <v>19527448701</v>
      </c>
      <c r="P43" s="56"/>
      <c r="Q43" s="56">
        <f t="shared" si="0"/>
        <v>120708430</v>
      </c>
      <c r="R43" s="14"/>
      <c r="S43" s="14"/>
      <c r="U43" s="13"/>
      <c r="V43" s="13"/>
      <c r="W43" s="107"/>
      <c r="X43" s="13"/>
      <c r="Y43" s="14"/>
    </row>
    <row r="44" spans="1:25" ht="34.5" customHeight="1">
      <c r="A44" s="3" t="s">
        <v>144</v>
      </c>
      <c r="C44" s="56">
        <v>0</v>
      </c>
      <c r="D44" s="56"/>
      <c r="E44" s="56">
        <v>0</v>
      </c>
      <c r="F44" s="56"/>
      <c r="G44" s="56">
        <v>0</v>
      </c>
      <c r="H44" s="56"/>
      <c r="I44" s="56">
        <f t="shared" si="1"/>
        <v>0</v>
      </c>
      <c r="J44" s="56"/>
      <c r="K44" s="56">
        <v>15500</v>
      </c>
      <c r="L44" s="56"/>
      <c r="M44" s="56">
        <v>9065856517</v>
      </c>
      <c r="N44" s="56"/>
      <c r="O44" s="56">
        <v>9058723591</v>
      </c>
      <c r="P44" s="56"/>
      <c r="Q44" s="56">
        <f t="shared" si="0"/>
        <v>7132926</v>
      </c>
      <c r="R44" s="14"/>
      <c r="S44" s="14"/>
      <c r="U44" s="13"/>
      <c r="V44" s="13"/>
      <c r="X44" s="13"/>
      <c r="Y44" s="14"/>
    </row>
    <row r="45" spans="1:25" s="108" customFormat="1" ht="38.25" customHeight="1" thickBot="1">
      <c r="C45" s="56"/>
      <c r="E45" s="109">
        <f>SUM(E9:E44)</f>
        <v>417811788767</v>
      </c>
      <c r="F45" s="56"/>
      <c r="G45" s="109">
        <f>SUM(G9:G44)</f>
        <v>393528163320</v>
      </c>
      <c r="H45" s="56">
        <f ca="1">SUM(H9:H47)</f>
        <v>0</v>
      </c>
      <c r="I45" s="110">
        <f>SUM(I9:I44)</f>
        <v>24283625447</v>
      </c>
      <c r="J45" s="108">
        <f ca="1">SUM(J9:J47)</f>
        <v>0</v>
      </c>
      <c r="K45" s="56"/>
      <c r="L45" s="108">
        <f ca="1">SUM(L9:L47)</f>
        <v>0</v>
      </c>
      <c r="M45" s="110">
        <f>SUM(M9:M44)</f>
        <v>3629169345653</v>
      </c>
      <c r="N45" s="110">
        <f ca="1">SUM(N9:N47)</f>
        <v>0</v>
      </c>
      <c r="O45" s="110">
        <f>SUM(O9:O44)</f>
        <v>3676810927646</v>
      </c>
      <c r="P45" s="110">
        <f ca="1">SUM(P9:P47)</f>
        <v>0</v>
      </c>
      <c r="Q45" s="110">
        <f>SUM(Q9:Q44)</f>
        <v>-47641581993</v>
      </c>
      <c r="R45" s="56"/>
      <c r="S45" s="56"/>
    </row>
    <row r="46" spans="1:25" ht="38.25" customHeight="1" thickTop="1">
      <c r="M46" s="15"/>
    </row>
    <row r="47" spans="1:25" s="56" customFormat="1" ht="38.25" customHeight="1">
      <c r="K47" s="83"/>
    </row>
    <row r="48" spans="1:25" s="56" customFormat="1" ht="38.25" customHeight="1"/>
    <row r="49" spans="7:15" s="56" customFormat="1" ht="38.25" customHeight="1"/>
    <row r="50" spans="7:15" s="56" customFormat="1" ht="38.25" customHeight="1">
      <c r="G50" s="111"/>
      <c r="H50" s="111"/>
      <c r="I50" s="112"/>
      <c r="M50" s="13"/>
      <c r="N50" s="13"/>
      <c r="O50" s="13"/>
    </row>
    <row r="51" spans="7:15" s="56" customFormat="1" ht="38.25" customHeight="1"/>
    <row r="52" spans="7:15" s="56" customFormat="1" ht="38.25" customHeight="1"/>
    <row r="53" spans="7:15" s="56" customFormat="1" ht="38.25" customHeight="1"/>
    <row r="54" spans="7:15" s="56" customFormat="1" ht="38.25" customHeight="1"/>
    <row r="55" spans="7:15" s="56" customFormat="1" ht="38.25" customHeight="1"/>
    <row r="56" spans="7:15" ht="38.25" customHeight="1">
      <c r="I56" s="14"/>
    </row>
    <row r="57" spans="7:15" ht="38.25" customHeight="1">
      <c r="I57" s="14"/>
    </row>
    <row r="58" spans="7:15" ht="38.25" customHeight="1"/>
    <row r="59" spans="7:15" ht="38.25" customHeight="1"/>
    <row r="60" spans="7:15" ht="38.25" customHeight="1"/>
    <row r="61" spans="7:15" ht="38.25" customHeight="1"/>
    <row r="62" spans="7:15" ht="38.25" customHeight="1"/>
  </sheetData>
  <autoFilter ref="A8:Q8" xr:uid="{00000000-0001-0000-0700-000000000000}">
    <sortState xmlns:xlrd2="http://schemas.microsoft.com/office/spreadsheetml/2017/richdata2" ref="A10:Q33">
      <sortCondition ref="A8"/>
    </sortState>
  </autoFilter>
  <sortState xmlns:xlrd2="http://schemas.microsoft.com/office/spreadsheetml/2017/richdata2" ref="A9:Q55">
    <sortCondition descending="1" ref="Q9:Q60"/>
  </sortState>
  <mergeCells count="7">
    <mergeCell ref="A2:Q2"/>
    <mergeCell ref="A3:Q3"/>
    <mergeCell ref="A4:Q4"/>
    <mergeCell ref="A7:A8"/>
    <mergeCell ref="C7:I7"/>
    <mergeCell ref="K7:Q7"/>
    <mergeCell ref="A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3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59"/>
  <sheetViews>
    <sheetView rightToLeft="1" view="pageBreakPreview" topLeftCell="A4" zoomScale="50" zoomScaleNormal="100" zoomScaleSheetLayoutView="50" workbookViewId="0">
      <selection activeCell="O20" sqref="O20"/>
    </sheetView>
  </sheetViews>
  <sheetFormatPr defaultColWidth="9.140625" defaultRowHeight="42.75"/>
  <cols>
    <col min="1" max="1" width="68.42578125" style="175" bestFit="1" customWidth="1"/>
    <col min="2" max="2" width="1" style="175" customWidth="1"/>
    <col min="3" max="3" width="22.7109375" style="176" bestFit="1" customWidth="1"/>
    <col min="4" max="4" width="1" style="175" customWidth="1"/>
    <col min="5" max="5" width="29.85546875" style="175" bestFit="1" customWidth="1"/>
    <col min="6" max="6" width="1" style="175" customWidth="1"/>
    <col min="7" max="7" width="33.42578125" style="175" customWidth="1"/>
    <col min="8" max="8" width="1" style="175" customWidth="1"/>
    <col min="9" max="9" width="28.85546875" style="175" customWidth="1"/>
    <col min="10" max="10" width="1" style="175" customWidth="1"/>
    <col min="11" max="11" width="21.7109375" style="176" customWidth="1"/>
    <col min="12" max="12" width="1" style="175" customWidth="1"/>
    <col min="13" max="13" width="30.85546875" style="175" customWidth="1"/>
    <col min="14" max="14" width="1" style="175" customWidth="1"/>
    <col min="15" max="15" width="32.5703125" style="175" bestFit="1" customWidth="1"/>
    <col min="16" max="16" width="1" style="175" customWidth="1"/>
    <col min="17" max="17" width="30.5703125" style="26" customWidth="1"/>
    <col min="18" max="18" width="1.85546875" style="175" customWidth="1"/>
    <col min="19" max="19" width="28.42578125" style="175" bestFit="1" customWidth="1"/>
    <col min="20" max="20" width="23.85546875" style="175" bestFit="1" customWidth="1"/>
    <col min="21" max="21" width="23.5703125" style="175" customWidth="1"/>
    <col min="22" max="22" width="6.85546875" style="175" customWidth="1"/>
    <col min="23" max="24" width="29.7109375" style="175" bestFit="1" customWidth="1"/>
    <col min="25" max="25" width="12.85546875" style="169" customWidth="1"/>
    <col min="26" max="26" width="15.140625" style="175" bestFit="1" customWidth="1"/>
    <col min="27" max="27" width="22.28515625" style="175" bestFit="1" customWidth="1"/>
    <col min="28" max="16384" width="9.140625" style="175"/>
  </cols>
  <sheetData>
    <row r="1" spans="1:27" s="166" customFormat="1" ht="18.75" customHeight="1">
      <c r="C1" s="167"/>
      <c r="K1" s="167"/>
      <c r="Q1" s="168"/>
      <c r="Y1" s="169"/>
    </row>
    <row r="2" spans="1:27" s="170" customFormat="1">
      <c r="A2" s="221" t="s">
        <v>67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Y2" s="169"/>
    </row>
    <row r="3" spans="1:27" s="170" customFormat="1">
      <c r="A3" s="221" t="s">
        <v>29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Y3" s="169"/>
    </row>
    <row r="4" spans="1:27" s="170" customFormat="1">
      <c r="A4" s="221" t="str">
        <f>'درآمد سود سهام '!A4:S4</f>
        <v>برای ماه منتهی به 1402/10/30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Y4" s="169"/>
    </row>
    <row r="5" spans="1:27" s="166" customFormat="1" ht="19.5" customHeight="1">
      <c r="A5" s="171"/>
      <c r="B5" s="171"/>
      <c r="C5" s="171"/>
      <c r="D5" s="171"/>
      <c r="E5" s="171"/>
      <c r="F5" s="171"/>
      <c r="G5" s="172"/>
      <c r="H5" s="171"/>
      <c r="I5" s="173"/>
      <c r="J5" s="171"/>
      <c r="K5" s="171"/>
      <c r="L5" s="171"/>
      <c r="M5" s="171"/>
      <c r="N5" s="171"/>
      <c r="O5" s="171"/>
      <c r="P5" s="171"/>
      <c r="Q5" s="174"/>
      <c r="Y5" s="169"/>
    </row>
    <row r="6" spans="1:27">
      <c r="A6" s="224" t="s">
        <v>79</v>
      </c>
      <c r="B6" s="224"/>
      <c r="C6" s="224"/>
      <c r="D6" s="224"/>
      <c r="E6" s="224"/>
      <c r="F6" s="224"/>
      <c r="G6" s="224"/>
      <c r="H6" s="224"/>
      <c r="I6" s="224"/>
    </row>
    <row r="7" spans="1:27" s="177" customFormat="1" ht="43.5" thickBot="1">
      <c r="A7" s="222" t="s">
        <v>3</v>
      </c>
      <c r="C7" s="223" t="s">
        <v>171</v>
      </c>
      <c r="D7" s="223" t="s">
        <v>31</v>
      </c>
      <c r="E7" s="223" t="s">
        <v>31</v>
      </c>
      <c r="F7" s="223" t="s">
        <v>31</v>
      </c>
      <c r="G7" s="223" t="s">
        <v>31</v>
      </c>
      <c r="H7" s="223" t="s">
        <v>31</v>
      </c>
      <c r="I7" s="223" t="s">
        <v>31</v>
      </c>
      <c r="J7" s="161"/>
      <c r="K7" s="223" t="s">
        <v>172</v>
      </c>
      <c r="L7" s="223" t="s">
        <v>32</v>
      </c>
      <c r="M7" s="223" t="s">
        <v>32</v>
      </c>
      <c r="N7" s="223" t="s">
        <v>32</v>
      </c>
      <c r="O7" s="223" t="s">
        <v>32</v>
      </c>
      <c r="P7" s="223" t="s">
        <v>32</v>
      </c>
      <c r="Q7" s="223" t="s">
        <v>32</v>
      </c>
      <c r="Y7" s="169"/>
    </row>
    <row r="8" spans="1:27" s="178" customFormat="1" ht="66" customHeight="1" thickBot="1">
      <c r="A8" s="223" t="s">
        <v>3</v>
      </c>
      <c r="C8" s="179" t="s">
        <v>6</v>
      </c>
      <c r="E8" s="179" t="s">
        <v>45</v>
      </c>
      <c r="G8" s="179" t="s">
        <v>46</v>
      </c>
      <c r="I8" s="179" t="s">
        <v>47</v>
      </c>
      <c r="K8" s="179" t="s">
        <v>6</v>
      </c>
      <c r="M8" s="179" t="s">
        <v>45</v>
      </c>
      <c r="O8" s="179" t="s">
        <v>46</v>
      </c>
      <c r="Q8" s="180" t="s">
        <v>47</v>
      </c>
      <c r="Y8" s="181"/>
    </row>
    <row r="9" spans="1:27" s="177" customFormat="1" ht="40.5" customHeight="1">
      <c r="A9" s="160" t="s">
        <v>120</v>
      </c>
      <c r="B9" s="161"/>
      <c r="C9" s="173">
        <v>3789943</v>
      </c>
      <c r="D9" s="173"/>
      <c r="E9" s="173">
        <v>67926092889</v>
      </c>
      <c r="F9" s="173"/>
      <c r="G9" s="173">
        <v>67963766818</v>
      </c>
      <c r="H9" s="173"/>
      <c r="I9" s="182">
        <f>E9-G9</f>
        <v>-37673929</v>
      </c>
      <c r="J9" s="173"/>
      <c r="K9" s="173">
        <v>3789943</v>
      </c>
      <c r="L9" s="173"/>
      <c r="M9" s="173">
        <v>67926092889</v>
      </c>
      <c r="N9" s="173"/>
      <c r="O9" s="173">
        <v>67600018783</v>
      </c>
      <c r="P9" s="173"/>
      <c r="Q9" s="182">
        <f>M9-O9</f>
        <v>326074106</v>
      </c>
      <c r="S9" s="183"/>
      <c r="T9" s="183"/>
      <c r="U9" s="183"/>
      <c r="V9" s="183"/>
      <c r="W9" s="183"/>
      <c r="X9" s="183"/>
      <c r="Y9" s="183"/>
    </row>
    <row r="10" spans="1:27" s="177" customFormat="1" ht="40.5" customHeight="1">
      <c r="A10" s="160" t="s">
        <v>163</v>
      </c>
      <c r="B10" s="161"/>
      <c r="C10" s="173">
        <v>90000000</v>
      </c>
      <c r="D10" s="173"/>
      <c r="E10" s="173">
        <v>297648391500</v>
      </c>
      <c r="F10" s="173"/>
      <c r="G10" s="173">
        <f>296673974500+287892005</f>
        <v>296961866505</v>
      </c>
      <c r="H10" s="173"/>
      <c r="I10" s="182">
        <f>E10-G10</f>
        <v>686524995</v>
      </c>
      <c r="J10" s="173"/>
      <c r="K10" s="173">
        <v>90000000</v>
      </c>
      <c r="L10" s="173"/>
      <c r="M10" s="173">
        <v>297648391500</v>
      </c>
      <c r="N10" s="173"/>
      <c r="O10" s="173">
        <v>317516690054</v>
      </c>
      <c r="P10" s="173"/>
      <c r="Q10" s="182">
        <f t="shared" ref="Q10:Q31" si="0">M10-O10</f>
        <v>-19868298554</v>
      </c>
      <c r="S10" s="183"/>
      <c r="T10" s="183"/>
      <c r="U10" s="184"/>
      <c r="V10" s="183"/>
      <c r="W10" s="183"/>
      <c r="X10" s="183"/>
      <c r="Y10" s="183"/>
    </row>
    <row r="11" spans="1:27" s="177" customFormat="1" ht="40.5" customHeight="1">
      <c r="A11" s="160" t="s">
        <v>165</v>
      </c>
      <c r="B11" s="161"/>
      <c r="C11" s="173">
        <v>2100000</v>
      </c>
      <c r="D11" s="173"/>
      <c r="E11" s="173">
        <v>28724068800</v>
      </c>
      <c r="F11" s="173"/>
      <c r="G11" s="173">
        <v>27461953139</v>
      </c>
      <c r="H11" s="173"/>
      <c r="I11" s="182">
        <f t="shared" ref="I11:I31" si="1">E11-G11</f>
        <v>1262115661</v>
      </c>
      <c r="J11" s="173"/>
      <c r="K11" s="173">
        <v>2100000</v>
      </c>
      <c r="L11" s="173"/>
      <c r="M11" s="173">
        <v>28724068800</v>
      </c>
      <c r="N11" s="173"/>
      <c r="O11" s="173">
        <v>26852309514</v>
      </c>
      <c r="P11" s="173"/>
      <c r="Q11" s="182">
        <f t="shared" si="0"/>
        <v>1871759286</v>
      </c>
      <c r="S11" s="183"/>
      <c r="T11" s="183"/>
      <c r="U11" s="183"/>
      <c r="V11" s="183"/>
      <c r="W11" s="183"/>
      <c r="X11" s="183"/>
      <c r="Y11" s="183"/>
    </row>
    <row r="12" spans="1:27" s="177" customFormat="1" ht="40.5" customHeight="1">
      <c r="A12" s="160" t="s">
        <v>89</v>
      </c>
      <c r="B12" s="161"/>
      <c r="C12" s="173">
        <v>43800000</v>
      </c>
      <c r="D12" s="173"/>
      <c r="E12" s="173">
        <v>380534268600</v>
      </c>
      <c r="F12" s="173"/>
      <c r="G12" s="173">
        <v>407117636028</v>
      </c>
      <c r="H12" s="173"/>
      <c r="I12" s="182">
        <f t="shared" si="1"/>
        <v>-26583367428</v>
      </c>
      <c r="J12" s="173"/>
      <c r="K12" s="173">
        <v>43800000</v>
      </c>
      <c r="L12" s="173"/>
      <c r="M12" s="173">
        <v>380534268600</v>
      </c>
      <c r="N12" s="173"/>
      <c r="O12" s="173">
        <v>411520349588</v>
      </c>
      <c r="P12" s="173"/>
      <c r="Q12" s="182">
        <f t="shared" si="0"/>
        <v>-30986080988</v>
      </c>
      <c r="S12" s="183"/>
      <c r="T12" s="183"/>
      <c r="U12" s="183"/>
      <c r="V12" s="183"/>
      <c r="W12" s="183"/>
      <c r="X12" s="183"/>
      <c r="Y12" s="183"/>
    </row>
    <row r="13" spans="1:27" s="177" customFormat="1" ht="40.5" customHeight="1">
      <c r="A13" s="160" t="s">
        <v>145</v>
      </c>
      <c r="B13" s="161"/>
      <c r="C13" s="173">
        <v>8000000</v>
      </c>
      <c r="D13" s="173"/>
      <c r="E13" s="173">
        <v>64255392000</v>
      </c>
      <c r="F13" s="173"/>
      <c r="G13" s="173">
        <v>70060644000</v>
      </c>
      <c r="H13" s="173"/>
      <c r="I13" s="182">
        <f t="shared" si="1"/>
        <v>-5805252000</v>
      </c>
      <c r="J13" s="173"/>
      <c r="K13" s="173">
        <v>8000000</v>
      </c>
      <c r="L13" s="173"/>
      <c r="M13" s="173">
        <v>64255392000</v>
      </c>
      <c r="N13" s="173"/>
      <c r="O13" s="173">
        <v>74210611537</v>
      </c>
      <c r="P13" s="173"/>
      <c r="Q13" s="182">
        <f t="shared" si="0"/>
        <v>-9955219537</v>
      </c>
      <c r="S13" s="183"/>
      <c r="T13" s="183"/>
      <c r="U13" s="183"/>
      <c r="V13" s="183"/>
      <c r="W13" s="183"/>
      <c r="X13" s="183"/>
      <c r="Y13" s="183"/>
    </row>
    <row r="14" spans="1:27" s="177" customFormat="1" ht="40.5" customHeight="1">
      <c r="A14" s="160" t="s">
        <v>125</v>
      </c>
      <c r="B14" s="161"/>
      <c r="C14" s="173">
        <v>3300000</v>
      </c>
      <c r="D14" s="173"/>
      <c r="E14" s="173">
        <v>117240245100</v>
      </c>
      <c r="F14" s="173"/>
      <c r="G14" s="173">
        <v>109695405600</v>
      </c>
      <c r="H14" s="173"/>
      <c r="I14" s="182">
        <f t="shared" si="1"/>
        <v>7544839500</v>
      </c>
      <c r="J14" s="173"/>
      <c r="K14" s="173">
        <v>3300000</v>
      </c>
      <c r="L14" s="173"/>
      <c r="M14" s="173">
        <v>117240245100</v>
      </c>
      <c r="N14" s="173"/>
      <c r="O14" s="173">
        <v>104321862273</v>
      </c>
      <c r="P14" s="173"/>
      <c r="Q14" s="182">
        <f t="shared" si="0"/>
        <v>12918382827</v>
      </c>
      <c r="S14" s="183"/>
      <c r="T14" s="183"/>
      <c r="U14" s="183"/>
      <c r="V14" s="183"/>
      <c r="W14" s="183"/>
      <c r="X14" s="183"/>
      <c r="Y14" s="183"/>
    </row>
    <row r="15" spans="1:27" s="177" customFormat="1" ht="40.5" customHeight="1">
      <c r="A15" s="160" t="s">
        <v>112</v>
      </c>
      <c r="B15" s="161"/>
      <c r="C15" s="173">
        <v>16000001</v>
      </c>
      <c r="D15" s="173"/>
      <c r="E15" s="173">
        <v>136622240538</v>
      </c>
      <c r="F15" s="173"/>
      <c r="G15" s="173">
        <v>139326056707</v>
      </c>
      <c r="H15" s="173"/>
      <c r="I15" s="182">
        <f t="shared" si="1"/>
        <v>-2703816169</v>
      </c>
      <c r="J15" s="173"/>
      <c r="K15" s="173">
        <v>16000001</v>
      </c>
      <c r="L15" s="173"/>
      <c r="M15" s="173">
        <v>136622240538</v>
      </c>
      <c r="N15" s="173"/>
      <c r="O15" s="173">
        <v>136681825267</v>
      </c>
      <c r="P15" s="173"/>
      <c r="Q15" s="182">
        <f t="shared" si="0"/>
        <v>-59584729</v>
      </c>
      <c r="S15" s="183"/>
      <c r="T15" s="183"/>
      <c r="U15" s="183"/>
      <c r="V15" s="183"/>
      <c r="W15" s="183"/>
      <c r="X15" s="183"/>
      <c r="Y15" s="183"/>
      <c r="Z15" s="138"/>
      <c r="AA15" s="185"/>
    </row>
    <row r="16" spans="1:27" s="177" customFormat="1" ht="40.5" customHeight="1">
      <c r="A16" s="160" t="s">
        <v>88</v>
      </c>
      <c r="B16" s="161"/>
      <c r="C16" s="173">
        <v>6500000</v>
      </c>
      <c r="D16" s="173"/>
      <c r="E16" s="173">
        <v>312986583000</v>
      </c>
      <c r="F16" s="173"/>
      <c r="G16" s="173">
        <v>310143600000</v>
      </c>
      <c r="H16" s="173"/>
      <c r="I16" s="182">
        <f t="shared" si="1"/>
        <v>2842983000</v>
      </c>
      <c r="J16" s="173"/>
      <c r="K16" s="173">
        <v>6500000</v>
      </c>
      <c r="L16" s="173"/>
      <c r="M16" s="173">
        <v>312986583000</v>
      </c>
      <c r="N16" s="173"/>
      <c r="O16" s="173">
        <v>322101194296</v>
      </c>
      <c r="P16" s="173"/>
      <c r="Q16" s="182">
        <f t="shared" si="0"/>
        <v>-9114611296</v>
      </c>
      <c r="S16" s="183"/>
      <c r="T16" s="183"/>
      <c r="U16" s="183"/>
      <c r="V16" s="183"/>
      <c r="W16" s="183"/>
      <c r="X16" s="183"/>
      <c r="Y16" s="183"/>
    </row>
    <row r="17" spans="1:25" s="177" customFormat="1" ht="40.5" customHeight="1">
      <c r="A17" s="160" t="s">
        <v>110</v>
      </c>
      <c r="B17" s="161"/>
      <c r="C17" s="173">
        <v>18000000</v>
      </c>
      <c r="D17" s="173"/>
      <c r="E17" s="173">
        <v>490981176000</v>
      </c>
      <c r="F17" s="173"/>
      <c r="G17" s="173">
        <v>499753008782</v>
      </c>
      <c r="H17" s="173"/>
      <c r="I17" s="182">
        <f t="shared" si="1"/>
        <v>-8771832782</v>
      </c>
      <c r="J17" s="173"/>
      <c r="K17" s="173">
        <v>18000000</v>
      </c>
      <c r="L17" s="173"/>
      <c r="M17" s="173">
        <v>490981176000</v>
      </c>
      <c r="N17" s="173"/>
      <c r="O17" s="173">
        <v>384322244879</v>
      </c>
      <c r="P17" s="173"/>
      <c r="Q17" s="182">
        <f t="shared" si="0"/>
        <v>106658931121</v>
      </c>
      <c r="S17" s="183"/>
      <c r="T17" s="183"/>
      <c r="U17" s="183"/>
      <c r="V17" s="183"/>
      <c r="W17" s="183"/>
      <c r="X17" s="183"/>
      <c r="Y17" s="183"/>
    </row>
    <row r="18" spans="1:25" s="177" customFormat="1" ht="40.5" customHeight="1">
      <c r="A18" s="160" t="s">
        <v>164</v>
      </c>
      <c r="B18" s="161"/>
      <c r="C18" s="173">
        <v>1200000</v>
      </c>
      <c r="D18" s="173"/>
      <c r="E18" s="173">
        <v>4276403100</v>
      </c>
      <c r="F18" s="173"/>
      <c r="G18" s="173">
        <v>4312043580</v>
      </c>
      <c r="H18" s="173"/>
      <c r="I18" s="182">
        <f t="shared" si="1"/>
        <v>-35640480</v>
      </c>
      <c r="J18" s="173"/>
      <c r="K18" s="173">
        <v>1200000</v>
      </c>
      <c r="L18" s="173"/>
      <c r="M18" s="173">
        <v>4276403100</v>
      </c>
      <c r="N18" s="173"/>
      <c r="O18" s="173">
        <v>4322164378</v>
      </c>
      <c r="P18" s="173"/>
      <c r="Q18" s="182">
        <f t="shared" si="0"/>
        <v>-45761278</v>
      </c>
      <c r="S18" s="183"/>
      <c r="T18" s="183"/>
      <c r="U18" s="183"/>
      <c r="V18" s="183"/>
      <c r="W18" s="183"/>
      <c r="X18" s="183"/>
      <c r="Y18" s="183"/>
    </row>
    <row r="19" spans="1:25" s="177" customFormat="1" ht="40.5" customHeight="1">
      <c r="A19" s="160" t="s">
        <v>123</v>
      </c>
      <c r="B19" s="161"/>
      <c r="C19" s="173">
        <v>7600000</v>
      </c>
      <c r="D19" s="173"/>
      <c r="E19" s="173">
        <v>270234480600</v>
      </c>
      <c r="F19" s="173"/>
      <c r="G19" s="173">
        <v>250480999139</v>
      </c>
      <c r="H19" s="173"/>
      <c r="I19" s="182">
        <f t="shared" si="1"/>
        <v>19753481461</v>
      </c>
      <c r="J19" s="173"/>
      <c r="K19" s="173">
        <v>7600000</v>
      </c>
      <c r="L19" s="173"/>
      <c r="M19" s="173">
        <v>270234480600</v>
      </c>
      <c r="N19" s="173"/>
      <c r="O19" s="173">
        <v>235145823931</v>
      </c>
      <c r="P19" s="173"/>
      <c r="Q19" s="182">
        <f t="shared" si="0"/>
        <v>35088656669</v>
      </c>
      <c r="S19" s="183"/>
      <c r="T19" s="183"/>
      <c r="U19" s="183"/>
      <c r="V19" s="183"/>
      <c r="W19" s="183"/>
      <c r="X19" s="183"/>
      <c r="Y19" s="183"/>
    </row>
    <row r="20" spans="1:25" s="177" customFormat="1" ht="40.5" customHeight="1">
      <c r="A20" s="160" t="s">
        <v>111</v>
      </c>
      <c r="B20" s="161"/>
      <c r="C20" s="173">
        <v>42000000</v>
      </c>
      <c r="D20" s="173"/>
      <c r="E20" s="173">
        <v>50517621000</v>
      </c>
      <c r="F20" s="173"/>
      <c r="G20" s="173">
        <v>52138952539</v>
      </c>
      <c r="H20" s="173"/>
      <c r="I20" s="182">
        <f t="shared" si="1"/>
        <v>-1621331539</v>
      </c>
      <c r="J20" s="173"/>
      <c r="K20" s="173">
        <v>42000000</v>
      </c>
      <c r="L20" s="173"/>
      <c r="M20" s="173">
        <v>50517621000</v>
      </c>
      <c r="N20" s="173"/>
      <c r="O20" s="173">
        <v>54886239902</v>
      </c>
      <c r="P20" s="173"/>
      <c r="Q20" s="182">
        <f t="shared" si="0"/>
        <v>-4368618902</v>
      </c>
      <c r="S20" s="183"/>
      <c r="T20" s="183"/>
      <c r="U20" s="183"/>
      <c r="V20" s="183"/>
      <c r="W20" s="183"/>
      <c r="X20" s="183"/>
      <c r="Y20" s="183"/>
    </row>
    <row r="21" spans="1:25" s="177" customFormat="1" ht="40.5" customHeight="1">
      <c r="A21" s="160" t="s">
        <v>109</v>
      </c>
      <c r="B21" s="161"/>
      <c r="C21" s="173">
        <v>5900000</v>
      </c>
      <c r="D21" s="173"/>
      <c r="E21" s="173">
        <v>281866853700</v>
      </c>
      <c r="F21" s="173"/>
      <c r="G21" s="173">
        <v>290370951450</v>
      </c>
      <c r="H21" s="173"/>
      <c r="I21" s="182">
        <f t="shared" si="1"/>
        <v>-8504097750</v>
      </c>
      <c r="J21" s="173"/>
      <c r="K21" s="173">
        <v>5900000</v>
      </c>
      <c r="L21" s="173"/>
      <c r="M21" s="173">
        <v>281866853700</v>
      </c>
      <c r="N21" s="173"/>
      <c r="O21" s="173">
        <v>209020690476</v>
      </c>
      <c r="P21" s="173"/>
      <c r="Q21" s="182">
        <f t="shared" si="0"/>
        <v>72846163224</v>
      </c>
      <c r="S21" s="183"/>
      <c r="T21" s="183"/>
      <c r="U21" s="183"/>
      <c r="V21" s="183"/>
      <c r="W21" s="183"/>
      <c r="X21" s="183"/>
      <c r="Y21" s="183"/>
    </row>
    <row r="22" spans="1:25" s="177" customFormat="1" ht="40.5" customHeight="1">
      <c r="A22" s="160" t="s">
        <v>90</v>
      </c>
      <c r="B22" s="161"/>
      <c r="C22" s="173">
        <v>74475921</v>
      </c>
      <c r="D22" s="173"/>
      <c r="E22" s="173">
        <v>184637776439</v>
      </c>
      <c r="F22" s="173"/>
      <c r="G22" s="173">
        <v>178443777478</v>
      </c>
      <c r="H22" s="173"/>
      <c r="I22" s="182">
        <f t="shared" si="1"/>
        <v>6193998961</v>
      </c>
      <c r="J22" s="173"/>
      <c r="K22" s="173">
        <v>74475921</v>
      </c>
      <c r="L22" s="173"/>
      <c r="M22" s="173">
        <v>184637776439</v>
      </c>
      <c r="N22" s="173"/>
      <c r="O22" s="173">
        <v>153885495542</v>
      </c>
      <c r="P22" s="173"/>
      <c r="Q22" s="182">
        <f t="shared" si="0"/>
        <v>30752280897</v>
      </c>
      <c r="S22" s="183"/>
      <c r="T22" s="183"/>
      <c r="U22" s="183"/>
      <c r="V22" s="183"/>
      <c r="W22" s="183"/>
      <c r="X22" s="183"/>
      <c r="Y22" s="183"/>
    </row>
    <row r="23" spans="1:25" s="177" customFormat="1" ht="40.5" customHeight="1">
      <c r="A23" s="160" t="s">
        <v>91</v>
      </c>
      <c r="B23" s="161"/>
      <c r="C23" s="173">
        <v>2699996</v>
      </c>
      <c r="D23" s="173"/>
      <c r="E23" s="173">
        <v>38997517775</v>
      </c>
      <c r="F23" s="173"/>
      <c r="G23" s="173">
        <f>48020240540+474758102</f>
        <v>48494998642</v>
      </c>
      <c r="H23" s="173"/>
      <c r="I23" s="182">
        <f t="shared" si="1"/>
        <v>-9497480867</v>
      </c>
      <c r="J23" s="173"/>
      <c r="K23" s="173">
        <v>2699996</v>
      </c>
      <c r="L23" s="173"/>
      <c r="M23" s="173">
        <v>38997517775</v>
      </c>
      <c r="N23" s="173"/>
      <c r="O23" s="173">
        <v>33334906208</v>
      </c>
      <c r="P23" s="173"/>
      <c r="Q23" s="182">
        <f t="shared" si="0"/>
        <v>5662611567</v>
      </c>
      <c r="S23" s="183"/>
      <c r="T23" s="183"/>
      <c r="U23" s="183"/>
      <c r="V23" s="183"/>
      <c r="W23" s="183"/>
      <c r="X23" s="183"/>
      <c r="Y23" s="183"/>
    </row>
    <row r="24" spans="1:25" s="177" customFormat="1" ht="40.5" customHeight="1">
      <c r="A24" s="160" t="s">
        <v>107</v>
      </c>
      <c r="B24" s="161"/>
      <c r="C24" s="173">
        <v>4700000</v>
      </c>
      <c r="D24" s="173"/>
      <c r="E24" s="173">
        <v>102317566500</v>
      </c>
      <c r="F24" s="173"/>
      <c r="G24" s="173">
        <v>109792822500</v>
      </c>
      <c r="H24" s="173"/>
      <c r="I24" s="182">
        <f t="shared" si="1"/>
        <v>-7475256000</v>
      </c>
      <c r="J24" s="173"/>
      <c r="K24" s="173">
        <v>4700000</v>
      </c>
      <c r="L24" s="173"/>
      <c r="M24" s="173">
        <v>102317566500</v>
      </c>
      <c r="N24" s="173"/>
      <c r="O24" s="173">
        <v>160800614611</v>
      </c>
      <c r="P24" s="173"/>
      <c r="Q24" s="182">
        <f t="shared" si="0"/>
        <v>-58483048111</v>
      </c>
      <c r="S24" s="183"/>
      <c r="T24" s="183"/>
      <c r="U24" s="183"/>
      <c r="V24" s="183"/>
      <c r="W24" s="183"/>
      <c r="X24" s="183"/>
      <c r="Y24" s="183"/>
    </row>
    <row r="25" spans="1:25" s="177" customFormat="1" ht="40.5" customHeight="1">
      <c r="A25" s="160" t="s">
        <v>99</v>
      </c>
      <c r="B25" s="161"/>
      <c r="C25" s="173">
        <v>90000001</v>
      </c>
      <c r="D25" s="173"/>
      <c r="E25" s="173">
        <v>325919177121</v>
      </c>
      <c r="F25" s="173"/>
      <c r="G25" s="173">
        <v>332318286205</v>
      </c>
      <c r="H25" s="173"/>
      <c r="I25" s="182">
        <f t="shared" si="1"/>
        <v>-6399109084</v>
      </c>
      <c r="J25" s="173"/>
      <c r="K25" s="173">
        <v>90000001</v>
      </c>
      <c r="L25" s="173"/>
      <c r="M25" s="173">
        <v>325919177121</v>
      </c>
      <c r="N25" s="173"/>
      <c r="O25" s="173">
        <v>310873062558</v>
      </c>
      <c r="P25" s="173"/>
      <c r="Q25" s="182">
        <f t="shared" si="0"/>
        <v>15046114563</v>
      </c>
      <c r="S25" s="183"/>
      <c r="T25" s="183"/>
      <c r="U25" s="183"/>
      <c r="V25" s="183"/>
      <c r="W25" s="183"/>
      <c r="X25" s="183"/>
      <c r="Y25" s="183"/>
    </row>
    <row r="26" spans="1:25" s="177" customFormat="1" ht="40.5" customHeight="1">
      <c r="A26" s="160" t="s">
        <v>115</v>
      </c>
      <c r="B26" s="161"/>
      <c r="C26" s="173">
        <v>100000</v>
      </c>
      <c r="D26" s="173"/>
      <c r="E26" s="173">
        <v>2887715250</v>
      </c>
      <c r="F26" s="173"/>
      <c r="G26" s="173">
        <v>2887715250</v>
      </c>
      <c r="H26" s="173"/>
      <c r="I26" s="182">
        <f t="shared" si="1"/>
        <v>0</v>
      </c>
      <c r="J26" s="173"/>
      <c r="K26" s="173">
        <v>100000</v>
      </c>
      <c r="L26" s="173"/>
      <c r="M26" s="173">
        <v>2887715250</v>
      </c>
      <c r="N26" s="173"/>
      <c r="O26" s="173">
        <v>2887715250</v>
      </c>
      <c r="P26" s="173"/>
      <c r="Q26" s="182">
        <f t="shared" si="0"/>
        <v>0</v>
      </c>
      <c r="S26" s="183"/>
      <c r="T26" s="183"/>
      <c r="U26" s="183"/>
      <c r="V26" s="183"/>
      <c r="W26" s="183"/>
      <c r="X26" s="183"/>
      <c r="Y26" s="183"/>
    </row>
    <row r="27" spans="1:25" s="177" customFormat="1" ht="40.5" customHeight="1">
      <c r="A27" s="160" t="s">
        <v>173</v>
      </c>
      <c r="B27" s="161"/>
      <c r="C27" s="173">
        <v>1200018</v>
      </c>
      <c r="D27" s="173"/>
      <c r="E27" s="173">
        <v>8039996998</v>
      </c>
      <c r="F27" s="173"/>
      <c r="G27" s="173">
        <v>7930705970</v>
      </c>
      <c r="H27" s="173"/>
      <c r="I27" s="182">
        <f t="shared" si="1"/>
        <v>109291028</v>
      </c>
      <c r="J27" s="173"/>
      <c r="K27" s="173">
        <v>1200018</v>
      </c>
      <c r="L27" s="173"/>
      <c r="M27" s="173">
        <v>8039996998</v>
      </c>
      <c r="N27" s="173"/>
      <c r="O27" s="173">
        <v>7930705970</v>
      </c>
      <c r="P27" s="173"/>
      <c r="Q27" s="182">
        <f t="shared" si="0"/>
        <v>109291028</v>
      </c>
      <c r="S27" s="183"/>
      <c r="T27" s="183"/>
      <c r="U27" s="183"/>
      <c r="V27" s="183"/>
      <c r="W27" s="183"/>
      <c r="X27" s="183"/>
      <c r="Y27" s="183"/>
    </row>
    <row r="28" spans="1:25" s="177" customFormat="1" ht="40.5" customHeight="1">
      <c r="A28" s="160" t="s">
        <v>160</v>
      </c>
      <c r="B28" s="161"/>
      <c r="C28" s="173">
        <v>31800000</v>
      </c>
      <c r="D28" s="173"/>
      <c r="E28" s="173">
        <v>212108400900</v>
      </c>
      <c r="F28" s="173"/>
      <c r="G28" s="173">
        <v>203554320470</v>
      </c>
      <c r="H28" s="173"/>
      <c r="I28" s="182">
        <f t="shared" si="1"/>
        <v>8554080430</v>
      </c>
      <c r="J28" s="173"/>
      <c r="K28" s="173">
        <v>31800000</v>
      </c>
      <c r="L28" s="173"/>
      <c r="M28" s="173">
        <v>212108400900</v>
      </c>
      <c r="N28" s="173"/>
      <c r="O28" s="173">
        <v>192823275918</v>
      </c>
      <c r="P28" s="173"/>
      <c r="Q28" s="182">
        <f t="shared" si="0"/>
        <v>19285124982</v>
      </c>
      <c r="S28" s="183"/>
      <c r="T28" s="183"/>
      <c r="U28" s="183"/>
      <c r="V28" s="183"/>
      <c r="W28" s="183"/>
      <c r="X28" s="183"/>
      <c r="Y28" s="183"/>
    </row>
    <row r="29" spans="1:25" s="177" customFormat="1" ht="40.5" customHeight="1">
      <c r="A29" s="160" t="s">
        <v>108</v>
      </c>
      <c r="B29" s="161"/>
      <c r="C29" s="173">
        <v>5000000</v>
      </c>
      <c r="D29" s="173"/>
      <c r="E29" s="173">
        <v>49503690000</v>
      </c>
      <c r="F29" s="173"/>
      <c r="G29" s="173">
        <v>51044749576</v>
      </c>
      <c r="H29" s="173"/>
      <c r="I29" s="182">
        <f t="shared" si="1"/>
        <v>-1541059576</v>
      </c>
      <c r="J29" s="173"/>
      <c r="K29" s="173">
        <v>5000000</v>
      </c>
      <c r="L29" s="173"/>
      <c r="M29" s="173">
        <v>49503690000</v>
      </c>
      <c r="N29" s="173"/>
      <c r="O29" s="173">
        <v>51917843750</v>
      </c>
      <c r="P29" s="173"/>
      <c r="Q29" s="182">
        <f t="shared" si="0"/>
        <v>-2414153750</v>
      </c>
      <c r="S29" s="183"/>
      <c r="T29" s="183"/>
      <c r="U29" s="183"/>
      <c r="V29" s="183"/>
      <c r="W29" s="183"/>
      <c r="X29" s="183"/>
      <c r="Y29" s="183"/>
    </row>
    <row r="30" spans="1:25" s="177" customFormat="1" ht="40.5" customHeight="1">
      <c r="A30" s="160" t="s">
        <v>166</v>
      </c>
      <c r="B30" s="161"/>
      <c r="C30" s="173">
        <v>23000000</v>
      </c>
      <c r="D30" s="173"/>
      <c r="E30" s="173">
        <v>154783525500</v>
      </c>
      <c r="F30" s="173"/>
      <c r="G30" s="173">
        <v>167309573611</v>
      </c>
      <c r="H30" s="173"/>
      <c r="I30" s="182">
        <f t="shared" si="1"/>
        <v>-12526048111</v>
      </c>
      <c r="J30" s="173"/>
      <c r="K30" s="173">
        <v>23000000</v>
      </c>
      <c r="L30" s="173"/>
      <c r="M30" s="173">
        <v>154783525500</v>
      </c>
      <c r="N30" s="173"/>
      <c r="O30" s="173">
        <v>175256513711</v>
      </c>
      <c r="P30" s="173"/>
      <c r="Q30" s="182">
        <f t="shared" si="0"/>
        <v>-20472988211</v>
      </c>
      <c r="S30" s="183"/>
      <c r="T30" s="183"/>
      <c r="U30" s="183"/>
      <c r="V30" s="183"/>
      <c r="W30" s="183"/>
      <c r="X30" s="183"/>
      <c r="Y30" s="183"/>
    </row>
    <row r="31" spans="1:25" s="177" customFormat="1" ht="40.5" customHeight="1">
      <c r="A31" s="160" t="s">
        <v>86</v>
      </c>
      <c r="B31" s="161"/>
      <c r="C31" s="173">
        <v>2500000</v>
      </c>
      <c r="D31" s="173"/>
      <c r="E31" s="173">
        <v>76815213750</v>
      </c>
      <c r="F31" s="173"/>
      <c r="G31" s="173">
        <v>77488877888</v>
      </c>
      <c r="H31" s="173"/>
      <c r="I31" s="182">
        <f t="shared" si="1"/>
        <v>-673664138</v>
      </c>
      <c r="J31" s="173"/>
      <c r="K31" s="173">
        <v>2500000</v>
      </c>
      <c r="L31" s="173"/>
      <c r="M31" s="173">
        <v>76815213750</v>
      </c>
      <c r="N31" s="173"/>
      <c r="O31" s="173">
        <v>68394412015</v>
      </c>
      <c r="P31" s="173"/>
      <c r="Q31" s="182">
        <f t="shared" si="0"/>
        <v>8420801735</v>
      </c>
      <c r="S31" s="183"/>
      <c r="T31" s="183"/>
      <c r="U31" s="183"/>
      <c r="V31" s="183"/>
      <c r="W31" s="183"/>
      <c r="X31" s="183"/>
      <c r="Y31" s="183"/>
    </row>
    <row r="32" spans="1:25" ht="34.5" customHeight="1" thickBot="1">
      <c r="A32" s="186"/>
      <c r="B32" s="186"/>
      <c r="C32" s="187"/>
      <c r="D32" s="186"/>
      <c r="E32" s="188">
        <f>SUM(E9:E31)</f>
        <v>3659824397060</v>
      </c>
      <c r="F32" s="186"/>
      <c r="G32" s="188">
        <f>SUM(G9:G31)</f>
        <v>3705052711877</v>
      </c>
      <c r="H32" s="186"/>
      <c r="I32" s="189">
        <f>SUM(I9:I31)</f>
        <v>-45228314817</v>
      </c>
      <c r="J32" s="186"/>
      <c r="K32" s="187"/>
      <c r="L32" s="186"/>
      <c r="M32" s="188">
        <f>SUM(M9:M31)</f>
        <v>3659824397060</v>
      </c>
      <c r="N32" s="186"/>
      <c r="O32" s="188">
        <f>SUM(O9:O31)</f>
        <v>3506606570411</v>
      </c>
      <c r="P32" s="186"/>
      <c r="Q32" s="188">
        <f>SUM(Q9:Q31)</f>
        <v>153217826649</v>
      </c>
      <c r="S32" s="183"/>
      <c r="T32" s="183"/>
      <c r="U32" s="183"/>
      <c r="V32" s="183"/>
      <c r="W32" s="183"/>
      <c r="X32" s="183"/>
      <c r="Y32" s="183"/>
    </row>
    <row r="33" spans="1:25" ht="43.5" thickTop="1"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</row>
    <row r="34" spans="1:25" s="26" customFormat="1"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Y34" s="30"/>
    </row>
    <row r="35" spans="1:25" s="26" customFormat="1">
      <c r="C35" s="173"/>
      <c r="D35" s="173"/>
      <c r="E35" s="173"/>
      <c r="F35" s="173"/>
      <c r="G35" s="173"/>
      <c r="H35" s="173"/>
      <c r="I35" s="190"/>
      <c r="J35" s="173"/>
      <c r="K35" s="173"/>
      <c r="L35" s="173"/>
      <c r="M35" s="173"/>
      <c r="N35" s="173"/>
      <c r="O35" s="173"/>
      <c r="P35" s="173"/>
      <c r="Q35" s="173"/>
      <c r="Y35" s="30"/>
    </row>
    <row r="36" spans="1:25" s="26" customFormat="1">
      <c r="C36" s="173"/>
      <c r="D36" s="173"/>
      <c r="E36" s="173"/>
      <c r="F36" s="173"/>
      <c r="G36" s="191"/>
      <c r="H36" s="191"/>
      <c r="I36" s="173"/>
      <c r="J36" s="173"/>
      <c r="K36" s="173"/>
      <c r="L36" s="173"/>
      <c r="M36" s="173"/>
      <c r="N36" s="173"/>
      <c r="O36" s="173"/>
      <c r="P36" s="173"/>
      <c r="Q36" s="173"/>
      <c r="Y36" s="30"/>
    </row>
    <row r="37" spans="1:25" s="26" customFormat="1">
      <c r="I37" s="173"/>
      <c r="Y37" s="30"/>
    </row>
    <row r="38" spans="1:25" s="26" customFormat="1">
      <c r="I38" s="173"/>
      <c r="Y38" s="30"/>
    </row>
    <row r="39" spans="1:25" s="26" customFormat="1">
      <c r="I39" s="173"/>
      <c r="Y39" s="30"/>
    </row>
    <row r="40" spans="1:25" s="26" customFormat="1">
      <c r="I40" s="173"/>
      <c r="Y40" s="30"/>
    </row>
    <row r="41" spans="1:25">
      <c r="E41" s="192"/>
      <c r="F41" s="161"/>
      <c r="G41" s="192"/>
      <c r="I41" s="173"/>
    </row>
    <row r="42" spans="1:25">
      <c r="A42" s="186"/>
      <c r="B42" s="186"/>
      <c r="C42" s="187"/>
      <c r="D42" s="186"/>
      <c r="E42" s="186"/>
      <c r="F42" s="186"/>
      <c r="G42" s="186"/>
      <c r="H42" s="186"/>
      <c r="I42" s="173"/>
      <c r="J42" s="186"/>
      <c r="K42" s="187"/>
      <c r="L42" s="186"/>
      <c r="M42" s="186"/>
      <c r="N42" s="186"/>
      <c r="O42" s="186"/>
      <c r="P42" s="186"/>
    </row>
    <row r="43" spans="1:25">
      <c r="A43" s="186"/>
      <c r="B43" s="186"/>
      <c r="C43" s="187"/>
      <c r="D43" s="186"/>
      <c r="E43" s="192"/>
      <c r="F43" s="161"/>
      <c r="G43" s="192"/>
      <c r="H43" s="161"/>
      <c r="I43" s="173"/>
      <c r="J43" s="186"/>
      <c r="K43" s="187"/>
      <c r="L43" s="186"/>
      <c r="M43" s="186"/>
      <c r="N43" s="186"/>
      <c r="O43" s="186"/>
      <c r="P43" s="186"/>
    </row>
    <row r="44" spans="1:25">
      <c r="E44" s="192"/>
      <c r="F44" s="161"/>
      <c r="G44" s="192"/>
      <c r="H44" s="161"/>
      <c r="I44" s="173"/>
    </row>
    <row r="45" spans="1:25">
      <c r="A45" s="186"/>
      <c r="B45" s="186"/>
      <c r="C45" s="187"/>
      <c r="D45" s="186"/>
      <c r="E45" s="186"/>
      <c r="F45" s="186"/>
      <c r="G45" s="173"/>
      <c r="H45" s="186"/>
      <c r="I45" s="173"/>
      <c r="J45" s="193"/>
      <c r="K45" s="193"/>
      <c r="L45" s="193"/>
      <c r="M45" s="193"/>
      <c r="N45" s="193"/>
      <c r="O45" s="193"/>
      <c r="P45" s="193"/>
      <c r="Q45" s="193"/>
    </row>
    <row r="46" spans="1:25">
      <c r="G46" s="173"/>
      <c r="I46" s="193"/>
      <c r="J46" s="193"/>
      <c r="K46" s="193"/>
      <c r="L46" s="193"/>
      <c r="M46" s="193"/>
      <c r="N46" s="193"/>
      <c r="O46" s="193"/>
      <c r="P46" s="193"/>
      <c r="Q46" s="193"/>
    </row>
    <row r="47" spans="1:25">
      <c r="A47" s="186"/>
      <c r="B47" s="186"/>
      <c r="C47" s="187"/>
      <c r="D47" s="186"/>
      <c r="E47" s="186"/>
      <c r="F47" s="186"/>
      <c r="G47" s="173"/>
      <c r="H47" s="186"/>
      <c r="I47" s="193"/>
      <c r="J47" s="193"/>
      <c r="K47" s="193"/>
      <c r="L47" s="193"/>
      <c r="M47" s="193"/>
      <c r="N47" s="193"/>
      <c r="O47" s="193"/>
      <c r="P47" s="193"/>
      <c r="Q47" s="193"/>
    </row>
    <row r="48" spans="1:25">
      <c r="A48" s="186"/>
      <c r="B48" s="186"/>
      <c r="C48" s="187"/>
      <c r="D48" s="186"/>
      <c r="E48" s="186"/>
      <c r="F48" s="186"/>
      <c r="G48" s="173"/>
      <c r="H48" s="186"/>
      <c r="I48" s="193"/>
      <c r="J48" s="193"/>
      <c r="K48" s="193"/>
      <c r="L48" s="193"/>
      <c r="M48" s="193"/>
      <c r="N48" s="193"/>
      <c r="O48" s="193"/>
      <c r="P48" s="193"/>
      <c r="Q48" s="193"/>
    </row>
    <row r="49" spans="1:17">
      <c r="A49" s="186"/>
      <c r="B49" s="186"/>
      <c r="C49" s="187"/>
      <c r="D49" s="186"/>
      <c r="E49" s="186"/>
      <c r="F49" s="186"/>
      <c r="G49" s="186"/>
      <c r="H49" s="186"/>
      <c r="I49" s="194"/>
      <c r="J49" s="193"/>
      <c r="K49" s="193"/>
      <c r="L49" s="193"/>
      <c r="M49" s="193"/>
      <c r="N49" s="193"/>
      <c r="O49" s="193"/>
      <c r="P49" s="193"/>
      <c r="Q49" s="194"/>
    </row>
    <row r="50" spans="1:17">
      <c r="A50" s="186"/>
      <c r="B50" s="186"/>
      <c r="C50" s="187"/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</row>
    <row r="51" spans="1:17">
      <c r="A51" s="186"/>
      <c r="B51" s="186"/>
      <c r="C51" s="187"/>
      <c r="D51" s="186"/>
      <c r="E51" s="186"/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</row>
    <row r="52" spans="1:17">
      <c r="A52" s="186"/>
      <c r="B52" s="186"/>
      <c r="C52" s="187"/>
      <c r="D52" s="186"/>
      <c r="E52" s="186"/>
      <c r="F52" s="186"/>
      <c r="G52" s="186"/>
      <c r="H52" s="186"/>
      <c r="I52" s="186"/>
      <c r="J52" s="186"/>
      <c r="K52" s="187"/>
      <c r="L52" s="186"/>
      <c r="M52" s="186"/>
      <c r="N52" s="186"/>
      <c r="O52" s="186"/>
      <c r="P52" s="186"/>
    </row>
    <row r="53" spans="1:17">
      <c r="C53" s="195"/>
      <c r="E53" s="196"/>
      <c r="G53" s="196"/>
      <c r="I53" s="197"/>
      <c r="K53" s="195"/>
      <c r="M53" s="196"/>
      <c r="O53" s="196"/>
      <c r="Q53" s="198"/>
    </row>
    <row r="54" spans="1:17">
      <c r="A54" s="186"/>
      <c r="B54" s="186"/>
      <c r="C54" s="187"/>
      <c r="D54" s="186"/>
      <c r="E54" s="186"/>
      <c r="F54" s="186"/>
      <c r="G54" s="186"/>
      <c r="H54" s="186"/>
      <c r="I54" s="186"/>
      <c r="J54" s="186"/>
      <c r="K54" s="187"/>
      <c r="L54" s="186"/>
      <c r="M54" s="186"/>
      <c r="N54" s="186"/>
      <c r="O54" s="186"/>
      <c r="P54" s="186"/>
    </row>
    <row r="55" spans="1:17">
      <c r="A55" s="186"/>
      <c r="B55" s="186"/>
      <c r="C55" s="187"/>
      <c r="D55" s="186"/>
      <c r="E55" s="186"/>
      <c r="F55" s="186"/>
      <c r="G55" s="186"/>
      <c r="H55" s="186"/>
      <c r="I55" s="186"/>
      <c r="J55" s="186"/>
      <c r="K55" s="187"/>
      <c r="L55" s="186"/>
      <c r="M55" s="186"/>
      <c r="N55" s="186"/>
      <c r="O55" s="186"/>
      <c r="P55" s="186"/>
    </row>
    <row r="56" spans="1:17">
      <c r="A56" s="186"/>
      <c r="B56" s="186"/>
      <c r="C56" s="187"/>
      <c r="D56" s="186"/>
      <c r="E56" s="186"/>
      <c r="F56" s="186"/>
      <c r="G56" s="186"/>
      <c r="H56" s="186"/>
      <c r="I56" s="186"/>
      <c r="J56" s="186"/>
      <c r="K56" s="187"/>
      <c r="L56" s="186"/>
      <c r="M56" s="186"/>
      <c r="N56" s="186"/>
      <c r="O56" s="186"/>
      <c r="P56" s="186"/>
    </row>
    <row r="57" spans="1:17">
      <c r="A57" s="186"/>
      <c r="B57" s="186"/>
      <c r="C57" s="187"/>
      <c r="D57" s="186"/>
      <c r="E57" s="186"/>
      <c r="F57" s="186"/>
      <c r="G57" s="186"/>
      <c r="H57" s="186"/>
      <c r="I57" s="186"/>
      <c r="J57" s="186"/>
      <c r="K57" s="187"/>
      <c r="L57" s="186"/>
      <c r="M57" s="186"/>
      <c r="N57" s="186"/>
      <c r="O57" s="186"/>
      <c r="P57" s="186"/>
    </row>
    <row r="58" spans="1:17">
      <c r="A58" s="186"/>
      <c r="B58" s="186"/>
      <c r="C58" s="187"/>
      <c r="D58" s="186"/>
      <c r="E58" s="186"/>
      <c r="F58" s="186"/>
      <c r="G58" s="186"/>
      <c r="H58" s="186"/>
      <c r="I58" s="186"/>
      <c r="J58" s="186"/>
      <c r="K58" s="187"/>
      <c r="L58" s="186"/>
      <c r="M58" s="186"/>
      <c r="N58" s="186"/>
      <c r="O58" s="186"/>
      <c r="P58" s="186"/>
    </row>
    <row r="59" spans="1:17">
      <c r="A59" s="186"/>
      <c r="B59" s="186"/>
      <c r="C59" s="187"/>
      <c r="D59" s="186"/>
      <c r="E59" s="186"/>
      <c r="F59" s="186"/>
      <c r="G59" s="186"/>
      <c r="H59" s="186"/>
      <c r="I59" s="186"/>
      <c r="J59" s="186"/>
      <c r="K59" s="187"/>
      <c r="L59" s="186"/>
      <c r="M59" s="186"/>
      <c r="N59" s="186"/>
      <c r="O59" s="186"/>
      <c r="P59" s="186"/>
    </row>
  </sheetData>
  <autoFilter ref="A8:X8" xr:uid="{00000000-0001-0000-0600-000000000000}"/>
  <sortState xmlns:xlrd2="http://schemas.microsoft.com/office/spreadsheetml/2017/richdata2" ref="A9:Q16">
    <sortCondition descending="1" ref="Q9:Q16"/>
  </sortState>
  <mergeCells count="7">
    <mergeCell ref="A2:Q2"/>
    <mergeCell ref="A3:Q3"/>
    <mergeCell ref="A4:Q4"/>
    <mergeCell ref="A7:A8"/>
    <mergeCell ref="C7:I7"/>
    <mergeCell ref="K7:Q7"/>
    <mergeCell ref="A6:I6"/>
  </mergeCells>
  <printOptions horizontalCentered="1"/>
  <pageMargins left="0.31496062992125984" right="0.31496062992125984" top="0.74803149606299213" bottom="0" header="0.31496062992125984" footer="0.31496062992125984"/>
  <pageSetup paperSize="9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14</vt:i4>
      </vt:variant>
    </vt:vector>
  </HeadingPairs>
  <TitlesOfParts>
    <vt:vector size="27" baseType="lpstr">
      <vt:lpstr>روکش</vt:lpstr>
      <vt:lpstr>سهام</vt:lpstr>
      <vt:lpstr>اوراق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فروش </vt:lpstr>
      <vt:lpstr>درآمد ناشی از تغییر قیمت اوراق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اوراق!Print_Area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روکش!Print_Area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'سود اوراق بهادار و سپرده بانکی '!Print_Area</vt:lpstr>
      <vt:lpstr>'سرمایه‌گذاری در سهام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Sadaf Najiun</cp:lastModifiedBy>
  <cp:lastPrinted>2023-04-24T13:57:09Z</cp:lastPrinted>
  <dcterms:created xsi:type="dcterms:W3CDTF">2019-07-05T09:08:54Z</dcterms:created>
  <dcterms:modified xsi:type="dcterms:W3CDTF">2024-01-30T09:39:26Z</dcterms:modified>
</cp:coreProperties>
</file>