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1402\14021130\"/>
    </mc:Choice>
  </mc:AlternateContent>
  <xr:revisionPtr revIDLastSave="0" documentId="13_ncr:1_{DC421DFA-AF53-4920-8D84-04E4764C987A}" xr6:coauthVersionLast="47" xr6:coauthVersionMax="47" xr10:uidLastSave="{00000000-0000-0000-0000-000000000000}"/>
  <bookViews>
    <workbookView xWindow="-120" yWindow="-120" windowWidth="24240" windowHeight="131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اوراق!$A$1:$AK$13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'!$A$1:$S$29</definedName>
    <definedName name="_xlnm.Print_Area" localSheetId="8">'درآمد ناشی از تغییر قیمت اوراق '!$A$1:$Q$29</definedName>
    <definedName name="_xlnm.Print_Area" localSheetId="7">'درآمد ناشی از فروش '!$A$1:$Q$48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'!$A$1:$Q$15</definedName>
    <definedName name="_xlnm.Print_Area" localSheetId="9">'سرمایه‌گذاری در سهام '!$A$1:$U$49</definedName>
    <definedName name="_xlnm.Print_Area" localSheetId="1">سهام!$A$1:$Z$40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11" l="1"/>
  <c r="S11" i="11"/>
  <c r="S17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10" i="11"/>
  <c r="M49" i="11"/>
  <c r="G10" i="9"/>
  <c r="G22" i="9"/>
  <c r="G16" i="9"/>
  <c r="I16" i="9" s="1"/>
  <c r="G12" i="10"/>
  <c r="M9" i="9"/>
  <c r="K23" i="9" l="1"/>
  <c r="O28" i="8" l="1"/>
  <c r="O47" i="9"/>
  <c r="M47" i="9"/>
  <c r="G47" i="9"/>
  <c r="E47" i="9"/>
  <c r="Q29" i="10"/>
  <c r="O29" i="10"/>
  <c r="M29" i="10"/>
  <c r="G29" i="10"/>
  <c r="E29" i="10"/>
  <c r="G49" i="11"/>
  <c r="C49" i="11"/>
  <c r="O12" i="11"/>
  <c r="S12" i="11" s="1"/>
  <c r="O13" i="11"/>
  <c r="S13" i="11" s="1"/>
  <c r="O14" i="11"/>
  <c r="S14" i="11" s="1"/>
  <c r="O15" i="11"/>
  <c r="S15" i="11" s="1"/>
  <c r="O16" i="11"/>
  <c r="S16" i="11" s="1"/>
  <c r="O18" i="11"/>
  <c r="S18" i="11" s="1"/>
  <c r="O19" i="11"/>
  <c r="S19" i="11" s="1"/>
  <c r="O20" i="11"/>
  <c r="S20" i="11" s="1"/>
  <c r="O10" i="11"/>
  <c r="E15" i="11"/>
  <c r="E20" i="11"/>
  <c r="E19" i="11"/>
  <c r="E18" i="11"/>
  <c r="E16" i="11"/>
  <c r="E14" i="11"/>
  <c r="E13" i="11"/>
  <c r="E10" i="11"/>
  <c r="K47" i="11"/>
  <c r="K48" i="11"/>
  <c r="Q39" i="9"/>
  <c r="Q40" i="9"/>
  <c r="Q41" i="9"/>
  <c r="Q42" i="9"/>
  <c r="Q43" i="9"/>
  <c r="Q44" i="9"/>
  <c r="Q45" i="9"/>
  <c r="Q46" i="9"/>
  <c r="Q38" i="9"/>
  <c r="I15" i="9"/>
  <c r="Q11" i="10"/>
  <c r="Q15" i="9"/>
  <c r="Q16" i="9"/>
  <c r="O49" i="11" l="1"/>
  <c r="I19" i="9"/>
  <c r="U11" i="11"/>
  <c r="U17" i="11"/>
  <c r="U22" i="11"/>
  <c r="U31" i="11"/>
  <c r="U34" i="11"/>
  <c r="U35" i="11"/>
  <c r="U40" i="11"/>
  <c r="U41" i="11"/>
  <c r="U42" i="11"/>
  <c r="U43" i="11"/>
  <c r="U44" i="11"/>
  <c r="U45" i="11"/>
  <c r="U46" i="11"/>
  <c r="I10" i="10"/>
  <c r="I20" i="9"/>
  <c r="I17" i="9"/>
  <c r="I11" i="9"/>
  <c r="I21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Q10" i="9"/>
  <c r="Q11" i="9"/>
  <c r="Q12" i="9"/>
  <c r="Q13" i="9"/>
  <c r="Q14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9" i="9"/>
  <c r="I10" i="9"/>
  <c r="I12" i="9"/>
  <c r="I18" i="9"/>
  <c r="I22" i="9"/>
  <c r="I9" i="9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K38" i="1"/>
  <c r="Q11" i="18"/>
  <c r="Q12" i="18"/>
  <c r="Q10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9" i="10"/>
  <c r="E12" i="14"/>
  <c r="E12" i="15" s="1"/>
  <c r="C12" i="14"/>
  <c r="I15" i="13"/>
  <c r="K11" i="13" s="1"/>
  <c r="E15" i="13"/>
  <c r="G13" i="13" s="1"/>
  <c r="O13" i="18"/>
  <c r="Q28" i="8"/>
  <c r="K28" i="8"/>
  <c r="I28" i="8"/>
  <c r="S9" i="7"/>
  <c r="S10" i="7"/>
  <c r="S11" i="7"/>
  <c r="S12" i="7"/>
  <c r="S8" i="7"/>
  <c r="M9" i="7"/>
  <c r="M10" i="7"/>
  <c r="M11" i="7"/>
  <c r="M12" i="7"/>
  <c r="M8" i="7"/>
  <c r="Q13" i="7"/>
  <c r="O13" i="7"/>
  <c r="K13" i="7"/>
  <c r="I13" i="7"/>
  <c r="S9" i="6"/>
  <c r="S10" i="6"/>
  <c r="S11" i="6"/>
  <c r="S12" i="6"/>
  <c r="S8" i="6"/>
  <c r="Q13" i="6"/>
  <c r="O13" i="6"/>
  <c r="M13" i="6"/>
  <c r="K13" i="6"/>
  <c r="W38" i="1"/>
  <c r="U38" i="1"/>
  <c r="O38" i="1"/>
  <c r="G38" i="1"/>
  <c r="E38" i="1"/>
  <c r="Q10" i="18"/>
  <c r="Q13" i="18" s="1"/>
  <c r="E10" i="15" s="1"/>
  <c r="I10" i="18"/>
  <c r="I12" i="18"/>
  <c r="E49" i="11" l="1"/>
  <c r="I29" i="10"/>
  <c r="Q47" i="9"/>
  <c r="I14" i="9"/>
  <c r="I13" i="9"/>
  <c r="I47" i="9" s="1"/>
  <c r="U18" i="11"/>
  <c r="K12" i="13"/>
  <c r="G12" i="13"/>
  <c r="G11" i="13"/>
  <c r="U28" i="11"/>
  <c r="U21" i="11"/>
  <c r="U25" i="11"/>
  <c r="U12" i="11"/>
  <c r="S13" i="7"/>
  <c r="U19" i="11"/>
  <c r="E11" i="15"/>
  <c r="K10" i="13"/>
  <c r="K14" i="13"/>
  <c r="K13" i="13"/>
  <c r="G14" i="13"/>
  <c r="G10" i="13"/>
  <c r="U13" i="11"/>
  <c r="U26" i="11"/>
  <c r="U36" i="11"/>
  <c r="U30" i="11"/>
  <c r="U27" i="11"/>
  <c r="U29" i="11"/>
  <c r="U20" i="11"/>
  <c r="M28" i="8"/>
  <c r="U15" i="11"/>
  <c r="U33" i="11"/>
  <c r="M13" i="7"/>
  <c r="S13" i="6"/>
  <c r="U39" i="11"/>
  <c r="U38" i="11"/>
  <c r="U16" i="11"/>
  <c r="U32" i="11"/>
  <c r="U37" i="11"/>
  <c r="S49" i="11"/>
  <c r="S28" i="8"/>
  <c r="AA12" i="21"/>
  <c r="W12" i="21"/>
  <c r="S12" i="21"/>
  <c r="Q12" i="21"/>
  <c r="O12" i="21"/>
  <c r="G15" i="13" l="1"/>
  <c r="U23" i="11"/>
  <c r="U24" i="11"/>
  <c r="U14" i="11"/>
  <c r="K15" i="13"/>
  <c r="U10" i="11"/>
  <c r="G13" i="18"/>
  <c r="U49" i="11" l="1"/>
  <c r="E9" i="15"/>
  <c r="AK12" i="21"/>
  <c r="AI12" i="21"/>
  <c r="AG12" i="21"/>
  <c r="D13" i="18" l="1"/>
  <c r="E13" i="18"/>
  <c r="F13" i="18"/>
  <c r="H13" i="18"/>
  <c r="I13" i="18"/>
  <c r="J13" i="18"/>
  <c r="K13" i="18"/>
  <c r="L13" i="18"/>
  <c r="M13" i="18"/>
  <c r="N13" i="18"/>
  <c r="P13" i="18"/>
  <c r="C13" i="18"/>
  <c r="E8" i="14" l="1"/>
  <c r="C8" i="14"/>
  <c r="I8" i="13"/>
  <c r="E8" i="13"/>
  <c r="K8" i="18"/>
  <c r="C8" i="18"/>
  <c r="Y38" i="1" l="1"/>
  <c r="I12" i="15"/>
  <c r="I11" i="15"/>
  <c r="L15" i="13"/>
  <c r="J15" i="13"/>
  <c r="H15" i="13"/>
  <c r="F15" i="13"/>
  <c r="R13" i="18"/>
  <c r="C4" i="18"/>
  <c r="A3" i="18"/>
  <c r="A3" i="13" s="1"/>
  <c r="AA49" i="11"/>
  <c r="R28" i="8"/>
  <c r="P28" i="8"/>
  <c r="N28" i="8"/>
  <c r="L28" i="8"/>
  <c r="J28" i="8"/>
  <c r="O7" i="8"/>
  <c r="I7" i="8"/>
  <c r="A4" i="15"/>
  <c r="A4" i="7" s="1"/>
  <c r="Q6" i="6"/>
  <c r="K6" i="6"/>
  <c r="E4" i="6"/>
  <c r="I10" i="15" l="1"/>
  <c r="A4" i="8"/>
  <c r="A4" i="10" s="1"/>
  <c r="A4" i="9" s="1"/>
  <c r="A4" i="11" s="1"/>
  <c r="A4" i="18" s="1"/>
  <c r="A4" i="13" s="1"/>
  <c r="A4" i="14" s="1"/>
  <c r="E13" i="15" l="1"/>
  <c r="I9" i="15" l="1"/>
  <c r="I13" i="15" s="1"/>
  <c r="G9" i="15"/>
  <c r="G10" i="15" l="1"/>
  <c r="G11" i="15"/>
  <c r="G12" i="15"/>
  <c r="G13" i="15" l="1"/>
  <c r="I26" i="11"/>
  <c r="K26" i="11" s="1"/>
  <c r="I31" i="11"/>
  <c r="K31" i="11" s="1"/>
  <c r="I37" i="11"/>
  <c r="K37" i="11" s="1"/>
  <c r="I43" i="11"/>
  <c r="K43" i="11" s="1"/>
  <c r="I15" i="11"/>
  <c r="K15" i="11" s="1"/>
  <c r="I21" i="11"/>
  <c r="K21" i="11" s="1"/>
  <c r="I32" i="11"/>
  <c r="K32" i="11" s="1"/>
  <c r="I38" i="11"/>
  <c r="K38" i="11" s="1"/>
  <c r="I44" i="11"/>
  <c r="K44" i="11" s="1"/>
  <c r="I20" i="11"/>
  <c r="K20" i="11" s="1"/>
  <c r="I16" i="11"/>
  <c r="K16" i="11" s="1"/>
  <c r="I22" i="11"/>
  <c r="K22" i="11" s="1"/>
  <c r="I27" i="11"/>
  <c r="K27" i="11" s="1"/>
  <c r="I33" i="11"/>
  <c r="K33" i="11"/>
  <c r="I39" i="11"/>
  <c r="K39" i="11" s="1"/>
  <c r="I45" i="11"/>
  <c r="K45" i="11" s="1"/>
  <c r="I11" i="11"/>
  <c r="K11" i="11" s="1"/>
  <c r="I17" i="11"/>
  <c r="K17" i="11" s="1"/>
  <c r="I23" i="11"/>
  <c r="K23" i="11" s="1"/>
  <c r="I28" i="11"/>
  <c r="K28" i="11"/>
  <c r="I34" i="11"/>
  <c r="K34" i="11" s="1"/>
  <c r="I40" i="11"/>
  <c r="K40" i="11" s="1"/>
  <c r="I46" i="11"/>
  <c r="K46" i="11" s="1"/>
  <c r="I14" i="11"/>
  <c r="K14" i="11" s="1"/>
  <c r="I12" i="11"/>
  <c r="I18" i="11"/>
  <c r="K18" i="11" s="1"/>
  <c r="I24" i="11"/>
  <c r="K24" i="11" s="1"/>
  <c r="I29" i="11"/>
  <c r="K29" i="11" s="1"/>
  <c r="I35" i="11"/>
  <c r="K35" i="11" s="1"/>
  <c r="I41" i="11"/>
  <c r="K41" i="11" s="1"/>
  <c r="I13" i="11"/>
  <c r="K13" i="11" s="1"/>
  <c r="I19" i="11"/>
  <c r="K19" i="11" s="1"/>
  <c r="I25" i="11"/>
  <c r="K25" i="11" s="1"/>
  <c r="I30" i="11"/>
  <c r="K30" i="11" s="1"/>
  <c r="I36" i="11"/>
  <c r="K36" i="11" s="1"/>
  <c r="I42" i="11"/>
  <c r="K42" i="11" s="1"/>
  <c r="I10" i="11"/>
  <c r="K12" i="11" l="1"/>
  <c r="I49" i="11"/>
  <c r="K10" i="11"/>
  <c r="K49" i="11" l="1"/>
  <c r="P47" i="9"/>
  <c r="H47" i="9"/>
  <c r="L47" i="9"/>
  <c r="N47" i="9"/>
  <c r="J47" i="9"/>
</calcChain>
</file>

<file path=xl/sharedStrings.xml><?xml version="1.0" encoding="utf-8"?>
<sst xmlns="http://schemas.openxmlformats.org/spreadsheetml/2006/main" count="558" uniqueCount="177">
  <si>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</si>
  <si>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</si>
  <si>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</si>
  <si>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</si>
  <si>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</si>
  <si>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</si>
  <si>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</si>
  <si>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</si>
  <si>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</si>
  <si>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</si>
  <si>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</si>
  <si>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</si>
  <si>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</si>
  <si>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</si>
  <si>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</si>
  <si>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</si>
  <si>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</si>
  <si>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</si>
  <si>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</si>
  <si>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</si>
  <si>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</si>
  <si>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</si>
  <si>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</si>
  <si>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</si>
  <si>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</si>
  <si>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</si>
  <si>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</si>
  <si>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</si>
  <si>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</si>
  <si>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</si>
  <si>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</si>
  <si>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</si>
  <si>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</si>
  <si>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</si>
  <si>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</si>
  <si>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</si>
  <si>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</si>
  <si>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</si>
  <si>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</si>
  <si>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</si>
  <si>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</si>
  <si>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</si>
  <si>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</si>
  <si>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</si>
  <si>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</si>
  <si>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</si>
  <si>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</si>
  <si>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</si>
  <si>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</si>
  <si>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</si>
  <si>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</si>
  <si>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</si>
  <si>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</si>
  <si>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</si>
  <si>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</si>
  <si>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</si>
  <si>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</si>
  <si>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</si>
  <si>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</si>
  <si>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</si>
  <si>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</si>
  <si>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</si>
  <si>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</si>
  <si>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</si>
  <si>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</si>
  <si>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</si>
  <si>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</si>
  <si>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</si>
  <si>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</si>
  <si>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</si>
  <si>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</si>
  <si>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</si>
  <si>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</si>
  <si>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</si>
  <si>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</si>
  <si>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</si>
  <si>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</si>
  <si>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</si>
  <si>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</si>
  <si>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</si>
  <si>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</si>
  <si>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</si>
  <si>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</si>
  <si>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</si>
  <si>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</si>
  <si>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</si>
  <si>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</si>
  <si>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</si>
  <si>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</si>
  <si>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</si>
  <si>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</si>
  <si>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</si>
  <si>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</si>
  <si>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</si>
  <si>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</si>
  <si>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</si>
  <si>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</si>
  <si>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</si>
  <si>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</si>
  <si>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</si>
  <si>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</si>
  <si>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</si>
  <si>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</si>
  <si>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</si>
  <si>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</si>
  <si>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</si>
  <si>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</si>
  <si>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</si>
  <si>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</si>
  <si>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</si>
  <si>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</si>
  <si>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</si>
  <si>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</si>
  <si>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</si>
  <si>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</si>
  <si>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</si>
  <si>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</si>
  <si>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</si>
  <si>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</si>
  <si>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</si>
  <si>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</si>
  <si>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</si>
  <si>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</si>
  <si>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</si>
  <si>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</si>
  <si>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</si>
  <si>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</si>
  <si>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1402/02/27</t>
  </si>
  <si>
    <t>1402/02/11</t>
  </si>
  <si>
    <t>1402/02/20</t>
  </si>
  <si>
    <t>1402/02/07</t>
  </si>
  <si>
    <t>درآمدها</t>
  </si>
  <si>
    <t>1402/03/31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</si>
  <si>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</si>
  <si>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</si>
  <si>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</si>
  <si>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</si>
  <si>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</si>
  <si>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</si>
  <si>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</si>
  <si>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</si>
  <si>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</si>
  <si>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</si>
  <si>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</si>
  <si>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</si>
  <si>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</si>
  <si>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</si>
  <si>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</si>
  <si>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</si>
  <si>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</si>
  <si>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</si>
  <si>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</si>
  <si>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</si>
  <si>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</si>
  <si>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</si>
  <si>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</si>
  <si>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</si>
  <si>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</si>
  <si>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1402/07/30</t>
  </si>
  <si>
    <t>1402/07/09</t>
  </si>
  <si>
    <t>کربن‌ ایران‌</t>
  </si>
  <si>
    <t>ح . گروه مالی صبا تامین</t>
  </si>
  <si>
    <t>گروه مالی صبا تامین</t>
  </si>
  <si>
    <t>تجارت الکترونیک  پارسیان</t>
  </si>
  <si>
    <t>پالایش نفت تبریز</t>
  </si>
  <si>
    <t>ح. مبین انرژی خلیج فارس</t>
  </si>
  <si>
    <t>1402/10/30</t>
  </si>
  <si>
    <t>البرزدارو</t>
  </si>
  <si>
    <t>اسنادخزانه-م1بودجه02-050325</t>
  </si>
  <si>
    <t xml:space="preserve"> منتهی به 1402/11/30</t>
  </si>
  <si>
    <t>برای ماه منتهی به 1402/11/30</t>
  </si>
  <si>
    <t>1402/11/30</t>
  </si>
  <si>
    <t xml:space="preserve">از ابتدای سال مالی تا پایان بهمن ماه </t>
  </si>
  <si>
    <t>طی بهمن ماه</t>
  </si>
  <si>
    <t>از ابتدای سال مالی تا پایان بهمن ماه</t>
  </si>
  <si>
    <t>زغال سنگ پروده طبس</t>
  </si>
  <si>
    <t>صنایع‌ لاستیکی‌  سهند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</si>
</sst>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8" fillId="0" borderId="0" xfId="2" applyNumberFormat="1" applyFont="1" applyFill="1" applyAlignment="1">
      <alignment vertical="center"/>
    </xf>
    <xf numFmtId="165" fontId="37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4" fillId="0" borderId="8" xfId="2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4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35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5" fontId="11" fillId="0" borderId="0" xfId="0" applyNumberFormat="1" applyFont="1"/>
    <xf numFmtId="3" fontId="8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3" fontId="34" fillId="0" borderId="0" xfId="0" applyNumberFormat="1" applyFont="1"/>
    <xf numFmtId="0" fontId="2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1" fontId="24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3" fontId="45" fillId="0" borderId="0" xfId="0" applyNumberFormat="1" applyFont="1"/>
    <xf numFmtId="3" fontId="40" fillId="0" borderId="0" xfId="0" applyNumberFormat="1" applyFont="1"/>
    <xf numFmtId="3" fontId="46" fillId="0" borderId="0" xfId="0" applyNumberFormat="1" applyFont="1"/>
    <xf numFmtId="3" fontId="39" fillId="0" borderId="0" xfId="0" applyNumberFormat="1" applyFont="1"/>
    <xf numFmtId="41" fontId="24" fillId="0" borderId="0" xfId="0" applyNumberFormat="1" applyFont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3" fontId="50" fillId="0" borderId="0" xfId="0" applyNumberFormat="1" applyFont="1"/>
    <xf numFmtId="3" fontId="49" fillId="0" borderId="0" xfId="0" applyNumberFormat="1" applyFont="1" applyAlignment="1">
      <alignment vertical="center"/>
    </xf>
    <xf numFmtId="3" fontId="48" fillId="0" borderId="10" xfId="0" applyNumberFormat="1" applyFont="1" applyBorder="1" applyAlignment="1">
      <alignment horizontal="center" vertical="top"/>
    </xf>
    <xf numFmtId="167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43" fontId="1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horizontal="center"/>
    </xf>
    <xf numFmtId="165" fontId="0" fillId="0" borderId="0" xfId="2" applyNumberFormat="1" applyFont="1" applyFill="1"/>
    <xf numFmtId="165" fontId="31" fillId="0" borderId="0" xfId="0" applyNumberFormat="1" applyFont="1" applyFill="1"/>
    <xf numFmtId="165" fontId="5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right" vertical="center" readingOrder="2"/>
    </xf>
    <xf numFmtId="3" fontId="54" fillId="0" borderId="0" xfId="0" applyNumberFormat="1" applyFont="1" applyFill="1" applyAlignment="1">
      <alignment horizontal="right" vertical="center" readingOrder="2"/>
    </xf>
    <xf numFmtId="0" fontId="54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6" fillId="0" borderId="0" xfId="0" applyNumberFormat="1" applyFont="1" applyFill="1"/>
    <xf numFmtId="165" fontId="36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35" fillId="0" borderId="0" xfId="0" applyNumberFormat="1" applyFont="1" applyFill="1"/>
    <xf numFmtId="0" fontId="6" fillId="0" borderId="0" xfId="0" applyFont="1" applyFill="1"/>
    <xf numFmtId="3" fontId="4" fillId="0" borderId="0" xfId="0" applyNumberFormat="1" applyFont="1" applyFill="1"/>
    <xf numFmtId="0" fontId="11" fillId="0" borderId="0" xfId="0" applyFont="1" applyFill="1"/>
    <xf numFmtId="168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41" fontId="4" fillId="0" borderId="0" xfId="0" applyNumberFormat="1" applyFont="1" applyFill="1"/>
    <xf numFmtId="168" fontId="11" fillId="0" borderId="0" xfId="0" applyNumberFormat="1" applyFont="1" applyFill="1"/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2" xfId="0" applyNumberFormat="1" applyFont="1" applyFill="1" applyBorder="1"/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/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41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41" fontId="8" fillId="0" borderId="7" xfId="0" applyNumberFormat="1" applyFont="1" applyFill="1" applyBorder="1"/>
    <xf numFmtId="41" fontId="33" fillId="0" borderId="0" xfId="0" applyNumberFormat="1" applyFont="1" applyFill="1"/>
    <xf numFmtId="41" fontId="47" fillId="0" borderId="0" xfId="0" applyNumberFormat="1" applyFont="1" applyFill="1"/>
    <xf numFmtId="3" fontId="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11" fillId="0" borderId="0" xfId="2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3" fontId="13" fillId="0" borderId="2" xfId="0" applyNumberFormat="1" applyFont="1" applyFill="1" applyBorder="1"/>
    <xf numFmtId="0" fontId="13" fillId="0" borderId="0" xfId="0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41" fontId="24" fillId="0" borderId="0" xfId="0" applyNumberFormat="1" applyFont="1" applyFill="1"/>
    <xf numFmtId="165" fontId="0" fillId="0" borderId="0" xfId="0" applyNumberFormat="1" applyFill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8" fontId="8" fillId="0" borderId="0" xfId="0" applyNumberFormat="1" applyFont="1" applyFill="1"/>
    <xf numFmtId="3" fontId="50" fillId="0" borderId="0" xfId="0" applyNumberFormat="1" applyFont="1" applyFill="1"/>
    <xf numFmtId="165" fontId="47" fillId="0" borderId="0" xfId="0" applyNumberFormat="1" applyFont="1" applyFill="1" applyAlignment="1">
      <alignment horizontal="right" vertical="center"/>
    </xf>
    <xf numFmtId="165" fontId="33" fillId="0" borderId="0" xfId="0" applyNumberFormat="1" applyFont="1" applyFill="1" applyAlignment="1">
      <alignment horizontal="right" vertical="center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5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right" vertical="center" readingOrder="2"/>
    </xf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600074</xdr:colOff>
      <xdr:row>41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68527A-8C68-4019-A689-A91A17EFD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6" y="0"/>
          <a:ext cx="7305674" cy="782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0" zoomScaleNormal="100" zoomScaleSheetLayoutView="100" workbookViewId="0">
      <selection activeCell="F49" sqref="F49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204" t="s">
        <v>94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</row>
    <row r="24" spans="1:13" ht="1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</row>
    <row r="25" spans="1:13" ht="1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</row>
    <row r="28" spans="1:13">
      <c r="A28" s="205" t="s">
        <v>169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13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13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2" spans="1:13">
      <c r="C32" s="1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1"/>
  <sheetViews>
    <sheetView rightToLeft="1" view="pageBreakPreview" zoomScale="40" zoomScaleNormal="100" zoomScaleSheetLayoutView="40" workbookViewId="0">
      <selection activeCell="U50" sqref="A50:U53"/>
    </sheetView>
  </sheetViews>
  <sheetFormatPr defaultColWidth="9.140625" defaultRowHeight="27.75"/>
  <cols>
    <col min="1" max="1" width="74.140625" style="106" bestFit="1" customWidth="1"/>
    <col min="2" max="2" width="1" style="106" customWidth="1"/>
    <col min="3" max="3" width="39.28515625" style="106" bestFit="1" customWidth="1"/>
    <col min="4" max="4" width="1" style="106" customWidth="1"/>
    <col min="5" max="5" width="45.7109375" style="106" bestFit="1" customWidth="1"/>
    <col min="6" max="6" width="2.5703125" style="106" customWidth="1"/>
    <col min="7" max="7" width="44.28515625" style="106" bestFit="1" customWidth="1"/>
    <col min="8" max="8" width="1" style="106" customWidth="1"/>
    <col min="9" max="9" width="43.85546875" style="106" bestFit="1" customWidth="1"/>
    <col min="10" max="10" width="1" style="106" customWidth="1"/>
    <col min="11" max="11" width="22.28515625" style="107" customWidth="1"/>
    <col min="12" max="12" width="1" style="106" customWidth="1"/>
    <col min="13" max="13" width="44.28515625" style="106" bestFit="1" customWidth="1"/>
    <col min="14" max="14" width="1" style="106" customWidth="1"/>
    <col min="15" max="15" width="44.5703125" style="106" bestFit="1" customWidth="1"/>
    <col min="16" max="16" width="1.5703125" style="106" customWidth="1"/>
    <col min="17" max="17" width="44" style="106" customWidth="1"/>
    <col min="18" max="18" width="1.28515625" style="106" customWidth="1"/>
    <col min="19" max="19" width="43.42578125" style="106" customWidth="1"/>
    <col min="20" max="20" width="1" style="106" customWidth="1"/>
    <col min="21" max="21" width="23.42578125" style="107" customWidth="1"/>
    <col min="22" max="22" width="1" style="106" customWidth="1"/>
    <col min="23" max="23" width="36.5703125" style="106" bestFit="1" customWidth="1"/>
    <col min="24" max="24" width="34.85546875" style="106" bestFit="1" customWidth="1"/>
    <col min="25" max="25" width="37.7109375" style="106" bestFit="1" customWidth="1"/>
    <col min="26" max="26" width="23" style="106" bestFit="1" customWidth="1"/>
    <col min="27" max="27" width="31.7109375" style="106" bestFit="1" customWidth="1"/>
    <col min="28" max="16384" width="9.140625" style="106"/>
  </cols>
  <sheetData>
    <row r="2" spans="1:25" s="98" customFormat="1" ht="78">
      <c r="A2" s="231" t="s">
        <v>67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25" s="98" customFormat="1" ht="78">
      <c r="A3" s="231" t="s">
        <v>29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</row>
    <row r="4" spans="1:25" s="98" customFormat="1" ht="78">
      <c r="A4" s="231" t="str">
        <f>'درآمد ناشی از فروش '!A4:Q4</f>
        <v>برای ماه منتهی به 1402/11/30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spans="1:25" s="100" customFormat="1" ht="36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5" s="101" customFormat="1" ht="53.25">
      <c r="A6" s="234" t="s">
        <v>80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U6" s="102"/>
    </row>
    <row r="7" spans="1:25" ht="40.5">
      <c r="A7" s="103"/>
      <c r="B7" s="103"/>
      <c r="C7" s="103"/>
      <c r="D7" s="103"/>
      <c r="E7" s="103"/>
      <c r="F7" s="103"/>
      <c r="G7" s="103"/>
      <c r="H7" s="103"/>
      <c r="I7" s="104"/>
      <c r="J7" s="103"/>
      <c r="K7" s="105"/>
      <c r="L7" s="103"/>
      <c r="M7" s="103"/>
      <c r="N7" s="103"/>
      <c r="O7" s="103"/>
      <c r="P7" s="103"/>
      <c r="Q7" s="103"/>
      <c r="R7" s="103"/>
      <c r="S7" s="104"/>
    </row>
    <row r="8" spans="1:25" s="101" customFormat="1" ht="46.5" customHeight="1" thickBot="1">
      <c r="A8" s="232" t="s">
        <v>3</v>
      </c>
      <c r="C8" s="233" t="s">
        <v>173</v>
      </c>
      <c r="D8" s="233" t="s">
        <v>31</v>
      </c>
      <c r="E8" s="233" t="s">
        <v>31</v>
      </c>
      <c r="F8" s="233"/>
      <c r="G8" s="233" t="s">
        <v>31</v>
      </c>
      <c r="H8" s="233" t="s">
        <v>31</v>
      </c>
      <c r="I8" s="233" t="s">
        <v>31</v>
      </c>
      <c r="J8" s="233" t="s">
        <v>31</v>
      </c>
      <c r="K8" s="233" t="s">
        <v>31</v>
      </c>
      <c r="M8" s="233" t="s">
        <v>174</v>
      </c>
      <c r="N8" s="233" t="s">
        <v>32</v>
      </c>
      <c r="O8" s="233" t="s">
        <v>32</v>
      </c>
      <c r="P8" s="233" t="s">
        <v>32</v>
      </c>
      <c r="Q8" s="233" t="s">
        <v>32</v>
      </c>
      <c r="R8" s="233"/>
      <c r="S8" s="233" t="s">
        <v>32</v>
      </c>
      <c r="T8" s="233" t="s">
        <v>32</v>
      </c>
      <c r="U8" s="233" t="s">
        <v>32</v>
      </c>
    </row>
    <row r="9" spans="1:25" s="108" customFormat="1" ht="76.5" customHeight="1" thickBot="1">
      <c r="A9" s="233" t="s">
        <v>3</v>
      </c>
      <c r="C9" s="109" t="s">
        <v>49</v>
      </c>
      <c r="E9" s="109" t="s">
        <v>50</v>
      </c>
      <c r="F9" s="109"/>
      <c r="G9" s="109" t="s">
        <v>51</v>
      </c>
      <c r="I9" s="109" t="s">
        <v>22</v>
      </c>
      <c r="K9" s="109" t="s">
        <v>52</v>
      </c>
      <c r="M9" s="109" t="s">
        <v>49</v>
      </c>
      <c r="O9" s="109" t="s">
        <v>50</v>
      </c>
      <c r="Q9" s="109" t="s">
        <v>51</v>
      </c>
      <c r="R9" s="109"/>
      <c r="S9" s="109" t="s">
        <v>22</v>
      </c>
      <c r="U9" s="109" t="s">
        <v>52</v>
      </c>
    </row>
    <row r="10" spans="1:25" s="111" customFormat="1" ht="51" customHeight="1">
      <c r="A10" s="110" t="s">
        <v>162</v>
      </c>
      <c r="C10" s="112">
        <v>0</v>
      </c>
      <c r="D10" s="112"/>
      <c r="E10" s="112">
        <f>VLOOKUP(A10,'درآمد ناشی از تغییر قیمت اوراق '!A9:Q28,9,0)</f>
        <v>-23614492254</v>
      </c>
      <c r="F10" s="112"/>
      <c r="G10" s="112">
        <v>-908721209</v>
      </c>
      <c r="H10" s="112"/>
      <c r="I10" s="112">
        <f t="shared" ref="I10:I46" si="0">C10+E10+G10</f>
        <v>-24523213463</v>
      </c>
      <c r="K10" s="113">
        <f>I10/-177643109092</f>
        <v>0.13804764839090727</v>
      </c>
      <c r="M10" s="112">
        <v>33000000000</v>
      </c>
      <c r="N10" s="112"/>
      <c r="O10" s="112">
        <f>VLOOKUP(A10,'درآمد ناشی از تغییر قیمت اوراق '!A9:Q28,17,0)</f>
        <v>-43482790808</v>
      </c>
      <c r="P10" s="112"/>
      <c r="Q10" s="112">
        <v>-906084935</v>
      </c>
      <c r="R10" s="112"/>
      <c r="S10" s="112">
        <f>M10+O10+Q10</f>
        <v>-11388875743</v>
      </c>
      <c r="U10" s="113">
        <f>S10/'جمع درآمدها'!$J$5</f>
        <v>-3.1140901690800353E-2</v>
      </c>
      <c r="W10" s="114"/>
      <c r="X10" s="114"/>
      <c r="Y10" s="101"/>
    </row>
    <row r="11" spans="1:25" s="111" customFormat="1" ht="51" customHeight="1">
      <c r="A11" s="110" t="s">
        <v>164</v>
      </c>
      <c r="C11" s="112">
        <v>0</v>
      </c>
      <c r="D11" s="112"/>
      <c r="E11" s="112">
        <v>0</v>
      </c>
      <c r="F11" s="112"/>
      <c r="G11" s="112">
        <v>-3312047634</v>
      </c>
      <c r="H11" s="112"/>
      <c r="I11" s="112">
        <f t="shared" si="0"/>
        <v>-3312047634</v>
      </c>
      <c r="K11" s="113">
        <f t="shared" ref="K11:K48" si="1">I11/-177643109092</f>
        <v>1.8644391279397817E-2</v>
      </c>
      <c r="M11" s="112">
        <v>0</v>
      </c>
      <c r="N11" s="112"/>
      <c r="O11" s="112">
        <v>0</v>
      </c>
      <c r="P11" s="112"/>
      <c r="Q11" s="112">
        <v>-1232444549</v>
      </c>
      <c r="R11" s="112"/>
      <c r="S11" s="112">
        <f t="shared" ref="S11:S48" si="2">M11+O11+Q11</f>
        <v>-1232444549</v>
      </c>
      <c r="U11" s="113">
        <f>S11/'جمع درآمدها'!$J$5</f>
        <v>-3.3699054591372741E-3</v>
      </c>
      <c r="W11" s="114"/>
      <c r="X11" s="114"/>
      <c r="Y11" s="101"/>
    </row>
    <row r="12" spans="1:25" s="111" customFormat="1" ht="51" customHeight="1">
      <c r="A12" s="110" t="s">
        <v>145</v>
      </c>
      <c r="C12" s="112">
        <v>0</v>
      </c>
      <c r="D12" s="112"/>
      <c r="E12" s="112">
        <v>7099915436</v>
      </c>
      <c r="F12" s="112"/>
      <c r="G12" s="112">
        <v>-305799868</v>
      </c>
      <c r="H12" s="112"/>
      <c r="I12" s="112">
        <f t="shared" si="0"/>
        <v>6794115568</v>
      </c>
      <c r="K12" s="113">
        <f t="shared" si="1"/>
        <v>-3.82458717522298E-2</v>
      </c>
      <c r="M12" s="112">
        <v>0</v>
      </c>
      <c r="N12" s="112"/>
      <c r="O12" s="112">
        <f>VLOOKUP(A12,'درآمد ناشی از تغییر قیمت اوراق '!A11:Q30,17,0)</f>
        <v>-23328292312</v>
      </c>
      <c r="P12" s="112"/>
      <c r="Q12" s="112">
        <v>-305799868</v>
      </c>
      <c r="R12" s="112"/>
      <c r="S12" s="112">
        <f t="shared" si="2"/>
        <v>-23634092180</v>
      </c>
      <c r="U12" s="113">
        <f>S12/'جمع درآمدها'!$J$5</f>
        <v>-6.4623318204262314E-2</v>
      </c>
      <c r="W12" s="114"/>
      <c r="X12" s="114"/>
      <c r="Y12" s="101"/>
    </row>
    <row r="13" spans="1:25" s="111" customFormat="1" ht="51" customHeight="1">
      <c r="A13" s="110" t="s">
        <v>125</v>
      </c>
      <c r="C13" s="112">
        <v>0</v>
      </c>
      <c r="D13" s="112"/>
      <c r="E13" s="112">
        <f>VLOOKUP(A13,'درآمد ناشی از تغییر قیمت اوراق '!A12:Q31,9,0)</f>
        <v>-3001651894</v>
      </c>
      <c r="F13" s="112"/>
      <c r="G13" s="112">
        <v>500309198</v>
      </c>
      <c r="H13" s="112"/>
      <c r="I13" s="112">
        <f t="shared" si="0"/>
        <v>-2501342696</v>
      </c>
      <c r="K13" s="113">
        <f t="shared" si="1"/>
        <v>1.4080718969541193E-2</v>
      </c>
      <c r="M13" s="112">
        <v>4381000000</v>
      </c>
      <c r="N13" s="112"/>
      <c r="O13" s="112">
        <f>VLOOKUP(A13,'درآمد ناشی از تغییر قیمت اوراق '!A12:Q31,17,0)</f>
        <v>9916730933</v>
      </c>
      <c r="P13" s="112"/>
      <c r="Q13" s="112">
        <v>490725094</v>
      </c>
      <c r="R13" s="112"/>
      <c r="S13" s="112">
        <f t="shared" si="2"/>
        <v>14788456027</v>
      </c>
      <c r="U13" s="113">
        <f>S13/'جمع درآمدها'!$J$5</f>
        <v>4.0436463237259065E-2</v>
      </c>
      <c r="W13" s="114"/>
      <c r="X13" s="114"/>
      <c r="Y13" s="101"/>
    </row>
    <row r="14" spans="1:25" s="111" customFormat="1" ht="51" customHeight="1">
      <c r="A14" s="110" t="s">
        <v>112</v>
      </c>
      <c r="C14" s="112">
        <v>0</v>
      </c>
      <c r="D14" s="112"/>
      <c r="E14" s="112">
        <f>VLOOKUP(A14,'درآمد ناشی از تغییر قیمت اوراق '!A13:Q32,9,0)</f>
        <v>59583833</v>
      </c>
      <c r="F14" s="112"/>
      <c r="G14" s="112">
        <v>-12289452024</v>
      </c>
      <c r="H14" s="112"/>
      <c r="I14" s="112">
        <f t="shared" si="0"/>
        <v>-12229868191</v>
      </c>
      <c r="K14" s="113">
        <f t="shared" si="1"/>
        <v>6.8845159564654132E-2</v>
      </c>
      <c r="M14" s="112">
        <v>45450000900</v>
      </c>
      <c r="N14" s="112"/>
      <c r="O14" s="112">
        <f>VLOOKUP(A14,'درآمد ناشی از تغییر قیمت اوراق '!A13:Q32,17,0)</f>
        <v>-896</v>
      </c>
      <c r="P14" s="112"/>
      <c r="Q14" s="112">
        <v>-18252811365</v>
      </c>
      <c r="R14" s="112"/>
      <c r="S14" s="112">
        <f t="shared" si="2"/>
        <v>27197188639</v>
      </c>
      <c r="U14" s="113">
        <f>S14/'جمع درآمدها'!$J$5</f>
        <v>7.4365986317289759E-2</v>
      </c>
      <c r="W14" s="114"/>
      <c r="X14" s="114"/>
      <c r="Y14" s="101"/>
    </row>
    <row r="15" spans="1:25" s="111" customFormat="1" ht="51" customHeight="1">
      <c r="A15" s="110" t="s">
        <v>88</v>
      </c>
      <c r="C15" s="112">
        <v>0</v>
      </c>
      <c r="D15" s="112"/>
      <c r="E15" s="112">
        <f>VLOOKUP(A15,'درآمد ناشی از تغییر قیمت اوراق '!A14:Q33,9,0)</f>
        <v>2684992779</v>
      </c>
      <c r="F15" s="112"/>
      <c r="G15" s="112">
        <v>-74607317</v>
      </c>
      <c r="H15" s="112"/>
      <c r="I15" s="112">
        <f t="shared" si="0"/>
        <v>2610385462</v>
      </c>
      <c r="K15" s="113">
        <f t="shared" si="1"/>
        <v>-1.469454951189861E-2</v>
      </c>
      <c r="M15" s="112">
        <v>43712000000</v>
      </c>
      <c r="N15" s="112"/>
      <c r="O15" s="112">
        <f>VLOOKUP(A15,'درآمد ناشی از تغییر قیمت اوراق '!A14:Q33,17,0)</f>
        <v>-6429618517</v>
      </c>
      <c r="P15" s="112"/>
      <c r="Q15" s="112">
        <v>12475108855</v>
      </c>
      <c r="R15" s="112"/>
      <c r="S15" s="112">
        <f t="shared" si="2"/>
        <v>49757490338</v>
      </c>
      <c r="U15" s="113">
        <f>S15/'جمع درآمدها'!$J$5</f>
        <v>0.13605321104227333</v>
      </c>
      <c r="W15" s="114"/>
      <c r="X15" s="114"/>
      <c r="Y15" s="101"/>
    </row>
    <row r="16" spans="1:25" s="111" customFormat="1" ht="51" customHeight="1">
      <c r="A16" s="110" t="s">
        <v>110</v>
      </c>
      <c r="C16" s="112">
        <v>0</v>
      </c>
      <c r="D16" s="112"/>
      <c r="E16" s="112">
        <f>VLOOKUP(A16,'درآمد ناشی از تغییر قیمت اوراق '!A15:Q34,9,0)</f>
        <v>-34222255166</v>
      </c>
      <c r="F16" s="112"/>
      <c r="G16" s="112">
        <v>429525421</v>
      </c>
      <c r="H16" s="112"/>
      <c r="I16" s="112">
        <f t="shared" si="0"/>
        <v>-33792729745</v>
      </c>
      <c r="K16" s="113">
        <f t="shared" si="1"/>
        <v>0.19022820484130912</v>
      </c>
      <c r="M16" s="112">
        <v>0</v>
      </c>
      <c r="N16" s="112"/>
      <c r="O16" s="112">
        <f>VLOOKUP(A16,'درآمد ناشی از تغییر قیمت اوراق '!A15:Q34,17,0)</f>
        <v>72436675955</v>
      </c>
      <c r="P16" s="112"/>
      <c r="Q16" s="112">
        <v>27244714104</v>
      </c>
      <c r="R16" s="112"/>
      <c r="S16" s="112">
        <f t="shared" si="2"/>
        <v>99681390059</v>
      </c>
      <c r="U16" s="113">
        <f>S16/'جمع درآمدها'!$J$5</f>
        <v>0.27256143962564283</v>
      </c>
      <c r="W16" s="114"/>
      <c r="X16" s="114"/>
      <c r="Y16" s="101"/>
    </row>
    <row r="17" spans="1:25" s="111" customFormat="1" ht="51" customHeight="1">
      <c r="A17" s="110" t="s">
        <v>111</v>
      </c>
      <c r="C17" s="112">
        <v>0</v>
      </c>
      <c r="D17" s="112"/>
      <c r="E17" s="112">
        <v>0</v>
      </c>
      <c r="F17" s="112"/>
      <c r="G17" s="112">
        <v>-2646258907</v>
      </c>
      <c r="H17" s="112"/>
      <c r="I17" s="112">
        <f t="shared" si="0"/>
        <v>-2646258907</v>
      </c>
      <c r="K17" s="113">
        <f t="shared" si="1"/>
        <v>1.4896490612701013E-2</v>
      </c>
      <c r="M17" s="112">
        <v>31960000000</v>
      </c>
      <c r="N17" s="112"/>
      <c r="O17" s="112">
        <v>0</v>
      </c>
      <c r="P17" s="112"/>
      <c r="Q17" s="112">
        <v>-26769154509</v>
      </c>
      <c r="R17" s="112"/>
      <c r="S17" s="112">
        <f t="shared" si="2"/>
        <v>5190845491</v>
      </c>
      <c r="U17" s="113">
        <f>S17/'جمع درآمدها'!$J$5</f>
        <v>1.4193464989441082E-2</v>
      </c>
      <c r="W17" s="114"/>
      <c r="X17" s="114"/>
      <c r="Y17" s="101"/>
    </row>
    <row r="18" spans="1:25" s="111" customFormat="1" ht="51" customHeight="1">
      <c r="A18" s="110" t="s">
        <v>90</v>
      </c>
      <c r="C18" s="112">
        <v>0</v>
      </c>
      <c r="D18" s="112"/>
      <c r="E18" s="112">
        <f>VLOOKUP(A18,'درآمد ناشی از تغییر قیمت اوراق '!A17:Q36,9,0)</f>
        <v>-23037417444</v>
      </c>
      <c r="F18" s="112"/>
      <c r="G18" s="112">
        <v>7314818229</v>
      </c>
      <c r="H18" s="112"/>
      <c r="I18" s="112">
        <f t="shared" si="0"/>
        <v>-15722599215</v>
      </c>
      <c r="K18" s="113">
        <f t="shared" si="1"/>
        <v>8.8506665388621328E-2</v>
      </c>
      <c r="M18" s="112">
        <v>3900000000</v>
      </c>
      <c r="N18" s="112"/>
      <c r="O18" s="112">
        <f>VLOOKUP(A18,'درآمد ناشی از تغییر قیمت اوراق '!A17:Q36,17,0)</f>
        <v>7714863453</v>
      </c>
      <c r="P18" s="112"/>
      <c r="Q18" s="112">
        <v>46073889153</v>
      </c>
      <c r="R18" s="112"/>
      <c r="S18" s="112">
        <f t="shared" si="2"/>
        <v>57688752606</v>
      </c>
      <c r="U18" s="113">
        <f>S18/'جمع درآمدها'!$J$5</f>
        <v>0.15773986951016897</v>
      </c>
      <c r="W18" s="114"/>
      <c r="X18" s="114"/>
      <c r="Y18" s="101"/>
    </row>
    <row r="19" spans="1:25" s="111" customFormat="1" ht="51" customHeight="1">
      <c r="A19" s="110" t="s">
        <v>107</v>
      </c>
      <c r="C19" s="112">
        <v>0</v>
      </c>
      <c r="D19" s="112"/>
      <c r="E19" s="112">
        <f>VLOOKUP(A19,'درآمد ناشی از تغییر قیمت اوراق '!A18:Q37,9,0)</f>
        <v>7257064010</v>
      </c>
      <c r="F19" s="112"/>
      <c r="G19" s="112">
        <v>-469406668</v>
      </c>
      <c r="H19" s="112"/>
      <c r="I19" s="112">
        <f t="shared" si="0"/>
        <v>6787657342</v>
      </c>
      <c r="K19" s="113">
        <f t="shared" si="1"/>
        <v>-3.8209516691608478E-2</v>
      </c>
      <c r="M19" s="112">
        <v>52767000000</v>
      </c>
      <c r="N19" s="112"/>
      <c r="O19" s="112">
        <f>VLOOKUP(A19,'درآمد ناشی از تغییر قیمت اوراق '!A18:Q37,17,0)</f>
        <v>-51225984101</v>
      </c>
      <c r="P19" s="112"/>
      <c r="Q19" s="112">
        <v>-69228725827</v>
      </c>
      <c r="R19" s="112"/>
      <c r="S19" s="112">
        <f t="shared" si="2"/>
        <v>-67687709928</v>
      </c>
      <c r="U19" s="113">
        <f>S19/'جمع درآمدها'!$J$5</f>
        <v>-0.18508028080285457</v>
      </c>
      <c r="W19" s="114"/>
      <c r="X19" s="114"/>
      <c r="Y19" s="101"/>
    </row>
    <row r="20" spans="1:25" s="111" customFormat="1" ht="51" customHeight="1">
      <c r="A20" s="110" t="s">
        <v>99</v>
      </c>
      <c r="C20" s="112">
        <v>0</v>
      </c>
      <c r="D20" s="112"/>
      <c r="E20" s="112">
        <f>VLOOKUP(A20,'درآمد ناشی از تغییر قیمت اوراق '!A19:Q38,9,0)</f>
        <v>-13322306767</v>
      </c>
      <c r="F20" s="112"/>
      <c r="G20" s="112">
        <v>122426059</v>
      </c>
      <c r="H20" s="112"/>
      <c r="I20" s="112">
        <f t="shared" si="0"/>
        <v>-13199880708</v>
      </c>
      <c r="K20" s="113">
        <f t="shared" si="1"/>
        <v>7.4305616330796617E-2</v>
      </c>
      <c r="M20" s="112">
        <v>11400000000</v>
      </c>
      <c r="N20" s="112"/>
      <c r="O20" s="112">
        <f>VLOOKUP(A20,'درآمد ناشی از تغییر قیمت اوراق '!A19:Q38,17,0)</f>
        <v>1723807796</v>
      </c>
      <c r="P20" s="112"/>
      <c r="Q20" s="112">
        <v>938244414</v>
      </c>
      <c r="R20" s="112"/>
      <c r="S20" s="112">
        <f t="shared" si="2"/>
        <v>14062052210</v>
      </c>
      <c r="U20" s="113">
        <f>S20/'جمع درآمدها'!$J$5</f>
        <v>3.8450238225811138E-2</v>
      </c>
      <c r="W20" s="114"/>
      <c r="X20" s="114"/>
      <c r="Y20" s="101"/>
    </row>
    <row r="21" spans="1:25" s="111" customFormat="1" ht="51" customHeight="1">
      <c r="A21" s="110" t="s">
        <v>115</v>
      </c>
      <c r="C21" s="112">
        <v>0</v>
      </c>
      <c r="D21" s="112"/>
      <c r="E21" s="112">
        <v>0</v>
      </c>
      <c r="F21" s="112"/>
      <c r="G21" s="112">
        <v>-11915250</v>
      </c>
      <c r="H21" s="112"/>
      <c r="I21" s="112">
        <f t="shared" si="0"/>
        <v>-11915250</v>
      </c>
      <c r="K21" s="113">
        <f t="shared" si="1"/>
        <v>6.7074090635450332E-5</v>
      </c>
      <c r="M21" s="112">
        <v>0</v>
      </c>
      <c r="N21" s="112"/>
      <c r="O21" s="112">
        <v>0</v>
      </c>
      <c r="P21" s="112"/>
      <c r="Q21" s="112">
        <v>-11915250</v>
      </c>
      <c r="R21" s="112"/>
      <c r="S21" s="112">
        <f t="shared" si="2"/>
        <v>-11915250</v>
      </c>
      <c r="U21" s="113">
        <f>S21/'جمع درآمدها'!$J$5</f>
        <v>-3.2580180629275036E-5</v>
      </c>
      <c r="W21" s="114"/>
      <c r="X21" s="114"/>
      <c r="Y21" s="101"/>
    </row>
    <row r="22" spans="1:25" s="111" customFormat="1" ht="51" customHeight="1">
      <c r="A22" s="110" t="s">
        <v>146</v>
      </c>
      <c r="C22" s="112">
        <v>0</v>
      </c>
      <c r="D22" s="112"/>
      <c r="E22" s="112">
        <v>0</v>
      </c>
      <c r="F22" s="112"/>
      <c r="G22" s="112">
        <v>349997838</v>
      </c>
      <c r="H22" s="112"/>
      <c r="I22" s="112">
        <f t="shared" si="0"/>
        <v>349997838</v>
      </c>
      <c r="K22" s="113">
        <f t="shared" si="1"/>
        <v>-1.9702303105871605E-3</v>
      </c>
      <c r="M22" s="112">
        <v>0</v>
      </c>
      <c r="N22" s="112"/>
      <c r="O22" s="112">
        <v>0</v>
      </c>
      <c r="P22" s="112"/>
      <c r="Q22" s="112">
        <v>-2738086622</v>
      </c>
      <c r="R22" s="112"/>
      <c r="S22" s="112">
        <f t="shared" si="2"/>
        <v>-2738086622</v>
      </c>
      <c r="U22" s="113">
        <f>S22/'جمع درآمدها'!$J$5</f>
        <v>-7.4868220745147197E-3</v>
      </c>
      <c r="W22" s="114"/>
      <c r="X22" s="114"/>
      <c r="Y22" s="101"/>
    </row>
    <row r="23" spans="1:25" s="111" customFormat="1" ht="51" customHeight="1">
      <c r="A23" s="110" t="s">
        <v>108</v>
      </c>
      <c r="C23" s="112">
        <v>0</v>
      </c>
      <c r="D23" s="112"/>
      <c r="E23" s="112">
        <v>0</v>
      </c>
      <c r="F23" s="112"/>
      <c r="G23" s="112">
        <v>258514089</v>
      </c>
      <c r="H23" s="112"/>
      <c r="I23" s="112">
        <f t="shared" si="0"/>
        <v>258514089</v>
      </c>
      <c r="K23" s="113">
        <f t="shared" si="1"/>
        <v>-1.4552441145697216E-3</v>
      </c>
      <c r="M23" s="112">
        <v>14000000000</v>
      </c>
      <c r="N23" s="112"/>
      <c r="O23" s="112">
        <v>0</v>
      </c>
      <c r="P23" s="112"/>
      <c r="Q23" s="112">
        <v>6388359713</v>
      </c>
      <c r="R23" s="112"/>
      <c r="S23" s="112">
        <f t="shared" si="2"/>
        <v>20388359713</v>
      </c>
      <c r="U23" s="113">
        <f>S23/'جمع درآمدها'!$J$5</f>
        <v>5.5748426779477903E-2</v>
      </c>
      <c r="W23" s="114"/>
      <c r="X23" s="114"/>
      <c r="Y23" s="101"/>
    </row>
    <row r="24" spans="1:25" s="111" customFormat="1" ht="51" customHeight="1">
      <c r="A24" s="110" t="s">
        <v>165</v>
      </c>
      <c r="C24" s="112">
        <v>0</v>
      </c>
      <c r="D24" s="112"/>
      <c r="E24" s="112">
        <v>0</v>
      </c>
      <c r="F24" s="112"/>
      <c r="G24" s="112">
        <v>0</v>
      </c>
      <c r="H24" s="112"/>
      <c r="I24" s="112">
        <f t="shared" si="0"/>
        <v>0</v>
      </c>
      <c r="K24" s="113">
        <f t="shared" si="1"/>
        <v>0</v>
      </c>
      <c r="M24" s="112">
        <v>0</v>
      </c>
      <c r="N24" s="112"/>
      <c r="O24" s="112">
        <v>0</v>
      </c>
      <c r="P24" s="112"/>
      <c r="Q24" s="112">
        <v>-228339252</v>
      </c>
      <c r="R24" s="112"/>
      <c r="S24" s="112">
        <f t="shared" si="2"/>
        <v>-228339252</v>
      </c>
      <c r="U24" s="113">
        <f>S24/'جمع درآمدها'!$J$5</f>
        <v>-6.243540064130883E-4</v>
      </c>
      <c r="W24" s="114"/>
      <c r="X24" s="114"/>
      <c r="Y24" s="101"/>
    </row>
    <row r="25" spans="1:25" s="111" customFormat="1" ht="51" customHeight="1">
      <c r="A25" s="110" t="s">
        <v>120</v>
      </c>
      <c r="C25" s="112">
        <v>0</v>
      </c>
      <c r="D25" s="112"/>
      <c r="E25" s="112">
        <v>-2163437802</v>
      </c>
      <c r="F25" s="112"/>
      <c r="G25" s="112">
        <v>0</v>
      </c>
      <c r="H25" s="112"/>
      <c r="I25" s="112">
        <f t="shared" si="0"/>
        <v>-2163437802</v>
      </c>
      <c r="K25" s="113">
        <f t="shared" si="1"/>
        <v>1.2178563036067852E-2</v>
      </c>
      <c r="M25" s="112">
        <v>9400000000</v>
      </c>
      <c r="N25" s="112"/>
      <c r="O25" s="112">
        <v>-1837363696</v>
      </c>
      <c r="P25" s="112"/>
      <c r="Q25" s="112">
        <v>2995923267</v>
      </c>
      <c r="R25" s="112"/>
      <c r="S25" s="112">
        <f t="shared" si="2"/>
        <v>10558559571</v>
      </c>
      <c r="U25" s="113">
        <f>S25/'جمع درآمدها'!$J$5</f>
        <v>2.8870546401304271E-2</v>
      </c>
      <c r="W25" s="114"/>
      <c r="X25" s="114"/>
      <c r="Y25" s="101"/>
    </row>
    <row r="26" spans="1:25" s="111" customFormat="1" ht="51" customHeight="1">
      <c r="A26" s="110" t="s">
        <v>147</v>
      </c>
      <c r="C26" s="112">
        <v>0</v>
      </c>
      <c r="D26" s="112"/>
      <c r="E26" s="112">
        <v>0</v>
      </c>
      <c r="F26" s="112"/>
      <c r="G26" s="112">
        <v>0</v>
      </c>
      <c r="H26" s="112"/>
      <c r="I26" s="112">
        <f t="shared" si="0"/>
        <v>0</v>
      </c>
      <c r="K26" s="113">
        <f t="shared" si="1"/>
        <v>0</v>
      </c>
      <c r="M26" s="112">
        <v>0</v>
      </c>
      <c r="N26" s="112"/>
      <c r="O26" s="112">
        <v>0</v>
      </c>
      <c r="P26" s="112"/>
      <c r="Q26" s="112">
        <v>-52464660</v>
      </c>
      <c r="R26" s="112"/>
      <c r="S26" s="112">
        <f t="shared" si="2"/>
        <v>-52464660</v>
      </c>
      <c r="U26" s="113">
        <f>S26/'جمع درآمدها'!$J$5</f>
        <v>-1.4345549606206338E-4</v>
      </c>
      <c r="W26" s="114"/>
      <c r="X26" s="114"/>
      <c r="Y26" s="101"/>
    </row>
    <row r="27" spans="1:25" s="111" customFormat="1" ht="51" customHeight="1">
      <c r="A27" s="110" t="s">
        <v>122</v>
      </c>
      <c r="C27" s="112">
        <v>0</v>
      </c>
      <c r="D27" s="112"/>
      <c r="E27" s="112">
        <v>0</v>
      </c>
      <c r="F27" s="112"/>
      <c r="G27" s="112">
        <v>0</v>
      </c>
      <c r="H27" s="112"/>
      <c r="I27" s="112">
        <f t="shared" si="0"/>
        <v>0</v>
      </c>
      <c r="K27" s="113">
        <f t="shared" si="1"/>
        <v>0</v>
      </c>
      <c r="M27" s="112">
        <v>3262663800</v>
      </c>
      <c r="N27" s="112"/>
      <c r="O27" s="112">
        <v>0</v>
      </c>
      <c r="P27" s="112"/>
      <c r="Q27" s="112">
        <v>-10744462768</v>
      </c>
      <c r="R27" s="112"/>
      <c r="S27" s="112">
        <f t="shared" si="2"/>
        <v>-7481798968</v>
      </c>
      <c r="U27" s="113">
        <f>S27/'جمع درآمدها'!$J$5</f>
        <v>-2.0457679176631924E-2</v>
      </c>
      <c r="W27" s="114"/>
      <c r="X27" s="114"/>
      <c r="Y27" s="101"/>
    </row>
    <row r="28" spans="1:25" s="111" customFormat="1" ht="51" customHeight="1">
      <c r="A28" s="110" t="s">
        <v>124</v>
      </c>
      <c r="C28" s="112">
        <v>0</v>
      </c>
      <c r="D28" s="112"/>
      <c r="E28" s="112">
        <v>0</v>
      </c>
      <c r="F28" s="112"/>
      <c r="G28" s="112">
        <v>0</v>
      </c>
      <c r="H28" s="112"/>
      <c r="I28" s="112">
        <f t="shared" si="0"/>
        <v>0</v>
      </c>
      <c r="K28" s="113">
        <f t="shared" si="1"/>
        <v>0</v>
      </c>
      <c r="M28" s="112">
        <v>8200000000</v>
      </c>
      <c r="N28" s="112"/>
      <c r="O28" s="112">
        <v>0</v>
      </c>
      <c r="P28" s="112"/>
      <c r="Q28" s="112">
        <v>4246684473</v>
      </c>
      <c r="R28" s="112"/>
      <c r="S28" s="112">
        <f t="shared" si="2"/>
        <v>12446684473</v>
      </c>
      <c r="U28" s="113">
        <f>S28/'جمع درآمدها'!$J$5</f>
        <v>3.4033295849095313E-2</v>
      </c>
      <c r="W28" s="114"/>
      <c r="X28" s="114"/>
      <c r="Y28" s="101"/>
    </row>
    <row r="29" spans="1:25" s="111" customFormat="1" ht="51" customHeight="1">
      <c r="A29" s="110" t="s">
        <v>89</v>
      </c>
      <c r="C29" s="112">
        <v>0</v>
      </c>
      <c r="D29" s="112"/>
      <c r="E29" s="112">
        <v>-22205088900</v>
      </c>
      <c r="F29" s="112"/>
      <c r="G29" s="112">
        <v>0</v>
      </c>
      <c r="H29" s="112"/>
      <c r="I29" s="112">
        <f t="shared" si="0"/>
        <v>-22205088900</v>
      </c>
      <c r="K29" s="113">
        <f t="shared" si="1"/>
        <v>0.12499831270404164</v>
      </c>
      <c r="M29" s="112">
        <v>32700000000</v>
      </c>
      <c r="N29" s="112"/>
      <c r="O29" s="112">
        <v>-53191169888</v>
      </c>
      <c r="P29" s="112"/>
      <c r="Q29" s="112">
        <v>-166315750</v>
      </c>
      <c r="R29" s="112"/>
      <c r="S29" s="112">
        <f t="shared" si="2"/>
        <v>-20657485638</v>
      </c>
      <c r="U29" s="113">
        <f>S29/'جمع درآمدها'!$J$5</f>
        <v>-5.6484304855768434E-2</v>
      </c>
      <c r="W29" s="114"/>
      <c r="X29" s="114"/>
      <c r="Y29" s="101"/>
    </row>
    <row r="30" spans="1:25" s="111" customFormat="1" ht="51" customHeight="1">
      <c r="A30" s="110" t="s">
        <v>161</v>
      </c>
      <c r="C30" s="112">
        <v>0</v>
      </c>
      <c r="D30" s="112"/>
      <c r="E30" s="112">
        <v>0</v>
      </c>
      <c r="F30" s="112"/>
      <c r="G30" s="112">
        <v>0</v>
      </c>
      <c r="H30" s="112"/>
      <c r="I30" s="112">
        <f t="shared" si="0"/>
        <v>0</v>
      </c>
      <c r="K30" s="113">
        <f t="shared" si="1"/>
        <v>0</v>
      </c>
      <c r="M30" s="112">
        <v>0</v>
      </c>
      <c r="N30" s="112"/>
      <c r="O30" s="112">
        <v>0</v>
      </c>
      <c r="P30" s="112"/>
      <c r="Q30" s="112">
        <v>1472005</v>
      </c>
      <c r="R30" s="112"/>
      <c r="S30" s="112">
        <f t="shared" si="2"/>
        <v>1472005</v>
      </c>
      <c r="U30" s="113">
        <f>S30/'جمع درآمدها'!$J$5</f>
        <v>4.0249418843243739E-6</v>
      </c>
      <c r="W30" s="114"/>
      <c r="X30" s="114"/>
      <c r="Y30" s="101"/>
    </row>
    <row r="31" spans="1:25" s="111" customFormat="1" ht="51" customHeight="1">
      <c r="A31" s="110" t="s">
        <v>148</v>
      </c>
      <c r="C31" s="112">
        <v>0</v>
      </c>
      <c r="D31" s="112"/>
      <c r="E31" s="112">
        <v>0</v>
      </c>
      <c r="F31" s="112"/>
      <c r="G31" s="112">
        <v>0</v>
      </c>
      <c r="H31" s="112"/>
      <c r="I31" s="112">
        <f t="shared" si="0"/>
        <v>0</v>
      </c>
      <c r="K31" s="113">
        <f t="shared" si="1"/>
        <v>0</v>
      </c>
      <c r="M31" s="112">
        <v>0</v>
      </c>
      <c r="N31" s="112"/>
      <c r="O31" s="112">
        <v>0</v>
      </c>
      <c r="P31" s="112"/>
      <c r="Q31" s="112">
        <v>103188985</v>
      </c>
      <c r="R31" s="112"/>
      <c r="S31" s="112">
        <f t="shared" si="2"/>
        <v>103188985</v>
      </c>
      <c r="U31" s="113">
        <f>S31/'جمع درآمدها'!$J$5</f>
        <v>2.8215234848211765E-4</v>
      </c>
      <c r="W31" s="114"/>
      <c r="X31" s="114"/>
      <c r="Y31" s="101"/>
    </row>
    <row r="32" spans="1:25" s="111" customFormat="1" ht="51" customHeight="1">
      <c r="A32" s="110" t="s">
        <v>96</v>
      </c>
      <c r="C32" s="112">
        <v>0</v>
      </c>
      <c r="D32" s="112"/>
      <c r="E32" s="112">
        <v>0</v>
      </c>
      <c r="F32" s="112"/>
      <c r="G32" s="112">
        <v>0</v>
      </c>
      <c r="H32" s="112"/>
      <c r="I32" s="112">
        <f t="shared" si="0"/>
        <v>0</v>
      </c>
      <c r="K32" s="113">
        <f t="shared" si="1"/>
        <v>0</v>
      </c>
      <c r="M32" s="112">
        <v>10500000000</v>
      </c>
      <c r="N32" s="112"/>
      <c r="O32" s="112">
        <v>0</v>
      </c>
      <c r="P32" s="112"/>
      <c r="Q32" s="112">
        <v>10365086114</v>
      </c>
      <c r="R32" s="112"/>
      <c r="S32" s="112">
        <f t="shared" si="2"/>
        <v>20865086114</v>
      </c>
      <c r="U32" s="113">
        <f>S32/'جمع درآمدها'!$J$5</f>
        <v>5.7051952282956571E-2</v>
      </c>
      <c r="W32" s="114"/>
      <c r="X32" s="114"/>
      <c r="Y32" s="101"/>
    </row>
    <row r="33" spans="1:25" s="111" customFormat="1" ht="51" customHeight="1">
      <c r="A33" s="110" t="s">
        <v>87</v>
      </c>
      <c r="C33" s="112">
        <v>0</v>
      </c>
      <c r="D33" s="112"/>
      <c r="E33" s="112">
        <v>0</v>
      </c>
      <c r="F33" s="112"/>
      <c r="G33" s="112">
        <v>0</v>
      </c>
      <c r="H33" s="112"/>
      <c r="I33" s="112">
        <f t="shared" si="0"/>
        <v>0</v>
      </c>
      <c r="K33" s="113">
        <f t="shared" si="1"/>
        <v>0</v>
      </c>
      <c r="M33" s="112">
        <v>32900000000</v>
      </c>
      <c r="N33" s="112"/>
      <c r="O33" s="112">
        <v>0</v>
      </c>
      <c r="P33" s="112"/>
      <c r="Q33" s="112">
        <v>-33968638818</v>
      </c>
      <c r="R33" s="112"/>
      <c r="S33" s="112">
        <f t="shared" si="2"/>
        <v>-1068638818</v>
      </c>
      <c r="U33" s="113">
        <f>S33/'جمع درآمدها'!$J$5</f>
        <v>-2.9220071520022635E-3</v>
      </c>
      <c r="W33" s="114"/>
      <c r="X33" s="114"/>
      <c r="Y33" s="101"/>
    </row>
    <row r="34" spans="1:25" s="111" customFormat="1" ht="51" customHeight="1">
      <c r="A34" s="110" t="s">
        <v>163</v>
      </c>
      <c r="C34" s="112">
        <v>0</v>
      </c>
      <c r="D34" s="112"/>
      <c r="E34" s="112">
        <v>-655954060</v>
      </c>
      <c r="F34" s="112"/>
      <c r="G34" s="112">
        <v>0</v>
      </c>
      <c r="H34" s="112"/>
      <c r="I34" s="112">
        <f t="shared" si="0"/>
        <v>-655954060</v>
      </c>
      <c r="K34" s="113">
        <f t="shared" si="1"/>
        <v>3.6925387275241082E-3</v>
      </c>
      <c r="M34" s="112">
        <v>0</v>
      </c>
      <c r="N34" s="112"/>
      <c r="O34" s="112">
        <v>-701715338</v>
      </c>
      <c r="P34" s="112"/>
      <c r="Q34" s="112">
        <v>50353546</v>
      </c>
      <c r="R34" s="112"/>
      <c r="S34" s="112">
        <f t="shared" si="2"/>
        <v>-651361792</v>
      </c>
      <c r="U34" s="113">
        <f>S34/'جمع درآمدها'!$J$5</f>
        <v>-1.7810356340293551E-3</v>
      </c>
      <c r="W34" s="114"/>
      <c r="X34" s="114"/>
      <c r="Y34" s="101"/>
    </row>
    <row r="35" spans="1:25" s="111" customFormat="1" ht="51" customHeight="1">
      <c r="A35" s="110" t="s">
        <v>123</v>
      </c>
      <c r="C35" s="112">
        <v>0</v>
      </c>
      <c r="D35" s="112"/>
      <c r="E35" s="112">
        <v>-21228931800</v>
      </c>
      <c r="F35" s="112"/>
      <c r="G35" s="112">
        <v>0</v>
      </c>
      <c r="H35" s="112"/>
      <c r="I35" s="112">
        <f t="shared" si="0"/>
        <v>-21228931800</v>
      </c>
      <c r="K35" s="113">
        <f t="shared" si="1"/>
        <v>0.11950326645659923</v>
      </c>
      <c r="M35" s="112">
        <v>24220000000</v>
      </c>
      <c r="N35" s="112"/>
      <c r="O35" s="112">
        <v>13859724869</v>
      </c>
      <c r="P35" s="112"/>
      <c r="Q35" s="112">
        <v>1583538005</v>
      </c>
      <c r="R35" s="112"/>
      <c r="S35" s="112">
        <f t="shared" si="2"/>
        <v>39663262874</v>
      </c>
      <c r="U35" s="113">
        <f>S35/'جمع درآمدها'!$J$5</f>
        <v>0.10845230010124324</v>
      </c>
      <c r="W35" s="114"/>
      <c r="X35" s="114"/>
      <c r="Y35" s="101"/>
    </row>
    <row r="36" spans="1:25" s="111" customFormat="1" ht="51" customHeight="1">
      <c r="A36" s="110" t="s">
        <v>126</v>
      </c>
      <c r="C36" s="112">
        <v>0</v>
      </c>
      <c r="D36" s="112"/>
      <c r="E36" s="112">
        <v>0</v>
      </c>
      <c r="F36" s="112"/>
      <c r="G36" s="112">
        <v>0</v>
      </c>
      <c r="H36" s="112"/>
      <c r="I36" s="112">
        <f t="shared" si="0"/>
        <v>0</v>
      </c>
      <c r="K36" s="113">
        <f t="shared" si="1"/>
        <v>0</v>
      </c>
      <c r="M36" s="112">
        <v>0</v>
      </c>
      <c r="N36" s="112"/>
      <c r="O36" s="112">
        <v>0</v>
      </c>
      <c r="P36" s="112"/>
      <c r="Q36" s="112">
        <v>266610790</v>
      </c>
      <c r="R36" s="112"/>
      <c r="S36" s="112">
        <f t="shared" si="2"/>
        <v>266610790</v>
      </c>
      <c r="U36" s="113">
        <f>S36/'جمع درآمدها'!$J$5</f>
        <v>7.2900087668439299E-4</v>
      </c>
      <c r="W36" s="114"/>
      <c r="X36" s="114"/>
      <c r="Y36" s="101"/>
    </row>
    <row r="37" spans="1:25" s="111" customFormat="1" ht="51" customHeight="1">
      <c r="A37" s="110" t="s">
        <v>109</v>
      </c>
      <c r="C37" s="112">
        <v>0</v>
      </c>
      <c r="D37" s="112"/>
      <c r="E37" s="112">
        <v>-18005227650</v>
      </c>
      <c r="F37" s="112"/>
      <c r="G37" s="112">
        <v>0</v>
      </c>
      <c r="H37" s="112"/>
      <c r="I37" s="112">
        <f t="shared" si="0"/>
        <v>-18005227650</v>
      </c>
      <c r="K37" s="113">
        <f t="shared" si="1"/>
        <v>0.10135618399177664</v>
      </c>
      <c r="M37" s="112">
        <v>31395000000</v>
      </c>
      <c r="N37" s="112"/>
      <c r="O37" s="112">
        <v>54840935574</v>
      </c>
      <c r="P37" s="112"/>
      <c r="Q37" s="112">
        <v>19765585708</v>
      </c>
      <c r="R37" s="112"/>
      <c r="S37" s="112">
        <f t="shared" si="2"/>
        <v>106001521282</v>
      </c>
      <c r="U37" s="113">
        <f>S37/'جمع درآمدها'!$J$5</f>
        <v>0.28984274021489281</v>
      </c>
      <c r="W37" s="114"/>
      <c r="X37" s="114"/>
      <c r="Y37" s="101"/>
    </row>
    <row r="38" spans="1:25" s="111" customFormat="1" ht="51" customHeight="1">
      <c r="A38" s="110" t="s">
        <v>91</v>
      </c>
      <c r="C38" s="112">
        <v>0</v>
      </c>
      <c r="D38" s="112"/>
      <c r="E38" s="112">
        <v>-742704950</v>
      </c>
      <c r="F38" s="112"/>
      <c r="G38" s="112">
        <v>0</v>
      </c>
      <c r="H38" s="112"/>
      <c r="I38" s="112">
        <f t="shared" si="0"/>
        <v>-742704950</v>
      </c>
      <c r="K38" s="113">
        <f t="shared" si="1"/>
        <v>4.1808824096596893E-3</v>
      </c>
      <c r="M38" s="112">
        <v>0</v>
      </c>
      <c r="N38" s="112"/>
      <c r="O38" s="112">
        <v>4919906617</v>
      </c>
      <c r="P38" s="112"/>
      <c r="Q38" s="112">
        <v>-2147651792</v>
      </c>
      <c r="R38" s="112"/>
      <c r="S38" s="112">
        <f t="shared" si="2"/>
        <v>2772254825</v>
      </c>
      <c r="U38" s="113">
        <f>S38/'جمع درآمدها'!$J$5</f>
        <v>7.5802490882591013E-3</v>
      </c>
      <c r="W38" s="114"/>
      <c r="X38" s="114"/>
      <c r="Y38" s="101"/>
    </row>
    <row r="39" spans="1:25" s="111" customFormat="1" ht="51" customHeight="1">
      <c r="A39" s="110" t="s">
        <v>118</v>
      </c>
      <c r="C39" s="112">
        <v>0</v>
      </c>
      <c r="D39" s="112"/>
      <c r="E39" s="112">
        <v>0</v>
      </c>
      <c r="F39" s="112"/>
      <c r="G39" s="112">
        <v>0</v>
      </c>
      <c r="H39" s="112"/>
      <c r="I39" s="112">
        <f t="shared" si="0"/>
        <v>0</v>
      </c>
      <c r="K39" s="113">
        <f t="shared" si="1"/>
        <v>0</v>
      </c>
      <c r="M39" s="112">
        <v>0</v>
      </c>
      <c r="N39" s="112"/>
      <c r="O39" s="112">
        <v>0</v>
      </c>
      <c r="P39" s="112"/>
      <c r="Q39" s="112">
        <v>6919838686</v>
      </c>
      <c r="R39" s="112"/>
      <c r="S39" s="112">
        <f t="shared" si="2"/>
        <v>6919838686</v>
      </c>
      <c r="U39" s="113">
        <f>S39/'جمع درآمدها'!$J$5</f>
        <v>1.8921096436526737E-2</v>
      </c>
      <c r="W39" s="114"/>
      <c r="X39" s="114"/>
      <c r="Y39" s="101"/>
    </row>
    <row r="40" spans="1:25" s="111" customFormat="1" ht="51" customHeight="1">
      <c r="A40" s="110" t="s">
        <v>119</v>
      </c>
      <c r="C40" s="112">
        <v>0</v>
      </c>
      <c r="D40" s="112"/>
      <c r="E40" s="112">
        <v>0</v>
      </c>
      <c r="F40" s="112"/>
      <c r="G40" s="112">
        <v>0</v>
      </c>
      <c r="H40" s="112"/>
      <c r="I40" s="112">
        <f t="shared" si="0"/>
        <v>0</v>
      </c>
      <c r="K40" s="113">
        <f t="shared" si="1"/>
        <v>0</v>
      </c>
      <c r="M40" s="112">
        <v>7500000000</v>
      </c>
      <c r="N40" s="112"/>
      <c r="O40" s="112">
        <v>0</v>
      </c>
      <c r="P40" s="112"/>
      <c r="Q40" s="112">
        <v>21379582004</v>
      </c>
      <c r="R40" s="112"/>
      <c r="S40" s="112">
        <f t="shared" si="2"/>
        <v>28879582004</v>
      </c>
      <c r="U40" s="113">
        <f>S40/'جمع درآمدها'!$J$5</f>
        <v>7.8966198626825343E-2</v>
      </c>
      <c r="W40" s="114"/>
      <c r="X40" s="114"/>
      <c r="Y40" s="101"/>
    </row>
    <row r="41" spans="1:25" s="111" customFormat="1" ht="51" customHeight="1">
      <c r="A41" s="110" t="s">
        <v>84</v>
      </c>
      <c r="C41" s="112">
        <v>0</v>
      </c>
      <c r="D41" s="112"/>
      <c r="E41" s="112">
        <v>0</v>
      </c>
      <c r="F41" s="112"/>
      <c r="G41" s="112">
        <v>0</v>
      </c>
      <c r="H41" s="112"/>
      <c r="I41" s="112">
        <f t="shared" si="0"/>
        <v>0</v>
      </c>
      <c r="K41" s="113">
        <f t="shared" si="1"/>
        <v>0</v>
      </c>
      <c r="M41" s="112">
        <v>0</v>
      </c>
      <c r="N41" s="112"/>
      <c r="O41" s="112">
        <v>0</v>
      </c>
      <c r="P41" s="112"/>
      <c r="Q41" s="112">
        <v>-23093737578</v>
      </c>
      <c r="R41" s="112"/>
      <c r="S41" s="112">
        <f t="shared" si="2"/>
        <v>-23093737578</v>
      </c>
      <c r="U41" s="113">
        <f>S41/'جمع درآمدها'!$J$5</f>
        <v>-6.3145812441729426E-2</v>
      </c>
      <c r="W41" s="114"/>
      <c r="X41" s="114"/>
      <c r="Y41" s="101"/>
    </row>
    <row r="42" spans="1:25" s="111" customFormat="1" ht="51" customHeight="1">
      <c r="A42" s="110" t="s">
        <v>105</v>
      </c>
      <c r="C42" s="112">
        <v>0</v>
      </c>
      <c r="D42" s="112"/>
      <c r="E42" s="112">
        <v>0</v>
      </c>
      <c r="F42" s="112"/>
      <c r="G42" s="112">
        <v>0</v>
      </c>
      <c r="H42" s="112"/>
      <c r="I42" s="112">
        <f t="shared" si="0"/>
        <v>0</v>
      </c>
      <c r="K42" s="113">
        <f t="shared" si="1"/>
        <v>0</v>
      </c>
      <c r="M42" s="112">
        <v>0</v>
      </c>
      <c r="N42" s="112"/>
      <c r="O42" s="112">
        <v>0</v>
      </c>
      <c r="P42" s="112"/>
      <c r="Q42" s="112">
        <v>4732905526</v>
      </c>
      <c r="R42" s="112"/>
      <c r="S42" s="112">
        <f t="shared" si="2"/>
        <v>4732905526</v>
      </c>
      <c r="U42" s="113">
        <f>S42/'جمع درآمدها'!$J$5</f>
        <v>1.2941307730712656E-2</v>
      </c>
      <c r="W42" s="114"/>
      <c r="X42" s="114"/>
      <c r="Y42" s="101"/>
    </row>
    <row r="43" spans="1:25" s="111" customFormat="1" ht="51" customHeight="1">
      <c r="A43" s="110" t="s">
        <v>85</v>
      </c>
      <c r="C43" s="112">
        <v>0</v>
      </c>
      <c r="D43" s="112"/>
      <c r="E43" s="112">
        <v>0</v>
      </c>
      <c r="F43" s="112"/>
      <c r="G43" s="112">
        <v>0</v>
      </c>
      <c r="H43" s="112"/>
      <c r="I43" s="112">
        <f t="shared" si="0"/>
        <v>0</v>
      </c>
      <c r="K43" s="113">
        <f t="shared" si="1"/>
        <v>0</v>
      </c>
      <c r="M43" s="112">
        <v>0</v>
      </c>
      <c r="N43" s="112"/>
      <c r="O43" s="112">
        <v>0</v>
      </c>
      <c r="P43" s="112"/>
      <c r="Q43" s="112">
        <v>-41028471752</v>
      </c>
      <c r="R43" s="112"/>
      <c r="S43" s="112">
        <f t="shared" si="2"/>
        <v>-41028471752</v>
      </c>
      <c r="U43" s="113">
        <f>S43/'جمع درآمدها'!$J$5</f>
        <v>-0.11218522654776596</v>
      </c>
      <c r="W43" s="114"/>
      <c r="X43" s="114"/>
      <c r="Y43" s="101"/>
    </row>
    <row r="44" spans="1:25" s="111" customFormat="1" ht="51" customHeight="1">
      <c r="A44" s="110" t="s">
        <v>86</v>
      </c>
      <c r="C44" s="112">
        <v>0</v>
      </c>
      <c r="D44" s="112"/>
      <c r="E44" s="112">
        <v>-5417572500</v>
      </c>
      <c r="F44" s="112"/>
      <c r="G44" s="112">
        <v>0</v>
      </c>
      <c r="H44" s="112"/>
      <c r="I44" s="112">
        <f t="shared" si="0"/>
        <v>-5417572500</v>
      </c>
      <c r="K44" s="113">
        <f t="shared" si="1"/>
        <v>3.0496947096294521E-2</v>
      </c>
      <c r="M44" s="112">
        <v>10808000000</v>
      </c>
      <c r="N44" s="112"/>
      <c r="O44" s="112">
        <v>3003229235</v>
      </c>
      <c r="P44" s="112"/>
      <c r="Q44" s="112">
        <v>1855691942</v>
      </c>
      <c r="R44" s="112"/>
      <c r="S44" s="112">
        <f t="shared" si="2"/>
        <v>15666921177</v>
      </c>
      <c r="U44" s="113">
        <f>S44/'جمع درآمدها'!$J$5</f>
        <v>4.2838473540318014E-2</v>
      </c>
      <c r="W44" s="114"/>
      <c r="X44" s="114"/>
      <c r="Y44" s="101"/>
    </row>
    <row r="45" spans="1:25" s="111" customFormat="1" ht="51" customHeight="1">
      <c r="A45" s="110" t="s">
        <v>176</v>
      </c>
      <c r="C45" s="112">
        <v>0</v>
      </c>
      <c r="D45" s="112"/>
      <c r="E45" s="112">
        <v>-46822592</v>
      </c>
      <c r="F45" s="112"/>
      <c r="G45" s="112">
        <v>0</v>
      </c>
      <c r="H45" s="112"/>
      <c r="I45" s="112">
        <f t="shared" si="0"/>
        <v>-46822592</v>
      </c>
      <c r="K45" s="113">
        <f t="shared" si="1"/>
        <v>2.6357674237592263E-4</v>
      </c>
      <c r="M45" s="112">
        <v>0</v>
      </c>
      <c r="N45" s="112"/>
      <c r="O45" s="112">
        <v>-46822592</v>
      </c>
      <c r="P45" s="112"/>
      <c r="Q45" s="112">
        <v>0</v>
      </c>
      <c r="R45" s="112"/>
      <c r="S45" s="112">
        <f t="shared" si="2"/>
        <v>-46822592</v>
      </c>
      <c r="U45" s="113">
        <f>S45/'جمع درآمدها'!$J$5</f>
        <v>-1.2802824153004328E-4</v>
      </c>
      <c r="W45" s="114"/>
      <c r="X45" s="114"/>
      <c r="Y45" s="101"/>
    </row>
    <row r="46" spans="1:25" s="111" customFormat="1" ht="51" customHeight="1">
      <c r="A46" s="110" t="s">
        <v>167</v>
      </c>
      <c r="C46" s="112">
        <v>0</v>
      </c>
      <c r="D46" s="112"/>
      <c r="E46" s="112">
        <v>-305276088</v>
      </c>
      <c r="F46" s="112"/>
      <c r="G46" s="112">
        <v>0</v>
      </c>
      <c r="H46" s="112"/>
      <c r="I46" s="112">
        <f t="shared" si="0"/>
        <v>-305276088</v>
      </c>
      <c r="K46" s="113">
        <f t="shared" si="1"/>
        <v>1.7184797629380595E-3</v>
      </c>
      <c r="M46" s="112">
        <v>0</v>
      </c>
      <c r="N46" s="112"/>
      <c r="O46" s="112">
        <v>-195985060</v>
      </c>
      <c r="P46" s="112"/>
      <c r="Q46" s="112">
        <v>0</v>
      </c>
      <c r="R46" s="112"/>
      <c r="S46" s="112">
        <f t="shared" si="2"/>
        <v>-195985060</v>
      </c>
      <c r="U46" s="113">
        <f>S46/'جمع درآمدها'!$J$5</f>
        <v>-5.3588709053014455E-4</v>
      </c>
      <c r="W46" s="114"/>
      <c r="X46" s="114"/>
      <c r="Y46" s="101"/>
    </row>
    <row r="47" spans="1:25" s="111" customFormat="1" ht="51" customHeight="1">
      <c r="A47" s="110" t="s">
        <v>175</v>
      </c>
      <c r="C47" s="112">
        <v>0</v>
      </c>
      <c r="D47" s="112"/>
      <c r="E47" s="112">
        <v>-460403</v>
      </c>
      <c r="F47" s="112"/>
      <c r="G47" s="112">
        <v>0</v>
      </c>
      <c r="H47" s="112"/>
      <c r="I47" s="112"/>
      <c r="K47" s="113">
        <f t="shared" si="1"/>
        <v>0</v>
      </c>
      <c r="M47" s="112">
        <v>0</v>
      </c>
      <c r="N47" s="112"/>
      <c r="O47" s="112">
        <v>-460403</v>
      </c>
      <c r="P47" s="112"/>
      <c r="Q47" s="112">
        <v>0</v>
      </c>
      <c r="R47" s="112"/>
      <c r="S47" s="112">
        <f t="shared" si="2"/>
        <v>-460403</v>
      </c>
      <c r="U47" s="113"/>
      <c r="W47" s="114"/>
      <c r="X47" s="114"/>
      <c r="Y47" s="101"/>
    </row>
    <row r="48" spans="1:25" s="111" customFormat="1" ht="51" customHeight="1">
      <c r="A48" s="110" t="s">
        <v>160</v>
      </c>
      <c r="C48" s="112">
        <v>0</v>
      </c>
      <c r="D48" s="112"/>
      <c r="E48" s="112">
        <v>-18077815868</v>
      </c>
      <c r="F48" s="112"/>
      <c r="G48" s="112">
        <v>0</v>
      </c>
      <c r="H48" s="112"/>
      <c r="I48" s="112"/>
      <c r="K48" s="113">
        <f t="shared" si="1"/>
        <v>0</v>
      </c>
      <c r="M48" s="112">
        <v>0</v>
      </c>
      <c r="N48" s="112"/>
      <c r="O48" s="112">
        <v>1207309114</v>
      </c>
      <c r="P48" s="112"/>
      <c r="Q48" s="112">
        <v>0</v>
      </c>
      <c r="R48" s="112"/>
      <c r="S48" s="112">
        <f t="shared" si="2"/>
        <v>1207309114</v>
      </c>
      <c r="U48" s="113"/>
      <c r="W48" s="114"/>
      <c r="X48" s="114"/>
      <c r="Y48" s="101"/>
    </row>
    <row r="49" spans="3:27" s="101" customFormat="1" ht="51" customHeight="1" thickBot="1">
      <c r="C49" s="115">
        <f>SUM(C10:C48)</f>
        <v>0</v>
      </c>
      <c r="E49" s="115">
        <f>SUM(E10:E48)</f>
        <v>-168945860080</v>
      </c>
      <c r="F49" s="115"/>
      <c r="G49" s="115">
        <f>SUM(G10:G48)</f>
        <v>-11042618043</v>
      </c>
      <c r="I49" s="115">
        <f>SUM(I10:I48)</f>
        <v>-161910201852</v>
      </c>
      <c r="J49" s="111"/>
      <c r="K49" s="22">
        <f>SUM(K10:K48)</f>
        <v>0.91143530801494754</v>
      </c>
      <c r="L49" s="111"/>
      <c r="M49" s="115">
        <f>SUM(M10:M48)</f>
        <v>411455664700</v>
      </c>
      <c r="O49" s="115">
        <f>SUM(O10:O48)</f>
        <v>-10817020065</v>
      </c>
      <c r="Q49" s="115">
        <f>SUM(Q10:Q48)</f>
        <v>-62997602911</v>
      </c>
      <c r="R49" s="115"/>
      <c r="S49" s="115">
        <f>SUM(S10:S48)</f>
        <v>337641041724</v>
      </c>
      <c r="T49" s="111"/>
      <c r="U49" s="22">
        <f>SUM(U10:U48)</f>
        <v>0.91992083911188749</v>
      </c>
      <c r="V49" s="111"/>
      <c r="AA49" s="116">
        <f>SUM(W49:Z49)</f>
        <v>0</v>
      </c>
    </row>
    <row r="50" spans="3:27" s="117" customFormat="1" ht="51" customHeight="1" thickTop="1"/>
    <row r="51" spans="3:27" s="117" customFormat="1" ht="36.75"/>
    <row r="52" spans="3:27" s="117" customFormat="1" ht="36.75"/>
    <row r="53" spans="3:27" s="117" customFormat="1" ht="36.75"/>
    <row r="54" spans="3:27" s="117" customFormat="1" ht="36.75"/>
    <row r="55" spans="3:27" s="117" customFormat="1" ht="36.75"/>
    <row r="56" spans="3:27" s="117" customFormat="1" ht="36.75"/>
    <row r="57" spans="3:27" s="117" customFormat="1" ht="36.75"/>
    <row r="58" spans="3:27" s="117" customFormat="1" ht="36.75"/>
    <row r="59" spans="3:27" s="117" customFormat="1" ht="36.75"/>
    <row r="60" spans="3:27" s="117" customFormat="1" ht="36.75"/>
    <row r="61" spans="3:27" s="117" customFormat="1" ht="36.75"/>
    <row r="62" spans="3:27" s="117" customFormat="1" ht="36.75"/>
    <row r="63" spans="3:27" s="117" customFormat="1" ht="36.75"/>
    <row r="64" spans="3:27" s="117" customFormat="1" ht="36.75"/>
    <row r="65" spans="1:1" s="117" customFormat="1" ht="36.75"/>
    <row r="66" spans="1:1" s="117" customFormat="1" ht="36.75"/>
    <row r="67" spans="1:1" s="117" customFormat="1" ht="36.75"/>
    <row r="68" spans="1:1" s="117" customFormat="1" ht="36.75"/>
    <row r="69" spans="1:1" s="117" customFormat="1" ht="36.75"/>
    <row r="70" spans="1:1" s="117" customFormat="1" ht="36.75"/>
    <row r="71" spans="1:1" ht="36.75">
      <c r="A71" s="117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4"/>
  <sheetViews>
    <sheetView rightToLeft="1" view="pageBreakPreview" zoomScale="68" zoomScaleNormal="100" zoomScaleSheetLayoutView="68" workbookViewId="0">
      <selection activeCell="X14" sqref="X14"/>
    </sheetView>
  </sheetViews>
  <sheetFormatPr defaultColWidth="9.140625" defaultRowHeight="27.75"/>
  <cols>
    <col min="1" max="1" width="42" style="137" bestFit="1" customWidth="1"/>
    <col min="2" max="2" width="1" style="137" customWidth="1"/>
    <col min="3" max="3" width="20.28515625" style="137" customWidth="1"/>
    <col min="4" max="4" width="1" style="137" customWidth="1"/>
    <col min="5" max="5" width="24" style="137" bestFit="1" customWidth="1"/>
    <col min="6" max="6" width="1" style="137" customWidth="1"/>
    <col min="7" max="7" width="21.28515625" style="137" bestFit="1" customWidth="1"/>
    <col min="8" max="8" width="1" style="137" customWidth="1"/>
    <col min="9" max="9" width="21.28515625" style="137" bestFit="1" customWidth="1"/>
    <col min="10" max="10" width="1" style="137" customWidth="1"/>
    <col min="11" max="11" width="20.7109375" style="137" customWidth="1"/>
    <col min="12" max="12" width="1" style="137" customWidth="1"/>
    <col min="13" max="13" width="24" style="137" bestFit="1" customWidth="1"/>
    <col min="14" max="14" width="1" style="137" customWidth="1"/>
    <col min="15" max="15" width="20.5703125" style="137" bestFit="1" customWidth="1"/>
    <col min="16" max="16" width="1" style="137" customWidth="1"/>
    <col min="17" max="17" width="20.5703125" style="137" bestFit="1" customWidth="1"/>
    <col min="18" max="18" width="1" style="137" customWidth="1"/>
    <col min="19" max="19" width="9.140625" style="137" customWidth="1"/>
    <col min="20" max="16384" width="9.140625" style="137"/>
  </cols>
  <sheetData>
    <row r="2" spans="1:18" ht="30">
      <c r="A2" s="235" t="s">
        <v>67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8" ht="30">
      <c r="A3" s="235" t="str">
        <f>'سرمایه‌گذاری در سهام '!A3:U3</f>
        <v>صورت وضعیت درآمدها</v>
      </c>
      <c r="B3" s="235"/>
      <c r="C3" s="235" t="s">
        <v>29</v>
      </c>
      <c r="D3" s="235" t="s">
        <v>29</v>
      </c>
      <c r="E3" s="235" t="s">
        <v>29</v>
      </c>
      <c r="F3" s="235" t="s">
        <v>29</v>
      </c>
      <c r="G3" s="235" t="s">
        <v>29</v>
      </c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1:18" ht="30">
      <c r="A4" s="235" t="str">
        <f>'سرمایه‌گذاری در سهام '!A4:U4</f>
        <v>برای ماه منتهی به 1402/11/30</v>
      </c>
      <c r="B4" s="235"/>
      <c r="C4" s="235">
        <f>'سرمایه‌گذاری در سهام '!A4:U4</f>
        <v>0</v>
      </c>
      <c r="D4" s="235" t="s">
        <v>60</v>
      </c>
      <c r="E4" s="235" t="s">
        <v>60</v>
      </c>
      <c r="F4" s="235" t="s">
        <v>60</v>
      </c>
      <c r="G4" s="235" t="s">
        <v>60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18" ht="30"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8" ht="32.25">
      <c r="A6" s="236" t="s">
        <v>82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</row>
    <row r="7" spans="1:18" ht="32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18" ht="30">
      <c r="A8" s="235" t="s">
        <v>33</v>
      </c>
      <c r="C8" s="235" t="str">
        <f>'درآمد ناشی از فروش '!C7</f>
        <v>طی بهمن ماه</v>
      </c>
      <c r="D8" s="235" t="s">
        <v>31</v>
      </c>
      <c r="E8" s="235" t="s">
        <v>31</v>
      </c>
      <c r="F8" s="235" t="s">
        <v>31</v>
      </c>
      <c r="G8" s="235" t="s">
        <v>31</v>
      </c>
      <c r="H8" s="235" t="s">
        <v>31</v>
      </c>
      <c r="I8" s="235" t="s">
        <v>31</v>
      </c>
      <c r="K8" s="235" t="str">
        <f>'درآمد ناشی از فروش '!K7</f>
        <v>از ابتدای سال مالی تا پایان بهمن ماه</v>
      </c>
      <c r="L8" s="235" t="s">
        <v>32</v>
      </c>
      <c r="M8" s="235" t="s">
        <v>32</v>
      </c>
      <c r="N8" s="235" t="s">
        <v>32</v>
      </c>
      <c r="O8" s="235" t="s">
        <v>32</v>
      </c>
      <c r="P8" s="235" t="s">
        <v>32</v>
      </c>
      <c r="Q8" s="235" t="s">
        <v>32</v>
      </c>
    </row>
    <row r="9" spans="1:18" ht="60.75" thickBot="1">
      <c r="A9" s="235" t="s">
        <v>33</v>
      </c>
      <c r="C9" s="140" t="s">
        <v>61</v>
      </c>
      <c r="D9" s="141"/>
      <c r="E9" s="140" t="s">
        <v>50</v>
      </c>
      <c r="F9" s="141"/>
      <c r="G9" s="140" t="s">
        <v>51</v>
      </c>
      <c r="H9" s="141"/>
      <c r="I9" s="140" t="s">
        <v>62</v>
      </c>
      <c r="J9" s="141"/>
      <c r="K9" s="140" t="s">
        <v>61</v>
      </c>
      <c r="L9" s="141"/>
      <c r="M9" s="140" t="s">
        <v>50</v>
      </c>
      <c r="N9" s="141"/>
      <c r="O9" s="140" t="s">
        <v>51</v>
      </c>
      <c r="P9" s="141"/>
      <c r="Q9" s="140" t="s">
        <v>62</v>
      </c>
    </row>
    <row r="10" spans="1:18" ht="30">
      <c r="A10" s="142" t="s">
        <v>143</v>
      </c>
      <c r="B10" s="143"/>
      <c r="C10" s="144">
        <v>0</v>
      </c>
      <c r="D10" s="144"/>
      <c r="E10" s="106">
        <v>0</v>
      </c>
      <c r="F10" s="106"/>
      <c r="G10" s="106">
        <v>0</v>
      </c>
      <c r="H10" s="106"/>
      <c r="I10" s="106">
        <f>C10+E10+G10</f>
        <v>0</v>
      </c>
      <c r="J10" s="106"/>
      <c r="K10" s="106">
        <v>0</v>
      </c>
      <c r="L10" s="106"/>
      <c r="M10" s="106">
        <v>0</v>
      </c>
      <c r="N10" s="106"/>
      <c r="O10" s="106">
        <v>120708430</v>
      </c>
      <c r="P10" s="106"/>
      <c r="Q10" s="106">
        <f>K10+M10+O10</f>
        <v>120708430</v>
      </c>
    </row>
    <row r="11" spans="1:18" ht="30">
      <c r="A11" s="142" t="s">
        <v>168</v>
      </c>
      <c r="B11" s="143"/>
      <c r="C11" s="144"/>
      <c r="D11" s="144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>
        <v>-725451847</v>
      </c>
      <c r="P11" s="106"/>
      <c r="Q11" s="106">
        <f t="shared" ref="Q11:Q12" si="0">K11+M11+O11</f>
        <v>-725451847</v>
      </c>
    </row>
    <row r="12" spans="1:18" ht="30" customHeight="1">
      <c r="A12" s="142" t="s">
        <v>144</v>
      </c>
      <c r="B12" s="143"/>
      <c r="C12" s="144">
        <v>0</v>
      </c>
      <c r="D12" s="144"/>
      <c r="E12" s="106">
        <v>0</v>
      </c>
      <c r="F12" s="106"/>
      <c r="G12" s="106">
        <v>0</v>
      </c>
      <c r="H12" s="106"/>
      <c r="I12" s="106">
        <f>C12+E12+G12</f>
        <v>0</v>
      </c>
      <c r="J12" s="106"/>
      <c r="K12" s="106">
        <v>0</v>
      </c>
      <c r="L12" s="106"/>
      <c r="M12" s="106">
        <v>0</v>
      </c>
      <c r="N12" s="106"/>
      <c r="O12" s="106">
        <v>7132926</v>
      </c>
      <c r="P12" s="106"/>
      <c r="Q12" s="106">
        <f t="shared" si="0"/>
        <v>7132926</v>
      </c>
    </row>
    <row r="13" spans="1:18" ht="43.5" thickBot="1">
      <c r="C13" s="145">
        <f>SUM(C10:C12)</f>
        <v>0</v>
      </c>
      <c r="D13" s="115">
        <f t="shared" ref="D13:P13" si="1">SUM(D10:D12)</f>
        <v>0</v>
      </c>
      <c r="E13" s="145">
        <f t="shared" si="1"/>
        <v>0</v>
      </c>
      <c r="F13" s="145">
        <f t="shared" si="1"/>
        <v>0</v>
      </c>
      <c r="G13" s="145">
        <f>SUM(G10:G12)</f>
        <v>0</v>
      </c>
      <c r="H13" s="145">
        <f t="shared" si="1"/>
        <v>0</v>
      </c>
      <c r="I13" s="145">
        <f t="shared" si="1"/>
        <v>0</v>
      </c>
      <c r="J13" s="145">
        <f t="shared" si="1"/>
        <v>0</v>
      </c>
      <c r="K13" s="145">
        <f t="shared" si="1"/>
        <v>0</v>
      </c>
      <c r="L13" s="145">
        <f t="shared" si="1"/>
        <v>0</v>
      </c>
      <c r="M13" s="145">
        <f t="shared" si="1"/>
        <v>0</v>
      </c>
      <c r="N13" s="145">
        <f t="shared" si="1"/>
        <v>0</v>
      </c>
      <c r="O13" s="145">
        <f>SUM(O10:O12)</f>
        <v>-597610491</v>
      </c>
      <c r="P13" s="145">
        <f t="shared" si="1"/>
        <v>0</v>
      </c>
      <c r="Q13" s="145">
        <f>SUM(Q10:Q12)</f>
        <v>-597610491</v>
      </c>
      <c r="R13" s="146">
        <f t="shared" ref="R13" si="2">SUM(R12:R12)</f>
        <v>0</v>
      </c>
    </row>
    <row r="14" spans="1:18" ht="28.5" thickTop="1"/>
    <row r="15" spans="1:18">
      <c r="M15" s="147"/>
    </row>
    <row r="16" spans="1:18">
      <c r="M16" s="147"/>
    </row>
    <row r="17" spans="13:13">
      <c r="M17" s="147"/>
    </row>
    <row r="18" spans="13:13">
      <c r="M18" s="147"/>
    </row>
    <row r="19" spans="13:13">
      <c r="M19" s="147"/>
    </row>
    <row r="20" spans="13:13">
      <c r="M20" s="147"/>
    </row>
    <row r="21" spans="13:13">
      <c r="M21" s="147"/>
    </row>
    <row r="22" spans="13:13">
      <c r="M22" s="147"/>
    </row>
    <row r="23" spans="13:13">
      <c r="M23" s="147"/>
    </row>
    <row r="24" spans="13:13">
      <c r="M24" s="147"/>
    </row>
    <row r="25" spans="13:13">
      <c r="M25" s="147"/>
    </row>
    <row r="26" spans="13:13">
      <c r="M26" s="147"/>
    </row>
    <row r="27" spans="13:13">
      <c r="M27" s="147"/>
    </row>
    <row r="28" spans="13:13">
      <c r="M28" s="147"/>
    </row>
    <row r="29" spans="13:13">
      <c r="M29" s="147"/>
    </row>
    <row r="30" spans="13:13">
      <c r="M30" s="147"/>
    </row>
    <row r="31" spans="13:13">
      <c r="M31" s="147"/>
    </row>
    <row r="32" spans="13:13">
      <c r="M32" s="147"/>
    </row>
    <row r="33" spans="13:13">
      <c r="M33" s="147"/>
    </row>
    <row r="34" spans="13:13">
      <c r="M34" s="147"/>
    </row>
    <row r="35" spans="13:13">
      <c r="M35" s="147"/>
    </row>
    <row r="36" spans="13:13">
      <c r="M36" s="147"/>
    </row>
    <row r="37" spans="13:13">
      <c r="M37" s="147"/>
    </row>
    <row r="38" spans="13:13">
      <c r="M38" s="147"/>
    </row>
    <row r="39" spans="13:13">
      <c r="M39" s="147"/>
    </row>
    <row r="40" spans="13:13">
      <c r="M40" s="147"/>
    </row>
    <row r="41" spans="13:13">
      <c r="M41" s="147"/>
    </row>
    <row r="42" spans="13:13">
      <c r="M42" s="147"/>
    </row>
    <row r="43" spans="13:13">
      <c r="M43" s="147"/>
    </row>
    <row r="44" spans="13:13">
      <c r="M44" s="147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zoomScaleNormal="100" zoomScaleSheetLayoutView="100" workbookViewId="0">
      <selection activeCell="E11" sqref="E11"/>
    </sheetView>
  </sheetViews>
  <sheetFormatPr defaultColWidth="9.140625" defaultRowHeight="22.5"/>
  <cols>
    <col min="1" max="1" width="26.140625" style="118" bestFit="1" customWidth="1"/>
    <col min="2" max="2" width="1" style="118" customWidth="1"/>
    <col min="3" max="3" width="31" style="118" bestFit="1" customWidth="1"/>
    <col min="4" max="4" width="1" style="118" customWidth="1"/>
    <col min="5" max="5" width="32.5703125" style="118" bestFit="1" customWidth="1"/>
    <col min="6" max="6" width="1" style="118" customWidth="1"/>
    <col min="7" max="7" width="10" style="129" customWidth="1"/>
    <col min="8" max="8" width="1" style="118" customWidth="1"/>
    <col min="9" max="9" width="32.5703125" style="118" bestFit="1" customWidth="1"/>
    <col min="10" max="10" width="1" style="118" customWidth="1"/>
    <col min="11" max="11" width="10.28515625" style="129" customWidth="1"/>
    <col min="12" max="12" width="1" style="118" customWidth="1"/>
    <col min="13" max="13" width="9.140625" style="118" customWidth="1"/>
    <col min="14" max="16384" width="9.140625" style="118"/>
  </cols>
  <sheetData>
    <row r="2" spans="1:16" ht="24">
      <c r="A2" s="237" t="s">
        <v>67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6" ht="24">
      <c r="A3" s="237" t="str">
        <f>'سرمایه‌گذاری در اوراق بهادار '!A3:Q3</f>
        <v>صورت وضعیت درآمدها</v>
      </c>
      <c r="B3" s="237" t="s">
        <v>29</v>
      </c>
      <c r="C3" s="237" t="s">
        <v>29</v>
      </c>
      <c r="D3" s="237" t="s">
        <v>29</v>
      </c>
      <c r="E3" s="237" t="s">
        <v>29</v>
      </c>
      <c r="F3" s="237" t="s">
        <v>29</v>
      </c>
      <c r="G3" s="237"/>
      <c r="H3" s="237"/>
      <c r="I3" s="237"/>
      <c r="J3" s="237"/>
      <c r="K3" s="237"/>
      <c r="L3" s="237"/>
      <c r="M3" s="237"/>
    </row>
    <row r="4" spans="1:16" ht="26.25">
      <c r="A4" s="238" t="str">
        <f>'سرمایه‌گذاری در اوراق بهادار '!A4:Q4</f>
        <v>برای ماه منتهی به 1402/11/30</v>
      </c>
      <c r="B4" s="238" t="s">
        <v>95</v>
      </c>
      <c r="C4" s="238" t="s">
        <v>2</v>
      </c>
      <c r="D4" s="238" t="s">
        <v>2</v>
      </c>
      <c r="E4" s="238" t="s">
        <v>2</v>
      </c>
      <c r="F4" s="238" t="s">
        <v>2</v>
      </c>
      <c r="G4" s="238"/>
      <c r="H4" s="238"/>
      <c r="I4" s="238"/>
      <c r="J4" s="238"/>
      <c r="K4" s="238"/>
      <c r="L4" s="238"/>
      <c r="M4" s="238"/>
      <c r="N4" s="126"/>
    </row>
    <row r="5" spans="1:16" ht="24">
      <c r="B5" s="119"/>
      <c r="C5" s="119"/>
      <c r="D5" s="119"/>
      <c r="E5" s="119"/>
      <c r="F5" s="119"/>
      <c r="G5" s="119"/>
      <c r="H5" s="119"/>
      <c r="I5" s="119"/>
    </row>
    <row r="6" spans="1:16" ht="28.5">
      <c r="A6" s="240" t="s">
        <v>81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6" ht="28.5">
      <c r="A7" s="120"/>
      <c r="B7" s="120"/>
      <c r="C7" s="120"/>
      <c r="D7" s="120"/>
      <c r="E7" s="120"/>
      <c r="F7" s="120"/>
      <c r="G7" s="130"/>
      <c r="H7" s="120"/>
      <c r="I7" s="120"/>
      <c r="J7" s="120"/>
      <c r="K7" s="130"/>
      <c r="L7" s="120"/>
    </row>
    <row r="8" spans="1:16" ht="24.75" thickBot="1">
      <c r="A8" s="239" t="s">
        <v>53</v>
      </c>
      <c r="B8" s="239" t="s">
        <v>53</v>
      </c>
      <c r="C8" s="239" t="s">
        <v>53</v>
      </c>
      <c r="E8" s="239" t="str">
        <f>'درآمد ناشی از فروش '!C7</f>
        <v>طی بهمن ماه</v>
      </c>
      <c r="F8" s="239" t="s">
        <v>31</v>
      </c>
      <c r="G8" s="239" t="s">
        <v>31</v>
      </c>
      <c r="I8" s="239" t="str">
        <f>'درآمد ناشی از فروش '!K7</f>
        <v>از ابتدای سال مالی تا پایان بهمن ماه</v>
      </c>
      <c r="J8" s="239" t="s">
        <v>32</v>
      </c>
      <c r="K8" s="239" t="s">
        <v>32</v>
      </c>
    </row>
    <row r="9" spans="1:16" ht="48" thickBot="1">
      <c r="A9" s="131" t="s">
        <v>54</v>
      </c>
      <c r="C9" s="131" t="s">
        <v>19</v>
      </c>
      <c r="E9" s="131" t="s">
        <v>55</v>
      </c>
      <c r="G9" s="132" t="s">
        <v>56</v>
      </c>
      <c r="I9" s="131" t="s">
        <v>55</v>
      </c>
      <c r="K9" s="132" t="s">
        <v>56</v>
      </c>
    </row>
    <row r="10" spans="1:16" ht="24.75">
      <c r="A10" s="133" t="s">
        <v>26</v>
      </c>
      <c r="B10" s="133"/>
      <c r="C10" s="133" t="s">
        <v>27</v>
      </c>
      <c r="D10" s="133"/>
      <c r="E10" s="133">
        <v>0</v>
      </c>
      <c r="F10" s="134"/>
      <c r="G10" s="23">
        <f>E10/$E$15</f>
        <v>0</v>
      </c>
      <c r="H10" s="134"/>
      <c r="I10" s="133">
        <v>15437</v>
      </c>
      <c r="J10" s="134"/>
      <c r="K10" s="23">
        <f>I10/$I$15</f>
        <v>7.3255352016941694E-6</v>
      </c>
      <c r="M10" s="125"/>
      <c r="N10" s="135"/>
      <c r="O10" s="125"/>
      <c r="P10" s="135"/>
    </row>
    <row r="11" spans="1:16" ht="24.75">
      <c r="A11" s="133" t="s">
        <v>63</v>
      </c>
      <c r="B11" s="133"/>
      <c r="C11" s="133" t="s">
        <v>64</v>
      </c>
      <c r="D11" s="133"/>
      <c r="E11" s="133">
        <v>2760100</v>
      </c>
      <c r="F11" s="134"/>
      <c r="G11" s="23">
        <f t="shared" ref="G11:G14" si="0">E11/$E$15</f>
        <v>0.99507312440919671</v>
      </c>
      <c r="H11" s="134"/>
      <c r="I11" s="133">
        <v>2089304839</v>
      </c>
      <c r="J11" s="134"/>
      <c r="K11" s="23">
        <f t="shared" ref="K11:K14" si="1">I11/$I$15</f>
        <v>0.99146700428609624</v>
      </c>
      <c r="M11" s="125"/>
      <c r="N11" s="135"/>
      <c r="O11" s="125"/>
      <c r="P11" s="135"/>
    </row>
    <row r="12" spans="1:16" ht="24.75">
      <c r="A12" s="133" t="s">
        <v>102</v>
      </c>
      <c r="B12" s="133"/>
      <c r="C12" s="133" t="s">
        <v>103</v>
      </c>
      <c r="D12" s="133"/>
      <c r="E12" s="133">
        <v>3134</v>
      </c>
      <c r="F12" s="134"/>
      <c r="G12" s="23">
        <f t="shared" si="0"/>
        <v>1.1298718060571799E-3</v>
      </c>
      <c r="H12" s="134"/>
      <c r="I12" s="133">
        <v>17858590</v>
      </c>
      <c r="J12" s="134"/>
      <c r="K12" s="23">
        <f t="shared" si="1"/>
        <v>8.4746861240929897E-3</v>
      </c>
      <c r="M12" s="125"/>
      <c r="N12" s="135"/>
      <c r="O12" s="125"/>
      <c r="P12" s="135"/>
    </row>
    <row r="13" spans="1:16" ht="24.75">
      <c r="A13" s="133" t="s">
        <v>113</v>
      </c>
      <c r="B13" s="133"/>
      <c r="C13" s="133" t="s">
        <v>114</v>
      </c>
      <c r="D13" s="133"/>
      <c r="E13" s="133">
        <v>6007</v>
      </c>
      <c r="F13" s="134"/>
      <c r="G13" s="23">
        <f t="shared" si="0"/>
        <v>2.1656477150559924E-3</v>
      </c>
      <c r="H13" s="134"/>
      <c r="I13" s="133">
        <v>56284</v>
      </c>
      <c r="J13" s="134"/>
      <c r="K13" s="23">
        <f t="shared" si="1"/>
        <v>2.6709232577065142E-5</v>
      </c>
      <c r="M13" s="125"/>
      <c r="N13" s="135"/>
      <c r="O13" s="125"/>
      <c r="P13" s="135"/>
    </row>
    <row r="14" spans="1:16" ht="24.75">
      <c r="A14" s="133" t="s">
        <v>116</v>
      </c>
      <c r="B14" s="133"/>
      <c r="C14" s="133" t="s">
        <v>117</v>
      </c>
      <c r="D14" s="133"/>
      <c r="E14" s="133">
        <v>4525</v>
      </c>
      <c r="F14" s="134"/>
      <c r="G14" s="23">
        <f t="shared" si="0"/>
        <v>1.6313560696900892E-3</v>
      </c>
      <c r="H14" s="134"/>
      <c r="I14" s="133">
        <v>51154</v>
      </c>
      <c r="J14" s="134"/>
      <c r="K14" s="23">
        <f t="shared" si="1"/>
        <v>2.4274822031966285E-5</v>
      </c>
      <c r="M14" s="125"/>
      <c r="N14" s="135"/>
      <c r="O14" s="125"/>
      <c r="P14" s="135"/>
    </row>
    <row r="15" spans="1:16" s="126" customFormat="1" ht="36.75" customHeight="1" thickBot="1">
      <c r="E15" s="201">
        <f>SUM(E10:E14)</f>
        <v>2773766</v>
      </c>
      <c r="F15" s="134">
        <f t="shared" ref="F15:L15" si="2">SUM(F10:F12)</f>
        <v>0</v>
      </c>
      <c r="G15" s="24">
        <f>SUM(G10:G14)</f>
        <v>1</v>
      </c>
      <c r="H15" s="134">
        <f t="shared" si="2"/>
        <v>0</v>
      </c>
      <c r="I15" s="201">
        <f>SUM(I10:I14)</f>
        <v>2107286304</v>
      </c>
      <c r="J15" s="134">
        <f t="shared" si="2"/>
        <v>0</v>
      </c>
      <c r="K15" s="24">
        <f>SUM(K10:K14)</f>
        <v>0.99999999999999989</v>
      </c>
      <c r="L15" s="126">
        <f t="shared" si="2"/>
        <v>0</v>
      </c>
      <c r="M15" s="136"/>
    </row>
    <row r="16" spans="1:16" ht="23.25" thickTop="1">
      <c r="E16" s="128"/>
      <c r="I16" s="128"/>
      <c r="M16" s="127"/>
    </row>
    <row r="17" spans="5:13">
      <c r="E17" s="128"/>
      <c r="I17" s="128"/>
      <c r="M17" s="127"/>
    </row>
    <row r="18" spans="5:13">
      <c r="E18" s="128"/>
      <c r="I18" s="128"/>
      <c r="M18" s="127"/>
    </row>
    <row r="19" spans="5:13">
      <c r="M19" s="127"/>
    </row>
    <row r="20" spans="5:13">
      <c r="M20" s="127"/>
    </row>
    <row r="21" spans="5:13">
      <c r="M21" s="127"/>
    </row>
    <row r="22" spans="5:13">
      <c r="M22" s="127"/>
    </row>
    <row r="23" spans="5:13">
      <c r="M23" s="127"/>
    </row>
    <row r="24" spans="5:13">
      <c r="M24" s="127"/>
    </row>
    <row r="25" spans="5:13">
      <c r="M25" s="127"/>
    </row>
    <row r="26" spans="5:13">
      <c r="M26" s="127"/>
    </row>
    <row r="27" spans="5:13">
      <c r="M27" s="127"/>
    </row>
    <row r="28" spans="5:13">
      <c r="M28" s="127"/>
    </row>
    <row r="29" spans="5:13">
      <c r="M29" s="127"/>
    </row>
    <row r="30" spans="5:13">
      <c r="M30" s="127"/>
    </row>
    <row r="31" spans="5:13">
      <c r="M31" s="127"/>
    </row>
    <row r="32" spans="5:13">
      <c r="M32" s="127"/>
    </row>
    <row r="33" spans="13:13">
      <c r="M33" s="127"/>
    </row>
    <row r="34" spans="13:13">
      <c r="M34" s="127"/>
    </row>
    <row r="35" spans="13:13">
      <c r="M35" s="127"/>
    </row>
    <row r="36" spans="13:13">
      <c r="M36" s="127"/>
    </row>
    <row r="37" spans="13:13">
      <c r="M37" s="127"/>
    </row>
    <row r="38" spans="13:13">
      <c r="M38" s="127"/>
    </row>
    <row r="39" spans="13:13">
      <c r="M39" s="127"/>
    </row>
    <row r="40" spans="13:13">
      <c r="M40" s="127"/>
    </row>
    <row r="41" spans="13:13">
      <c r="M41" s="127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21" sqref="C21"/>
    </sheetView>
  </sheetViews>
  <sheetFormatPr defaultColWidth="12.140625" defaultRowHeight="22.5"/>
  <cols>
    <col min="1" max="1" width="42.42578125" style="118" bestFit="1" customWidth="1"/>
    <col min="2" max="2" width="2.5703125" style="118" customWidth="1"/>
    <col min="3" max="3" width="19" style="118" bestFit="1" customWidth="1"/>
    <col min="4" max="4" width="0.7109375" style="118" customWidth="1"/>
    <col min="5" max="5" width="43.7109375" style="118" customWidth="1"/>
    <col min="6" max="6" width="12.140625" style="118"/>
    <col min="7" max="7" width="14" style="118" bestFit="1" customWidth="1"/>
    <col min="8" max="16384" width="12.140625" style="118"/>
  </cols>
  <sheetData>
    <row r="2" spans="1:13" ht="24">
      <c r="A2" s="237" t="s">
        <v>67</v>
      </c>
      <c r="B2" s="237"/>
      <c r="C2" s="237"/>
      <c r="D2" s="237"/>
      <c r="E2" s="237"/>
    </row>
    <row r="3" spans="1:13" ht="24">
      <c r="A3" s="237" t="s">
        <v>29</v>
      </c>
      <c r="B3" s="237" t="s">
        <v>29</v>
      </c>
      <c r="C3" s="237" t="s">
        <v>29</v>
      </c>
      <c r="D3" s="237" t="s">
        <v>29</v>
      </c>
      <c r="E3" s="237"/>
    </row>
    <row r="4" spans="1:13" ht="24">
      <c r="A4" s="237" t="str">
        <f>'درآمد سپرده بانکی '!A4:M4</f>
        <v>برای ماه منتهی به 1402/11/30</v>
      </c>
      <c r="B4" s="237" t="s">
        <v>2</v>
      </c>
      <c r="C4" s="237" t="s">
        <v>2</v>
      </c>
      <c r="D4" s="237" t="s">
        <v>2</v>
      </c>
      <c r="E4" s="237"/>
    </row>
    <row r="5" spans="1:13" ht="24">
      <c r="A5" s="119"/>
      <c r="B5" s="119"/>
      <c r="C5" s="119"/>
      <c r="D5" s="119"/>
      <c r="E5" s="119"/>
    </row>
    <row r="6" spans="1:13" ht="28.5">
      <c r="A6" s="240" t="s">
        <v>83</v>
      </c>
      <c r="B6" s="240"/>
      <c r="C6" s="240"/>
      <c r="D6" s="240"/>
      <c r="E6" s="240"/>
    </row>
    <row r="7" spans="1:13" ht="28.5">
      <c r="A7" s="120"/>
      <c r="B7" s="120"/>
      <c r="C7" s="120"/>
      <c r="D7" s="120"/>
      <c r="E7" s="120"/>
    </row>
    <row r="8" spans="1:13" ht="24.75" thickBot="1">
      <c r="A8" s="237" t="s">
        <v>57</v>
      </c>
      <c r="C8" s="121" t="str">
        <f>'درآمد ناشی از فروش '!C7</f>
        <v>طی بهمن ماه</v>
      </c>
      <c r="E8" s="122" t="str">
        <f>'درآمد ناشی از فروش '!K7</f>
        <v>از ابتدای سال مالی تا پایان بهمن ماه</v>
      </c>
      <c r="G8" s="123"/>
    </row>
    <row r="9" spans="1:13" ht="24.75" thickBot="1">
      <c r="A9" s="239" t="s">
        <v>57</v>
      </c>
      <c r="C9" s="121" t="s">
        <v>22</v>
      </c>
      <c r="E9" s="121" t="s">
        <v>22</v>
      </c>
      <c r="G9" s="123"/>
    </row>
    <row r="10" spans="1:13" ht="24">
      <c r="A10" s="124" t="s">
        <v>66</v>
      </c>
      <c r="C10" s="125">
        <v>0</v>
      </c>
      <c r="E10" s="125">
        <v>2735546400</v>
      </c>
      <c r="F10" s="123"/>
      <c r="G10" s="125"/>
      <c r="H10" s="123"/>
      <c r="K10" s="125"/>
    </row>
    <row r="11" spans="1:13" ht="24">
      <c r="A11" s="124" t="s">
        <v>101</v>
      </c>
      <c r="C11" s="125">
        <v>53480899</v>
      </c>
      <c r="E11" s="125">
        <v>1877662799</v>
      </c>
      <c r="F11" s="123"/>
      <c r="G11" s="125"/>
      <c r="H11" s="125"/>
      <c r="I11" s="125"/>
      <c r="J11" s="125"/>
      <c r="K11" s="125"/>
    </row>
    <row r="12" spans="1:13" ht="27" thickBot="1">
      <c r="A12" s="124" t="s">
        <v>38</v>
      </c>
      <c r="C12" s="202">
        <f>SUM(C10:C11)</f>
        <v>53480899</v>
      </c>
      <c r="D12" s="126"/>
      <c r="E12" s="203">
        <f>SUM(E10:E11)</f>
        <v>4613209199</v>
      </c>
    </row>
    <row r="13" spans="1:13" ht="23.25" thickTop="1">
      <c r="M13" s="127"/>
    </row>
    <row r="14" spans="1:13">
      <c r="C14" s="125"/>
      <c r="E14" s="125"/>
      <c r="M14" s="127"/>
    </row>
    <row r="15" spans="1:13">
      <c r="C15" s="123"/>
      <c r="E15" s="128"/>
      <c r="M15" s="127"/>
    </row>
    <row r="16" spans="1:13">
      <c r="C16" s="123"/>
      <c r="E16" s="125"/>
      <c r="M16" s="127"/>
    </row>
    <row r="17" spans="3:13">
      <c r="C17" s="125"/>
      <c r="E17" s="125"/>
      <c r="M17" s="127"/>
    </row>
    <row r="18" spans="3:13">
      <c r="E18" s="125"/>
      <c r="M18" s="127"/>
    </row>
    <row r="19" spans="3:13">
      <c r="M19" s="127"/>
    </row>
    <row r="20" spans="3:13">
      <c r="M20" s="127"/>
    </row>
    <row r="21" spans="3:13">
      <c r="M21" s="127"/>
    </row>
    <row r="22" spans="3:13">
      <c r="M22" s="127"/>
    </row>
    <row r="23" spans="3:13">
      <c r="M23" s="127"/>
    </row>
    <row r="24" spans="3:13">
      <c r="M24" s="127"/>
    </row>
    <row r="25" spans="3:13">
      <c r="M25" s="127"/>
    </row>
    <row r="26" spans="3:13">
      <c r="M26" s="127"/>
    </row>
    <row r="27" spans="3:13">
      <c r="M27" s="127"/>
    </row>
    <row r="28" spans="3:13">
      <c r="M28" s="127"/>
    </row>
    <row r="29" spans="3:13">
      <c r="M29" s="127"/>
    </row>
    <row r="30" spans="3:13">
      <c r="M30" s="127"/>
    </row>
    <row r="31" spans="3:13">
      <c r="M31" s="127"/>
    </row>
    <row r="32" spans="3:13">
      <c r="M32" s="127"/>
    </row>
    <row r="33" spans="13:13">
      <c r="M33" s="127"/>
    </row>
    <row r="34" spans="13:13">
      <c r="M34" s="127"/>
    </row>
    <row r="35" spans="13:13">
      <c r="M35" s="127"/>
    </row>
    <row r="36" spans="13:13">
      <c r="M36" s="127"/>
    </row>
    <row r="37" spans="13:13">
      <c r="M37" s="127"/>
    </row>
    <row r="38" spans="13:13">
      <c r="M38" s="127"/>
    </row>
    <row r="39" spans="13:13">
      <c r="M39" s="127"/>
    </row>
    <row r="40" spans="13:13">
      <c r="M40" s="127"/>
    </row>
    <row r="41" spans="13:13">
      <c r="M41" s="127"/>
    </row>
    <row r="42" spans="13:13">
      <c r="M42" s="127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49"/>
  <sheetViews>
    <sheetView rightToLeft="1" view="pageBreakPreview" topLeftCell="F4" zoomScale="50" zoomScaleNormal="60" zoomScaleSheetLayoutView="50" workbookViewId="0">
      <selection activeCell="C39" sqref="C39"/>
    </sheetView>
  </sheetViews>
  <sheetFormatPr defaultColWidth="9.140625" defaultRowHeight="36.75"/>
  <cols>
    <col min="1" max="1" width="51.7109375" style="56" customWidth="1"/>
    <col min="2" max="2" width="1" style="56" customWidth="1"/>
    <col min="3" max="3" width="23.7109375" style="78" bestFit="1" customWidth="1"/>
    <col min="4" max="4" width="1" style="56" customWidth="1"/>
    <col min="5" max="5" width="33" style="56" bestFit="1" customWidth="1"/>
    <col min="6" max="6" width="0.7109375" style="56" customWidth="1"/>
    <col min="7" max="7" width="34.7109375" style="56" bestFit="1" customWidth="1"/>
    <col min="8" max="8" width="1.140625" style="56" customWidth="1"/>
    <col min="9" max="9" width="22.7109375" style="78" bestFit="1" customWidth="1"/>
    <col min="10" max="10" width="1.42578125" style="56" customWidth="1"/>
    <col min="11" max="11" width="33.42578125" style="56" customWidth="1"/>
    <col min="12" max="12" width="0.7109375" style="56" customWidth="1"/>
    <col min="13" max="13" width="22.5703125" style="78" bestFit="1" customWidth="1"/>
    <col min="14" max="14" width="0.85546875" style="56" customWidth="1"/>
    <col min="15" max="15" width="29.140625" style="56" bestFit="1" customWidth="1"/>
    <col min="16" max="16" width="1" style="56" customWidth="1"/>
    <col min="17" max="17" width="22.5703125" style="78" bestFit="1" customWidth="1"/>
    <col min="18" max="18" width="1" style="56" customWidth="1"/>
    <col min="19" max="19" width="18.140625" style="56" bestFit="1" customWidth="1"/>
    <col min="20" max="20" width="1" style="56" customWidth="1"/>
    <col min="21" max="21" width="28.7109375" style="56" customWidth="1"/>
    <col min="22" max="22" width="0.85546875" style="56" customWidth="1"/>
    <col min="23" max="23" width="29.85546875" style="56" customWidth="1"/>
    <col min="24" max="24" width="1" style="56" customWidth="1"/>
    <col min="25" max="25" width="19.5703125" style="78" customWidth="1"/>
    <col min="26" max="26" width="1.85546875" style="56" customWidth="1"/>
    <col min="27" max="27" width="46.140625" style="57" bestFit="1" customWidth="1"/>
    <col min="28" max="28" width="29.5703125" style="56" bestFit="1" customWidth="1"/>
    <col min="29" max="29" width="23.42578125" style="56" bestFit="1" customWidth="1"/>
    <col min="30" max="30" width="9.140625" style="56" customWidth="1"/>
    <col min="31" max="31" width="19.42578125" style="56" bestFit="1" customWidth="1"/>
    <col min="32" max="32" width="9.140625" style="56"/>
    <col min="33" max="33" width="27.28515625" style="56" bestFit="1" customWidth="1"/>
    <col min="34" max="16384" width="9.140625" style="56"/>
  </cols>
  <sheetData>
    <row r="2" spans="1:33" ht="47.25" customHeight="1">
      <c r="A2" s="208" t="s">
        <v>67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33" ht="47.25" customHeight="1">
      <c r="A3" s="208" t="s">
        <v>92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33" ht="47.25" customHeight="1">
      <c r="A4" s="208" t="s">
        <v>170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33" ht="47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33" s="61" customFormat="1" ht="47.25" customHeight="1">
      <c r="A6" s="59" t="s">
        <v>68</v>
      </c>
      <c r="B6" s="59"/>
      <c r="C6" s="60"/>
      <c r="D6" s="59"/>
      <c r="E6" s="59"/>
      <c r="F6" s="59"/>
      <c r="G6" s="59"/>
      <c r="H6" s="59"/>
      <c r="I6" s="60"/>
      <c r="J6" s="59"/>
      <c r="K6" s="59"/>
      <c r="L6" s="59"/>
      <c r="M6" s="60"/>
      <c r="N6" s="59"/>
      <c r="O6" s="59"/>
      <c r="P6" s="59"/>
      <c r="Q6" s="60"/>
      <c r="R6" s="59"/>
      <c r="S6" s="59"/>
      <c r="T6" s="59"/>
      <c r="U6" s="59"/>
      <c r="V6" s="59"/>
      <c r="W6" s="59"/>
      <c r="Y6" s="62"/>
      <c r="AA6" s="63"/>
    </row>
    <row r="7" spans="1:33" s="61" customFormat="1" ht="47.25" customHeight="1">
      <c r="A7" s="59" t="s">
        <v>69</v>
      </c>
      <c r="B7" s="59"/>
      <c r="C7" s="60"/>
      <c r="D7" s="59"/>
      <c r="E7" s="59"/>
      <c r="F7" s="59"/>
      <c r="G7" s="59"/>
      <c r="H7" s="59"/>
      <c r="I7" s="60"/>
      <c r="J7" s="59"/>
      <c r="K7" s="59"/>
      <c r="L7" s="59"/>
      <c r="M7" s="60"/>
      <c r="N7" s="59"/>
      <c r="O7" s="59"/>
      <c r="P7" s="59"/>
      <c r="Q7" s="60"/>
      <c r="R7" s="59"/>
      <c r="S7" s="59"/>
      <c r="T7" s="59"/>
      <c r="U7" s="59"/>
      <c r="V7" s="59"/>
      <c r="W7" s="59"/>
      <c r="Y7" s="62"/>
      <c r="AA7" s="63"/>
    </row>
    <row r="9" spans="1:33" ht="40.5" customHeight="1">
      <c r="A9" s="206" t="s">
        <v>3</v>
      </c>
      <c r="C9" s="207" t="s">
        <v>166</v>
      </c>
      <c r="D9" s="207" t="s">
        <v>97</v>
      </c>
      <c r="E9" s="207" t="s">
        <v>97</v>
      </c>
      <c r="F9" s="207" t="s">
        <v>97</v>
      </c>
      <c r="G9" s="207" t="s">
        <v>97</v>
      </c>
      <c r="I9" s="207" t="s">
        <v>4</v>
      </c>
      <c r="J9" s="207" t="s">
        <v>4</v>
      </c>
      <c r="K9" s="207" t="s">
        <v>4</v>
      </c>
      <c r="L9" s="207" t="s">
        <v>4</v>
      </c>
      <c r="M9" s="207" t="s">
        <v>4</v>
      </c>
      <c r="N9" s="207" t="s">
        <v>4</v>
      </c>
      <c r="O9" s="207" t="s">
        <v>4</v>
      </c>
      <c r="Q9" s="207" t="s">
        <v>171</v>
      </c>
      <c r="R9" s="207" t="s">
        <v>98</v>
      </c>
      <c r="S9" s="207" t="s">
        <v>98</v>
      </c>
      <c r="T9" s="207" t="s">
        <v>98</v>
      </c>
      <c r="U9" s="207" t="s">
        <v>98</v>
      </c>
      <c r="V9" s="207" t="s">
        <v>98</v>
      </c>
      <c r="W9" s="207" t="s">
        <v>98</v>
      </c>
      <c r="X9" s="207" t="s">
        <v>98</v>
      </c>
      <c r="Y9" s="207" t="s">
        <v>98</v>
      </c>
    </row>
    <row r="10" spans="1:33" ht="33.75" customHeight="1">
      <c r="A10" s="206" t="s">
        <v>3</v>
      </c>
      <c r="C10" s="209" t="s">
        <v>6</v>
      </c>
      <c r="E10" s="209" t="s">
        <v>7</v>
      </c>
      <c r="G10" s="209" t="s">
        <v>8</v>
      </c>
      <c r="I10" s="206" t="s">
        <v>9</v>
      </c>
      <c r="J10" s="206" t="s">
        <v>9</v>
      </c>
      <c r="K10" s="206" t="s">
        <v>9</v>
      </c>
      <c r="M10" s="206" t="s">
        <v>10</v>
      </c>
      <c r="N10" s="206" t="s">
        <v>10</v>
      </c>
      <c r="O10" s="206" t="s">
        <v>10</v>
      </c>
      <c r="Q10" s="209" t="s">
        <v>6</v>
      </c>
      <c r="S10" s="209" t="s">
        <v>11</v>
      </c>
      <c r="U10" s="209" t="s">
        <v>7</v>
      </c>
      <c r="V10" s="209"/>
      <c r="W10" s="209" t="s">
        <v>8</v>
      </c>
      <c r="Y10" s="210" t="s">
        <v>12</v>
      </c>
    </row>
    <row r="11" spans="1:33" ht="60.75" customHeight="1">
      <c r="A11" s="206" t="s">
        <v>3</v>
      </c>
      <c r="C11" s="207" t="s">
        <v>6</v>
      </c>
      <c r="E11" s="207" t="s">
        <v>7</v>
      </c>
      <c r="G11" s="207" t="s">
        <v>8</v>
      </c>
      <c r="I11" s="64" t="s">
        <v>6</v>
      </c>
      <c r="K11" s="64" t="s">
        <v>7</v>
      </c>
      <c r="M11" s="64" t="s">
        <v>6</v>
      </c>
      <c r="O11" s="64" t="s">
        <v>13</v>
      </c>
      <c r="Q11" s="207" t="s">
        <v>6</v>
      </c>
      <c r="S11" s="207" t="s">
        <v>11</v>
      </c>
      <c r="U11" s="207" t="s">
        <v>7</v>
      </c>
      <c r="V11" s="207"/>
      <c r="W11" s="207"/>
      <c r="Y11" s="211" t="s">
        <v>12</v>
      </c>
      <c r="AA11" s="35">
        <v>3601224273118</v>
      </c>
      <c r="AB11" s="33" t="s">
        <v>106</v>
      </c>
    </row>
    <row r="12" spans="1:33" ht="41.25" customHeight="1">
      <c r="A12" s="65" t="s">
        <v>167</v>
      </c>
      <c r="B12" s="66"/>
      <c r="C12" s="67">
        <v>1200018</v>
      </c>
      <c r="D12" s="67"/>
      <c r="E12" s="67">
        <v>7930705970</v>
      </c>
      <c r="F12" s="67"/>
      <c r="G12" s="67">
        <v>8039996998.1459999</v>
      </c>
      <c r="H12" s="67"/>
      <c r="I12" s="67">
        <v>1399982</v>
      </c>
      <c r="J12" s="67"/>
      <c r="K12" s="67">
        <v>9168105290</v>
      </c>
      <c r="L12" s="67"/>
      <c r="M12" s="67">
        <v>0</v>
      </c>
      <c r="N12" s="67"/>
      <c r="O12" s="67">
        <v>0</v>
      </c>
      <c r="P12" s="67"/>
      <c r="Q12" s="67">
        <v>2600000</v>
      </c>
      <c r="R12" s="67"/>
      <c r="S12" s="67">
        <v>6540</v>
      </c>
      <c r="T12" s="67"/>
      <c r="U12" s="67">
        <v>17098811260</v>
      </c>
      <c r="V12" s="67"/>
      <c r="W12" s="67">
        <v>16902826200</v>
      </c>
      <c r="Y12" s="68">
        <f>W12/$AA$11</f>
        <v>4.6936333085873744E-3</v>
      </c>
      <c r="AA12" s="69"/>
      <c r="AB12" s="69"/>
      <c r="AC12" s="70"/>
      <c r="AD12" s="71"/>
      <c r="AE12" s="72"/>
      <c r="AF12" s="73"/>
      <c r="AG12" s="73"/>
    </row>
    <row r="13" spans="1:33" ht="41.25" customHeight="1">
      <c r="A13" s="65" t="s">
        <v>99</v>
      </c>
      <c r="B13" s="66"/>
      <c r="C13" s="67">
        <v>90000001</v>
      </c>
      <c r="D13" s="67"/>
      <c r="E13" s="67">
        <v>300724369265</v>
      </c>
      <c r="F13" s="67"/>
      <c r="G13" s="67">
        <v>325919177120.32397</v>
      </c>
      <c r="H13" s="67"/>
      <c r="I13" s="67">
        <v>69307</v>
      </c>
      <c r="J13" s="67"/>
      <c r="K13" s="67">
        <v>240718466</v>
      </c>
      <c r="L13" s="67"/>
      <c r="M13" s="67">
        <v>-4069307</v>
      </c>
      <c r="N13" s="67"/>
      <c r="O13" s="67">
        <v>14178402905</v>
      </c>
      <c r="P13" s="67"/>
      <c r="Q13" s="67">
        <v>86000001</v>
      </c>
      <c r="R13" s="67"/>
      <c r="S13" s="67">
        <v>3495</v>
      </c>
      <c r="T13" s="67"/>
      <c r="U13" s="70">
        <v>287367979208</v>
      </c>
      <c r="V13" s="67"/>
      <c r="W13" s="67">
        <v>298781611973.20502</v>
      </c>
      <c r="Y13" s="68">
        <f t="shared" ref="Y13:Y37" si="0">W13/$AA$11</f>
        <v>8.2966677250154969E-2</v>
      </c>
      <c r="AA13" s="69"/>
      <c r="AB13" s="69"/>
      <c r="AC13" s="70"/>
      <c r="AD13" s="71"/>
      <c r="AE13" s="72"/>
      <c r="AF13" s="73"/>
      <c r="AG13" s="73"/>
    </row>
    <row r="14" spans="1:33" ht="41.25" customHeight="1">
      <c r="A14" s="65" t="s">
        <v>90</v>
      </c>
      <c r="B14" s="66"/>
      <c r="C14" s="67">
        <v>74475921</v>
      </c>
      <c r="D14" s="67"/>
      <c r="E14" s="67">
        <v>153650868509</v>
      </c>
      <c r="F14" s="67"/>
      <c r="G14" s="67">
        <v>184637776439.505</v>
      </c>
      <c r="H14" s="67"/>
      <c r="I14" s="67">
        <v>0</v>
      </c>
      <c r="J14" s="67"/>
      <c r="K14" s="67">
        <v>0</v>
      </c>
      <c r="L14" s="67"/>
      <c r="M14" s="67">
        <v>-30475920</v>
      </c>
      <c r="N14" s="67"/>
      <c r="O14" s="67">
        <v>70285533983</v>
      </c>
      <c r="P14" s="67"/>
      <c r="Q14" s="67">
        <v>44000001</v>
      </c>
      <c r="R14" s="67"/>
      <c r="S14" s="67">
        <v>2255</v>
      </c>
      <c r="T14" s="67"/>
      <c r="U14" s="67">
        <v>90776163318</v>
      </c>
      <c r="V14" s="67"/>
      <c r="W14" s="67">
        <v>98629643241.582703</v>
      </c>
      <c r="Y14" s="68">
        <f t="shared" si="0"/>
        <v>2.7387809189730779E-2</v>
      </c>
      <c r="AA14" s="69"/>
      <c r="AB14" s="69"/>
      <c r="AC14" s="70"/>
      <c r="AD14" s="71"/>
      <c r="AE14" s="72"/>
      <c r="AF14" s="73"/>
      <c r="AG14" s="73"/>
    </row>
    <row r="15" spans="1:33" ht="41.25" customHeight="1">
      <c r="A15" s="65" t="s">
        <v>112</v>
      </c>
      <c r="B15" s="66"/>
      <c r="C15" s="67">
        <v>16000001</v>
      </c>
      <c r="D15" s="67"/>
      <c r="E15" s="67">
        <v>132813818420</v>
      </c>
      <c r="F15" s="67"/>
      <c r="G15" s="67">
        <v>136622240538.88901</v>
      </c>
      <c r="H15" s="67"/>
      <c r="I15" s="67">
        <v>0</v>
      </c>
      <c r="J15" s="67"/>
      <c r="K15" s="67">
        <v>0</v>
      </c>
      <c r="L15" s="67"/>
      <c r="M15" s="67">
        <v>-16000000</v>
      </c>
      <c r="N15" s="67"/>
      <c r="O15" s="67">
        <v>124392364693</v>
      </c>
      <c r="P15" s="67"/>
      <c r="Q15" s="67">
        <v>1</v>
      </c>
      <c r="R15" s="67"/>
      <c r="S15" s="67">
        <v>7700</v>
      </c>
      <c r="T15" s="67"/>
      <c r="U15" s="70">
        <v>8306</v>
      </c>
      <c r="V15" s="67"/>
      <c r="W15" s="67">
        <v>7654.1850000000004</v>
      </c>
      <c r="Y15" s="68">
        <f t="shared" si="0"/>
        <v>2.1254396892568094E-9</v>
      </c>
      <c r="AA15" s="69"/>
      <c r="AB15" s="69"/>
      <c r="AC15" s="70"/>
      <c r="AD15" s="71"/>
      <c r="AE15" s="72"/>
      <c r="AF15" s="73"/>
      <c r="AG15" s="73"/>
    </row>
    <row r="16" spans="1:33" ht="41.25" customHeight="1">
      <c r="A16" s="65" t="s">
        <v>108</v>
      </c>
      <c r="B16" s="66"/>
      <c r="C16" s="67">
        <v>5000000</v>
      </c>
      <c r="D16" s="67"/>
      <c r="E16" s="67">
        <v>43822957373</v>
      </c>
      <c r="F16" s="67"/>
      <c r="G16" s="67">
        <v>49503690000</v>
      </c>
      <c r="H16" s="67"/>
      <c r="I16" s="67">
        <v>0</v>
      </c>
      <c r="J16" s="67"/>
      <c r="K16" s="67">
        <v>0</v>
      </c>
      <c r="L16" s="67"/>
      <c r="M16" s="67">
        <v>-5000000</v>
      </c>
      <c r="N16" s="67"/>
      <c r="O16" s="67">
        <v>49762204089</v>
      </c>
      <c r="P16" s="67"/>
      <c r="Q16" s="67">
        <v>0</v>
      </c>
      <c r="R16" s="67"/>
      <c r="S16" s="67">
        <v>0</v>
      </c>
      <c r="T16" s="67"/>
      <c r="U16" s="67">
        <v>0</v>
      </c>
      <c r="V16" s="67"/>
      <c r="W16" s="67">
        <v>0</v>
      </c>
      <c r="Y16" s="68">
        <f t="shared" si="0"/>
        <v>0</v>
      </c>
      <c r="AA16" s="69"/>
      <c r="AB16" s="69"/>
      <c r="AC16" s="70"/>
      <c r="AD16" s="71"/>
      <c r="AE16" s="72"/>
      <c r="AF16" s="73"/>
      <c r="AG16" s="73"/>
    </row>
    <row r="17" spans="1:33" ht="41.25" customHeight="1">
      <c r="A17" s="65" t="s">
        <v>164</v>
      </c>
      <c r="B17" s="66"/>
      <c r="C17" s="67">
        <v>2100000</v>
      </c>
      <c r="D17" s="67"/>
      <c r="E17" s="67">
        <v>26852309514</v>
      </c>
      <c r="F17" s="67"/>
      <c r="G17" s="67">
        <v>28724068800</v>
      </c>
      <c r="H17" s="67"/>
      <c r="I17" s="67">
        <v>0</v>
      </c>
      <c r="J17" s="67"/>
      <c r="K17" s="67">
        <v>0</v>
      </c>
      <c r="L17" s="67"/>
      <c r="M17" s="67">
        <v>-2100000</v>
      </c>
      <c r="N17" s="67"/>
      <c r="O17" s="67">
        <v>25412021166</v>
      </c>
      <c r="P17" s="67"/>
      <c r="Q17" s="67">
        <v>0</v>
      </c>
      <c r="R17" s="67"/>
      <c r="S17" s="67">
        <v>0</v>
      </c>
      <c r="T17" s="67"/>
      <c r="U17" s="70">
        <v>0</v>
      </c>
      <c r="V17" s="67"/>
      <c r="W17" s="67">
        <v>0</v>
      </c>
      <c r="Y17" s="68">
        <f t="shared" si="0"/>
        <v>0</v>
      </c>
      <c r="AA17" s="69"/>
      <c r="AB17" s="69"/>
      <c r="AC17" s="70"/>
      <c r="AD17" s="71"/>
      <c r="AE17" s="72"/>
      <c r="AF17" s="73"/>
      <c r="AG17" s="73"/>
    </row>
    <row r="18" spans="1:33" ht="41.25" customHeight="1">
      <c r="A18" s="65" t="s">
        <v>91</v>
      </c>
      <c r="B18" s="66"/>
      <c r="C18" s="67">
        <v>2699996</v>
      </c>
      <c r="D18" s="67"/>
      <c r="E18" s="67">
        <v>33334906208</v>
      </c>
      <c r="F18" s="67"/>
      <c r="G18" s="67">
        <v>38997517775.814003</v>
      </c>
      <c r="H18" s="67"/>
      <c r="I18" s="67">
        <v>200000</v>
      </c>
      <c r="J18" s="67"/>
      <c r="K18" s="67">
        <v>2737764533</v>
      </c>
      <c r="L18" s="67"/>
      <c r="M18" s="67">
        <v>0</v>
      </c>
      <c r="N18" s="67"/>
      <c r="O18" s="67">
        <v>0</v>
      </c>
      <c r="P18" s="67"/>
      <c r="Q18" s="67">
        <v>2899996</v>
      </c>
      <c r="R18" s="67"/>
      <c r="S18" s="67">
        <v>14220</v>
      </c>
      <c r="T18" s="67"/>
      <c r="U18" s="70">
        <v>36072670741</v>
      </c>
      <c r="V18" s="67"/>
      <c r="W18" s="67">
        <v>40992577358.435997</v>
      </c>
      <c r="Y18" s="68">
        <f t="shared" si="0"/>
        <v>1.1382955975397761E-2</v>
      </c>
      <c r="AA18" s="69"/>
      <c r="AB18" s="69"/>
      <c r="AC18" s="70"/>
      <c r="AD18" s="71"/>
      <c r="AE18" s="72"/>
      <c r="AF18" s="73"/>
      <c r="AG18" s="73"/>
    </row>
    <row r="19" spans="1:33" ht="41.25" customHeight="1">
      <c r="A19" s="65" t="s">
        <v>163</v>
      </c>
      <c r="B19" s="66"/>
      <c r="C19" s="67">
        <v>1200000</v>
      </c>
      <c r="D19" s="67"/>
      <c r="E19" s="67">
        <v>4322164378</v>
      </c>
      <c r="F19" s="67"/>
      <c r="G19" s="67">
        <v>4276403100</v>
      </c>
      <c r="H19" s="67"/>
      <c r="I19" s="67">
        <v>200000</v>
      </c>
      <c r="J19" s="67"/>
      <c r="K19" s="67">
        <v>656152870</v>
      </c>
      <c r="L19" s="67"/>
      <c r="M19" s="67">
        <v>0</v>
      </c>
      <c r="N19" s="67"/>
      <c r="O19" s="67">
        <v>0</v>
      </c>
      <c r="P19" s="67"/>
      <c r="Q19" s="67">
        <v>1400000</v>
      </c>
      <c r="R19" s="67"/>
      <c r="S19" s="67">
        <v>3073</v>
      </c>
      <c r="T19" s="67"/>
      <c r="U19" s="70">
        <v>4978317248</v>
      </c>
      <c r="V19" s="67"/>
      <c r="W19" s="67">
        <v>4276601910</v>
      </c>
      <c r="Y19" s="68">
        <f t="shared" si="0"/>
        <v>1.187541120924759E-3</v>
      </c>
      <c r="AA19" s="69"/>
      <c r="AB19" s="69"/>
      <c r="AC19" s="70"/>
      <c r="AD19" s="71"/>
      <c r="AE19" s="72"/>
      <c r="AF19" s="73"/>
      <c r="AG19" s="73"/>
    </row>
    <row r="20" spans="1:33" ht="41.25" customHeight="1">
      <c r="A20" s="65" t="s">
        <v>107</v>
      </c>
      <c r="B20" s="66"/>
      <c r="C20" s="67">
        <v>4700000</v>
      </c>
      <c r="D20" s="67"/>
      <c r="E20" s="67">
        <v>116602137860</v>
      </c>
      <c r="F20" s="67"/>
      <c r="G20" s="67">
        <v>102317566500</v>
      </c>
      <c r="H20" s="67"/>
      <c r="I20" s="67">
        <v>800000</v>
      </c>
      <c r="J20" s="67"/>
      <c r="K20" s="67">
        <v>17189385146</v>
      </c>
      <c r="L20" s="67"/>
      <c r="M20" s="67">
        <v>-50000</v>
      </c>
      <c r="N20" s="67"/>
      <c r="O20" s="67">
        <v>1148684238</v>
      </c>
      <c r="P20" s="67"/>
      <c r="Q20" s="67">
        <v>5450000</v>
      </c>
      <c r="R20" s="67"/>
      <c r="S20" s="67">
        <v>23100</v>
      </c>
      <c r="T20" s="67"/>
      <c r="U20" s="70">
        <v>132575236434</v>
      </c>
      <c r="V20" s="67"/>
      <c r="W20" s="67">
        <v>125145924750</v>
      </c>
      <c r="Y20" s="68">
        <f t="shared" si="0"/>
        <v>3.4750938919348828E-2</v>
      </c>
      <c r="AA20" s="69"/>
      <c r="AB20" s="69"/>
      <c r="AC20" s="70"/>
      <c r="AD20" s="71"/>
      <c r="AE20" s="72"/>
      <c r="AF20" s="73"/>
      <c r="AG20" s="73"/>
    </row>
    <row r="21" spans="1:33" ht="41.25" customHeight="1">
      <c r="A21" s="65" t="s">
        <v>115</v>
      </c>
      <c r="B21" s="66"/>
      <c r="C21" s="67">
        <v>100000</v>
      </c>
      <c r="D21" s="67"/>
      <c r="E21" s="67">
        <v>2081733412</v>
      </c>
      <c r="F21" s="67"/>
      <c r="G21" s="67">
        <v>2887715250</v>
      </c>
      <c r="H21" s="67"/>
      <c r="I21" s="67">
        <v>0</v>
      </c>
      <c r="J21" s="67"/>
      <c r="K21" s="67">
        <v>0</v>
      </c>
      <c r="L21" s="67"/>
      <c r="M21" s="67">
        <v>-100000</v>
      </c>
      <c r="N21" s="67"/>
      <c r="O21" s="67">
        <v>0</v>
      </c>
      <c r="P21" s="67"/>
      <c r="Q21" s="67">
        <v>0</v>
      </c>
      <c r="R21" s="67"/>
      <c r="S21" s="67">
        <v>0</v>
      </c>
      <c r="T21" s="67"/>
      <c r="U21" s="67">
        <v>0</v>
      </c>
      <c r="V21" s="67"/>
      <c r="W21" s="67">
        <v>0</v>
      </c>
      <c r="Y21" s="68">
        <f t="shared" si="0"/>
        <v>0</v>
      </c>
      <c r="AA21" s="69"/>
      <c r="AB21" s="69"/>
      <c r="AC21" s="70"/>
      <c r="AD21" s="71"/>
      <c r="AE21" s="72"/>
      <c r="AF21" s="73"/>
      <c r="AG21" s="73"/>
    </row>
    <row r="22" spans="1:33" ht="41.25" customHeight="1">
      <c r="A22" s="65" t="s">
        <v>165</v>
      </c>
      <c r="B22" s="66"/>
      <c r="C22" s="67">
        <v>23000000</v>
      </c>
      <c r="D22" s="67"/>
      <c r="E22" s="67">
        <v>175256513711</v>
      </c>
      <c r="F22" s="67"/>
      <c r="G22" s="67">
        <v>154783525500</v>
      </c>
      <c r="H22" s="67"/>
      <c r="I22" s="67">
        <v>400000</v>
      </c>
      <c r="J22" s="67"/>
      <c r="K22" s="67">
        <v>2652459189</v>
      </c>
      <c r="L22" s="67"/>
      <c r="M22" s="67">
        <v>-23400000</v>
      </c>
      <c r="N22" s="67"/>
      <c r="O22" s="67">
        <v>0</v>
      </c>
      <c r="P22" s="67"/>
      <c r="Q22" s="67">
        <v>0</v>
      </c>
      <c r="R22" s="67"/>
      <c r="S22" s="67">
        <v>0</v>
      </c>
      <c r="T22" s="67"/>
      <c r="U22" s="67">
        <v>0</v>
      </c>
      <c r="V22" s="67"/>
      <c r="W22" s="67">
        <v>0</v>
      </c>
      <c r="Y22" s="68">
        <f t="shared" si="0"/>
        <v>0</v>
      </c>
      <c r="AA22" s="69"/>
      <c r="AB22" s="69"/>
      <c r="AC22" s="70"/>
      <c r="AD22" s="71"/>
      <c r="AE22" s="72"/>
      <c r="AF22" s="73"/>
      <c r="AG22" s="73"/>
    </row>
    <row r="23" spans="1:33" ht="41.25" customHeight="1">
      <c r="A23" s="65" t="s">
        <v>123</v>
      </c>
      <c r="B23" s="66"/>
      <c r="C23" s="67">
        <v>7600000</v>
      </c>
      <c r="D23" s="67"/>
      <c r="E23" s="67">
        <v>235145823931</v>
      </c>
      <c r="F23" s="67"/>
      <c r="G23" s="67">
        <v>270234480600</v>
      </c>
      <c r="H23" s="67"/>
      <c r="I23" s="67">
        <v>0</v>
      </c>
      <c r="J23" s="67"/>
      <c r="K23" s="67">
        <v>0</v>
      </c>
      <c r="L23" s="67"/>
      <c r="M23" s="67">
        <v>0</v>
      </c>
      <c r="N23" s="67"/>
      <c r="O23" s="67">
        <v>0</v>
      </c>
      <c r="P23" s="67"/>
      <c r="Q23" s="67">
        <v>7600000</v>
      </c>
      <c r="R23" s="67"/>
      <c r="S23" s="67">
        <v>32960</v>
      </c>
      <c r="T23" s="67"/>
      <c r="U23" s="67">
        <v>235145823931</v>
      </c>
      <c r="V23" s="67"/>
      <c r="W23" s="67">
        <v>249005548800</v>
      </c>
      <c r="Y23" s="68">
        <f t="shared" si="0"/>
        <v>6.9144693558451126E-2</v>
      </c>
      <c r="AA23" s="69"/>
      <c r="AB23" s="69"/>
      <c r="AC23" s="70"/>
      <c r="AD23" s="71"/>
      <c r="AE23" s="72"/>
      <c r="AF23" s="73"/>
      <c r="AG23" s="73"/>
    </row>
    <row r="24" spans="1:33" ht="41.25" customHeight="1">
      <c r="A24" s="65" t="s">
        <v>111</v>
      </c>
      <c r="B24" s="66"/>
      <c r="C24" s="67">
        <v>42000000</v>
      </c>
      <c r="D24" s="67"/>
      <c r="E24" s="67">
        <v>51152120667</v>
      </c>
      <c r="F24" s="67"/>
      <c r="G24" s="67">
        <v>50517621000</v>
      </c>
      <c r="H24" s="67"/>
      <c r="I24" s="67">
        <v>0</v>
      </c>
      <c r="J24" s="67"/>
      <c r="K24" s="67">
        <v>0</v>
      </c>
      <c r="L24" s="67"/>
      <c r="M24" s="67">
        <v>-42000000</v>
      </c>
      <c r="N24" s="67"/>
      <c r="O24" s="67">
        <v>47871362093</v>
      </c>
      <c r="P24" s="67"/>
      <c r="Q24" s="67">
        <v>0</v>
      </c>
      <c r="R24" s="67"/>
      <c r="S24" s="67">
        <v>0</v>
      </c>
      <c r="T24" s="67"/>
      <c r="U24" s="67">
        <v>0</v>
      </c>
      <c r="V24" s="67"/>
      <c r="W24" s="67">
        <v>0</v>
      </c>
      <c r="Y24" s="68">
        <f t="shared" si="0"/>
        <v>0</v>
      </c>
      <c r="AA24" s="69"/>
      <c r="AB24" s="69"/>
      <c r="AC24" s="70"/>
      <c r="AD24" s="71"/>
      <c r="AE24" s="72"/>
      <c r="AF24" s="73"/>
      <c r="AG24" s="73"/>
    </row>
    <row r="25" spans="1:33" ht="41.25" customHeight="1">
      <c r="A25" s="65" t="s">
        <v>86</v>
      </c>
      <c r="B25" s="66"/>
      <c r="C25" s="67">
        <v>2500000</v>
      </c>
      <c r="D25" s="67"/>
      <c r="E25" s="67">
        <v>54940751359</v>
      </c>
      <c r="F25" s="67"/>
      <c r="G25" s="67">
        <v>76815213750</v>
      </c>
      <c r="H25" s="67"/>
      <c r="I25" s="67">
        <v>0</v>
      </c>
      <c r="J25" s="67"/>
      <c r="K25" s="67">
        <v>0</v>
      </c>
      <c r="L25" s="67"/>
      <c r="M25" s="67">
        <v>0</v>
      </c>
      <c r="N25" s="67"/>
      <c r="O25" s="67">
        <v>0</v>
      </c>
      <c r="P25" s="67"/>
      <c r="Q25" s="67">
        <v>2500000</v>
      </c>
      <c r="R25" s="67"/>
      <c r="S25" s="67">
        <v>28730</v>
      </c>
      <c r="T25" s="67"/>
      <c r="U25" s="67">
        <v>54940751359</v>
      </c>
      <c r="V25" s="67"/>
      <c r="W25" s="67">
        <v>71397641250</v>
      </c>
      <c r="Y25" s="68">
        <f t="shared" si="0"/>
        <v>1.9825935802710429E-2</v>
      </c>
      <c r="AA25" s="69"/>
      <c r="AB25" s="69"/>
      <c r="AC25" s="70"/>
      <c r="AD25" s="71"/>
      <c r="AE25" s="72"/>
      <c r="AF25" s="73"/>
      <c r="AG25" s="73"/>
    </row>
    <row r="26" spans="1:33" ht="41.25" customHeight="1">
      <c r="A26" s="65" t="s">
        <v>120</v>
      </c>
      <c r="B26" s="66"/>
      <c r="C26" s="67">
        <v>3789943</v>
      </c>
      <c r="D26" s="67"/>
      <c r="E26" s="67">
        <v>63623251474</v>
      </c>
      <c r="F26" s="67"/>
      <c r="G26" s="67">
        <v>67926092889.874496</v>
      </c>
      <c r="H26" s="67"/>
      <c r="I26" s="67">
        <v>110057</v>
      </c>
      <c r="J26" s="67"/>
      <c r="K26" s="67">
        <v>1926185613</v>
      </c>
      <c r="L26" s="67"/>
      <c r="M26" s="67">
        <v>0</v>
      </c>
      <c r="N26" s="67"/>
      <c r="O26" s="67">
        <v>0</v>
      </c>
      <c r="P26" s="67"/>
      <c r="Q26" s="67">
        <v>3900000</v>
      </c>
      <c r="R26" s="67"/>
      <c r="S26" s="67">
        <v>17460</v>
      </c>
      <c r="T26" s="67"/>
      <c r="U26" s="67">
        <v>65549437087</v>
      </c>
      <c r="V26" s="67"/>
      <c r="W26" s="67">
        <v>67688840700</v>
      </c>
      <c r="Y26" s="68">
        <f t="shared" si="0"/>
        <v>1.8796063662370539E-2</v>
      </c>
      <c r="AA26" s="69"/>
      <c r="AB26" s="69"/>
      <c r="AC26" s="70"/>
      <c r="AD26" s="71"/>
      <c r="AE26" s="72"/>
      <c r="AF26" s="73"/>
      <c r="AG26" s="73"/>
    </row>
    <row r="27" spans="1:33" ht="41.25" customHeight="1">
      <c r="A27" s="65" t="s">
        <v>88</v>
      </c>
      <c r="B27" s="66"/>
      <c r="C27" s="67">
        <v>6500000</v>
      </c>
      <c r="D27" s="67"/>
      <c r="E27" s="67">
        <v>127520614882</v>
      </c>
      <c r="F27" s="67"/>
      <c r="G27" s="67">
        <v>312986583000</v>
      </c>
      <c r="H27" s="67"/>
      <c r="I27" s="67">
        <v>0</v>
      </c>
      <c r="J27" s="67"/>
      <c r="K27" s="67">
        <v>0</v>
      </c>
      <c r="L27" s="67"/>
      <c r="M27" s="67">
        <v>-100000</v>
      </c>
      <c r="N27" s="67"/>
      <c r="O27" s="67">
        <v>4880795662</v>
      </c>
      <c r="P27" s="67"/>
      <c r="Q27" s="67">
        <v>6400000</v>
      </c>
      <c r="R27" s="67"/>
      <c r="S27" s="67">
        <v>48840</v>
      </c>
      <c r="T27" s="67"/>
      <c r="U27" s="67">
        <v>125558759268</v>
      </c>
      <c r="V27" s="67"/>
      <c r="W27" s="67">
        <v>310716172800</v>
      </c>
      <c r="Y27" s="68">
        <f t="shared" si="0"/>
        <v>8.628070601417355E-2</v>
      </c>
      <c r="AA27" s="69"/>
      <c r="AB27" s="69"/>
      <c r="AC27" s="70"/>
      <c r="AD27" s="71"/>
      <c r="AE27" s="72"/>
      <c r="AF27" s="73"/>
      <c r="AG27" s="73"/>
    </row>
    <row r="28" spans="1:33" ht="41.25" customHeight="1">
      <c r="A28" s="65" t="s">
        <v>125</v>
      </c>
      <c r="B28" s="66"/>
      <c r="C28" s="67">
        <v>3300000</v>
      </c>
      <c r="D28" s="67"/>
      <c r="E28" s="67">
        <v>104321862273</v>
      </c>
      <c r="F28" s="67"/>
      <c r="G28" s="67">
        <v>117240245100</v>
      </c>
      <c r="H28" s="67"/>
      <c r="I28" s="67">
        <v>0</v>
      </c>
      <c r="J28" s="67"/>
      <c r="K28" s="67">
        <v>0</v>
      </c>
      <c r="L28" s="67"/>
      <c r="M28" s="67">
        <v>-200000</v>
      </c>
      <c r="N28" s="67"/>
      <c r="O28" s="67">
        <v>6822846304</v>
      </c>
      <c r="P28" s="67"/>
      <c r="Q28" s="67">
        <v>3100000</v>
      </c>
      <c r="R28" s="67"/>
      <c r="S28" s="67">
        <v>35020</v>
      </c>
      <c r="T28" s="67"/>
      <c r="U28" s="70">
        <v>97999325167</v>
      </c>
      <c r="V28" s="67"/>
      <c r="W28" s="67">
        <v>107916056100</v>
      </c>
      <c r="Y28" s="68">
        <f t="shared" si="0"/>
        <v>2.9966491369493208E-2</v>
      </c>
      <c r="AA28" s="69"/>
      <c r="AB28" s="69"/>
      <c r="AC28" s="70"/>
      <c r="AD28" s="71"/>
      <c r="AE28" s="72"/>
      <c r="AF28" s="73"/>
      <c r="AG28" s="73"/>
    </row>
    <row r="29" spans="1:33" ht="41.25" customHeight="1">
      <c r="A29" s="65" t="s">
        <v>109</v>
      </c>
      <c r="B29" s="66"/>
      <c r="C29" s="67">
        <v>5900000</v>
      </c>
      <c r="D29" s="67"/>
      <c r="E29" s="67">
        <v>143722722125</v>
      </c>
      <c r="F29" s="67"/>
      <c r="G29" s="67">
        <v>281866853699</v>
      </c>
      <c r="H29" s="67"/>
      <c r="I29" s="67">
        <v>0</v>
      </c>
      <c r="J29" s="67"/>
      <c r="K29" s="67">
        <v>0</v>
      </c>
      <c r="L29" s="67"/>
      <c r="M29" s="67">
        <v>0</v>
      </c>
      <c r="N29" s="67"/>
      <c r="O29" s="67">
        <v>0</v>
      </c>
      <c r="P29" s="67"/>
      <c r="Q29" s="67">
        <v>5900000</v>
      </c>
      <c r="R29" s="67"/>
      <c r="S29" s="67">
        <v>44990</v>
      </c>
      <c r="T29" s="67"/>
      <c r="U29" s="70">
        <v>143722722125</v>
      </c>
      <c r="V29" s="67"/>
      <c r="W29" s="67">
        <v>263861626050</v>
      </c>
      <c r="Y29" s="68">
        <f t="shared" si="0"/>
        <v>7.3269978773508659E-2</v>
      </c>
      <c r="AA29" s="69"/>
      <c r="AB29" s="69"/>
      <c r="AC29" s="70"/>
      <c r="AD29" s="71"/>
      <c r="AE29" s="72"/>
      <c r="AF29" s="73"/>
      <c r="AG29" s="73"/>
    </row>
    <row r="30" spans="1:33" ht="41.25" customHeight="1">
      <c r="A30" s="65" t="s">
        <v>110</v>
      </c>
      <c r="B30" s="66"/>
      <c r="C30" s="67">
        <v>18000000</v>
      </c>
      <c r="D30" s="67"/>
      <c r="E30" s="67">
        <v>350588715902</v>
      </c>
      <c r="F30" s="67"/>
      <c r="G30" s="67">
        <v>490981175999</v>
      </c>
      <c r="H30" s="67"/>
      <c r="I30" s="67">
        <v>0</v>
      </c>
      <c r="J30" s="67"/>
      <c r="K30" s="67">
        <v>0</v>
      </c>
      <c r="L30" s="67"/>
      <c r="M30" s="67">
        <v>-100000</v>
      </c>
      <c r="N30" s="67"/>
      <c r="O30" s="67">
        <v>2564649005</v>
      </c>
      <c r="P30" s="67"/>
      <c r="Q30" s="67">
        <v>17900000</v>
      </c>
      <c r="R30" s="67"/>
      <c r="S30" s="67">
        <v>25550</v>
      </c>
      <c r="T30" s="67"/>
      <c r="U30" s="70">
        <v>348641000813</v>
      </c>
      <c r="V30" s="67"/>
      <c r="W30" s="67">
        <v>454623797250</v>
      </c>
      <c r="Y30" s="68">
        <f t="shared" si="0"/>
        <v>0.12624145645235785</v>
      </c>
      <c r="AA30" s="69"/>
      <c r="AB30" s="69"/>
      <c r="AC30" s="70"/>
      <c r="AD30" s="71"/>
      <c r="AE30" s="72"/>
      <c r="AF30" s="73"/>
      <c r="AG30" s="73"/>
    </row>
    <row r="31" spans="1:33" ht="41.25" customHeight="1">
      <c r="A31" s="65" t="s">
        <v>162</v>
      </c>
      <c r="B31" s="66"/>
      <c r="C31" s="67">
        <v>90000000</v>
      </c>
      <c r="D31" s="67"/>
      <c r="E31" s="67">
        <v>317516690054</v>
      </c>
      <c r="F31" s="67"/>
      <c r="G31" s="67">
        <v>297648391500</v>
      </c>
      <c r="H31" s="67"/>
      <c r="I31" s="67">
        <v>0</v>
      </c>
      <c r="J31" s="67"/>
      <c r="K31" s="67">
        <v>0</v>
      </c>
      <c r="L31" s="67"/>
      <c r="M31" s="67">
        <v>-2000000</v>
      </c>
      <c r="N31" s="67"/>
      <c r="O31" s="67">
        <v>6147205237</v>
      </c>
      <c r="P31" s="67"/>
      <c r="Q31" s="67">
        <v>88000000</v>
      </c>
      <c r="R31" s="67"/>
      <c r="S31" s="67">
        <v>3052</v>
      </c>
      <c r="T31" s="67"/>
      <c r="U31" s="70">
        <v>310460763608</v>
      </c>
      <c r="V31" s="67"/>
      <c r="W31" s="67">
        <v>266977972800</v>
      </c>
      <c r="Y31" s="68">
        <f t="shared" si="0"/>
        <v>7.4135336361277504E-2</v>
      </c>
      <c r="AA31" s="69"/>
      <c r="AB31" s="69"/>
      <c r="AC31" s="70"/>
      <c r="AD31" s="71"/>
      <c r="AE31" s="72"/>
      <c r="AF31" s="73"/>
      <c r="AG31" s="73"/>
    </row>
    <row r="32" spans="1:33" ht="41.25" customHeight="1">
      <c r="A32" s="65" t="s">
        <v>89</v>
      </c>
      <c r="B32" s="66"/>
      <c r="C32" s="67">
        <v>43800000</v>
      </c>
      <c r="D32" s="67"/>
      <c r="E32" s="67">
        <v>401242316338</v>
      </c>
      <c r="F32" s="67"/>
      <c r="G32" s="67">
        <v>380534268599</v>
      </c>
      <c r="H32" s="67"/>
      <c r="I32" s="67">
        <v>0</v>
      </c>
      <c r="J32" s="67"/>
      <c r="K32" s="67">
        <v>0</v>
      </c>
      <c r="L32" s="67"/>
      <c r="M32" s="67">
        <v>0</v>
      </c>
      <c r="N32" s="67"/>
      <c r="O32" s="67">
        <v>0</v>
      </c>
      <c r="P32" s="67"/>
      <c r="Q32" s="67">
        <v>43800000</v>
      </c>
      <c r="R32" s="67"/>
      <c r="S32" s="67">
        <v>8230</v>
      </c>
      <c r="T32" s="67"/>
      <c r="U32" s="70">
        <v>401242316338</v>
      </c>
      <c r="V32" s="67"/>
      <c r="W32" s="67">
        <v>358329179699</v>
      </c>
      <c r="Y32" s="68">
        <f t="shared" si="0"/>
        <v>9.9502045005587125E-2</v>
      </c>
      <c r="AA32" s="69"/>
      <c r="AB32" s="69"/>
      <c r="AC32" s="70"/>
      <c r="AD32" s="71"/>
      <c r="AE32" s="72"/>
      <c r="AF32" s="73"/>
      <c r="AG32" s="73"/>
    </row>
    <row r="33" spans="1:33" ht="41.25" customHeight="1">
      <c r="A33" s="65" t="s">
        <v>145</v>
      </c>
      <c r="B33" s="66"/>
      <c r="C33" s="67">
        <v>8000000</v>
      </c>
      <c r="D33" s="67"/>
      <c r="E33" s="67">
        <v>74210611537</v>
      </c>
      <c r="F33" s="67"/>
      <c r="G33" s="67">
        <v>64255392000</v>
      </c>
      <c r="H33" s="67"/>
      <c r="I33" s="67">
        <v>23400000</v>
      </c>
      <c r="J33" s="67"/>
      <c r="K33" s="67">
        <v>0</v>
      </c>
      <c r="L33" s="67"/>
      <c r="M33" s="67">
        <v>-400000</v>
      </c>
      <c r="N33" s="67"/>
      <c r="O33" s="67">
        <v>3204003757</v>
      </c>
      <c r="P33" s="67"/>
      <c r="Q33" s="67">
        <v>31000000</v>
      </c>
      <c r="R33" s="67"/>
      <c r="S33" s="67">
        <v>8070</v>
      </c>
      <c r="T33" s="67"/>
      <c r="U33" s="67">
        <v>272009780812</v>
      </c>
      <c r="V33" s="67"/>
      <c r="W33" s="67">
        <v>248681488500</v>
      </c>
      <c r="Y33" s="68">
        <f t="shared" si="0"/>
        <v>6.9054707410568308E-2</v>
      </c>
      <c r="AA33" s="69"/>
      <c r="AB33" s="69"/>
      <c r="AC33" s="70"/>
      <c r="AD33" s="71"/>
      <c r="AE33" s="72"/>
      <c r="AF33" s="73"/>
      <c r="AG33" s="73"/>
    </row>
    <row r="34" spans="1:33" ht="41.25" customHeight="1">
      <c r="A34" s="65" t="s">
        <v>160</v>
      </c>
      <c r="B34" s="66"/>
      <c r="C34" s="67">
        <v>31800000</v>
      </c>
      <c r="D34" s="67"/>
      <c r="E34" s="67">
        <v>192823275918</v>
      </c>
      <c r="F34" s="67"/>
      <c r="G34" s="67">
        <v>212108400900</v>
      </c>
      <c r="H34" s="67"/>
      <c r="I34" s="67">
        <v>2400000</v>
      </c>
      <c r="J34" s="67"/>
      <c r="K34" s="67">
        <v>15047951468</v>
      </c>
      <c r="L34" s="67"/>
      <c r="M34" s="67">
        <v>0</v>
      </c>
      <c r="N34" s="67"/>
      <c r="O34" s="67">
        <v>0</v>
      </c>
      <c r="P34" s="67"/>
      <c r="Q34" s="67">
        <v>34200000</v>
      </c>
      <c r="R34" s="67"/>
      <c r="S34" s="67">
        <v>6150</v>
      </c>
      <c r="T34" s="67"/>
      <c r="U34" s="70">
        <v>207871227386</v>
      </c>
      <c r="V34" s="67"/>
      <c r="W34" s="67">
        <v>209078536500</v>
      </c>
      <c r="Y34" s="68">
        <f t="shared" si="0"/>
        <v>5.8057627252127875E-2</v>
      </c>
      <c r="AA34" s="69"/>
      <c r="AB34" s="69"/>
      <c r="AC34" s="70"/>
      <c r="AD34" s="71"/>
      <c r="AE34" s="72"/>
      <c r="AF34" s="73"/>
      <c r="AG34" s="73"/>
    </row>
    <row r="35" spans="1:33" ht="41.25" customHeight="1">
      <c r="A35" s="65" t="s">
        <v>175</v>
      </c>
      <c r="B35" s="66"/>
      <c r="C35" s="67">
        <v>0</v>
      </c>
      <c r="D35" s="67"/>
      <c r="E35" s="67">
        <v>0</v>
      </c>
      <c r="F35" s="67"/>
      <c r="G35" s="67">
        <v>0</v>
      </c>
      <c r="H35" s="67"/>
      <c r="I35" s="67">
        <v>1000</v>
      </c>
      <c r="J35" s="67"/>
      <c r="K35" s="67">
        <v>23671470</v>
      </c>
      <c r="L35" s="67"/>
      <c r="M35" s="67">
        <v>0</v>
      </c>
      <c r="N35" s="67"/>
      <c r="O35" s="67">
        <v>0</v>
      </c>
      <c r="P35" s="67"/>
      <c r="Q35" s="67">
        <v>1000</v>
      </c>
      <c r="R35" s="67"/>
      <c r="S35" s="67">
        <v>23350</v>
      </c>
      <c r="T35" s="67"/>
      <c r="U35" s="70">
        <v>23671470</v>
      </c>
      <c r="V35" s="67"/>
      <c r="W35" s="67">
        <v>23211067.5</v>
      </c>
      <c r="Y35" s="68">
        <f t="shared" si="0"/>
        <v>6.4453268498891544E-6</v>
      </c>
      <c r="AA35" s="69"/>
      <c r="AB35" s="69"/>
      <c r="AC35" s="70"/>
      <c r="AD35" s="71"/>
      <c r="AE35" s="72"/>
      <c r="AF35" s="73"/>
      <c r="AG35" s="73"/>
    </row>
    <row r="36" spans="1:33" ht="41.25" customHeight="1">
      <c r="A36" s="65" t="s">
        <v>146</v>
      </c>
      <c r="B36" s="66"/>
      <c r="C36" s="67">
        <v>0</v>
      </c>
      <c r="D36" s="67"/>
      <c r="E36" s="67">
        <v>0</v>
      </c>
      <c r="F36" s="67"/>
      <c r="G36" s="67">
        <v>0</v>
      </c>
      <c r="H36" s="67"/>
      <c r="I36" s="67">
        <v>500000</v>
      </c>
      <c r="J36" s="67"/>
      <c r="K36" s="67">
        <v>22540990660</v>
      </c>
      <c r="L36" s="67"/>
      <c r="M36" s="67">
        <v>-500000</v>
      </c>
      <c r="N36" s="67"/>
      <c r="O36" s="67">
        <v>22890988498</v>
      </c>
      <c r="P36" s="67"/>
      <c r="Q36" s="67">
        <v>0</v>
      </c>
      <c r="R36" s="67"/>
      <c r="S36" s="67">
        <v>0</v>
      </c>
      <c r="T36" s="67"/>
      <c r="U36" s="67">
        <v>0</v>
      </c>
      <c r="V36" s="67"/>
      <c r="W36" s="67">
        <v>0</v>
      </c>
      <c r="Y36" s="68">
        <f t="shared" si="0"/>
        <v>0</v>
      </c>
      <c r="AA36" s="69"/>
      <c r="AB36" s="69"/>
      <c r="AC36" s="70"/>
      <c r="AD36" s="71"/>
      <c r="AE36" s="72"/>
      <c r="AF36" s="73"/>
      <c r="AG36" s="73"/>
    </row>
    <row r="37" spans="1:33" ht="41.25" customHeight="1">
      <c r="A37" s="65" t="s">
        <v>176</v>
      </c>
      <c r="B37" s="66"/>
      <c r="C37" s="67">
        <v>0</v>
      </c>
      <c r="D37" s="67"/>
      <c r="E37" s="67">
        <v>0</v>
      </c>
      <c r="F37" s="67"/>
      <c r="G37" s="67">
        <v>0</v>
      </c>
      <c r="H37" s="67"/>
      <c r="I37" s="67">
        <v>50000</v>
      </c>
      <c r="J37" s="67"/>
      <c r="K37" s="67">
        <v>3165654467</v>
      </c>
      <c r="L37" s="67"/>
      <c r="M37" s="67">
        <v>0</v>
      </c>
      <c r="N37" s="67"/>
      <c r="O37" s="67">
        <v>0</v>
      </c>
      <c r="P37" s="67"/>
      <c r="Q37" s="67">
        <v>50000</v>
      </c>
      <c r="R37" s="67"/>
      <c r="S37" s="67">
        <v>62750</v>
      </c>
      <c r="T37" s="67"/>
      <c r="U37" s="67">
        <v>3165654467</v>
      </c>
      <c r="V37" s="67"/>
      <c r="W37" s="67">
        <v>3118831875</v>
      </c>
      <c r="Y37" s="68">
        <f t="shared" si="0"/>
        <v>8.66047665590031E-4</v>
      </c>
      <c r="AA37" s="69"/>
      <c r="AB37" s="69"/>
      <c r="AC37" s="70"/>
      <c r="AD37" s="71"/>
      <c r="AE37" s="72"/>
      <c r="AF37" s="73"/>
      <c r="AG37" s="73"/>
    </row>
    <row r="38" spans="1:33" ht="41.25" customHeight="1" thickBot="1">
      <c r="A38" s="159"/>
      <c r="B38" s="159"/>
      <c r="C38" s="182"/>
      <c r="D38" s="167"/>
      <c r="E38" s="183">
        <f>SUM(E12:E37)</f>
        <v>3114201241080</v>
      </c>
      <c r="F38" s="167"/>
      <c r="G38" s="183">
        <f>SUM(G12:G37)</f>
        <v>3659824397059.5527</v>
      </c>
      <c r="H38" s="167"/>
      <c r="I38" s="184"/>
      <c r="J38" s="167"/>
      <c r="K38" s="183">
        <f>SUM(K12:K37)</f>
        <v>75349039172</v>
      </c>
      <c r="L38" s="167"/>
      <c r="M38" s="184"/>
      <c r="N38" s="167"/>
      <c r="O38" s="183">
        <f>SUM(O12:O37)</f>
        <v>379561061630</v>
      </c>
      <c r="P38" s="167"/>
      <c r="Q38" s="182"/>
      <c r="R38" s="159"/>
      <c r="S38" s="159"/>
      <c r="T38" s="167"/>
      <c r="U38" s="183">
        <f>SUM(U12:U37)</f>
        <v>2835200420346</v>
      </c>
      <c r="V38" s="167"/>
      <c r="W38" s="183">
        <f>SUM(W12:W37)</f>
        <v>3196148096478.9087</v>
      </c>
      <c r="Y38" s="21">
        <f>SUM(Y12:Y37)</f>
        <v>0.88751709254465028</v>
      </c>
      <c r="AA38" s="76"/>
      <c r="AB38" s="77"/>
    </row>
    <row r="39" spans="1:33" ht="41.25" customHeight="1" thickTop="1">
      <c r="E39" s="79"/>
      <c r="G39" s="79"/>
      <c r="I39" s="75"/>
      <c r="K39" s="77"/>
      <c r="O39" s="77"/>
      <c r="V39" s="79"/>
    </row>
    <row r="40" spans="1:33" ht="41.25" customHeight="1">
      <c r="E40" s="77"/>
      <c r="I40" s="75"/>
      <c r="K40" s="79"/>
      <c r="O40" s="79"/>
      <c r="V40" s="77"/>
    </row>
    <row r="41" spans="1:33">
      <c r="C41" s="74"/>
      <c r="E41" s="67"/>
      <c r="F41" s="67"/>
      <c r="G41" s="67"/>
      <c r="I41" s="80"/>
      <c r="K41" s="80"/>
      <c r="M41" s="81"/>
      <c r="O41" s="81"/>
      <c r="Q41" s="82"/>
      <c r="U41" s="77"/>
      <c r="W41" s="77"/>
    </row>
    <row r="42" spans="1:33">
      <c r="C42" s="74"/>
      <c r="E42" s="34"/>
      <c r="F42" s="34"/>
      <c r="G42" s="34"/>
      <c r="I42" s="75"/>
      <c r="K42" s="77"/>
      <c r="M42" s="75"/>
      <c r="O42" s="77"/>
      <c r="Q42" s="74"/>
      <c r="U42" s="77"/>
      <c r="W42" s="77"/>
    </row>
    <row r="43" spans="1:33">
      <c r="C43" s="74"/>
      <c r="E43" s="83"/>
      <c r="G43" s="83"/>
      <c r="I43" s="74"/>
      <c r="K43" s="77"/>
      <c r="M43" s="74"/>
      <c r="O43" s="77"/>
      <c r="Q43" s="74"/>
      <c r="U43" s="79"/>
      <c r="W43" s="79"/>
    </row>
    <row r="44" spans="1:33">
      <c r="C44" s="74"/>
      <c r="E44" s="73"/>
      <c r="F44" s="73"/>
      <c r="G44" s="73"/>
      <c r="I44" s="74"/>
      <c r="M44" s="75"/>
      <c r="O44" s="77"/>
      <c r="U44" s="79"/>
      <c r="W44" s="79"/>
    </row>
    <row r="45" spans="1:33">
      <c r="C45" s="74"/>
      <c r="D45" s="74"/>
      <c r="E45" s="74"/>
      <c r="F45" s="74"/>
      <c r="G45" s="74"/>
      <c r="K45" s="73"/>
      <c r="M45" s="75"/>
      <c r="O45" s="77"/>
      <c r="U45" s="77"/>
      <c r="W45" s="79"/>
    </row>
    <row r="46" spans="1:33">
      <c r="E46" s="73"/>
      <c r="M46" s="74"/>
      <c r="U46" s="77"/>
    </row>
    <row r="47" spans="1:33">
      <c r="M47" s="74"/>
      <c r="U47" s="77"/>
    </row>
    <row r="48" spans="1:33">
      <c r="U48" s="77"/>
    </row>
    <row r="49" spans="21:21">
      <c r="U49" s="77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7"/>
  <sheetViews>
    <sheetView rightToLeft="1" view="pageBreakPreview" topLeftCell="G1" zoomScale="60" zoomScaleNormal="100" workbookViewId="0">
      <selection activeCell="AM12" sqref="AM12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212" t="s">
        <v>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</row>
    <row r="3" spans="1:40">
      <c r="A3" s="212" t="s">
        <v>92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</row>
    <row r="4" spans="1:40">
      <c r="A4" s="212" t="s">
        <v>170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</row>
    <row r="6" spans="1:40" ht="40.5">
      <c r="A6" s="84" t="s">
        <v>68</v>
      </c>
    </row>
    <row r="7" spans="1:40" ht="40.5">
      <c r="A7" s="213" t="s">
        <v>151</v>
      </c>
      <c r="B7" s="213"/>
      <c r="C7" s="213"/>
      <c r="D7" s="213"/>
      <c r="E7" s="213"/>
      <c r="F7" s="213"/>
      <c r="G7" s="213"/>
    </row>
    <row r="9" spans="1:40">
      <c r="A9" s="212" t="s">
        <v>166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U9" s="214" t="s">
        <v>4</v>
      </c>
      <c r="V9" s="214"/>
      <c r="W9" s="214"/>
      <c r="X9" s="214"/>
      <c r="Y9" s="214"/>
      <c r="Z9" s="214"/>
      <c r="AA9" s="214"/>
      <c r="AC9" s="214" t="s">
        <v>171</v>
      </c>
      <c r="AD9" s="214"/>
      <c r="AE9" s="214"/>
      <c r="AF9" s="214"/>
      <c r="AG9" s="214"/>
      <c r="AH9" s="214"/>
      <c r="AI9" s="214"/>
      <c r="AJ9" s="214"/>
      <c r="AK9" s="214"/>
    </row>
    <row r="10" spans="1:40" s="31" customFormat="1" ht="101.25">
      <c r="A10" s="85" t="s">
        <v>3</v>
      </c>
      <c r="B10" s="86"/>
      <c r="C10" s="87" t="s">
        <v>152</v>
      </c>
      <c r="D10" s="86"/>
      <c r="E10" s="87" t="s">
        <v>153</v>
      </c>
      <c r="F10" s="86"/>
      <c r="G10" s="87" t="s">
        <v>154</v>
      </c>
      <c r="H10" s="86"/>
      <c r="I10" s="87" t="s">
        <v>155</v>
      </c>
      <c r="J10" s="88"/>
      <c r="K10" s="87" t="s">
        <v>15</v>
      </c>
      <c r="L10" s="86"/>
      <c r="M10" s="87" t="s">
        <v>156</v>
      </c>
      <c r="N10" s="88"/>
      <c r="O10" s="87" t="s">
        <v>6</v>
      </c>
      <c r="P10" s="86"/>
      <c r="Q10" s="87" t="s">
        <v>7</v>
      </c>
      <c r="R10" s="89"/>
      <c r="S10" s="87" t="s">
        <v>8</v>
      </c>
      <c r="T10" s="86"/>
      <c r="U10" s="87" t="s">
        <v>6</v>
      </c>
      <c r="V10" s="85"/>
      <c r="W10" s="87" t="s">
        <v>7</v>
      </c>
      <c r="X10" s="85"/>
      <c r="Y10" s="87" t="s">
        <v>6</v>
      </c>
      <c r="Z10" s="86"/>
      <c r="AA10" s="87" t="s">
        <v>13</v>
      </c>
      <c r="AB10" s="86"/>
      <c r="AC10" s="87" t="s">
        <v>6</v>
      </c>
      <c r="AD10" s="86"/>
      <c r="AE10" s="87" t="s">
        <v>157</v>
      </c>
      <c r="AF10" s="86"/>
      <c r="AG10" s="87" t="s">
        <v>7</v>
      </c>
      <c r="AH10" s="86"/>
      <c r="AI10" s="87" t="s">
        <v>8</v>
      </c>
      <c r="AJ10" s="86"/>
      <c r="AK10" s="87" t="s">
        <v>12</v>
      </c>
      <c r="AM10" s="90">
        <v>3601224273118</v>
      </c>
      <c r="AN10" s="31" t="s">
        <v>106</v>
      </c>
    </row>
    <row r="11" spans="1:40">
      <c r="N11" s="91"/>
      <c r="O11" s="91"/>
      <c r="P11" s="91"/>
      <c r="Q11" s="91"/>
      <c r="R11" s="91"/>
      <c r="S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M11" s="91"/>
    </row>
    <row r="12" spans="1:40" ht="28.5" thickBot="1">
      <c r="O12" s="91">
        <f>SUM(O11:O11)</f>
        <v>0</v>
      </c>
      <c r="P12" s="92"/>
      <c r="Q12" s="93">
        <f>SUM(Q11:Q11)</f>
        <v>0</v>
      </c>
      <c r="R12" s="92"/>
      <c r="S12" s="93">
        <f>SUM(S11:S11)</f>
        <v>0</v>
      </c>
      <c r="T12" s="92"/>
      <c r="V12" s="92"/>
      <c r="W12" s="93">
        <f>SUM(W11:W11)</f>
        <v>0</v>
      </c>
      <c r="X12" s="92"/>
      <c r="Y12" s="91"/>
      <c r="Z12" s="92"/>
      <c r="AA12" s="93">
        <f>SUM(AA11:AA11)</f>
        <v>0</v>
      </c>
      <c r="AB12" s="92"/>
      <c r="AC12" s="92"/>
      <c r="AD12" s="92"/>
      <c r="AE12" s="92"/>
      <c r="AF12" s="92"/>
      <c r="AG12" s="92">
        <f>SUM(AG11:AG11)</f>
        <v>0</v>
      </c>
      <c r="AH12" s="92"/>
      <c r="AI12" s="92">
        <f>SUM(AI11:AI11)</f>
        <v>0</v>
      </c>
      <c r="AK12" s="92">
        <f>SUM(AK11:AK11)</f>
        <v>0</v>
      </c>
    </row>
    <row r="13" spans="1:40" ht="28.5" thickTop="1"/>
    <row r="14" spans="1:40">
      <c r="Q14" s="13"/>
      <c r="S14" s="13"/>
      <c r="Y14" s="91"/>
    </row>
    <row r="15" spans="1:40" ht="31.5">
      <c r="Q15" s="13"/>
      <c r="S15" s="13"/>
      <c r="W15" s="13"/>
      <c r="AA15" s="77"/>
    </row>
    <row r="16" spans="1:40">
      <c r="Q16" s="13"/>
      <c r="S16" s="13"/>
      <c r="W16" s="91"/>
      <c r="Y16" s="91"/>
      <c r="AA16" s="91"/>
    </row>
    <row r="17" spans="17:19">
      <c r="Q17" s="91"/>
      <c r="S17" s="91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D14" sqref="D14"/>
    </sheetView>
  </sheetViews>
  <sheetFormatPr defaultColWidth="9.140625" defaultRowHeight="24.75"/>
  <cols>
    <col min="1" max="1" width="27" style="36" bestFit="1" customWidth="1"/>
    <col min="2" max="2" width="1" style="36" customWidth="1"/>
    <col min="3" max="3" width="31.42578125" style="36" customWidth="1"/>
    <col min="4" max="4" width="2.42578125" style="36" customWidth="1"/>
    <col min="5" max="5" width="20.5703125" style="36" customWidth="1"/>
    <col min="6" max="6" width="1" style="36" customWidth="1"/>
    <col min="7" max="7" width="16.5703125" style="38" customWidth="1"/>
    <col min="8" max="8" width="2.28515625" style="36" customWidth="1"/>
    <col min="9" max="9" width="9" style="36" customWidth="1"/>
    <col min="10" max="10" width="1" style="36" customWidth="1"/>
    <col min="11" max="11" width="26.42578125" style="36" bestFit="1" customWidth="1"/>
    <col min="12" max="12" width="1" style="36" customWidth="1"/>
    <col min="13" max="13" width="23.5703125" style="36" bestFit="1" customWidth="1"/>
    <col min="14" max="14" width="1" style="36" customWidth="1"/>
    <col min="15" max="15" width="24.42578125" style="36" bestFit="1" customWidth="1"/>
    <col min="16" max="16" width="1" style="36" customWidth="1"/>
    <col min="17" max="17" width="23.85546875" style="36" bestFit="1" customWidth="1"/>
    <col min="18" max="18" width="1" style="36" customWidth="1"/>
    <col min="19" max="19" width="15.85546875" style="38" customWidth="1"/>
    <col min="20" max="20" width="1" style="36" customWidth="1"/>
    <col min="21" max="21" width="13.85546875" style="36" bestFit="1" customWidth="1"/>
    <col min="22" max="22" width="9.140625" style="36"/>
    <col min="23" max="23" width="13.85546875" style="36" bestFit="1" customWidth="1"/>
    <col min="24" max="24" width="9.140625" style="36"/>
    <col min="25" max="25" width="13.85546875" style="36" bestFit="1" customWidth="1"/>
    <col min="26" max="26" width="9.140625" style="36"/>
    <col min="27" max="27" width="13.85546875" style="36" bestFit="1" customWidth="1"/>
    <col min="28" max="16384" width="9.140625" style="36"/>
  </cols>
  <sheetData>
    <row r="2" spans="1:28" ht="26.25">
      <c r="D2" s="37"/>
      <c r="E2" s="215" t="s">
        <v>67</v>
      </c>
      <c r="F2" s="215" t="s">
        <v>0</v>
      </c>
      <c r="G2" s="215" t="s">
        <v>0</v>
      </c>
      <c r="H2" s="215" t="s">
        <v>0</v>
      </c>
      <c r="I2" s="215"/>
      <c r="J2" s="215"/>
      <c r="K2" s="215"/>
      <c r="L2" s="215"/>
      <c r="M2" s="215"/>
    </row>
    <row r="3" spans="1:28" ht="26.25">
      <c r="D3" s="37"/>
      <c r="E3" s="215" t="s">
        <v>1</v>
      </c>
      <c r="F3" s="215" t="s">
        <v>1</v>
      </c>
      <c r="G3" s="215" t="s">
        <v>1</v>
      </c>
      <c r="H3" s="215" t="s">
        <v>1</v>
      </c>
      <c r="I3" s="215"/>
      <c r="J3" s="215"/>
      <c r="K3" s="215"/>
      <c r="L3" s="215"/>
      <c r="M3" s="215"/>
    </row>
    <row r="4" spans="1:28" ht="26.25">
      <c r="D4" s="37"/>
      <c r="E4" s="215" t="str">
        <f>سهام!A4</f>
        <v>برای ماه منتهی به 1402/11/30</v>
      </c>
      <c r="F4" s="215" t="s">
        <v>2</v>
      </c>
      <c r="G4" s="215" t="s">
        <v>2</v>
      </c>
      <c r="H4" s="215" t="s">
        <v>2</v>
      </c>
      <c r="I4" s="215"/>
      <c r="J4" s="215"/>
      <c r="K4" s="215"/>
      <c r="L4" s="215"/>
      <c r="M4" s="215"/>
    </row>
    <row r="5" spans="1:28" ht="33.75">
      <c r="A5" s="217" t="s">
        <v>70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</row>
    <row r="6" spans="1:28" ht="27" thickBot="1">
      <c r="A6" s="215" t="s">
        <v>17</v>
      </c>
      <c r="C6" s="216" t="s">
        <v>18</v>
      </c>
      <c r="D6" s="216" t="s">
        <v>18</v>
      </c>
      <c r="E6" s="216" t="s">
        <v>18</v>
      </c>
      <c r="F6" s="216" t="s">
        <v>18</v>
      </c>
      <c r="G6" s="216" t="s">
        <v>18</v>
      </c>
      <c r="H6" s="216" t="s">
        <v>18</v>
      </c>
      <c r="I6" s="216" t="s">
        <v>18</v>
      </c>
      <c r="K6" s="39" t="str">
        <f>سهام!C9</f>
        <v>1402/10/30</v>
      </c>
      <c r="M6" s="216" t="s">
        <v>4</v>
      </c>
      <c r="N6" s="216" t="s">
        <v>4</v>
      </c>
      <c r="O6" s="216" t="s">
        <v>4</v>
      </c>
      <c r="Q6" s="216" t="str">
        <f>سهام!Q9</f>
        <v>1402/11/30</v>
      </c>
      <c r="R6" s="216" t="s">
        <v>5</v>
      </c>
      <c r="S6" s="216" t="s">
        <v>5</v>
      </c>
    </row>
    <row r="7" spans="1:28" ht="52.5">
      <c r="A7" s="215" t="s">
        <v>17</v>
      </c>
      <c r="C7" s="40" t="s">
        <v>19</v>
      </c>
      <c r="E7" s="40" t="s">
        <v>20</v>
      </c>
      <c r="G7" s="40" t="s">
        <v>21</v>
      </c>
      <c r="I7" s="40" t="s">
        <v>15</v>
      </c>
      <c r="K7" s="40" t="s">
        <v>22</v>
      </c>
      <c r="M7" s="40" t="s">
        <v>23</v>
      </c>
      <c r="O7" s="40" t="s">
        <v>24</v>
      </c>
      <c r="Q7" s="40" t="s">
        <v>22</v>
      </c>
      <c r="S7" s="41" t="s">
        <v>16</v>
      </c>
    </row>
    <row r="8" spans="1:28" ht="26.25">
      <c r="A8" s="42" t="s">
        <v>26</v>
      </c>
      <c r="C8" s="36" t="s">
        <v>27</v>
      </c>
      <c r="E8" s="36" t="s">
        <v>25</v>
      </c>
      <c r="G8" s="38" t="s">
        <v>28</v>
      </c>
      <c r="I8" s="94">
        <v>0</v>
      </c>
      <c r="K8" s="43">
        <v>137680</v>
      </c>
      <c r="L8" s="43"/>
      <c r="M8" s="43">
        <v>0</v>
      </c>
      <c r="N8" s="43"/>
      <c r="O8" s="43">
        <v>0</v>
      </c>
      <c r="P8" s="43"/>
      <c r="Q8" s="43">
        <v>137680</v>
      </c>
      <c r="S8" s="44">
        <f>Q8/سهام!$AA$11</f>
        <v>3.8231442853403398E-8</v>
      </c>
      <c r="U8" s="45"/>
      <c r="V8" s="43"/>
      <c r="W8" s="45"/>
      <c r="X8" s="43"/>
      <c r="Y8" s="45"/>
      <c r="Z8" s="43"/>
      <c r="AA8" s="45"/>
      <c r="AB8" s="43"/>
    </row>
    <row r="9" spans="1:28" ht="26.25">
      <c r="A9" s="42" t="s">
        <v>63</v>
      </c>
      <c r="C9" s="36" t="s">
        <v>64</v>
      </c>
      <c r="E9" s="36" t="s">
        <v>25</v>
      </c>
      <c r="G9" s="38" t="s">
        <v>65</v>
      </c>
      <c r="I9" s="94">
        <v>0</v>
      </c>
      <c r="K9" s="43">
        <v>10436718920</v>
      </c>
      <c r="L9" s="43"/>
      <c r="M9" s="43">
        <v>789190335201</v>
      </c>
      <c r="N9" s="43"/>
      <c r="O9" s="43">
        <v>499407655348</v>
      </c>
      <c r="P9" s="43"/>
      <c r="Q9" s="43">
        <v>300219398773</v>
      </c>
      <c r="S9" s="44">
        <f>Q9/سهام!$AA$11</f>
        <v>8.3365926697218734E-2</v>
      </c>
      <c r="U9" s="45"/>
      <c r="V9" s="43"/>
      <c r="W9" s="45"/>
      <c r="X9" s="43"/>
      <c r="Y9" s="45"/>
      <c r="Z9" s="43"/>
      <c r="AA9" s="45"/>
      <c r="AB9" s="43"/>
    </row>
    <row r="10" spans="1:28" ht="26.25">
      <c r="A10" s="42" t="s">
        <v>102</v>
      </c>
      <c r="C10" s="36" t="s">
        <v>103</v>
      </c>
      <c r="E10" s="36" t="s">
        <v>25</v>
      </c>
      <c r="G10" s="38" t="s">
        <v>104</v>
      </c>
      <c r="I10" s="94">
        <v>0</v>
      </c>
      <c r="K10" s="43">
        <v>36765813</v>
      </c>
      <c r="L10" s="43"/>
      <c r="M10" s="43">
        <v>35803134</v>
      </c>
      <c r="N10" s="43"/>
      <c r="O10" s="43">
        <v>504000</v>
      </c>
      <c r="P10" s="43"/>
      <c r="Q10" s="43">
        <v>72064947</v>
      </c>
      <c r="S10" s="44">
        <f>Q10/سهام!$AA$11</f>
        <v>2.0011235495090387E-5</v>
      </c>
      <c r="U10" s="45"/>
      <c r="V10" s="43"/>
      <c r="W10" s="45"/>
      <c r="X10" s="43"/>
      <c r="Z10" s="43"/>
      <c r="AA10" s="45"/>
      <c r="AB10" s="43"/>
    </row>
    <row r="11" spans="1:28" ht="26.25">
      <c r="A11" s="42" t="s">
        <v>113</v>
      </c>
      <c r="C11" s="36" t="s">
        <v>114</v>
      </c>
      <c r="E11" s="36" t="s">
        <v>25</v>
      </c>
      <c r="G11" s="38" t="s">
        <v>137</v>
      </c>
      <c r="I11" s="94">
        <v>0</v>
      </c>
      <c r="K11" s="43">
        <v>1467746</v>
      </c>
      <c r="L11" s="43"/>
      <c r="M11" s="43">
        <v>6007</v>
      </c>
      <c r="N11" s="43"/>
      <c r="O11" s="43">
        <v>0</v>
      </c>
      <c r="P11" s="43"/>
      <c r="Q11" s="43">
        <v>1473753</v>
      </c>
      <c r="S11" s="44">
        <f>Q11/سهام!$AA$11</f>
        <v>4.0923666182112008E-7</v>
      </c>
      <c r="U11" s="45"/>
      <c r="V11" s="43"/>
      <c r="W11" s="45"/>
      <c r="X11" s="43"/>
      <c r="Z11" s="43"/>
      <c r="AA11" s="45"/>
      <c r="AB11" s="43"/>
    </row>
    <row r="12" spans="1:28" ht="26.25">
      <c r="A12" s="42" t="s">
        <v>116</v>
      </c>
      <c r="C12" s="36" t="s">
        <v>117</v>
      </c>
      <c r="E12" s="36" t="s">
        <v>25</v>
      </c>
      <c r="G12" s="38" t="s">
        <v>138</v>
      </c>
      <c r="I12" s="94">
        <v>0</v>
      </c>
      <c r="K12" s="43">
        <v>1101145</v>
      </c>
      <c r="L12" s="43"/>
      <c r="M12" s="43">
        <v>4525</v>
      </c>
      <c r="N12" s="43"/>
      <c r="O12" s="43">
        <v>0</v>
      </c>
      <c r="P12" s="43"/>
      <c r="Q12" s="43">
        <v>1105670</v>
      </c>
      <c r="S12" s="44">
        <f>Q12/سهام!$AA$11</f>
        <v>3.0702614337392889E-7</v>
      </c>
      <c r="U12" s="45"/>
      <c r="V12" s="43"/>
      <c r="X12" s="43"/>
      <c r="Y12" s="45"/>
      <c r="Z12" s="43"/>
      <c r="AA12" s="45"/>
      <c r="AB12" s="43"/>
    </row>
    <row r="13" spans="1:28" ht="27" thickBot="1">
      <c r="K13" s="185">
        <f>SUM(K8:K12)</f>
        <v>10476191304</v>
      </c>
      <c r="L13" s="186"/>
      <c r="M13" s="185">
        <f>SUM(M8:M12)</f>
        <v>789226148867</v>
      </c>
      <c r="N13" s="186"/>
      <c r="O13" s="185">
        <f>SUM(O8:O12)</f>
        <v>499408159348</v>
      </c>
      <c r="P13" s="186"/>
      <c r="Q13" s="185">
        <f>SUM(Q8:Q12)</f>
        <v>300294180823</v>
      </c>
      <c r="R13" s="186"/>
      <c r="S13" s="25">
        <f>SUM(S8:S12)</f>
        <v>8.3386692426961881E-2</v>
      </c>
    </row>
    <row r="14" spans="1:28" ht="25.5" thickTop="1">
      <c r="M14" s="46"/>
    </row>
    <row r="15" spans="1:28">
      <c r="K15" s="47"/>
      <c r="M15" s="47"/>
      <c r="N15" s="47"/>
      <c r="O15" s="47"/>
      <c r="P15" s="47"/>
      <c r="Q15" s="47"/>
      <c r="R15" s="47"/>
      <c r="S15" s="48"/>
    </row>
    <row r="16" spans="1:28" ht="30">
      <c r="K16" s="19"/>
      <c r="L16" s="19"/>
      <c r="M16" s="19"/>
      <c r="N16" s="19"/>
      <c r="O16" s="19"/>
      <c r="P16" s="19"/>
      <c r="Q16" s="19"/>
    </row>
    <row r="17" spans="11:17">
      <c r="M17" s="46"/>
      <c r="Q17" s="47"/>
    </row>
    <row r="18" spans="11:17">
      <c r="K18" s="49"/>
      <c r="M18" s="46"/>
    </row>
    <row r="19" spans="11:17">
      <c r="M19" s="46"/>
    </row>
    <row r="20" spans="11:17">
      <c r="M20" s="46"/>
    </row>
    <row r="21" spans="11:17">
      <c r="M21" s="46"/>
    </row>
    <row r="22" spans="11:17">
      <c r="M22" s="46"/>
    </row>
    <row r="23" spans="11:17">
      <c r="M23" s="46"/>
    </row>
    <row r="24" spans="11:17">
      <c r="M24" s="46"/>
    </row>
    <row r="25" spans="11:17">
      <c r="M25" s="46"/>
    </row>
    <row r="26" spans="11:17">
      <c r="M26" s="46"/>
    </row>
    <row r="27" spans="11:17">
      <c r="M27" s="46"/>
    </row>
    <row r="28" spans="11:17">
      <c r="M28" s="46"/>
    </row>
    <row r="29" spans="11:17">
      <c r="M29" s="46"/>
    </row>
    <row r="30" spans="11:17">
      <c r="M30" s="46"/>
    </row>
    <row r="31" spans="11:17">
      <c r="M31" s="46"/>
    </row>
    <row r="32" spans="11:17">
      <c r="M32" s="46"/>
    </row>
    <row r="33" spans="13:13">
      <c r="M33" s="46"/>
    </row>
    <row r="34" spans="13:13">
      <c r="M34" s="46"/>
    </row>
    <row r="35" spans="13:13">
      <c r="M35" s="46"/>
    </row>
    <row r="36" spans="13:13">
      <c r="M36" s="46"/>
    </row>
    <row r="37" spans="13:13">
      <c r="M37" s="46"/>
    </row>
    <row r="38" spans="13:13">
      <c r="M38" s="46"/>
    </row>
    <row r="39" spans="13:13">
      <c r="M39" s="46"/>
    </row>
    <row r="40" spans="13:13">
      <c r="M40" s="46"/>
    </row>
    <row r="41" spans="13:13">
      <c r="M41" s="4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11" sqref="J11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218" t="s">
        <v>67</v>
      </c>
      <c r="B2" s="218"/>
      <c r="C2" s="218"/>
      <c r="D2" s="218"/>
      <c r="E2" s="218"/>
      <c r="F2" s="218"/>
      <c r="G2" s="218"/>
      <c r="H2" s="218"/>
      <c r="I2" s="218"/>
      <c r="J2" s="13"/>
    </row>
    <row r="3" spans="1:17" ht="30">
      <c r="A3" s="218" t="s">
        <v>29</v>
      </c>
      <c r="B3" s="218" t="s">
        <v>29</v>
      </c>
      <c r="C3" s="218"/>
      <c r="D3" s="218"/>
      <c r="E3" s="218" t="s">
        <v>29</v>
      </c>
      <c r="F3" s="218" t="s">
        <v>29</v>
      </c>
      <c r="G3" s="218" t="s">
        <v>29</v>
      </c>
      <c r="H3" s="218"/>
      <c r="I3" s="218"/>
    </row>
    <row r="4" spans="1:17" ht="30">
      <c r="A4" s="218" t="str">
        <f>سهام!A4</f>
        <v>برای ماه منتهی به 1402/11/30</v>
      </c>
      <c r="B4" s="218" t="s">
        <v>2</v>
      </c>
      <c r="C4" s="218"/>
      <c r="D4" s="218"/>
      <c r="E4" s="218" t="s">
        <v>2</v>
      </c>
      <c r="F4" s="218" t="s">
        <v>2</v>
      </c>
      <c r="G4" s="218" t="s">
        <v>2</v>
      </c>
      <c r="H4" s="218"/>
      <c r="I4" s="218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2">
        <v>365720808475</v>
      </c>
      <c r="K5" s="33" t="s">
        <v>131</v>
      </c>
    </row>
    <row r="6" spans="1:17" ht="33.75">
      <c r="A6" s="219" t="s">
        <v>75</v>
      </c>
      <c r="B6" s="219"/>
      <c r="C6" s="219"/>
      <c r="D6" s="219"/>
      <c r="E6" s="219"/>
      <c r="F6" s="219"/>
      <c r="G6" s="219"/>
      <c r="J6" s="32">
        <v>3601224273118</v>
      </c>
      <c r="K6" s="33" t="s">
        <v>106</v>
      </c>
    </row>
    <row r="7" spans="1:17" ht="28.5">
      <c r="A7" s="7"/>
      <c r="B7" s="7"/>
      <c r="C7" s="220" t="s">
        <v>172</v>
      </c>
      <c r="D7" s="220"/>
      <c r="E7" s="220"/>
      <c r="F7" s="220"/>
      <c r="G7" s="220"/>
      <c r="H7" s="220"/>
      <c r="I7" s="220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27"/>
      <c r="K8" s="27"/>
      <c r="L8" s="27"/>
      <c r="M8" s="27"/>
      <c r="N8" s="27"/>
      <c r="O8" s="27"/>
      <c r="P8" s="27"/>
      <c r="Q8" s="27"/>
    </row>
    <row r="9" spans="1:17" ht="31.5" customHeight="1">
      <c r="A9" s="3" t="s">
        <v>58</v>
      </c>
      <c r="C9" s="18" t="s">
        <v>72</v>
      </c>
      <c r="E9" s="29">
        <f>'سرمایه‌گذاری در سهام '!S49</f>
        <v>337641041724</v>
      </c>
      <c r="F9" s="8"/>
      <c r="G9" s="20">
        <f>E9/$E$13</f>
        <v>0.98218869248400753</v>
      </c>
      <c r="H9" s="8"/>
      <c r="I9" s="11">
        <f>E9/$J$6</f>
        <v>9.3757293663819713E-2</v>
      </c>
      <c r="J9" s="27"/>
      <c r="K9" s="27"/>
      <c r="L9" s="27"/>
      <c r="M9" s="27"/>
      <c r="N9" s="27"/>
      <c r="O9" s="27"/>
      <c r="P9" s="27"/>
      <c r="Q9" s="27"/>
    </row>
    <row r="10" spans="1:17" ht="31.5">
      <c r="A10" s="3" t="s">
        <v>100</v>
      </c>
      <c r="C10" s="18" t="s">
        <v>73</v>
      </c>
      <c r="E10" s="29">
        <f>'سرمایه‌گذاری در اوراق بهادار '!Q13</f>
        <v>-597610491</v>
      </c>
      <c r="F10" s="8"/>
      <c r="G10" s="20">
        <f t="shared" ref="G10:G12" si="0">E10/$E$13</f>
        <v>-1.7384328154330931E-3</v>
      </c>
      <c r="H10" s="8"/>
      <c r="I10" s="11">
        <f t="shared" ref="I10:I12" si="1">E10/$J$6</f>
        <v>-1.6594647977382948E-4</v>
      </c>
      <c r="J10" s="27"/>
      <c r="K10" s="27"/>
      <c r="L10" s="27"/>
      <c r="M10" s="27"/>
      <c r="N10" s="27"/>
      <c r="O10" s="27"/>
      <c r="P10" s="27"/>
      <c r="Q10" s="27"/>
    </row>
    <row r="11" spans="1:17" ht="31.5">
      <c r="A11" s="3" t="s">
        <v>59</v>
      </c>
      <c r="C11" s="18" t="s">
        <v>74</v>
      </c>
      <c r="E11" s="29">
        <f>'درآمد سپرده بانکی '!I15</f>
        <v>2107286304</v>
      </c>
      <c r="F11" s="8"/>
      <c r="G11" s="20">
        <f t="shared" si="0"/>
        <v>6.1300390765501415E-3</v>
      </c>
      <c r="H11" s="8"/>
      <c r="I11" s="11">
        <f t="shared" si="1"/>
        <v>5.8515830844810908E-4</v>
      </c>
      <c r="J11" s="27"/>
      <c r="K11" s="27"/>
      <c r="L11" s="27"/>
      <c r="M11" s="27"/>
      <c r="N11" s="27"/>
      <c r="O11" s="27"/>
      <c r="P11" s="27"/>
      <c r="Q11" s="27"/>
    </row>
    <row r="12" spans="1:17" ht="31.5">
      <c r="A12" s="3" t="s">
        <v>66</v>
      </c>
      <c r="C12" s="18" t="s">
        <v>93</v>
      </c>
      <c r="E12" s="29">
        <f>'سایر درآمدها '!E12</f>
        <v>4613209199</v>
      </c>
      <c r="F12" s="8"/>
      <c r="G12" s="20">
        <f t="shared" si="0"/>
        <v>1.3419701254875417E-2</v>
      </c>
      <c r="H12" s="8"/>
      <c r="I12" s="11">
        <f t="shared" si="1"/>
        <v>1.2810113586749227E-3</v>
      </c>
      <c r="J12" s="27"/>
      <c r="K12" s="27"/>
      <c r="L12" s="27"/>
      <c r="M12" s="27"/>
      <c r="N12" s="27"/>
      <c r="O12" s="27"/>
      <c r="P12" s="27"/>
      <c r="Q12" s="27"/>
    </row>
    <row r="13" spans="1:17" ht="32.25" thickBot="1">
      <c r="E13" s="10">
        <f>SUM(E9:E12)</f>
        <v>343763926736</v>
      </c>
      <c r="F13" s="8"/>
      <c r="G13" s="16">
        <f>SUM(G9:G12)</f>
        <v>1</v>
      </c>
      <c r="H13" s="8"/>
      <c r="I13" s="12">
        <f>SUM(I9:I12)</f>
        <v>9.5457516851168905E-2</v>
      </c>
      <c r="J13" s="27"/>
      <c r="K13" s="27"/>
      <c r="L13" s="27"/>
      <c r="M13" s="27"/>
      <c r="N13" s="27"/>
      <c r="O13" s="27"/>
      <c r="P13" s="27"/>
      <c r="Q13" s="27"/>
    </row>
    <row r="14" spans="1:17" ht="32.25" thickTop="1">
      <c r="F14" s="8"/>
      <c r="H14" s="8"/>
      <c r="I14" s="4"/>
      <c r="J14" s="27"/>
      <c r="K14" s="27"/>
      <c r="L14" s="27"/>
      <c r="M14" s="27"/>
      <c r="N14" s="27"/>
      <c r="O14" s="27"/>
      <c r="P14" s="27"/>
      <c r="Q14" s="27"/>
    </row>
    <row r="15" spans="1:17">
      <c r="E15" s="13"/>
      <c r="I15" s="13"/>
      <c r="J15" s="27"/>
      <c r="K15" s="27"/>
      <c r="L15" s="27"/>
      <c r="M15" s="27"/>
      <c r="N15" s="27"/>
      <c r="O15" s="27"/>
      <c r="P15" s="27"/>
      <c r="Q15" s="27"/>
    </row>
    <row r="16" spans="1:17">
      <c r="E16" s="13"/>
      <c r="J16" s="27"/>
      <c r="K16" s="27"/>
      <c r="L16" s="27"/>
      <c r="M16" s="27"/>
      <c r="N16" s="27"/>
      <c r="O16" s="27"/>
      <c r="P16" s="27"/>
      <c r="Q16" s="27"/>
    </row>
    <row r="17" spans="5:17">
      <c r="E17" s="14"/>
      <c r="G17" s="13"/>
      <c r="I17" s="5"/>
      <c r="J17" s="27"/>
      <c r="K17" s="27"/>
      <c r="L17" s="27"/>
      <c r="M17" s="27"/>
      <c r="N17" s="27"/>
      <c r="O17" s="27"/>
      <c r="P17" s="27"/>
      <c r="Q17" s="27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28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Q18" sqref="Q18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3.140625" style="18" bestFit="1" customWidth="1"/>
    <col min="4" max="4" width="1" style="1" customWidth="1"/>
    <col min="5" max="5" width="19.42578125" style="1" hidden="1" customWidth="1"/>
    <col min="6" max="6" width="1" style="1" hidden="1" customWidth="1"/>
    <col min="7" max="7" width="12.28515625" style="1" bestFit="1" customWidth="1"/>
    <col min="8" max="8" width="1" style="1" customWidth="1"/>
    <col min="9" max="9" width="28.14062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13.85546875" style="1" bestFit="1" customWidth="1"/>
    <col min="22" max="22" width="11.140625" style="1" bestFit="1" customWidth="1"/>
    <col min="23" max="23" width="11.5703125" style="1" bestFit="1" customWidth="1"/>
    <col min="24" max="24" width="9.140625" style="1"/>
    <col min="25" max="25" width="11.140625" style="1" bestFit="1" customWidth="1"/>
    <col min="26" max="16384" width="9.140625" style="1"/>
  </cols>
  <sheetData>
    <row r="2" spans="1:26" ht="30">
      <c r="A2" s="218" t="s">
        <v>67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26" ht="30">
      <c r="A3" s="218" t="s">
        <v>29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</row>
    <row r="4" spans="1:26" ht="30">
      <c r="A4" s="218" t="str">
        <f>'جمع درآمدها'!A4:I4</f>
        <v>برای ماه منتهی به 1402/11/30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1:26" ht="36">
      <c r="A5" s="221" t="s">
        <v>76</v>
      </c>
      <c r="B5" s="221"/>
      <c r="C5" s="221"/>
      <c r="D5" s="221"/>
      <c r="E5" s="221"/>
      <c r="F5" s="221"/>
      <c r="G5" s="221"/>
      <c r="H5" s="221"/>
      <c r="I5" s="221"/>
    </row>
    <row r="6" spans="1:26" ht="30.75" thickBot="1">
      <c r="A6" s="218" t="s">
        <v>30</v>
      </c>
      <c r="B6" s="218"/>
      <c r="C6" s="218"/>
      <c r="D6" s="218"/>
      <c r="E6" s="218"/>
      <c r="F6" s="218"/>
      <c r="G6" s="218"/>
      <c r="I6" s="218" t="s">
        <v>173</v>
      </c>
      <c r="J6" s="218"/>
      <c r="K6" s="218"/>
      <c r="L6" s="218"/>
      <c r="M6" s="218"/>
      <c r="O6" s="222" t="s">
        <v>174</v>
      </c>
      <c r="P6" s="222" t="s">
        <v>32</v>
      </c>
      <c r="Q6" s="222" t="s">
        <v>32</v>
      </c>
      <c r="R6" s="222" t="s">
        <v>32</v>
      </c>
      <c r="S6" s="222" t="s">
        <v>32</v>
      </c>
    </row>
    <row r="7" spans="1:26" ht="30">
      <c r="A7" s="95" t="s">
        <v>33</v>
      </c>
      <c r="C7" s="95" t="s">
        <v>34</v>
      </c>
      <c r="E7" s="95" t="s">
        <v>14</v>
      </c>
      <c r="G7" s="95" t="s">
        <v>15</v>
      </c>
      <c r="I7" s="95" t="s">
        <v>35</v>
      </c>
      <c r="K7" s="95" t="s">
        <v>36</v>
      </c>
      <c r="M7" s="95" t="s">
        <v>37</v>
      </c>
      <c r="O7" s="95" t="s">
        <v>35</v>
      </c>
      <c r="Q7" s="95" t="s">
        <v>36</v>
      </c>
      <c r="S7" s="95" t="s">
        <v>37</v>
      </c>
    </row>
    <row r="8" spans="1:26" ht="30">
      <c r="A8" s="3" t="s">
        <v>26</v>
      </c>
      <c r="C8" s="50">
        <v>30</v>
      </c>
      <c r="E8" s="18" t="s">
        <v>38</v>
      </c>
      <c r="G8" s="96">
        <v>0</v>
      </c>
      <c r="I8" s="91">
        <v>0</v>
      </c>
      <c r="K8" s="91">
        <v>0</v>
      </c>
      <c r="L8" s="91"/>
      <c r="M8" s="91">
        <f>I8-K8</f>
        <v>0</v>
      </c>
      <c r="N8" s="91"/>
      <c r="O8" s="91">
        <v>15437</v>
      </c>
      <c r="P8" s="91"/>
      <c r="Q8" s="91">
        <v>0</v>
      </c>
      <c r="R8" s="91"/>
      <c r="S8" s="91">
        <f>O8-Q8</f>
        <v>15437</v>
      </c>
      <c r="U8" s="45"/>
      <c r="V8" s="45"/>
      <c r="W8" s="13"/>
      <c r="Y8" s="45"/>
      <c r="Z8" s="13"/>
    </row>
    <row r="9" spans="1:26" ht="30">
      <c r="A9" s="3" t="s">
        <v>63</v>
      </c>
      <c r="C9" s="50">
        <v>17</v>
      </c>
      <c r="E9" s="18" t="s">
        <v>38</v>
      </c>
      <c r="G9" s="96">
        <v>0</v>
      </c>
      <c r="I9" s="13">
        <v>2760100</v>
      </c>
      <c r="K9" s="91">
        <v>0</v>
      </c>
      <c r="L9" s="91"/>
      <c r="M9" s="91">
        <f t="shared" ref="M9:M12" si="0">I9-K9</f>
        <v>2760100</v>
      </c>
      <c r="N9" s="91"/>
      <c r="O9" s="91">
        <v>2089304839</v>
      </c>
      <c r="P9" s="91"/>
      <c r="Q9" s="91">
        <v>0</v>
      </c>
      <c r="R9" s="91"/>
      <c r="S9" s="91">
        <f t="shared" ref="S9:S12" si="1">O9-Q9</f>
        <v>2089304839</v>
      </c>
      <c r="U9" s="45"/>
      <c r="V9" s="45"/>
      <c r="W9" s="13"/>
      <c r="Y9" s="45"/>
      <c r="Z9" s="13"/>
    </row>
    <row r="10" spans="1:26" ht="30">
      <c r="A10" s="3" t="s">
        <v>102</v>
      </c>
      <c r="C10" s="50">
        <v>1</v>
      </c>
      <c r="E10" s="18" t="s">
        <v>38</v>
      </c>
      <c r="G10" s="96">
        <v>0</v>
      </c>
      <c r="I10" s="13">
        <v>3134</v>
      </c>
      <c r="K10" s="91">
        <v>0</v>
      </c>
      <c r="L10" s="91"/>
      <c r="M10" s="91">
        <f t="shared" si="0"/>
        <v>3134</v>
      </c>
      <c r="N10" s="91"/>
      <c r="O10" s="91">
        <v>17858590</v>
      </c>
      <c r="P10" s="91"/>
      <c r="Q10" s="91">
        <v>0</v>
      </c>
      <c r="R10" s="91"/>
      <c r="S10" s="91">
        <f t="shared" si="1"/>
        <v>17858590</v>
      </c>
      <c r="U10" s="45"/>
      <c r="V10" s="45"/>
      <c r="W10" s="13"/>
      <c r="Y10" s="45"/>
      <c r="Z10" s="13"/>
    </row>
    <row r="11" spans="1:26" ht="30">
      <c r="A11" s="3" t="s">
        <v>113</v>
      </c>
      <c r="C11" s="50">
        <v>17</v>
      </c>
      <c r="E11" s="18" t="s">
        <v>38</v>
      </c>
      <c r="G11" s="96">
        <v>0</v>
      </c>
      <c r="I11" s="13">
        <v>6007</v>
      </c>
      <c r="K11" s="91">
        <v>0</v>
      </c>
      <c r="L11" s="91"/>
      <c r="M11" s="91">
        <f t="shared" si="0"/>
        <v>6007</v>
      </c>
      <c r="N11" s="91"/>
      <c r="O11" s="91">
        <v>56284</v>
      </c>
      <c r="P11" s="91"/>
      <c r="Q11" s="91">
        <v>0</v>
      </c>
      <c r="R11" s="91"/>
      <c r="S11" s="91">
        <f t="shared" si="1"/>
        <v>56284</v>
      </c>
      <c r="U11" s="45"/>
      <c r="V11" s="45"/>
      <c r="W11" s="13"/>
      <c r="Y11" s="45"/>
      <c r="Z11" s="13"/>
    </row>
    <row r="12" spans="1:26" ht="30">
      <c r="A12" s="3" t="s">
        <v>116</v>
      </c>
      <c r="C12" s="50">
        <v>30</v>
      </c>
      <c r="E12" s="18" t="s">
        <v>38</v>
      </c>
      <c r="G12" s="96">
        <v>0</v>
      </c>
      <c r="I12" s="13">
        <v>4525</v>
      </c>
      <c r="K12" s="91">
        <v>0</v>
      </c>
      <c r="L12" s="91"/>
      <c r="M12" s="91">
        <f t="shared" si="0"/>
        <v>4525</v>
      </c>
      <c r="N12" s="91"/>
      <c r="O12" s="91">
        <v>51154</v>
      </c>
      <c r="P12" s="91"/>
      <c r="Q12" s="91">
        <v>0</v>
      </c>
      <c r="R12" s="91"/>
      <c r="S12" s="91">
        <f t="shared" si="1"/>
        <v>51154</v>
      </c>
      <c r="U12" s="45"/>
      <c r="V12" s="45"/>
      <c r="W12" s="13"/>
      <c r="Y12" s="45"/>
      <c r="Z12" s="13"/>
    </row>
    <row r="13" spans="1:26" ht="30.75" thickBot="1">
      <c r="A13" s="6"/>
      <c r="C13" s="6"/>
      <c r="E13" s="6" t="s">
        <v>38</v>
      </c>
      <c r="G13" s="6"/>
      <c r="I13" s="187">
        <f>SUM(I8:I12)</f>
        <v>2773766</v>
      </c>
      <c r="J13" s="145"/>
      <c r="K13" s="188">
        <f>SUM(K8:K12)</f>
        <v>0</v>
      </c>
      <c r="L13" s="187"/>
      <c r="M13" s="187">
        <f>SUM(M8:M12)</f>
        <v>2773766</v>
      </c>
      <c r="N13" s="187"/>
      <c r="O13" s="187">
        <f>SUM(O8:O12)</f>
        <v>2107286304</v>
      </c>
      <c r="P13" s="187"/>
      <c r="Q13" s="188">
        <f>SUM(Q8:Q12)</f>
        <v>0</v>
      </c>
      <c r="R13" s="187"/>
      <c r="S13" s="187">
        <f>SUM(S8:S12)</f>
        <v>2107286304</v>
      </c>
    </row>
    <row r="14" spans="1:26" ht="28.5" thickTop="1">
      <c r="I14" s="14"/>
      <c r="M14" s="15"/>
      <c r="O14" s="13"/>
      <c r="S14" s="13"/>
    </row>
    <row r="15" spans="1:26">
      <c r="I15" s="28"/>
      <c r="M15" s="15"/>
      <c r="O15" s="28"/>
      <c r="S15" s="28"/>
    </row>
    <row r="16" spans="1:26">
      <c r="M16" s="15"/>
      <c r="S16" s="28"/>
    </row>
    <row r="17" spans="13:19">
      <c r="M17" s="15"/>
    </row>
    <row r="18" spans="13:19">
      <c r="M18" s="15"/>
    </row>
    <row r="19" spans="13:19">
      <c r="M19" s="15"/>
      <c r="S19" s="28"/>
    </row>
    <row r="20" spans="13:19">
      <c r="M20" s="15"/>
    </row>
    <row r="21" spans="13:19">
      <c r="M21" s="15"/>
    </row>
    <row r="22" spans="13:19">
      <c r="M22" s="15"/>
    </row>
    <row r="23" spans="13:19">
      <c r="M23" s="15"/>
    </row>
    <row r="24" spans="13:19">
      <c r="M24" s="15"/>
    </row>
    <row r="25" spans="13:19">
      <c r="M25" s="15"/>
    </row>
    <row r="26" spans="13:19">
      <c r="M26" s="15"/>
    </row>
    <row r="27" spans="13:19">
      <c r="M27" s="15"/>
    </row>
    <row r="28" spans="13:19">
      <c r="M28" s="15"/>
    </row>
    <row r="29" spans="13:19">
      <c r="M29" s="15"/>
    </row>
    <row r="30" spans="13:19">
      <c r="M30" s="15"/>
    </row>
    <row r="31" spans="13:19">
      <c r="M31" s="15"/>
    </row>
    <row r="32" spans="13:19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7"/>
  <sheetViews>
    <sheetView rightToLeft="1" view="pageBreakPreview" topLeftCell="A4" zoomScale="55" zoomScaleNormal="100" zoomScaleSheetLayoutView="55" workbookViewId="0">
      <selection activeCell="T30" sqref="A30:T34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18" bestFit="1" customWidth="1"/>
    <col min="4" max="4" width="1" style="18" customWidth="1"/>
    <col min="5" max="5" width="19.7109375" style="18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25.140625" style="1" customWidth="1"/>
    <col min="12" max="12" width="1" style="1" customWidth="1"/>
    <col min="13" max="13" width="29.42578125" style="1" customWidth="1"/>
    <col min="14" max="14" width="1" style="1" customWidth="1"/>
    <col min="15" max="15" width="27" style="1" bestFit="1" customWidth="1"/>
    <col min="16" max="16" width="1" style="1" customWidth="1"/>
    <col min="17" max="17" width="23.7109375" style="1" bestFit="1" customWidth="1"/>
    <col min="18" max="18" width="1" style="1" customWidth="1"/>
    <col min="19" max="19" width="26.140625" style="1" bestFit="1" customWidth="1"/>
    <col min="20" max="20" width="24.140625" style="36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2" spans="1:20" ht="30">
      <c r="A2" s="218" t="s">
        <v>67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20" ht="30">
      <c r="A3" s="218" t="s">
        <v>29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</row>
    <row r="4" spans="1:20" ht="30">
      <c r="A4" s="218" t="str">
        <f>'جمع درآمدها'!A4:I4</f>
        <v>برای ماه منتهی به 1402/11/30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1:20" ht="3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0" ht="36">
      <c r="A6" s="223" t="s">
        <v>77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20" ht="30.75" thickBot="1">
      <c r="A7" s="218" t="s">
        <v>3</v>
      </c>
      <c r="C7" s="222" t="s">
        <v>39</v>
      </c>
      <c r="D7" s="222" t="s">
        <v>39</v>
      </c>
      <c r="E7" s="222" t="s">
        <v>39</v>
      </c>
      <c r="F7" s="222" t="s">
        <v>39</v>
      </c>
      <c r="G7" s="222" t="s">
        <v>39</v>
      </c>
      <c r="I7" s="222" t="str">
        <f>'سود اوراق بهادار و سپرده بانکی '!I6:M6</f>
        <v>طی بهمن ماه</v>
      </c>
      <c r="J7" s="222" t="s">
        <v>31</v>
      </c>
      <c r="K7" s="222" t="s">
        <v>31</v>
      </c>
      <c r="L7" s="222" t="s">
        <v>31</v>
      </c>
      <c r="M7" s="222" t="s">
        <v>31</v>
      </c>
      <c r="O7" s="222" t="str">
        <f>'سود اوراق بهادار و سپرده بانکی '!O6:S6</f>
        <v>از ابتدای سال مالی تا پایان بهمن ماه</v>
      </c>
      <c r="P7" s="222" t="s">
        <v>32</v>
      </c>
      <c r="Q7" s="222" t="s">
        <v>32</v>
      </c>
      <c r="R7" s="222" t="s">
        <v>32</v>
      </c>
      <c r="S7" s="222" t="s">
        <v>32</v>
      </c>
    </row>
    <row r="8" spans="1:20" s="31" customFormat="1" ht="90">
      <c r="A8" s="218" t="s">
        <v>3</v>
      </c>
      <c r="C8" s="51" t="s">
        <v>40</v>
      </c>
      <c r="D8" s="52"/>
      <c r="E8" s="51" t="s">
        <v>41</v>
      </c>
      <c r="G8" s="51" t="s">
        <v>42</v>
      </c>
      <c r="I8" s="51" t="s">
        <v>43</v>
      </c>
      <c r="K8" s="51" t="s">
        <v>36</v>
      </c>
      <c r="M8" s="51" t="s">
        <v>44</v>
      </c>
      <c r="O8" s="51" t="s">
        <v>43</v>
      </c>
      <c r="Q8" s="51" t="s">
        <v>36</v>
      </c>
      <c r="S8" s="51" t="s">
        <v>44</v>
      </c>
      <c r="T8" s="14"/>
    </row>
    <row r="9" spans="1:20" s="31" customFormat="1" ht="30">
      <c r="A9" s="3" t="s">
        <v>120</v>
      </c>
      <c r="B9" s="1"/>
      <c r="C9" s="18" t="s">
        <v>136</v>
      </c>
      <c r="D9" s="18"/>
      <c r="E9" s="14">
        <v>4000000</v>
      </c>
      <c r="F9" s="14"/>
      <c r="G9" s="14">
        <v>2350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9400000000</v>
      </c>
      <c r="P9" s="14"/>
      <c r="Q9" s="14">
        <v>0</v>
      </c>
      <c r="R9" s="14"/>
      <c r="S9" s="14">
        <v>9400000000</v>
      </c>
      <c r="T9" s="53"/>
    </row>
    <row r="10" spans="1:20" s="31" customFormat="1" ht="30">
      <c r="A10" s="3" t="s">
        <v>87</v>
      </c>
      <c r="B10" s="1"/>
      <c r="C10" s="18" t="s">
        <v>121</v>
      </c>
      <c r="D10" s="18"/>
      <c r="E10" s="14">
        <v>14000000</v>
      </c>
      <c r="F10" s="14"/>
      <c r="G10" s="14">
        <v>2350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32900000000</v>
      </c>
      <c r="P10" s="14"/>
      <c r="Q10" s="14">
        <v>0</v>
      </c>
      <c r="R10" s="14"/>
      <c r="S10" s="14">
        <v>32900000000</v>
      </c>
      <c r="T10" s="53"/>
    </row>
    <row r="11" spans="1:20" s="31" customFormat="1" ht="30">
      <c r="A11" s="3" t="s">
        <v>122</v>
      </c>
      <c r="B11" s="1"/>
      <c r="C11" s="18" t="s">
        <v>127</v>
      </c>
      <c r="D11" s="18"/>
      <c r="E11" s="14">
        <v>959607</v>
      </c>
      <c r="F11" s="14"/>
      <c r="G11" s="14">
        <v>3400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3262663800</v>
      </c>
      <c r="P11" s="14"/>
      <c r="Q11" s="14">
        <v>0</v>
      </c>
      <c r="R11" s="14"/>
      <c r="S11" s="14">
        <v>3262663800</v>
      </c>
      <c r="T11" s="53"/>
    </row>
    <row r="12" spans="1:20" s="31" customFormat="1" ht="30">
      <c r="A12" s="3" t="s">
        <v>123</v>
      </c>
      <c r="B12" s="1"/>
      <c r="C12" s="18" t="s">
        <v>133</v>
      </c>
      <c r="D12" s="18"/>
      <c r="E12" s="14">
        <v>7000000</v>
      </c>
      <c r="F12" s="14"/>
      <c r="G12" s="14">
        <v>3460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24220000000</v>
      </c>
      <c r="P12" s="14"/>
      <c r="Q12" s="14">
        <v>0</v>
      </c>
      <c r="R12" s="14"/>
      <c r="S12" s="14">
        <v>24220000000</v>
      </c>
      <c r="T12" s="53"/>
    </row>
    <row r="13" spans="1:20" s="31" customFormat="1" ht="30">
      <c r="A13" s="3" t="s">
        <v>109</v>
      </c>
      <c r="B13" s="1"/>
      <c r="C13" s="18" t="s">
        <v>128</v>
      </c>
      <c r="D13" s="18"/>
      <c r="E13" s="14">
        <v>6500000</v>
      </c>
      <c r="F13" s="14"/>
      <c r="G13" s="14">
        <v>4830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31395000000</v>
      </c>
      <c r="P13" s="14"/>
      <c r="Q13" s="14">
        <v>0</v>
      </c>
      <c r="R13" s="14"/>
      <c r="S13" s="14">
        <v>31395000000</v>
      </c>
      <c r="T13" s="53"/>
    </row>
    <row r="14" spans="1:20" s="31" customFormat="1" ht="30">
      <c r="A14" s="3" t="s">
        <v>96</v>
      </c>
      <c r="B14" s="1"/>
      <c r="C14" s="18" t="s">
        <v>139</v>
      </c>
      <c r="D14" s="18"/>
      <c r="E14" s="14">
        <v>2500000</v>
      </c>
      <c r="F14" s="14"/>
      <c r="G14" s="14">
        <v>4200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10500000000</v>
      </c>
      <c r="P14" s="14"/>
      <c r="Q14" s="14">
        <v>0</v>
      </c>
      <c r="R14" s="14"/>
      <c r="S14" s="14">
        <v>10500000000</v>
      </c>
      <c r="T14" s="53"/>
    </row>
    <row r="15" spans="1:20" s="31" customFormat="1" ht="30">
      <c r="A15" s="3" t="s">
        <v>112</v>
      </c>
      <c r="B15" s="1"/>
      <c r="C15" s="18" t="s">
        <v>140</v>
      </c>
      <c r="D15" s="18"/>
      <c r="E15" s="14">
        <v>50500001</v>
      </c>
      <c r="F15" s="14"/>
      <c r="G15" s="14">
        <v>900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45450000900</v>
      </c>
      <c r="P15" s="14"/>
      <c r="Q15" s="14">
        <v>0</v>
      </c>
      <c r="R15" s="14"/>
      <c r="S15" s="14">
        <v>45450000900</v>
      </c>
      <c r="T15" s="53"/>
    </row>
    <row r="16" spans="1:20" s="31" customFormat="1" ht="30">
      <c r="A16" s="3" t="s">
        <v>119</v>
      </c>
      <c r="B16" s="1"/>
      <c r="C16" s="18" t="s">
        <v>141</v>
      </c>
      <c r="D16" s="18"/>
      <c r="E16" s="14">
        <v>15000000</v>
      </c>
      <c r="F16" s="14"/>
      <c r="G16" s="14">
        <v>500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7500000000</v>
      </c>
      <c r="P16" s="14"/>
      <c r="Q16" s="14">
        <v>0</v>
      </c>
      <c r="R16" s="14"/>
      <c r="S16" s="14">
        <v>7500000000</v>
      </c>
      <c r="T16" s="53"/>
    </row>
    <row r="17" spans="1:20" s="31" customFormat="1" ht="30">
      <c r="A17" s="3" t="s">
        <v>125</v>
      </c>
      <c r="B17" s="1"/>
      <c r="C17" s="18" t="s">
        <v>129</v>
      </c>
      <c r="D17" s="18"/>
      <c r="E17" s="14">
        <v>1300000</v>
      </c>
      <c r="F17" s="14"/>
      <c r="G17" s="14">
        <v>3370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4381000000</v>
      </c>
      <c r="P17" s="14"/>
      <c r="Q17" s="14">
        <v>0</v>
      </c>
      <c r="R17" s="14"/>
      <c r="S17" s="14">
        <v>4381000000</v>
      </c>
      <c r="T17" s="53"/>
    </row>
    <row r="18" spans="1:20" s="31" customFormat="1" ht="30">
      <c r="A18" s="3" t="s">
        <v>90</v>
      </c>
      <c r="B18" s="1"/>
      <c r="C18" s="18" t="s">
        <v>132</v>
      </c>
      <c r="D18" s="18"/>
      <c r="E18" s="14">
        <v>30000000</v>
      </c>
      <c r="F18" s="14"/>
      <c r="G18" s="14">
        <v>130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3900000000</v>
      </c>
      <c r="P18" s="14"/>
      <c r="Q18" s="14">
        <v>0</v>
      </c>
      <c r="R18" s="14"/>
      <c r="S18" s="14">
        <v>3900000000</v>
      </c>
      <c r="T18" s="53"/>
    </row>
    <row r="19" spans="1:20" s="31" customFormat="1" ht="30">
      <c r="A19" s="3" t="s">
        <v>108</v>
      </c>
      <c r="B19" s="1"/>
      <c r="C19" s="18" t="s">
        <v>142</v>
      </c>
      <c r="D19" s="18"/>
      <c r="E19" s="14">
        <v>7000000</v>
      </c>
      <c r="F19" s="14"/>
      <c r="G19" s="14">
        <v>2000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14000000000</v>
      </c>
      <c r="P19" s="14"/>
      <c r="Q19" s="14">
        <v>0</v>
      </c>
      <c r="R19" s="14"/>
      <c r="S19" s="14">
        <v>14000000000</v>
      </c>
      <c r="T19" s="53"/>
    </row>
    <row r="20" spans="1:20" s="31" customFormat="1" ht="30">
      <c r="A20" s="3" t="s">
        <v>86</v>
      </c>
      <c r="B20" s="1"/>
      <c r="C20" s="18" t="s">
        <v>149</v>
      </c>
      <c r="D20" s="18"/>
      <c r="E20" s="14">
        <v>2800000</v>
      </c>
      <c r="F20" s="14"/>
      <c r="G20" s="14">
        <v>3860</v>
      </c>
      <c r="H20" s="14"/>
      <c r="I20" s="14">
        <v>0</v>
      </c>
      <c r="J20" s="14"/>
      <c r="K20" s="14">
        <v>0</v>
      </c>
      <c r="L20" s="14"/>
      <c r="M20" s="14">
        <v>0</v>
      </c>
      <c r="N20" s="14"/>
      <c r="O20" s="14">
        <v>10808000000</v>
      </c>
      <c r="P20" s="14"/>
      <c r="Q20" s="14">
        <v>0</v>
      </c>
      <c r="R20" s="14"/>
      <c r="S20" s="14">
        <v>10808000000</v>
      </c>
      <c r="T20" s="53"/>
    </row>
    <row r="21" spans="1:20" s="31" customFormat="1" ht="30">
      <c r="A21" s="3" t="s">
        <v>88</v>
      </c>
      <c r="B21" s="1"/>
      <c r="C21" s="18" t="s">
        <v>134</v>
      </c>
      <c r="D21" s="18"/>
      <c r="E21" s="14">
        <v>6400000</v>
      </c>
      <c r="F21" s="14"/>
      <c r="G21" s="14">
        <v>6830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14">
        <v>43712000000</v>
      </c>
      <c r="P21" s="14"/>
      <c r="Q21" s="14">
        <v>0</v>
      </c>
      <c r="R21" s="14"/>
      <c r="S21" s="14">
        <v>43712000000</v>
      </c>
      <c r="T21" s="53"/>
    </row>
    <row r="22" spans="1:20" s="31" customFormat="1" ht="30">
      <c r="A22" s="3" t="s">
        <v>89</v>
      </c>
      <c r="B22" s="1"/>
      <c r="C22" s="18" t="s">
        <v>159</v>
      </c>
      <c r="D22" s="18"/>
      <c r="E22" s="14">
        <v>21800000</v>
      </c>
      <c r="F22" s="14"/>
      <c r="G22" s="14">
        <v>1500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32700000000</v>
      </c>
      <c r="P22" s="14"/>
      <c r="Q22" s="14">
        <v>0</v>
      </c>
      <c r="R22" s="14"/>
      <c r="S22" s="14">
        <v>32700000000</v>
      </c>
      <c r="T22" s="53"/>
    </row>
    <row r="23" spans="1:20" s="31" customFormat="1" ht="30">
      <c r="A23" s="3" t="s">
        <v>99</v>
      </c>
      <c r="B23" s="1"/>
      <c r="C23" s="18" t="s">
        <v>136</v>
      </c>
      <c r="D23" s="18"/>
      <c r="E23" s="14">
        <v>57000000</v>
      </c>
      <c r="F23" s="14"/>
      <c r="G23" s="14">
        <v>200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11400000000</v>
      </c>
      <c r="P23" s="14"/>
      <c r="Q23" s="14">
        <v>0</v>
      </c>
      <c r="R23" s="14"/>
      <c r="S23" s="14">
        <v>11400000000</v>
      </c>
      <c r="T23" s="53"/>
    </row>
    <row r="24" spans="1:20" s="31" customFormat="1" ht="30">
      <c r="A24" s="3" t="s">
        <v>107</v>
      </c>
      <c r="B24" s="1"/>
      <c r="C24" s="18" t="s">
        <v>135</v>
      </c>
      <c r="D24" s="18"/>
      <c r="E24" s="14">
        <v>12300000</v>
      </c>
      <c r="F24" s="14"/>
      <c r="G24" s="14">
        <v>4290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14">
        <v>52767000000</v>
      </c>
      <c r="P24" s="14"/>
      <c r="Q24" s="14">
        <v>0</v>
      </c>
      <c r="R24" s="14"/>
      <c r="S24" s="14">
        <v>52767000000</v>
      </c>
      <c r="T24" s="53"/>
    </row>
    <row r="25" spans="1:20" s="31" customFormat="1" ht="30">
      <c r="A25" s="3" t="s">
        <v>162</v>
      </c>
      <c r="B25" s="1"/>
      <c r="C25" s="18" t="s">
        <v>150</v>
      </c>
      <c r="D25" s="18"/>
      <c r="E25" s="14">
        <v>60000000</v>
      </c>
      <c r="F25" s="14"/>
      <c r="G25" s="14">
        <v>550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33000000000</v>
      </c>
      <c r="P25" s="14"/>
      <c r="Q25" s="14">
        <v>0</v>
      </c>
      <c r="R25" s="14"/>
      <c r="S25" s="14">
        <v>33000000000</v>
      </c>
      <c r="T25" s="53"/>
    </row>
    <row r="26" spans="1:20" s="31" customFormat="1" ht="30">
      <c r="A26" s="3" t="s">
        <v>111</v>
      </c>
      <c r="B26" s="1"/>
      <c r="C26" s="18" t="s">
        <v>158</v>
      </c>
      <c r="D26" s="18"/>
      <c r="E26" s="14">
        <v>170000000</v>
      </c>
      <c r="F26" s="14"/>
      <c r="G26" s="14">
        <v>188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31960000000</v>
      </c>
      <c r="P26" s="14"/>
      <c r="Q26" s="14">
        <v>0</v>
      </c>
      <c r="R26" s="14"/>
      <c r="S26" s="14">
        <v>31960000000</v>
      </c>
      <c r="T26" s="53"/>
    </row>
    <row r="27" spans="1:20" s="31" customFormat="1" ht="30">
      <c r="A27" s="3" t="s">
        <v>124</v>
      </c>
      <c r="B27" s="1"/>
      <c r="C27" s="18" t="s">
        <v>130</v>
      </c>
      <c r="D27" s="18"/>
      <c r="E27" s="14">
        <v>2000000</v>
      </c>
      <c r="F27" s="14"/>
      <c r="G27" s="14">
        <v>4100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8200000000</v>
      </c>
      <c r="P27" s="14"/>
      <c r="Q27" s="14">
        <v>0</v>
      </c>
      <c r="R27" s="14"/>
      <c r="S27" s="14">
        <v>8200000000</v>
      </c>
      <c r="T27" s="53"/>
    </row>
    <row r="28" spans="1:20" s="31" customFormat="1" ht="28.5" thickBot="1">
      <c r="A28" s="1"/>
      <c r="B28" s="1"/>
      <c r="C28" s="18"/>
      <c r="D28" s="18"/>
      <c r="E28" s="50"/>
      <c r="F28" s="1"/>
      <c r="G28" s="13"/>
      <c r="H28" s="1"/>
      <c r="I28" s="145">
        <f>SUM(I9:I27)</f>
        <v>0</v>
      </c>
      <c r="J28" s="174" t="e">
        <f>SUM(#REF!)</f>
        <v>#REF!</v>
      </c>
      <c r="K28" s="145">
        <f>SUM(K9:K27)</f>
        <v>0</v>
      </c>
      <c r="L28" s="174" t="e">
        <f>SUM(#REF!)</f>
        <v>#REF!</v>
      </c>
      <c r="M28" s="145">
        <f>SUM(M9:M27)</f>
        <v>0</v>
      </c>
      <c r="N28" s="174" t="e">
        <f>SUM(#REF!)</f>
        <v>#REF!</v>
      </c>
      <c r="O28" s="145">
        <f>SUM(O9:O27)</f>
        <v>411455664700</v>
      </c>
      <c r="P28" s="174" t="e">
        <f>SUM(#REF!)</f>
        <v>#REF!</v>
      </c>
      <c r="Q28" s="145">
        <f>SUM(Q9:Q27)</f>
        <v>0</v>
      </c>
      <c r="R28" s="174" t="e">
        <f>SUM(#REF!)</f>
        <v>#REF!</v>
      </c>
      <c r="S28" s="145">
        <f>SUM(S9:S27)</f>
        <v>411455664700</v>
      </c>
      <c r="T28" s="54"/>
    </row>
    <row r="29" spans="1:20" s="31" customFormat="1" ht="30.75" thickTop="1">
      <c r="A29" s="3"/>
      <c r="B29" s="1"/>
      <c r="C29" s="18"/>
      <c r="D29" s="18"/>
      <c r="E29" s="50"/>
      <c r="F29" s="1"/>
      <c r="G29" s="13"/>
      <c r="H29" s="1"/>
      <c r="I29" s="13"/>
      <c r="J29" s="1"/>
      <c r="K29" s="13"/>
      <c r="L29" s="1"/>
      <c r="M29" s="15"/>
      <c r="N29" s="1"/>
      <c r="O29" s="55"/>
      <c r="P29" s="1"/>
      <c r="Q29" s="13"/>
      <c r="R29" s="1"/>
      <c r="S29" s="13"/>
      <c r="T29" s="53"/>
    </row>
    <row r="30" spans="1:20" s="31" customFormat="1" ht="30">
      <c r="A30" s="3"/>
      <c r="B30" s="1"/>
      <c r="C30" s="18"/>
      <c r="D30" s="18"/>
      <c r="E30" s="50"/>
      <c r="F30" s="1"/>
      <c r="G30" s="13"/>
      <c r="H30" s="1"/>
      <c r="I30" s="13"/>
      <c r="J30" s="1"/>
      <c r="K30" s="13"/>
      <c r="L30" s="1"/>
      <c r="M30" s="15"/>
      <c r="N30" s="1"/>
      <c r="O30" s="13"/>
      <c r="P30" s="1"/>
      <c r="Q30" s="14"/>
      <c r="R30" s="1"/>
      <c r="S30" s="13"/>
      <c r="T30" s="53"/>
    </row>
    <row r="31" spans="1:20" s="31" customFormat="1" ht="30">
      <c r="A31" s="3"/>
      <c r="B31" s="1"/>
      <c r="C31" s="18"/>
      <c r="D31" s="18"/>
      <c r="E31" s="50"/>
      <c r="F31" s="1"/>
      <c r="G31" s="13"/>
      <c r="H31" s="1"/>
      <c r="I31" s="13"/>
      <c r="J31" s="1"/>
      <c r="K31" s="14"/>
      <c r="L31" s="1"/>
      <c r="M31" s="15"/>
      <c r="N31" s="1"/>
      <c r="O31" s="13"/>
      <c r="P31" s="1"/>
      <c r="Q31" s="13"/>
      <c r="R31" s="1"/>
      <c r="S31" s="13"/>
      <c r="T31" s="53"/>
    </row>
    <row r="32" spans="1:20" s="31" customFormat="1" ht="30">
      <c r="A32" s="3"/>
      <c r="B32" s="1"/>
      <c r="C32" s="18"/>
      <c r="D32" s="18"/>
      <c r="E32" s="50"/>
      <c r="F32" s="1"/>
      <c r="G32" s="13"/>
      <c r="H32" s="1"/>
      <c r="I32" s="13"/>
      <c r="J32" s="1"/>
      <c r="K32" s="13"/>
      <c r="L32" s="1"/>
      <c r="M32" s="15"/>
      <c r="N32" s="1"/>
      <c r="O32" s="13"/>
      <c r="P32" s="1"/>
      <c r="Q32" s="13"/>
      <c r="R32" s="1"/>
      <c r="S32" s="13"/>
      <c r="T32" s="53"/>
    </row>
    <row r="33" spans="1:20" s="31" customFormat="1" ht="30">
      <c r="A33" s="3"/>
      <c r="B33" s="1"/>
      <c r="C33" s="18"/>
      <c r="D33" s="18"/>
      <c r="E33" s="50"/>
      <c r="F33" s="1"/>
      <c r="G33" s="13"/>
      <c r="H33" s="1"/>
      <c r="I33" s="13"/>
      <c r="J33" s="1"/>
      <c r="K33" s="13"/>
      <c r="L33" s="1"/>
      <c r="M33" s="15"/>
      <c r="N33" s="1"/>
      <c r="O33" s="13"/>
      <c r="P33" s="1"/>
      <c r="Q33" s="13"/>
      <c r="R33" s="1"/>
      <c r="S33" s="13"/>
      <c r="T33" s="53"/>
    </row>
    <row r="34" spans="1:20" s="31" customFormat="1">
      <c r="A34" s="1"/>
      <c r="B34" s="1"/>
      <c r="C34" s="18"/>
      <c r="D34" s="18"/>
      <c r="E34" s="50"/>
      <c r="F34" s="1"/>
      <c r="G34" s="1"/>
      <c r="H34" s="1"/>
      <c r="I34" s="1"/>
      <c r="J34" s="1"/>
      <c r="K34" s="13"/>
      <c r="L34" s="1"/>
      <c r="M34" s="15"/>
      <c r="N34" s="1"/>
      <c r="O34" s="13"/>
      <c r="P34" s="1"/>
      <c r="Q34" s="13"/>
      <c r="R34" s="1"/>
      <c r="S34" s="13"/>
      <c r="T34" s="53"/>
    </row>
    <row r="35" spans="1:20" s="31" customFormat="1">
      <c r="A35" s="1"/>
      <c r="B35" s="1"/>
      <c r="C35" s="18"/>
      <c r="D35" s="18"/>
      <c r="E35" s="18"/>
      <c r="F35" s="1"/>
      <c r="G35" s="1"/>
      <c r="H35" s="1"/>
      <c r="I35" s="1"/>
      <c r="J35" s="1"/>
      <c r="K35" s="13"/>
      <c r="L35" s="1"/>
      <c r="M35" s="15"/>
      <c r="N35" s="1"/>
      <c r="O35" s="1"/>
      <c r="P35" s="1"/>
      <c r="Q35" s="1"/>
      <c r="R35" s="1"/>
      <c r="S35" s="1"/>
      <c r="T35" s="53"/>
    </row>
    <row r="36" spans="1:20" s="31" customFormat="1">
      <c r="A36" s="1"/>
      <c r="B36" s="1"/>
      <c r="C36" s="18"/>
      <c r="D36" s="18"/>
      <c r="E36" s="18"/>
      <c r="F36" s="1"/>
      <c r="G36" s="1"/>
      <c r="H36" s="1"/>
      <c r="I36" s="1"/>
      <c r="J36" s="1"/>
      <c r="K36" s="13"/>
      <c r="L36" s="1"/>
      <c r="M36" s="15"/>
      <c r="N36" s="1"/>
      <c r="O36" s="1"/>
      <c r="P36" s="1"/>
      <c r="Q36" s="1"/>
      <c r="R36" s="1"/>
      <c r="S36" s="1"/>
      <c r="T36" s="53"/>
    </row>
    <row r="37" spans="1:20" s="31" customFormat="1">
      <c r="A37" s="1"/>
      <c r="B37" s="1"/>
      <c r="C37" s="18"/>
      <c r="D37" s="18"/>
      <c r="E37" s="18"/>
      <c r="F37" s="1"/>
      <c r="G37" s="1"/>
      <c r="H37" s="1"/>
      <c r="I37" s="1"/>
      <c r="J37" s="1"/>
      <c r="K37" s="13"/>
      <c r="L37" s="1"/>
      <c r="M37" s="15"/>
      <c r="N37" s="1"/>
      <c r="O37" s="1"/>
      <c r="P37" s="1"/>
      <c r="Q37" s="1"/>
      <c r="R37" s="1"/>
      <c r="S37" s="1"/>
      <c r="T37" s="53"/>
    </row>
    <row r="38" spans="1:20" s="31" customFormat="1">
      <c r="A38" s="1"/>
      <c r="B38" s="1"/>
      <c r="C38" s="18"/>
      <c r="D38" s="18"/>
      <c r="E38" s="18"/>
      <c r="F38" s="1"/>
      <c r="G38" s="1"/>
      <c r="H38" s="1"/>
      <c r="I38" s="1"/>
      <c r="J38" s="1"/>
      <c r="K38" s="1"/>
      <c r="L38" s="1"/>
      <c r="M38" s="15"/>
      <c r="N38" s="1"/>
      <c r="O38" s="1"/>
      <c r="P38" s="1"/>
      <c r="Q38" s="1"/>
      <c r="R38" s="1"/>
      <c r="S38" s="1"/>
      <c r="T38" s="53"/>
    </row>
    <row r="39" spans="1:20" s="31" customFormat="1">
      <c r="A39" s="1"/>
      <c r="B39" s="1"/>
      <c r="C39" s="18"/>
      <c r="D39" s="18"/>
      <c r="E39" s="18"/>
      <c r="F39" s="1"/>
      <c r="G39" s="1"/>
      <c r="H39" s="1"/>
      <c r="I39" s="1"/>
      <c r="J39" s="1"/>
      <c r="K39" s="1"/>
      <c r="L39" s="1"/>
      <c r="M39" s="15"/>
      <c r="N39" s="1"/>
      <c r="O39" s="1"/>
      <c r="P39" s="1"/>
      <c r="Q39" s="1"/>
      <c r="R39" s="1"/>
      <c r="S39" s="1"/>
      <c r="T39" s="53"/>
    </row>
    <row r="40" spans="1:20" s="31" customFormat="1">
      <c r="A40" s="1"/>
      <c r="B40" s="1"/>
      <c r="C40" s="18"/>
      <c r="D40" s="18"/>
      <c r="E40" s="18"/>
      <c r="F40" s="1"/>
      <c r="G40" s="1"/>
      <c r="H40" s="1"/>
      <c r="I40" s="1"/>
      <c r="J40" s="1"/>
      <c r="K40" s="1"/>
      <c r="L40" s="1"/>
      <c r="M40" s="15"/>
      <c r="N40" s="1"/>
      <c r="O40" s="1"/>
      <c r="P40" s="1"/>
      <c r="Q40" s="1"/>
      <c r="R40" s="1"/>
      <c r="S40" s="1"/>
      <c r="T40" s="53"/>
    </row>
    <row r="41" spans="1:20">
      <c r="M41" s="15"/>
    </row>
    <row r="42" spans="1:20">
      <c r="M42" s="15"/>
    </row>
    <row r="43" spans="1:20">
      <c r="M43" s="15"/>
    </row>
    <row r="44" spans="1:20">
      <c r="M44" s="15"/>
    </row>
    <row r="45" spans="1:20">
      <c r="M45" s="15"/>
    </row>
    <row r="46" spans="1:20">
      <c r="M46" s="15"/>
    </row>
    <row r="47" spans="1:20">
      <c r="M47" s="15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4"/>
  <sheetViews>
    <sheetView rightToLeft="1" view="pageBreakPreview" topLeftCell="A52" zoomScale="50" zoomScaleNormal="100" zoomScaleSheetLayoutView="50" workbookViewId="0">
      <selection activeCell="E51" sqref="E51"/>
    </sheetView>
  </sheetViews>
  <sheetFormatPr defaultColWidth="8.7109375" defaultRowHeight="27.75"/>
  <cols>
    <col min="1" max="1" width="47.28515625" style="143" customWidth="1"/>
    <col min="2" max="2" width="0.5703125" style="143" customWidth="1"/>
    <col min="3" max="3" width="20.140625" style="144" customWidth="1"/>
    <col min="4" max="4" width="0.5703125" style="143" customWidth="1"/>
    <col min="5" max="5" width="28.7109375" style="143" customWidth="1"/>
    <col min="6" max="6" width="0.7109375" style="143" customWidth="1"/>
    <col min="7" max="7" width="28.28515625" style="143" customWidth="1"/>
    <col min="8" max="8" width="1" style="143" customWidth="1"/>
    <col min="9" max="9" width="26.5703125" style="143" customWidth="1"/>
    <col min="10" max="10" width="1.140625" style="143" customWidth="1"/>
    <col min="11" max="11" width="20.5703125" style="144" customWidth="1"/>
    <col min="12" max="12" width="1" style="143" customWidth="1"/>
    <col min="13" max="13" width="28" style="143" customWidth="1"/>
    <col min="14" max="14" width="0.7109375" style="143" customWidth="1"/>
    <col min="15" max="15" width="28.7109375" style="143" customWidth="1"/>
    <col min="16" max="16" width="0.85546875" style="143" customWidth="1"/>
    <col min="17" max="17" width="37.85546875" style="143" customWidth="1"/>
    <col min="18" max="18" width="26.7109375" style="143" bestFit="1" customWidth="1"/>
    <col min="19" max="19" width="21.28515625" style="143" bestFit="1" customWidth="1"/>
    <col min="20" max="20" width="25.140625" style="143" bestFit="1" customWidth="1"/>
    <col min="21" max="21" width="25.5703125" style="143" bestFit="1" customWidth="1"/>
    <col min="22" max="22" width="23.85546875" style="143" bestFit="1" customWidth="1"/>
    <col min="23" max="23" width="24.42578125" style="143" customWidth="1"/>
    <col min="24" max="24" width="17.5703125" style="143" bestFit="1" customWidth="1"/>
    <col min="25" max="25" width="21.28515625" style="143" customWidth="1"/>
    <col min="26" max="26" width="23.28515625" style="143" bestFit="1" customWidth="1"/>
    <col min="27" max="16384" width="8.7109375" style="143"/>
  </cols>
  <sheetData>
    <row r="1" spans="1:26" ht="31.5" customHeight="1"/>
    <row r="2" spans="1:26" s="189" customFormat="1" ht="36">
      <c r="A2" s="224" t="s">
        <v>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26" s="189" customFormat="1" ht="36">
      <c r="A3" s="224" t="s">
        <v>29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6" s="189" customFormat="1" ht="36">
      <c r="A4" s="224" t="str">
        <f>'درآمد ناشی از تغییر قیمت اوراق '!A4:Q4</f>
        <v>برای ماه منتهی به 1402/11/30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spans="1:26" s="189" customFormat="1" ht="36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26" ht="40.5">
      <c r="A6" s="227" t="s">
        <v>78</v>
      </c>
      <c r="B6" s="227"/>
      <c r="C6" s="227"/>
      <c r="D6" s="227"/>
      <c r="E6" s="227"/>
      <c r="F6" s="227"/>
      <c r="G6" s="227"/>
      <c r="H6" s="227"/>
    </row>
    <row r="7" spans="1:26" ht="45" customHeight="1" thickBot="1">
      <c r="A7" s="225" t="s">
        <v>3</v>
      </c>
      <c r="C7" s="226" t="s">
        <v>173</v>
      </c>
      <c r="D7" s="226" t="s">
        <v>31</v>
      </c>
      <c r="E7" s="226" t="s">
        <v>31</v>
      </c>
      <c r="F7" s="226" t="s">
        <v>31</v>
      </c>
      <c r="G7" s="226" t="s">
        <v>31</v>
      </c>
      <c r="H7" s="226" t="s">
        <v>31</v>
      </c>
      <c r="I7" s="226" t="s">
        <v>31</v>
      </c>
      <c r="K7" s="226" t="s">
        <v>174</v>
      </c>
      <c r="L7" s="226" t="s">
        <v>32</v>
      </c>
      <c r="M7" s="226" t="s">
        <v>32</v>
      </c>
      <c r="N7" s="226" t="s">
        <v>32</v>
      </c>
      <c r="O7" s="226" t="s">
        <v>32</v>
      </c>
      <c r="P7" s="226" t="s">
        <v>32</v>
      </c>
      <c r="Q7" s="226" t="s">
        <v>32</v>
      </c>
    </row>
    <row r="8" spans="1:26" s="190" customFormat="1" ht="54.75" customHeight="1" thickBot="1">
      <c r="A8" s="226" t="s">
        <v>3</v>
      </c>
      <c r="C8" s="191" t="s">
        <v>6</v>
      </c>
      <c r="E8" s="191" t="s">
        <v>45</v>
      </c>
      <c r="G8" s="191" t="s">
        <v>46</v>
      </c>
      <c r="I8" s="191" t="s">
        <v>48</v>
      </c>
      <c r="K8" s="191" t="s">
        <v>6</v>
      </c>
      <c r="M8" s="191" t="s">
        <v>45</v>
      </c>
      <c r="O8" s="191" t="s">
        <v>46</v>
      </c>
      <c r="Q8" s="191" t="s">
        <v>48</v>
      </c>
      <c r="S8" s="192"/>
    </row>
    <row r="9" spans="1:26" ht="34.5" customHeight="1">
      <c r="A9" s="142" t="s">
        <v>162</v>
      </c>
      <c r="C9" s="164">
        <v>2000000</v>
      </c>
      <c r="D9" s="164"/>
      <c r="E9" s="193">
        <v>6147205237</v>
      </c>
      <c r="F9" s="164"/>
      <c r="G9" s="164">
        <v>7055926446</v>
      </c>
      <c r="H9" s="164"/>
      <c r="I9" s="164">
        <f>E9-G9</f>
        <v>-908721209</v>
      </c>
      <c r="J9" s="164"/>
      <c r="K9" s="164">
        <v>3200000</v>
      </c>
      <c r="L9" s="164"/>
      <c r="M9" s="164">
        <f>5718681947+6147205237</f>
        <v>11865887184</v>
      </c>
      <c r="N9" s="164"/>
      <c r="O9" s="164">
        <v>12771972119</v>
      </c>
      <c r="P9" s="164"/>
      <c r="Q9" s="164">
        <f>M9-O9</f>
        <v>-906084935</v>
      </c>
      <c r="R9" s="106"/>
      <c r="S9" s="106"/>
      <c r="T9" s="106"/>
      <c r="U9" s="174"/>
      <c r="V9" s="174"/>
      <c r="W9" s="97"/>
      <c r="X9" s="174"/>
      <c r="Y9" s="106"/>
      <c r="Z9" s="174"/>
    </row>
    <row r="10" spans="1:26" ht="34.5" customHeight="1">
      <c r="A10" s="142" t="s">
        <v>164</v>
      </c>
      <c r="C10" s="164">
        <v>2100000</v>
      </c>
      <c r="D10" s="164"/>
      <c r="E10" s="193">
        <v>25412021166</v>
      </c>
      <c r="F10" s="164"/>
      <c r="G10" s="164">
        <f>26852309514+1871759286</f>
        <v>28724068800</v>
      </c>
      <c r="H10" s="164"/>
      <c r="I10" s="164">
        <f>E10-G10</f>
        <v>-3312047634</v>
      </c>
      <c r="J10" s="164"/>
      <c r="K10" s="164">
        <v>2300000</v>
      </c>
      <c r="L10" s="164"/>
      <c r="M10" s="164">
        <v>28177227776</v>
      </c>
      <c r="N10" s="164"/>
      <c r="O10" s="164">
        <v>29409672325</v>
      </c>
      <c r="P10" s="164"/>
      <c r="Q10" s="164">
        <f t="shared" ref="Q10:Q37" si="0">M10-O10</f>
        <v>-1232444549</v>
      </c>
      <c r="R10" s="106"/>
      <c r="S10" s="194"/>
      <c r="T10" s="106"/>
      <c r="U10" s="174"/>
      <c r="V10" s="174"/>
      <c r="X10" s="174"/>
      <c r="Y10" s="106"/>
      <c r="Z10" s="106"/>
    </row>
    <row r="11" spans="1:26" ht="34.5" customHeight="1">
      <c r="A11" s="142" t="s">
        <v>145</v>
      </c>
      <c r="C11" s="164">
        <v>400000</v>
      </c>
      <c r="D11" s="164"/>
      <c r="E11" s="193">
        <v>3204003757</v>
      </c>
      <c r="F11" s="164"/>
      <c r="G11" s="164">
        <v>3509803625</v>
      </c>
      <c r="H11" s="164"/>
      <c r="I11" s="164">
        <f>E11-G11</f>
        <v>-305799868</v>
      </c>
      <c r="J11" s="164"/>
      <c r="K11" s="164">
        <v>400000</v>
      </c>
      <c r="L11" s="164"/>
      <c r="M11" s="164">
        <v>3204003757</v>
      </c>
      <c r="N11" s="164"/>
      <c r="O11" s="164">
        <v>3509803625</v>
      </c>
      <c r="P11" s="164"/>
      <c r="Q11" s="164">
        <f t="shared" si="0"/>
        <v>-305799868</v>
      </c>
      <c r="R11" s="106"/>
      <c r="S11" s="106"/>
      <c r="T11" s="106"/>
      <c r="U11" s="174"/>
      <c r="V11" s="174"/>
      <c r="X11" s="174"/>
      <c r="Y11" s="106"/>
    </row>
    <row r="12" spans="1:26" ht="34.5" customHeight="1">
      <c r="A12" s="142" t="s">
        <v>125</v>
      </c>
      <c r="C12" s="164">
        <v>200000</v>
      </c>
      <c r="D12" s="164"/>
      <c r="E12" s="193">
        <v>6822846304</v>
      </c>
      <c r="F12" s="164"/>
      <c r="G12" s="164">
        <v>6322537106</v>
      </c>
      <c r="H12" s="164"/>
      <c r="I12" s="164">
        <f t="shared" ref="I12:I41" si="1">E12-G12</f>
        <v>500309198</v>
      </c>
      <c r="J12" s="164"/>
      <c r="K12" s="164">
        <v>205539</v>
      </c>
      <c r="L12" s="164"/>
      <c r="M12" s="164">
        <v>7001187039</v>
      </c>
      <c r="N12" s="164"/>
      <c r="O12" s="164">
        <v>6510461945</v>
      </c>
      <c r="P12" s="164"/>
      <c r="Q12" s="164">
        <f t="shared" si="0"/>
        <v>490725094</v>
      </c>
      <c r="R12" s="106"/>
      <c r="S12" s="106"/>
      <c r="T12" s="106"/>
      <c r="U12" s="174"/>
      <c r="V12" s="174"/>
      <c r="X12" s="174"/>
      <c r="Y12" s="106"/>
    </row>
    <row r="13" spans="1:26" ht="34.5" customHeight="1">
      <c r="A13" s="142" t="s">
        <v>112</v>
      </c>
      <c r="C13" s="164">
        <v>16000000</v>
      </c>
      <c r="D13" s="164"/>
      <c r="E13" s="193">
        <v>124392364693</v>
      </c>
      <c r="F13" s="164"/>
      <c r="G13" s="164">
        <v>136681816717</v>
      </c>
      <c r="H13" s="164"/>
      <c r="I13" s="164">
        <f t="shared" si="1"/>
        <v>-12289452024</v>
      </c>
      <c r="J13" s="164"/>
      <c r="K13" s="164">
        <v>59400000</v>
      </c>
      <c r="L13" s="164"/>
      <c r="M13" s="164">
        <v>489713338815</v>
      </c>
      <c r="N13" s="164"/>
      <c r="O13" s="164">
        <v>507966150180</v>
      </c>
      <c r="P13" s="164"/>
      <c r="Q13" s="164">
        <f t="shared" si="0"/>
        <v>-18252811365</v>
      </c>
      <c r="R13" s="106"/>
      <c r="S13" s="194"/>
      <c r="T13" s="106"/>
      <c r="U13" s="174"/>
      <c r="V13" s="174"/>
      <c r="X13" s="174"/>
      <c r="Y13" s="106"/>
    </row>
    <row r="14" spans="1:26" ht="34.5" customHeight="1">
      <c r="A14" s="142" t="s">
        <v>88</v>
      </c>
      <c r="C14" s="164">
        <v>100000</v>
      </c>
      <c r="D14" s="164"/>
      <c r="E14" s="193">
        <v>4880795662</v>
      </c>
      <c r="F14" s="164"/>
      <c r="G14" s="164">
        <v>4955402979</v>
      </c>
      <c r="H14" s="164"/>
      <c r="I14" s="164">
        <f t="shared" si="1"/>
        <v>-74607317</v>
      </c>
      <c r="J14" s="164"/>
      <c r="K14" s="164">
        <v>3207092</v>
      </c>
      <c r="L14" s="164"/>
      <c r="M14" s="164">
        <v>171830643800</v>
      </c>
      <c r="N14" s="164"/>
      <c r="O14" s="164">
        <v>159355534945</v>
      </c>
      <c r="P14" s="164"/>
      <c r="Q14" s="164">
        <f t="shared" si="0"/>
        <v>12475108855</v>
      </c>
      <c r="R14" s="106"/>
      <c r="S14" s="106"/>
      <c r="T14" s="106"/>
      <c r="U14" s="174"/>
      <c r="V14" s="174"/>
      <c r="X14" s="174"/>
      <c r="Y14" s="106"/>
    </row>
    <row r="15" spans="1:26" ht="34.5" customHeight="1">
      <c r="A15" s="142" t="s">
        <v>110</v>
      </c>
      <c r="C15" s="164">
        <v>100000</v>
      </c>
      <c r="D15" s="164"/>
      <c r="E15" s="193">
        <v>2564649005</v>
      </c>
      <c r="F15" s="164"/>
      <c r="G15" s="164">
        <v>2135123584</v>
      </c>
      <c r="H15" s="164"/>
      <c r="I15" s="164">
        <f>E15-G15</f>
        <v>429525421</v>
      </c>
      <c r="J15" s="164"/>
      <c r="K15" s="164">
        <v>5300000</v>
      </c>
      <c r="L15" s="164"/>
      <c r="M15" s="164">
        <v>140348670237</v>
      </c>
      <c r="N15" s="164"/>
      <c r="O15" s="164">
        <v>113103956133</v>
      </c>
      <c r="P15" s="164"/>
      <c r="Q15" s="164">
        <f>M15-O15</f>
        <v>27244714104</v>
      </c>
      <c r="R15" s="106"/>
      <c r="S15" s="106"/>
      <c r="T15" s="106"/>
      <c r="U15" s="174"/>
      <c r="V15" s="174"/>
      <c r="X15" s="174"/>
      <c r="Y15" s="106"/>
    </row>
    <row r="16" spans="1:26" ht="34.5" customHeight="1">
      <c r="A16" s="142" t="s">
        <v>111</v>
      </c>
      <c r="C16" s="164">
        <v>42000000</v>
      </c>
      <c r="D16" s="164"/>
      <c r="E16" s="193">
        <v>47871362093</v>
      </c>
      <c r="F16" s="164"/>
      <c r="G16" s="164">
        <f>54886239902-4368618902</f>
        <v>50517621000</v>
      </c>
      <c r="H16" s="164"/>
      <c r="I16" s="164">
        <f>E16-G16</f>
        <v>-2646258907</v>
      </c>
      <c r="J16" s="164"/>
      <c r="K16" s="164">
        <v>183000000</v>
      </c>
      <c r="L16" s="164"/>
      <c r="M16" s="164">
        <v>212678188926</v>
      </c>
      <c r="N16" s="164"/>
      <c r="O16" s="164">
        <v>239447343435</v>
      </c>
      <c r="P16" s="164"/>
      <c r="Q16" s="164">
        <f t="shared" si="0"/>
        <v>-26769154509</v>
      </c>
      <c r="R16" s="106"/>
      <c r="S16" s="106"/>
      <c r="T16" s="106"/>
      <c r="U16" s="174"/>
      <c r="V16" s="174"/>
      <c r="X16" s="174"/>
      <c r="Y16" s="106"/>
    </row>
    <row r="17" spans="1:25" ht="34.5" customHeight="1">
      <c r="A17" s="142" t="s">
        <v>90</v>
      </c>
      <c r="C17" s="164">
        <v>30475920</v>
      </c>
      <c r="D17" s="164"/>
      <c r="E17" s="193">
        <v>70285533983</v>
      </c>
      <c r="F17" s="164"/>
      <c r="G17" s="164">
        <v>62970715754</v>
      </c>
      <c r="H17" s="164"/>
      <c r="I17" s="164">
        <f t="shared" si="1"/>
        <v>7314818229</v>
      </c>
      <c r="J17" s="164"/>
      <c r="K17" s="164">
        <v>70475920</v>
      </c>
      <c r="L17" s="164"/>
      <c r="M17" s="164">
        <v>233335390644</v>
      </c>
      <c r="N17" s="164"/>
      <c r="O17" s="164">
        <v>187261501491</v>
      </c>
      <c r="P17" s="164"/>
      <c r="Q17" s="164">
        <f t="shared" si="0"/>
        <v>46073889153</v>
      </c>
      <c r="R17" s="106"/>
      <c r="S17" s="194"/>
      <c r="T17" s="106"/>
      <c r="U17" s="174"/>
      <c r="V17" s="174"/>
      <c r="X17" s="174"/>
      <c r="Y17" s="106"/>
    </row>
    <row r="18" spans="1:25" ht="34.5" customHeight="1">
      <c r="A18" s="142" t="s">
        <v>107</v>
      </c>
      <c r="C18" s="164">
        <v>50000</v>
      </c>
      <c r="D18" s="164"/>
      <c r="E18" s="193">
        <v>1148684238</v>
      </c>
      <c r="F18" s="164"/>
      <c r="G18" s="164">
        <v>1618090906</v>
      </c>
      <c r="H18" s="164"/>
      <c r="I18" s="164">
        <f>E18-G18</f>
        <v>-469406668</v>
      </c>
      <c r="J18" s="164"/>
      <c r="K18" s="164">
        <v>8021245</v>
      </c>
      <c r="L18" s="164"/>
      <c r="M18" s="164">
        <v>204952990496</v>
      </c>
      <c r="N18" s="164"/>
      <c r="O18" s="164">
        <v>274181716323</v>
      </c>
      <c r="P18" s="164"/>
      <c r="Q18" s="164">
        <f t="shared" si="0"/>
        <v>-69228725827</v>
      </c>
      <c r="R18" s="106"/>
      <c r="S18" s="194"/>
      <c r="T18" s="106"/>
      <c r="U18" s="174"/>
      <c r="V18" s="174"/>
      <c r="X18" s="174"/>
      <c r="Y18" s="106"/>
    </row>
    <row r="19" spans="1:25" ht="34.5" customHeight="1">
      <c r="A19" s="142" t="s">
        <v>99</v>
      </c>
      <c r="C19" s="164">
        <v>4069307</v>
      </c>
      <c r="D19" s="164"/>
      <c r="E19" s="193">
        <v>14178402905</v>
      </c>
      <c r="F19" s="164"/>
      <c r="G19" s="164">
        <v>14055976846</v>
      </c>
      <c r="H19" s="164"/>
      <c r="I19" s="164">
        <f>E19-G19</f>
        <v>122426059</v>
      </c>
      <c r="J19" s="164"/>
      <c r="K19" s="164">
        <v>6334269</v>
      </c>
      <c r="L19" s="164"/>
      <c r="M19" s="164">
        <v>26079654747</v>
      </c>
      <c r="N19" s="164"/>
      <c r="O19" s="164">
        <v>25141410333</v>
      </c>
      <c r="P19" s="164"/>
      <c r="Q19" s="164">
        <f t="shared" si="0"/>
        <v>938244414</v>
      </c>
      <c r="R19" s="106"/>
      <c r="S19" s="194"/>
      <c r="T19" s="106"/>
      <c r="U19" s="174"/>
      <c r="V19" s="174"/>
      <c r="X19" s="174"/>
      <c r="Y19" s="106"/>
    </row>
    <row r="20" spans="1:25" ht="34.5" customHeight="1">
      <c r="A20" s="142" t="s">
        <v>115</v>
      </c>
      <c r="C20" s="164">
        <v>100000</v>
      </c>
      <c r="D20" s="164"/>
      <c r="E20" s="164">
        <v>2875800000</v>
      </c>
      <c r="F20" s="164"/>
      <c r="G20" s="164">
        <v>2887715250</v>
      </c>
      <c r="H20" s="164"/>
      <c r="I20" s="164">
        <f t="shared" si="1"/>
        <v>-11915250</v>
      </c>
      <c r="J20" s="164"/>
      <c r="K20" s="164">
        <v>100000</v>
      </c>
      <c r="L20" s="164"/>
      <c r="M20" s="164">
        <v>2875800000</v>
      </c>
      <c r="N20" s="164"/>
      <c r="O20" s="164">
        <v>2887715250</v>
      </c>
      <c r="P20" s="164"/>
      <c r="Q20" s="164">
        <f t="shared" si="0"/>
        <v>-11915250</v>
      </c>
      <c r="R20" s="106"/>
      <c r="S20" s="106"/>
      <c r="T20" s="106"/>
      <c r="U20" s="174"/>
      <c r="V20" s="174"/>
      <c r="X20" s="174"/>
      <c r="Y20" s="106"/>
    </row>
    <row r="21" spans="1:25" ht="34.5" customHeight="1">
      <c r="A21" s="142" t="s">
        <v>146</v>
      </c>
      <c r="C21" s="164">
        <v>500000</v>
      </c>
      <c r="D21" s="164"/>
      <c r="E21" s="164">
        <v>22890988498</v>
      </c>
      <c r="F21" s="164"/>
      <c r="G21" s="164">
        <v>22540990660</v>
      </c>
      <c r="H21" s="164"/>
      <c r="I21" s="164">
        <f t="shared" si="1"/>
        <v>349997838</v>
      </c>
      <c r="J21" s="164"/>
      <c r="K21" s="164">
        <v>1944284</v>
      </c>
      <c r="L21" s="164"/>
      <c r="M21" s="164">
        <v>84275197504</v>
      </c>
      <c r="N21" s="164"/>
      <c r="O21" s="164">
        <v>87013284126</v>
      </c>
      <c r="P21" s="164"/>
      <c r="Q21" s="164">
        <f t="shared" si="0"/>
        <v>-2738086622</v>
      </c>
      <c r="R21" s="106"/>
      <c r="S21" s="194"/>
      <c r="T21" s="106"/>
      <c r="U21" s="174"/>
      <c r="V21" s="174"/>
      <c r="X21" s="174"/>
      <c r="Y21" s="106"/>
    </row>
    <row r="22" spans="1:25" ht="34.5" customHeight="1">
      <c r="A22" s="142" t="s">
        <v>108</v>
      </c>
      <c r="C22" s="164">
        <v>5000000</v>
      </c>
      <c r="D22" s="164"/>
      <c r="E22" s="193">
        <v>49762204089</v>
      </c>
      <c r="F22" s="164"/>
      <c r="G22" s="164">
        <f>51917843750-2414153750</f>
        <v>49503690000</v>
      </c>
      <c r="H22" s="164"/>
      <c r="I22" s="164">
        <f t="shared" si="1"/>
        <v>258514089</v>
      </c>
      <c r="J22" s="164"/>
      <c r="K22" s="164">
        <v>11007142</v>
      </c>
      <c r="L22" s="164"/>
      <c r="M22" s="164">
        <v>121293330309</v>
      </c>
      <c r="N22" s="164"/>
      <c r="O22" s="164">
        <v>114904970596</v>
      </c>
      <c r="P22" s="164"/>
      <c r="Q22" s="164">
        <f t="shared" si="0"/>
        <v>6388359713</v>
      </c>
      <c r="R22" s="106"/>
      <c r="S22" s="194"/>
      <c r="T22" s="106"/>
      <c r="U22" s="174"/>
      <c r="V22" s="174"/>
      <c r="X22" s="174"/>
      <c r="Y22" s="106"/>
    </row>
    <row r="23" spans="1:25" ht="34.5" customHeight="1">
      <c r="A23" s="142" t="s">
        <v>165</v>
      </c>
      <c r="C23" s="164">
        <v>0</v>
      </c>
      <c r="D23" s="164"/>
      <c r="E23" s="164">
        <v>0</v>
      </c>
      <c r="F23" s="164"/>
      <c r="G23" s="164">
        <v>0</v>
      </c>
      <c r="H23" s="164"/>
      <c r="I23" s="164">
        <f t="shared" si="1"/>
        <v>0</v>
      </c>
      <c r="J23" s="164"/>
      <c r="K23" s="164">
        <f>23676820-23400000</f>
        <v>276820</v>
      </c>
      <c r="L23" s="164"/>
      <c r="M23" s="164">
        <v>1898045216</v>
      </c>
      <c r="N23" s="164"/>
      <c r="O23" s="164">
        <v>2126384468</v>
      </c>
      <c r="P23" s="164"/>
      <c r="Q23" s="164">
        <f t="shared" si="0"/>
        <v>-228339252</v>
      </c>
      <c r="R23" s="106"/>
      <c r="S23" s="106"/>
      <c r="T23" s="106"/>
      <c r="U23" s="174"/>
      <c r="V23" s="174"/>
      <c r="X23" s="174"/>
      <c r="Y23" s="106"/>
    </row>
    <row r="24" spans="1:25" ht="34.5" customHeight="1">
      <c r="A24" s="142" t="s">
        <v>120</v>
      </c>
      <c r="C24" s="164">
        <v>0</v>
      </c>
      <c r="D24" s="164"/>
      <c r="E24" s="164">
        <v>0</v>
      </c>
      <c r="F24" s="164"/>
      <c r="G24" s="164">
        <v>0</v>
      </c>
      <c r="H24" s="164"/>
      <c r="I24" s="164">
        <f t="shared" si="1"/>
        <v>0</v>
      </c>
      <c r="J24" s="164"/>
      <c r="K24" s="164">
        <v>2500000</v>
      </c>
      <c r="L24" s="164"/>
      <c r="M24" s="164">
        <v>48223495229</v>
      </c>
      <c r="N24" s="164"/>
      <c r="O24" s="164">
        <v>45227571962</v>
      </c>
      <c r="P24" s="164"/>
      <c r="Q24" s="164">
        <f t="shared" si="0"/>
        <v>2995923267</v>
      </c>
      <c r="R24" s="106"/>
      <c r="S24" s="106"/>
      <c r="T24" s="106"/>
      <c r="U24" s="174"/>
      <c r="V24" s="174"/>
      <c r="X24" s="174"/>
      <c r="Y24" s="106"/>
    </row>
    <row r="25" spans="1:25" ht="34.5" customHeight="1">
      <c r="A25" s="142" t="s">
        <v>147</v>
      </c>
      <c r="C25" s="164">
        <v>0</v>
      </c>
      <c r="D25" s="164"/>
      <c r="E25" s="164">
        <v>0</v>
      </c>
      <c r="F25" s="164"/>
      <c r="G25" s="164">
        <v>0</v>
      </c>
      <c r="H25" s="164"/>
      <c r="I25" s="164">
        <f t="shared" si="1"/>
        <v>0</v>
      </c>
      <c r="J25" s="164"/>
      <c r="K25" s="164">
        <v>100000</v>
      </c>
      <c r="L25" s="164"/>
      <c r="M25" s="164">
        <v>1871619217</v>
      </c>
      <c r="N25" s="164"/>
      <c r="O25" s="164">
        <v>1924083877</v>
      </c>
      <c r="P25" s="164"/>
      <c r="Q25" s="164">
        <f t="shared" si="0"/>
        <v>-52464660</v>
      </c>
      <c r="R25" s="106"/>
      <c r="S25" s="106"/>
      <c r="T25" s="106"/>
      <c r="U25" s="174"/>
      <c r="V25" s="174"/>
      <c r="X25" s="174"/>
      <c r="Y25" s="106"/>
    </row>
    <row r="26" spans="1:25" ht="34.5" customHeight="1">
      <c r="A26" s="142" t="s">
        <v>122</v>
      </c>
      <c r="C26" s="164">
        <v>0</v>
      </c>
      <c r="D26" s="164"/>
      <c r="E26" s="164">
        <v>0</v>
      </c>
      <c r="F26" s="164"/>
      <c r="G26" s="164">
        <v>0</v>
      </c>
      <c r="H26" s="164"/>
      <c r="I26" s="164">
        <f t="shared" si="1"/>
        <v>0</v>
      </c>
      <c r="J26" s="164"/>
      <c r="K26" s="164">
        <v>1050393</v>
      </c>
      <c r="L26" s="164"/>
      <c r="M26" s="164">
        <v>48570325783</v>
      </c>
      <c r="N26" s="164"/>
      <c r="O26" s="164">
        <v>59314788551</v>
      </c>
      <c r="P26" s="164"/>
      <c r="Q26" s="164">
        <f t="shared" si="0"/>
        <v>-10744462768</v>
      </c>
      <c r="R26" s="106"/>
      <c r="S26" s="106"/>
      <c r="T26" s="106"/>
      <c r="U26" s="174"/>
      <c r="V26" s="174"/>
      <c r="X26" s="174"/>
      <c r="Y26" s="106"/>
    </row>
    <row r="27" spans="1:25" ht="34.5" customHeight="1">
      <c r="A27" s="142" t="s">
        <v>124</v>
      </c>
      <c r="C27" s="164">
        <v>0</v>
      </c>
      <c r="D27" s="164"/>
      <c r="E27" s="164">
        <v>0</v>
      </c>
      <c r="F27" s="164"/>
      <c r="G27" s="164">
        <v>0</v>
      </c>
      <c r="H27" s="164"/>
      <c r="I27" s="164">
        <f t="shared" si="1"/>
        <v>0</v>
      </c>
      <c r="J27" s="164"/>
      <c r="K27" s="164">
        <v>2000000</v>
      </c>
      <c r="L27" s="164"/>
      <c r="M27" s="164">
        <v>99816111274</v>
      </c>
      <c r="N27" s="164"/>
      <c r="O27" s="164">
        <v>95569426801</v>
      </c>
      <c r="P27" s="164"/>
      <c r="Q27" s="164">
        <f t="shared" si="0"/>
        <v>4246684473</v>
      </c>
      <c r="R27" s="106"/>
      <c r="S27" s="106"/>
      <c r="T27" s="106"/>
      <c r="U27" s="174"/>
      <c r="V27" s="174"/>
      <c r="X27" s="174"/>
      <c r="Y27" s="106"/>
    </row>
    <row r="28" spans="1:25" ht="34.5" customHeight="1">
      <c r="A28" s="142" t="s">
        <v>89</v>
      </c>
      <c r="C28" s="164">
        <v>0</v>
      </c>
      <c r="D28" s="164"/>
      <c r="E28" s="164">
        <v>0</v>
      </c>
      <c r="F28" s="164"/>
      <c r="G28" s="164">
        <v>0</v>
      </c>
      <c r="H28" s="164"/>
      <c r="I28" s="164">
        <f t="shared" si="1"/>
        <v>0</v>
      </c>
      <c r="J28" s="164"/>
      <c r="K28" s="164">
        <v>2020253</v>
      </c>
      <c r="L28" s="164"/>
      <c r="M28" s="164">
        <v>24514731082</v>
      </c>
      <c r="N28" s="164"/>
      <c r="O28" s="164">
        <v>24681046832</v>
      </c>
      <c r="P28" s="164"/>
      <c r="Q28" s="164">
        <f t="shared" si="0"/>
        <v>-166315750</v>
      </c>
      <c r="R28" s="106"/>
      <c r="S28" s="106"/>
      <c r="T28" s="106"/>
      <c r="U28" s="174"/>
      <c r="V28" s="174"/>
      <c r="X28" s="174"/>
      <c r="Y28" s="106"/>
    </row>
    <row r="29" spans="1:25" ht="34.5" customHeight="1">
      <c r="A29" s="142" t="s">
        <v>161</v>
      </c>
      <c r="C29" s="164">
        <v>0</v>
      </c>
      <c r="D29" s="164"/>
      <c r="E29" s="164">
        <v>0</v>
      </c>
      <c r="F29" s="164"/>
      <c r="G29" s="164">
        <v>0</v>
      </c>
      <c r="H29" s="164"/>
      <c r="I29" s="164">
        <f t="shared" si="1"/>
        <v>0</v>
      </c>
      <c r="J29" s="164"/>
      <c r="K29" s="164">
        <v>8000000</v>
      </c>
      <c r="L29" s="164"/>
      <c r="M29" s="164">
        <v>16016000000</v>
      </c>
      <c r="N29" s="164"/>
      <c r="O29" s="164">
        <v>16014527995</v>
      </c>
      <c r="P29" s="164"/>
      <c r="Q29" s="164">
        <f t="shared" si="0"/>
        <v>1472005</v>
      </c>
      <c r="R29" s="106"/>
      <c r="S29" s="106"/>
      <c r="T29" s="106"/>
      <c r="U29" s="174"/>
      <c r="V29" s="174"/>
      <c r="X29" s="174"/>
      <c r="Y29" s="106"/>
    </row>
    <row r="30" spans="1:25" ht="34.5" customHeight="1">
      <c r="A30" s="142" t="s">
        <v>148</v>
      </c>
      <c r="C30" s="164">
        <v>0</v>
      </c>
      <c r="D30" s="164"/>
      <c r="E30" s="164">
        <v>0</v>
      </c>
      <c r="F30" s="164"/>
      <c r="G30" s="164">
        <v>0</v>
      </c>
      <c r="H30" s="164"/>
      <c r="I30" s="164">
        <f t="shared" si="1"/>
        <v>0</v>
      </c>
      <c r="J30" s="164"/>
      <c r="K30" s="164">
        <v>400000</v>
      </c>
      <c r="L30" s="164"/>
      <c r="M30" s="164">
        <v>3489163842</v>
      </c>
      <c r="N30" s="164"/>
      <c r="O30" s="164">
        <v>3385974857</v>
      </c>
      <c r="P30" s="164"/>
      <c r="Q30" s="164">
        <f t="shared" si="0"/>
        <v>103188985</v>
      </c>
      <c r="R30" s="106"/>
      <c r="S30" s="194"/>
      <c r="T30" s="106"/>
      <c r="U30" s="174"/>
      <c r="V30" s="174"/>
      <c r="X30" s="174"/>
      <c r="Y30" s="106"/>
    </row>
    <row r="31" spans="1:25" ht="34.5" customHeight="1">
      <c r="A31" s="142" t="s">
        <v>96</v>
      </c>
      <c r="C31" s="164">
        <v>0</v>
      </c>
      <c r="D31" s="164"/>
      <c r="E31" s="164">
        <v>0</v>
      </c>
      <c r="F31" s="164"/>
      <c r="G31" s="164">
        <v>0</v>
      </c>
      <c r="H31" s="164"/>
      <c r="I31" s="164">
        <f t="shared" si="1"/>
        <v>0</v>
      </c>
      <c r="J31" s="164"/>
      <c r="K31" s="164">
        <v>3454174</v>
      </c>
      <c r="L31" s="164"/>
      <c r="M31" s="164">
        <v>122301543698</v>
      </c>
      <c r="N31" s="164"/>
      <c r="O31" s="164">
        <v>111936457584</v>
      </c>
      <c r="P31" s="164"/>
      <c r="Q31" s="164">
        <f t="shared" si="0"/>
        <v>10365086114</v>
      </c>
      <c r="R31" s="106"/>
      <c r="S31" s="106"/>
      <c r="T31" s="106"/>
      <c r="U31" s="174"/>
      <c r="V31" s="174"/>
      <c r="X31" s="174"/>
      <c r="Y31" s="106"/>
    </row>
    <row r="32" spans="1:25" ht="34.5" customHeight="1">
      <c r="A32" s="142" t="s">
        <v>87</v>
      </c>
      <c r="C32" s="164">
        <v>0</v>
      </c>
      <c r="D32" s="164"/>
      <c r="E32" s="164">
        <v>0</v>
      </c>
      <c r="F32" s="164"/>
      <c r="G32" s="164">
        <v>0</v>
      </c>
      <c r="H32" s="164"/>
      <c r="I32" s="164">
        <f t="shared" si="1"/>
        <v>0</v>
      </c>
      <c r="J32" s="164"/>
      <c r="K32" s="164">
        <v>19365510</v>
      </c>
      <c r="L32" s="164"/>
      <c r="M32" s="164">
        <v>428431880348</v>
      </c>
      <c r="N32" s="164"/>
      <c r="O32" s="164">
        <v>462400519166</v>
      </c>
      <c r="P32" s="164"/>
      <c r="Q32" s="164">
        <f t="shared" si="0"/>
        <v>-33968638818</v>
      </c>
      <c r="R32" s="106"/>
      <c r="S32" s="106"/>
      <c r="T32" s="106"/>
      <c r="U32" s="174"/>
      <c r="V32" s="174"/>
      <c r="X32" s="174"/>
      <c r="Y32" s="106"/>
    </row>
    <row r="33" spans="1:25" ht="34.5" customHeight="1">
      <c r="A33" s="142" t="s">
        <v>163</v>
      </c>
      <c r="C33" s="164">
        <v>0</v>
      </c>
      <c r="D33" s="164"/>
      <c r="E33" s="164">
        <v>0</v>
      </c>
      <c r="F33" s="164"/>
      <c r="G33" s="164">
        <v>0</v>
      </c>
      <c r="H33" s="164"/>
      <c r="I33" s="164">
        <f t="shared" si="1"/>
        <v>0</v>
      </c>
      <c r="J33" s="164"/>
      <c r="K33" s="164">
        <v>400000</v>
      </c>
      <c r="L33" s="164"/>
      <c r="M33" s="164">
        <v>1491075005</v>
      </c>
      <c r="N33" s="164"/>
      <c r="O33" s="164">
        <v>1440721459</v>
      </c>
      <c r="P33" s="164"/>
      <c r="Q33" s="164">
        <f t="shared" si="0"/>
        <v>50353546</v>
      </c>
      <c r="R33" s="106"/>
      <c r="S33" s="194"/>
      <c r="T33" s="106"/>
      <c r="U33" s="174"/>
      <c r="V33" s="174"/>
      <c r="X33" s="174"/>
      <c r="Y33" s="106"/>
    </row>
    <row r="34" spans="1:25" ht="34.5" customHeight="1">
      <c r="A34" s="142" t="s">
        <v>123</v>
      </c>
      <c r="C34" s="164">
        <v>0</v>
      </c>
      <c r="D34" s="164"/>
      <c r="E34" s="164">
        <v>0</v>
      </c>
      <c r="F34" s="164"/>
      <c r="G34" s="164">
        <v>0</v>
      </c>
      <c r="H34" s="164"/>
      <c r="I34" s="164">
        <f t="shared" si="1"/>
        <v>0</v>
      </c>
      <c r="J34" s="164"/>
      <c r="K34" s="164">
        <v>909057</v>
      </c>
      <c r="L34" s="164"/>
      <c r="M34" s="164">
        <v>29714389208</v>
      </c>
      <c r="N34" s="164"/>
      <c r="O34" s="164">
        <v>28130851203</v>
      </c>
      <c r="P34" s="164"/>
      <c r="Q34" s="164">
        <f t="shared" si="0"/>
        <v>1583538005</v>
      </c>
      <c r="R34" s="106"/>
      <c r="S34" s="106"/>
      <c r="T34" s="106"/>
      <c r="U34" s="174"/>
      <c r="V34" s="174"/>
      <c r="X34" s="174"/>
      <c r="Y34" s="106"/>
    </row>
    <row r="35" spans="1:25" ht="34.5" customHeight="1">
      <c r="A35" s="142" t="s">
        <v>126</v>
      </c>
      <c r="C35" s="164">
        <v>0</v>
      </c>
      <c r="D35" s="164"/>
      <c r="E35" s="164">
        <v>0</v>
      </c>
      <c r="F35" s="164"/>
      <c r="G35" s="164">
        <v>0</v>
      </c>
      <c r="H35" s="164"/>
      <c r="I35" s="164">
        <f t="shared" si="1"/>
        <v>0</v>
      </c>
      <c r="J35" s="164"/>
      <c r="K35" s="164">
        <v>2800000</v>
      </c>
      <c r="L35" s="164"/>
      <c r="M35" s="164">
        <v>2515549688</v>
      </c>
      <c r="N35" s="164"/>
      <c r="O35" s="164">
        <v>2248938898</v>
      </c>
      <c r="P35" s="164"/>
      <c r="Q35" s="164">
        <f t="shared" si="0"/>
        <v>266610790</v>
      </c>
      <c r="R35" s="106"/>
      <c r="S35" s="106"/>
      <c r="T35" s="106"/>
      <c r="U35" s="174"/>
      <c r="V35" s="174"/>
      <c r="X35" s="174"/>
      <c r="Y35" s="106"/>
    </row>
    <row r="36" spans="1:25" ht="34.5" customHeight="1">
      <c r="A36" s="142" t="s">
        <v>109</v>
      </c>
      <c r="C36" s="164">
        <v>0</v>
      </c>
      <c r="D36" s="164"/>
      <c r="E36" s="164">
        <v>0</v>
      </c>
      <c r="F36" s="164"/>
      <c r="G36" s="164">
        <v>0</v>
      </c>
      <c r="H36" s="164"/>
      <c r="I36" s="164">
        <f t="shared" si="1"/>
        <v>0</v>
      </c>
      <c r="J36" s="164"/>
      <c r="K36" s="164">
        <v>2379357</v>
      </c>
      <c r="L36" s="164"/>
      <c r="M36" s="164">
        <v>103964659593</v>
      </c>
      <c r="N36" s="164"/>
      <c r="O36" s="164">
        <v>84199073885</v>
      </c>
      <c r="P36" s="164"/>
      <c r="Q36" s="164">
        <f t="shared" si="0"/>
        <v>19765585708</v>
      </c>
      <c r="R36" s="106"/>
      <c r="S36" s="106"/>
      <c r="T36" s="106"/>
      <c r="U36" s="174"/>
      <c r="V36" s="174"/>
      <c r="X36" s="174"/>
      <c r="Y36" s="106"/>
    </row>
    <row r="37" spans="1:25" ht="34.5" customHeight="1">
      <c r="A37" s="142" t="s">
        <v>91</v>
      </c>
      <c r="C37" s="164">
        <v>0</v>
      </c>
      <c r="D37" s="164"/>
      <c r="E37" s="164">
        <v>0</v>
      </c>
      <c r="F37" s="164"/>
      <c r="G37" s="164">
        <v>0</v>
      </c>
      <c r="H37" s="164"/>
      <c r="I37" s="164">
        <f t="shared" si="1"/>
        <v>0</v>
      </c>
      <c r="J37" s="164"/>
      <c r="K37" s="164">
        <v>3700000</v>
      </c>
      <c r="L37" s="164"/>
      <c r="M37" s="164">
        <v>100384139847</v>
      </c>
      <c r="N37" s="164"/>
      <c r="O37" s="164">
        <v>102531791639</v>
      </c>
      <c r="P37" s="164"/>
      <c r="Q37" s="164">
        <f t="shared" si="0"/>
        <v>-2147651792</v>
      </c>
      <c r="R37" s="106"/>
      <c r="S37" s="194"/>
      <c r="T37" s="106"/>
      <c r="U37" s="174"/>
      <c r="V37" s="174"/>
      <c r="X37" s="174"/>
      <c r="Y37" s="106"/>
    </row>
    <row r="38" spans="1:25" ht="34.5" customHeight="1">
      <c r="A38" s="142" t="s">
        <v>118</v>
      </c>
      <c r="C38" s="164">
        <v>0</v>
      </c>
      <c r="D38" s="164"/>
      <c r="E38" s="164">
        <v>0</v>
      </c>
      <c r="F38" s="164"/>
      <c r="G38" s="164">
        <v>0</v>
      </c>
      <c r="H38" s="164"/>
      <c r="I38" s="164">
        <f t="shared" si="1"/>
        <v>0</v>
      </c>
      <c r="J38" s="164"/>
      <c r="K38" s="164">
        <v>500000</v>
      </c>
      <c r="L38" s="164"/>
      <c r="M38" s="164">
        <v>34902346186</v>
      </c>
      <c r="N38" s="164"/>
      <c r="O38" s="164">
        <v>27982507500</v>
      </c>
      <c r="P38" s="164"/>
      <c r="Q38" s="164">
        <f>M38-O38</f>
        <v>6919838686</v>
      </c>
      <c r="R38" s="106"/>
      <c r="S38" s="106"/>
      <c r="T38" s="106"/>
      <c r="U38" s="174"/>
      <c r="V38" s="174"/>
      <c r="X38" s="174"/>
      <c r="Y38" s="106"/>
    </row>
    <row r="39" spans="1:25" ht="34.5" customHeight="1">
      <c r="A39" s="142" t="s">
        <v>119</v>
      </c>
      <c r="C39" s="164">
        <v>0</v>
      </c>
      <c r="D39" s="164"/>
      <c r="E39" s="164">
        <v>0</v>
      </c>
      <c r="F39" s="164"/>
      <c r="G39" s="164">
        <v>0</v>
      </c>
      <c r="H39" s="164"/>
      <c r="I39" s="164">
        <f t="shared" si="1"/>
        <v>0</v>
      </c>
      <c r="J39" s="164"/>
      <c r="K39" s="164">
        <v>36188679</v>
      </c>
      <c r="L39" s="164"/>
      <c r="M39" s="164">
        <v>228467381721</v>
      </c>
      <c r="N39" s="164"/>
      <c r="O39" s="164">
        <v>207087799717</v>
      </c>
      <c r="P39" s="164"/>
      <c r="Q39" s="164">
        <f t="shared" ref="Q39:Q46" si="2">M39-O39</f>
        <v>21379582004</v>
      </c>
      <c r="R39" s="106"/>
      <c r="S39" s="106"/>
      <c r="T39" s="106"/>
      <c r="U39" s="174"/>
      <c r="V39" s="174"/>
      <c r="X39" s="174"/>
      <c r="Y39" s="106"/>
    </row>
    <row r="40" spans="1:25" ht="34.5" customHeight="1">
      <c r="A40" s="142" t="s">
        <v>84</v>
      </c>
      <c r="C40" s="164">
        <v>0</v>
      </c>
      <c r="D40" s="164"/>
      <c r="E40" s="164">
        <v>0</v>
      </c>
      <c r="F40" s="164"/>
      <c r="G40" s="164">
        <v>0</v>
      </c>
      <c r="H40" s="164"/>
      <c r="I40" s="164">
        <f t="shared" si="1"/>
        <v>0</v>
      </c>
      <c r="J40" s="164"/>
      <c r="K40" s="164">
        <v>886250</v>
      </c>
      <c r="L40" s="164"/>
      <c r="M40" s="164">
        <v>130504299279</v>
      </c>
      <c r="N40" s="164"/>
      <c r="O40" s="164">
        <v>153598036857</v>
      </c>
      <c r="P40" s="164"/>
      <c r="Q40" s="164">
        <f t="shared" si="2"/>
        <v>-23093737578</v>
      </c>
      <c r="R40" s="106"/>
      <c r="S40" s="194"/>
      <c r="T40" s="106"/>
      <c r="U40" s="174"/>
      <c r="V40" s="174"/>
      <c r="W40" s="97"/>
      <c r="X40" s="174"/>
      <c r="Y40" s="106"/>
    </row>
    <row r="41" spans="1:25" ht="34.5" customHeight="1">
      <c r="A41" s="142" t="s">
        <v>105</v>
      </c>
      <c r="C41" s="164">
        <v>0</v>
      </c>
      <c r="D41" s="164"/>
      <c r="E41" s="164">
        <v>0</v>
      </c>
      <c r="F41" s="164"/>
      <c r="G41" s="164">
        <v>0</v>
      </c>
      <c r="H41" s="164"/>
      <c r="I41" s="164">
        <f t="shared" si="1"/>
        <v>0</v>
      </c>
      <c r="J41" s="164"/>
      <c r="K41" s="164">
        <v>24000001</v>
      </c>
      <c r="L41" s="164"/>
      <c r="M41" s="164">
        <v>153906185109</v>
      </c>
      <c r="N41" s="164"/>
      <c r="O41" s="164">
        <v>149173279583</v>
      </c>
      <c r="P41" s="164"/>
      <c r="Q41" s="164">
        <f t="shared" si="2"/>
        <v>4732905526</v>
      </c>
      <c r="R41" s="106"/>
      <c r="S41" s="106"/>
      <c r="T41" s="106"/>
      <c r="U41" s="174"/>
      <c r="V41" s="174"/>
      <c r="W41" s="97"/>
      <c r="X41" s="174"/>
      <c r="Y41" s="106"/>
    </row>
    <row r="42" spans="1:25" ht="34.5" customHeight="1">
      <c r="A42" s="142" t="s">
        <v>85</v>
      </c>
      <c r="C42" s="164"/>
      <c r="D42" s="164"/>
      <c r="E42" s="164">
        <v>0</v>
      </c>
      <c r="F42" s="164"/>
      <c r="G42" s="164"/>
      <c r="H42" s="164"/>
      <c r="I42" s="164"/>
      <c r="J42" s="164"/>
      <c r="K42" s="164">
        <v>12700000</v>
      </c>
      <c r="L42" s="164"/>
      <c r="M42" s="164">
        <v>348268923655</v>
      </c>
      <c r="N42" s="164"/>
      <c r="O42" s="164">
        <v>389297395407</v>
      </c>
      <c r="P42" s="164"/>
      <c r="Q42" s="164">
        <f t="shared" si="2"/>
        <v>-41028471752</v>
      </c>
      <c r="R42" s="106"/>
      <c r="S42" s="194"/>
      <c r="T42" s="106"/>
      <c r="U42" s="174"/>
      <c r="V42" s="174"/>
      <c r="W42" s="97"/>
      <c r="X42" s="174"/>
      <c r="Y42" s="106"/>
    </row>
    <row r="43" spans="1:25" ht="34.5" customHeight="1">
      <c r="A43" s="142" t="s">
        <v>86</v>
      </c>
      <c r="C43" s="164"/>
      <c r="D43" s="164"/>
      <c r="E43" s="164">
        <v>0</v>
      </c>
      <c r="F43" s="164"/>
      <c r="G43" s="164"/>
      <c r="H43" s="164"/>
      <c r="I43" s="164"/>
      <c r="J43" s="164"/>
      <c r="K43" s="164">
        <v>501180</v>
      </c>
      <c r="L43" s="164"/>
      <c r="M43" s="164">
        <v>15566673681</v>
      </c>
      <c r="N43" s="164"/>
      <c r="O43" s="164">
        <v>13710981739</v>
      </c>
      <c r="P43" s="164"/>
      <c r="Q43" s="164">
        <f t="shared" si="2"/>
        <v>1855691942</v>
      </c>
      <c r="R43" s="106"/>
      <c r="S43" s="106"/>
      <c r="T43" s="106"/>
      <c r="U43" s="174"/>
      <c r="V43" s="174"/>
      <c r="W43" s="97"/>
      <c r="X43" s="174"/>
      <c r="Y43" s="106"/>
    </row>
    <row r="44" spans="1:25" ht="34.5" customHeight="1">
      <c r="A44" s="142" t="s">
        <v>143</v>
      </c>
      <c r="C44" s="164"/>
      <c r="D44" s="164"/>
      <c r="E44" s="164">
        <v>0</v>
      </c>
      <c r="F44" s="164"/>
      <c r="G44" s="164"/>
      <c r="H44" s="164"/>
      <c r="I44" s="164"/>
      <c r="J44" s="164"/>
      <c r="K44" s="164">
        <v>30000</v>
      </c>
      <c r="L44" s="164"/>
      <c r="M44" s="164">
        <v>19648157131</v>
      </c>
      <c r="N44" s="164"/>
      <c r="O44" s="164">
        <v>19527448701</v>
      </c>
      <c r="P44" s="164"/>
      <c r="Q44" s="164">
        <f t="shared" si="2"/>
        <v>120708430</v>
      </c>
      <c r="R44" s="106"/>
      <c r="S44" s="194"/>
      <c r="T44" s="106"/>
      <c r="U44" s="174"/>
      <c r="V44" s="174"/>
      <c r="W44" s="97"/>
      <c r="X44" s="174"/>
      <c r="Y44" s="106"/>
    </row>
    <row r="45" spans="1:25" ht="34.5" customHeight="1">
      <c r="A45" s="142" t="s">
        <v>168</v>
      </c>
      <c r="C45" s="164"/>
      <c r="D45" s="164"/>
      <c r="E45" s="164">
        <v>0</v>
      </c>
      <c r="F45" s="164"/>
      <c r="G45" s="164"/>
      <c r="H45" s="164"/>
      <c r="I45" s="164"/>
      <c r="J45" s="164"/>
      <c r="K45" s="164">
        <v>60000</v>
      </c>
      <c r="L45" s="164"/>
      <c r="M45" s="164">
        <v>32304543740</v>
      </c>
      <c r="N45" s="164"/>
      <c r="O45" s="164">
        <v>33029995587</v>
      </c>
      <c r="P45" s="164"/>
      <c r="Q45" s="164">
        <f t="shared" si="2"/>
        <v>-725451847</v>
      </c>
      <c r="R45" s="106"/>
      <c r="S45" s="194"/>
      <c r="T45" s="106"/>
      <c r="U45" s="174"/>
      <c r="V45" s="174"/>
      <c r="W45" s="97"/>
      <c r="X45" s="174"/>
      <c r="Y45" s="106"/>
    </row>
    <row r="46" spans="1:25" ht="34.5" customHeight="1">
      <c r="A46" s="142" t="s">
        <v>144</v>
      </c>
      <c r="C46" s="164"/>
      <c r="D46" s="164"/>
      <c r="E46" s="164">
        <v>0</v>
      </c>
      <c r="F46" s="164"/>
      <c r="G46" s="164"/>
      <c r="H46" s="164"/>
      <c r="I46" s="164"/>
      <c r="J46" s="164"/>
      <c r="K46" s="164">
        <v>15500</v>
      </c>
      <c r="L46" s="164"/>
      <c r="M46" s="164">
        <v>9065856517</v>
      </c>
      <c r="N46" s="164"/>
      <c r="O46" s="164">
        <v>9058723591</v>
      </c>
      <c r="P46" s="164"/>
      <c r="Q46" s="164">
        <f t="shared" si="2"/>
        <v>7132926</v>
      </c>
      <c r="R46" s="106"/>
      <c r="S46" s="194"/>
      <c r="T46" s="106"/>
      <c r="U46" s="174"/>
      <c r="V46" s="174"/>
      <c r="W46" s="97"/>
      <c r="X46" s="174"/>
      <c r="Y46" s="106"/>
    </row>
    <row r="47" spans="1:25" s="195" customFormat="1" ht="38.25" customHeight="1" thickBot="1">
      <c r="C47" s="164"/>
      <c r="E47" s="170">
        <f>SUM(E9:E46)</f>
        <v>382436861630</v>
      </c>
      <c r="F47" s="164"/>
      <c r="G47" s="170">
        <f>SUM(G9:G46)</f>
        <v>393479479673</v>
      </c>
      <c r="H47" s="164">
        <f ca="1">SUM(H9:H49)</f>
        <v>0</v>
      </c>
      <c r="I47" s="196">
        <f>SUM(I9:I46)</f>
        <v>-11042618043</v>
      </c>
      <c r="J47" s="195">
        <f ca="1">SUM(J9:J49)</f>
        <v>0</v>
      </c>
      <c r="K47" s="164"/>
      <c r="L47" s="195">
        <f ca="1">SUM(L9:L49)</f>
        <v>0</v>
      </c>
      <c r="M47" s="196">
        <f>SUM(M9:M46)</f>
        <v>3743468607283</v>
      </c>
      <c r="N47" s="196">
        <f ca="1">SUM(N9:N49)</f>
        <v>0</v>
      </c>
      <c r="O47" s="196">
        <f>SUM(O9:O46)</f>
        <v>3807063820685</v>
      </c>
      <c r="P47" s="196">
        <f ca="1">SUM(P9:P49)</f>
        <v>0</v>
      </c>
      <c r="Q47" s="196">
        <f>SUM(Q9:Q46)</f>
        <v>-63595213402</v>
      </c>
      <c r="R47" s="164"/>
      <c r="S47" s="164"/>
    </row>
    <row r="48" spans="1:25" ht="38.25" customHeight="1" thickTop="1">
      <c r="M48" s="197"/>
    </row>
    <row r="49" spans="7:15" s="164" customFormat="1" ht="38.25" customHeight="1">
      <c r="K49" s="198"/>
    </row>
    <row r="50" spans="7:15" s="164" customFormat="1" ht="38.25" customHeight="1"/>
    <row r="51" spans="7:15" s="164" customFormat="1" ht="38.25" customHeight="1"/>
    <row r="52" spans="7:15" s="164" customFormat="1" ht="38.25" customHeight="1">
      <c r="G52" s="199"/>
      <c r="H52" s="199"/>
      <c r="I52" s="200"/>
      <c r="M52" s="174"/>
      <c r="N52" s="174"/>
      <c r="O52" s="174"/>
    </row>
    <row r="53" spans="7:15" s="164" customFormat="1" ht="38.25" customHeight="1"/>
    <row r="54" spans="7:15" s="164" customFormat="1" ht="38.25" customHeight="1"/>
    <row r="55" spans="7:15" s="164" customFormat="1" ht="38.25" customHeight="1"/>
    <row r="56" spans="7:15" s="164" customFormat="1" ht="38.25" customHeight="1"/>
    <row r="57" spans="7:15" s="164" customFormat="1" ht="38.25" customHeight="1"/>
    <row r="58" spans="7:15" ht="38.25" customHeight="1">
      <c r="I58" s="106"/>
    </row>
    <row r="59" spans="7:15" ht="38.25" customHeight="1">
      <c r="I59" s="106"/>
    </row>
    <row r="60" spans="7:15" ht="38.25" customHeight="1"/>
    <row r="61" spans="7:15" ht="38.25" customHeight="1"/>
    <row r="62" spans="7:15" ht="38.25" customHeight="1"/>
    <row r="63" spans="7:15" ht="38.25" customHeight="1"/>
    <row r="64" spans="7:15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57">
    <sortCondition descending="1" ref="Q9:Q62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6"/>
  <sheetViews>
    <sheetView rightToLeft="1" view="pageBreakPreview" topLeftCell="A16" zoomScale="50" zoomScaleNormal="100" zoomScaleSheetLayoutView="50" workbookViewId="0">
      <selection activeCell="U14" sqref="U14"/>
    </sheetView>
  </sheetViews>
  <sheetFormatPr defaultColWidth="9.140625" defaultRowHeight="42.75"/>
  <cols>
    <col min="1" max="1" width="68.42578125" style="157" bestFit="1" customWidth="1"/>
    <col min="2" max="2" width="1" style="157" customWidth="1"/>
    <col min="3" max="3" width="22.7109375" style="158" bestFit="1" customWidth="1"/>
    <col min="4" max="4" width="1" style="157" customWidth="1"/>
    <col min="5" max="5" width="29.85546875" style="157" bestFit="1" customWidth="1"/>
    <col min="6" max="6" width="1" style="157" customWidth="1"/>
    <col min="7" max="7" width="33.42578125" style="157" customWidth="1"/>
    <col min="8" max="8" width="1" style="157" customWidth="1"/>
    <col min="9" max="9" width="28.85546875" style="157" customWidth="1"/>
    <col min="10" max="10" width="1" style="157" customWidth="1"/>
    <col min="11" max="11" width="21.7109375" style="158" customWidth="1"/>
    <col min="12" max="12" width="1" style="157" customWidth="1"/>
    <col min="13" max="13" width="30.85546875" style="157" customWidth="1"/>
    <col min="14" max="14" width="1" style="157" customWidth="1"/>
    <col min="15" max="15" width="32.5703125" style="157" bestFit="1" customWidth="1"/>
    <col min="16" max="16" width="1" style="157" customWidth="1"/>
    <col min="17" max="17" width="30.5703125" style="26" customWidth="1"/>
    <col min="18" max="18" width="1.85546875" style="157" customWidth="1"/>
    <col min="19" max="19" width="28.42578125" style="157" bestFit="1" customWidth="1"/>
    <col min="20" max="20" width="23.85546875" style="157" bestFit="1" customWidth="1"/>
    <col min="21" max="21" width="28.5703125" style="157" bestFit="1" customWidth="1"/>
    <col min="22" max="22" width="15.42578125" style="157" customWidth="1"/>
    <col min="23" max="24" width="29.7109375" style="157" bestFit="1" customWidth="1"/>
    <col min="25" max="25" width="12.85546875" style="151" customWidth="1"/>
    <col min="26" max="26" width="15.140625" style="157" bestFit="1" customWidth="1"/>
    <col min="27" max="27" width="22.28515625" style="157" bestFit="1" customWidth="1"/>
    <col min="28" max="16384" width="9.140625" style="157"/>
  </cols>
  <sheetData>
    <row r="1" spans="1:27" s="148" customFormat="1" ht="18.75" customHeight="1">
      <c r="C1" s="149"/>
      <c r="K1" s="149"/>
      <c r="Q1" s="150"/>
      <c r="Y1" s="151"/>
    </row>
    <row r="2" spans="1:27" s="152" customFormat="1">
      <c r="A2" s="228" t="s">
        <v>67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Y2" s="151"/>
    </row>
    <row r="3" spans="1:27" s="152" customFormat="1">
      <c r="A3" s="228" t="s">
        <v>29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Y3" s="151"/>
    </row>
    <row r="4" spans="1:27" s="152" customFormat="1">
      <c r="A4" s="228" t="str">
        <f>'درآمد سود سهام '!A4:S4</f>
        <v>برای ماه منتهی به 1402/11/30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Y4" s="151"/>
    </row>
    <row r="5" spans="1:27" s="148" customFormat="1" ht="19.5" customHeight="1">
      <c r="A5" s="153"/>
      <c r="B5" s="153"/>
      <c r="C5" s="153"/>
      <c r="D5" s="153"/>
      <c r="E5" s="153"/>
      <c r="F5" s="153"/>
      <c r="G5" s="154"/>
      <c r="H5" s="153"/>
      <c r="I5" s="155"/>
      <c r="J5" s="153"/>
      <c r="K5" s="153"/>
      <c r="L5" s="153"/>
      <c r="M5" s="153"/>
      <c r="N5" s="153"/>
      <c r="O5" s="153"/>
      <c r="P5" s="153"/>
      <c r="Q5" s="156"/>
      <c r="Y5" s="151"/>
    </row>
    <row r="6" spans="1:27">
      <c r="A6" s="227" t="s">
        <v>79</v>
      </c>
      <c r="B6" s="227"/>
      <c r="C6" s="227"/>
      <c r="D6" s="227"/>
      <c r="E6" s="227"/>
      <c r="F6" s="227"/>
      <c r="G6" s="227"/>
      <c r="H6" s="227"/>
      <c r="I6" s="227"/>
    </row>
    <row r="7" spans="1:27" s="159" customFormat="1" ht="43.5" thickBot="1">
      <c r="A7" s="229" t="s">
        <v>3</v>
      </c>
      <c r="C7" s="230" t="s">
        <v>173</v>
      </c>
      <c r="D7" s="230" t="s">
        <v>31</v>
      </c>
      <c r="E7" s="230" t="s">
        <v>31</v>
      </c>
      <c r="F7" s="230" t="s">
        <v>31</v>
      </c>
      <c r="G7" s="230" t="s">
        <v>31</v>
      </c>
      <c r="H7" s="230" t="s">
        <v>31</v>
      </c>
      <c r="I7" s="230" t="s">
        <v>31</v>
      </c>
      <c r="J7" s="143"/>
      <c r="K7" s="230" t="s">
        <v>174</v>
      </c>
      <c r="L7" s="230" t="s">
        <v>32</v>
      </c>
      <c r="M7" s="230" t="s">
        <v>32</v>
      </c>
      <c r="N7" s="230" t="s">
        <v>32</v>
      </c>
      <c r="O7" s="230" t="s">
        <v>32</v>
      </c>
      <c r="P7" s="230" t="s">
        <v>32</v>
      </c>
      <c r="Q7" s="230" t="s">
        <v>32</v>
      </c>
      <c r="Y7" s="151"/>
    </row>
    <row r="8" spans="1:27" s="160" customFormat="1" ht="66" customHeight="1" thickBot="1">
      <c r="A8" s="230" t="s">
        <v>3</v>
      </c>
      <c r="C8" s="161" t="s">
        <v>6</v>
      </c>
      <c r="E8" s="161" t="s">
        <v>45</v>
      </c>
      <c r="G8" s="161" t="s">
        <v>46</v>
      </c>
      <c r="I8" s="161" t="s">
        <v>47</v>
      </c>
      <c r="K8" s="161" t="s">
        <v>6</v>
      </c>
      <c r="M8" s="161" t="s">
        <v>45</v>
      </c>
      <c r="O8" s="161" t="s">
        <v>46</v>
      </c>
      <c r="Q8" s="162" t="s">
        <v>47</v>
      </c>
      <c r="Y8" s="163"/>
    </row>
    <row r="9" spans="1:27" s="159" customFormat="1" ht="40.5" customHeight="1">
      <c r="A9" s="142" t="s">
        <v>120</v>
      </c>
      <c r="B9" s="143"/>
      <c r="C9" s="155">
        <v>3900000</v>
      </c>
      <c r="D9" s="155"/>
      <c r="E9" s="155">
        <v>67688840700</v>
      </c>
      <c r="F9" s="155"/>
      <c r="G9" s="155">
        <v>69852278502</v>
      </c>
      <c r="H9" s="155"/>
      <c r="I9" s="164">
        <f>E9-G9</f>
        <v>-2163437802</v>
      </c>
      <c r="J9" s="155"/>
      <c r="K9" s="155">
        <v>3900000</v>
      </c>
      <c r="L9" s="155"/>
      <c r="M9" s="155">
        <v>67688840700</v>
      </c>
      <c r="N9" s="155"/>
      <c r="O9" s="155">
        <v>69526204396</v>
      </c>
      <c r="P9" s="155"/>
      <c r="Q9" s="164">
        <f>M9-O9</f>
        <v>-1837363696</v>
      </c>
      <c r="S9" s="165"/>
      <c r="T9" s="165"/>
      <c r="U9" s="165"/>
      <c r="V9" s="165"/>
      <c r="W9" s="165"/>
      <c r="X9" s="165"/>
      <c r="Y9" s="165"/>
    </row>
    <row r="10" spans="1:27" s="159" customFormat="1" ht="40.5" customHeight="1">
      <c r="A10" s="142" t="s">
        <v>162</v>
      </c>
      <c r="B10" s="143"/>
      <c r="C10" s="155">
        <v>88000000</v>
      </c>
      <c r="D10" s="155"/>
      <c r="E10" s="155">
        <v>266977972800</v>
      </c>
      <c r="F10" s="155"/>
      <c r="G10" s="155">
        <v>290592465054</v>
      </c>
      <c r="H10" s="155"/>
      <c r="I10" s="164">
        <f>E10-G10</f>
        <v>-23614492254</v>
      </c>
      <c r="J10" s="155"/>
      <c r="K10" s="155">
        <v>88000000</v>
      </c>
      <c r="L10" s="155"/>
      <c r="M10" s="155">
        <v>266977972800</v>
      </c>
      <c r="N10" s="155"/>
      <c r="O10" s="155">
        <v>310460763608</v>
      </c>
      <c r="P10" s="155"/>
      <c r="Q10" s="164">
        <f t="shared" ref="Q10:Q28" si="0">M10-O10</f>
        <v>-43482790808</v>
      </c>
      <c r="S10" s="165"/>
      <c r="T10" s="165"/>
      <c r="U10" s="166"/>
      <c r="V10" s="165"/>
      <c r="W10" s="165"/>
      <c r="X10" s="165"/>
      <c r="Y10" s="165"/>
    </row>
    <row r="11" spans="1:27" s="159" customFormat="1" ht="40.5" customHeight="1">
      <c r="A11" s="142" t="s">
        <v>89</v>
      </c>
      <c r="B11" s="143"/>
      <c r="C11" s="155">
        <v>43800000</v>
      </c>
      <c r="D11" s="155"/>
      <c r="E11" s="155">
        <v>358329179700</v>
      </c>
      <c r="F11" s="155"/>
      <c r="G11" s="155">
        <v>380534268600</v>
      </c>
      <c r="H11" s="155"/>
      <c r="I11" s="164">
        <f t="shared" ref="I11:I28" si="1">E11-G11</f>
        <v>-22205088900</v>
      </c>
      <c r="J11" s="155"/>
      <c r="K11" s="155">
        <v>43800000</v>
      </c>
      <c r="L11" s="155"/>
      <c r="M11" s="155">
        <v>358329179700</v>
      </c>
      <c r="N11" s="155"/>
      <c r="O11" s="155">
        <v>411520349588</v>
      </c>
      <c r="P11" s="155"/>
      <c r="Q11" s="164">
        <f>M11-O11</f>
        <v>-53191169888</v>
      </c>
      <c r="S11" s="165"/>
      <c r="T11" s="165"/>
      <c r="U11" s="165"/>
      <c r="V11" s="165"/>
      <c r="W11" s="165"/>
      <c r="X11" s="165"/>
      <c r="Y11" s="165"/>
    </row>
    <row r="12" spans="1:27" s="159" customFormat="1" ht="40.5" customHeight="1">
      <c r="A12" s="142" t="s">
        <v>145</v>
      </c>
      <c r="B12" s="143"/>
      <c r="C12" s="155">
        <v>31000000</v>
      </c>
      <c r="D12" s="155"/>
      <c r="E12" s="155">
        <v>248681488500</v>
      </c>
      <c r="F12" s="155"/>
      <c r="G12" s="155">
        <f>262054561275-20472988211</f>
        <v>241581573064</v>
      </c>
      <c r="H12" s="155"/>
      <c r="I12" s="164">
        <f t="shared" si="1"/>
        <v>7099915436</v>
      </c>
      <c r="J12" s="155"/>
      <c r="K12" s="155">
        <v>31000000</v>
      </c>
      <c r="L12" s="155"/>
      <c r="M12" s="155">
        <v>248681488500</v>
      </c>
      <c r="N12" s="155"/>
      <c r="O12" s="155">
        <v>272009780812</v>
      </c>
      <c r="P12" s="155"/>
      <c r="Q12" s="164">
        <f t="shared" si="0"/>
        <v>-23328292312</v>
      </c>
      <c r="S12" s="165"/>
      <c r="T12" s="165"/>
      <c r="U12" s="165"/>
      <c r="V12" s="165"/>
      <c r="W12" s="165"/>
      <c r="X12" s="165"/>
      <c r="Y12" s="165"/>
    </row>
    <row r="13" spans="1:27" s="159" customFormat="1" ht="40.5" customHeight="1">
      <c r="A13" s="142" t="s">
        <v>176</v>
      </c>
      <c r="B13" s="143"/>
      <c r="C13" s="155">
        <v>50000</v>
      </c>
      <c r="D13" s="155"/>
      <c r="E13" s="155">
        <v>3118831875</v>
      </c>
      <c r="F13" s="155"/>
      <c r="G13" s="155">
        <v>3165654467</v>
      </c>
      <c r="H13" s="155"/>
      <c r="I13" s="164">
        <f t="shared" si="1"/>
        <v>-46822592</v>
      </c>
      <c r="J13" s="155"/>
      <c r="K13" s="155">
        <v>50000</v>
      </c>
      <c r="L13" s="155"/>
      <c r="M13" s="155">
        <v>3118831875</v>
      </c>
      <c r="N13" s="155"/>
      <c r="O13" s="155">
        <v>3165654467</v>
      </c>
      <c r="P13" s="155"/>
      <c r="Q13" s="164">
        <f t="shared" si="0"/>
        <v>-46822592</v>
      </c>
      <c r="S13" s="165"/>
      <c r="T13" s="165"/>
      <c r="U13" s="165"/>
      <c r="V13" s="165"/>
      <c r="W13" s="165"/>
      <c r="X13" s="165"/>
      <c r="Y13" s="165"/>
    </row>
    <row r="14" spans="1:27" s="159" customFormat="1" ht="40.5" customHeight="1">
      <c r="A14" s="142" t="s">
        <v>125</v>
      </c>
      <c r="B14" s="143"/>
      <c r="C14" s="155">
        <v>3100000</v>
      </c>
      <c r="D14" s="155"/>
      <c r="E14" s="155">
        <v>107916056100</v>
      </c>
      <c r="F14" s="155"/>
      <c r="G14" s="155">
        <v>110917707994</v>
      </c>
      <c r="H14" s="155"/>
      <c r="I14" s="164">
        <f t="shared" si="1"/>
        <v>-3001651894</v>
      </c>
      <c r="J14" s="155"/>
      <c r="K14" s="155">
        <v>3100000</v>
      </c>
      <c r="L14" s="155"/>
      <c r="M14" s="155">
        <v>107916056100</v>
      </c>
      <c r="N14" s="155"/>
      <c r="O14" s="155">
        <v>97999325167</v>
      </c>
      <c r="P14" s="155"/>
      <c r="Q14" s="164">
        <f t="shared" si="0"/>
        <v>9916730933</v>
      </c>
      <c r="S14" s="165"/>
      <c r="T14" s="165"/>
      <c r="U14" s="165"/>
      <c r="V14" s="165"/>
      <c r="W14" s="165"/>
      <c r="X14" s="165"/>
      <c r="Y14" s="165"/>
    </row>
    <row r="15" spans="1:27" s="159" customFormat="1" ht="40.5" customHeight="1">
      <c r="A15" s="142" t="s">
        <v>112</v>
      </c>
      <c r="B15" s="143"/>
      <c r="C15" s="155">
        <v>1</v>
      </c>
      <c r="D15" s="155"/>
      <c r="E15" s="155">
        <v>7654</v>
      </c>
      <c r="F15" s="155"/>
      <c r="G15" s="155">
        <v>-59576179</v>
      </c>
      <c r="H15" s="155"/>
      <c r="I15" s="164">
        <f t="shared" si="1"/>
        <v>59583833</v>
      </c>
      <c r="J15" s="155"/>
      <c r="K15" s="155">
        <v>1</v>
      </c>
      <c r="L15" s="155"/>
      <c r="M15" s="155">
        <v>7654</v>
      </c>
      <c r="N15" s="155"/>
      <c r="O15" s="155">
        <v>8550</v>
      </c>
      <c r="P15" s="155"/>
      <c r="Q15" s="164">
        <f t="shared" si="0"/>
        <v>-896</v>
      </c>
      <c r="S15" s="165"/>
      <c r="T15" s="165"/>
      <c r="U15" s="165"/>
      <c r="V15" s="165"/>
      <c r="W15" s="165"/>
      <c r="X15" s="165"/>
      <c r="Y15" s="165"/>
      <c r="Z15" s="123"/>
      <c r="AA15" s="167"/>
    </row>
    <row r="16" spans="1:27" s="159" customFormat="1" ht="40.5" customHeight="1">
      <c r="A16" s="142" t="s">
        <v>88</v>
      </c>
      <c r="B16" s="143"/>
      <c r="C16" s="155">
        <v>6400000</v>
      </c>
      <c r="D16" s="155"/>
      <c r="E16" s="155">
        <v>310716172800</v>
      </c>
      <c r="F16" s="155"/>
      <c r="G16" s="155">
        <v>308031180021</v>
      </c>
      <c r="H16" s="155"/>
      <c r="I16" s="164">
        <f t="shared" si="1"/>
        <v>2684992779</v>
      </c>
      <c r="J16" s="155"/>
      <c r="K16" s="155">
        <v>6400000</v>
      </c>
      <c r="L16" s="155"/>
      <c r="M16" s="155">
        <v>310716172800</v>
      </c>
      <c r="N16" s="155"/>
      <c r="O16" s="155">
        <v>317145791317</v>
      </c>
      <c r="P16" s="155"/>
      <c r="Q16" s="164">
        <f t="shared" si="0"/>
        <v>-6429618517</v>
      </c>
      <c r="S16" s="165"/>
      <c r="T16" s="165"/>
      <c r="U16" s="165"/>
      <c r="V16" s="165"/>
      <c r="W16" s="165"/>
      <c r="X16" s="165"/>
      <c r="Y16" s="165"/>
    </row>
    <row r="17" spans="1:25" s="159" customFormat="1" ht="40.5" customHeight="1">
      <c r="A17" s="142" t="s">
        <v>110</v>
      </c>
      <c r="B17" s="143"/>
      <c r="C17" s="155">
        <v>17900000</v>
      </c>
      <c r="D17" s="155"/>
      <c r="E17" s="155">
        <v>454623797250</v>
      </c>
      <c r="F17" s="155"/>
      <c r="G17" s="155">
        <v>488846052416</v>
      </c>
      <c r="H17" s="155"/>
      <c r="I17" s="164">
        <f t="shared" si="1"/>
        <v>-34222255166</v>
      </c>
      <c r="J17" s="155"/>
      <c r="K17" s="155">
        <v>17900000</v>
      </c>
      <c r="L17" s="155"/>
      <c r="M17" s="155">
        <v>454623797250</v>
      </c>
      <c r="N17" s="155"/>
      <c r="O17" s="155">
        <v>382187121295</v>
      </c>
      <c r="P17" s="155"/>
      <c r="Q17" s="164">
        <f t="shared" si="0"/>
        <v>72436675955</v>
      </c>
      <c r="S17" s="165"/>
      <c r="T17" s="165"/>
      <c r="U17" s="165"/>
      <c r="V17" s="165"/>
      <c r="W17" s="165"/>
      <c r="X17" s="165"/>
      <c r="Y17" s="165"/>
    </row>
    <row r="18" spans="1:25" s="159" customFormat="1" ht="40.5" customHeight="1">
      <c r="A18" s="142" t="s">
        <v>163</v>
      </c>
      <c r="B18" s="143"/>
      <c r="C18" s="155">
        <v>1400000</v>
      </c>
      <c r="D18" s="155"/>
      <c r="E18" s="155">
        <v>4276601910</v>
      </c>
      <c r="F18" s="155"/>
      <c r="G18" s="155">
        <v>4932555970</v>
      </c>
      <c r="H18" s="155"/>
      <c r="I18" s="164">
        <f t="shared" si="1"/>
        <v>-655954060</v>
      </c>
      <c r="J18" s="155"/>
      <c r="K18" s="155">
        <v>1400000</v>
      </c>
      <c r="L18" s="155"/>
      <c r="M18" s="155">
        <v>4276601910</v>
      </c>
      <c r="N18" s="155"/>
      <c r="O18" s="155">
        <v>4978317248</v>
      </c>
      <c r="P18" s="155"/>
      <c r="Q18" s="164">
        <f t="shared" si="0"/>
        <v>-701715338</v>
      </c>
      <c r="S18" s="165"/>
      <c r="T18" s="165"/>
      <c r="U18" s="165"/>
      <c r="V18" s="165"/>
      <c r="W18" s="165"/>
      <c r="X18" s="165"/>
      <c r="Y18" s="165"/>
    </row>
    <row r="19" spans="1:25" s="159" customFormat="1" ht="40.5" customHeight="1">
      <c r="A19" s="142" t="s">
        <v>123</v>
      </c>
      <c r="B19" s="143"/>
      <c r="C19" s="155">
        <v>7600000</v>
      </c>
      <c r="D19" s="155"/>
      <c r="E19" s="155">
        <v>249005548800</v>
      </c>
      <c r="F19" s="155"/>
      <c r="G19" s="155">
        <v>270234480600</v>
      </c>
      <c r="H19" s="155"/>
      <c r="I19" s="164">
        <f t="shared" si="1"/>
        <v>-21228931800</v>
      </c>
      <c r="J19" s="155"/>
      <c r="K19" s="155">
        <v>7600000</v>
      </c>
      <c r="L19" s="155"/>
      <c r="M19" s="155">
        <v>249005548800</v>
      </c>
      <c r="N19" s="155"/>
      <c r="O19" s="155">
        <v>235145823931</v>
      </c>
      <c r="P19" s="155"/>
      <c r="Q19" s="164">
        <f t="shared" si="0"/>
        <v>13859724869</v>
      </c>
      <c r="S19" s="165"/>
      <c r="T19" s="165"/>
      <c r="U19" s="165"/>
      <c r="V19" s="165"/>
      <c r="W19" s="165"/>
      <c r="X19" s="165"/>
      <c r="Y19" s="165"/>
    </row>
    <row r="20" spans="1:25" s="159" customFormat="1" ht="40.5" customHeight="1">
      <c r="A20" s="142" t="s">
        <v>109</v>
      </c>
      <c r="B20" s="143"/>
      <c r="C20" s="155">
        <v>5900000</v>
      </c>
      <c r="D20" s="155"/>
      <c r="E20" s="155">
        <v>263861626050</v>
      </c>
      <c r="F20" s="155"/>
      <c r="G20" s="155">
        <v>281866853700</v>
      </c>
      <c r="H20" s="155"/>
      <c r="I20" s="164">
        <f t="shared" si="1"/>
        <v>-18005227650</v>
      </c>
      <c r="J20" s="155"/>
      <c r="K20" s="155">
        <v>5900000</v>
      </c>
      <c r="L20" s="155"/>
      <c r="M20" s="155">
        <v>263861626050</v>
      </c>
      <c r="N20" s="155"/>
      <c r="O20" s="155">
        <v>209020690476</v>
      </c>
      <c r="P20" s="155"/>
      <c r="Q20" s="164">
        <f t="shared" si="0"/>
        <v>54840935574</v>
      </c>
      <c r="S20" s="165"/>
      <c r="T20" s="165"/>
      <c r="U20" s="165"/>
      <c r="V20" s="165"/>
      <c r="W20" s="165"/>
      <c r="X20" s="165"/>
      <c r="Y20" s="165"/>
    </row>
    <row r="21" spans="1:25" s="159" customFormat="1" ht="40.5" customHeight="1">
      <c r="A21" s="142" t="s">
        <v>90</v>
      </c>
      <c r="B21" s="143"/>
      <c r="C21" s="155">
        <v>44000001</v>
      </c>
      <c r="D21" s="155"/>
      <c r="E21" s="155">
        <v>98629643241</v>
      </c>
      <c r="F21" s="155"/>
      <c r="G21" s="155">
        <v>121667060685</v>
      </c>
      <c r="H21" s="155"/>
      <c r="I21" s="164">
        <f t="shared" si="1"/>
        <v>-23037417444</v>
      </c>
      <c r="J21" s="155"/>
      <c r="K21" s="155">
        <v>44000001</v>
      </c>
      <c r="L21" s="155"/>
      <c r="M21" s="155">
        <v>98629643241</v>
      </c>
      <c r="N21" s="155"/>
      <c r="O21" s="155">
        <v>90914779788</v>
      </c>
      <c r="P21" s="155"/>
      <c r="Q21" s="164">
        <f t="shared" si="0"/>
        <v>7714863453</v>
      </c>
      <c r="S21" s="165"/>
      <c r="T21" s="165"/>
      <c r="U21" s="165"/>
      <c r="V21" s="165"/>
      <c r="W21" s="165"/>
      <c r="X21" s="165"/>
      <c r="Y21" s="165"/>
    </row>
    <row r="22" spans="1:25" s="159" customFormat="1" ht="40.5" customHeight="1">
      <c r="A22" s="142" t="s">
        <v>91</v>
      </c>
      <c r="B22" s="143"/>
      <c r="C22" s="155">
        <v>2899996</v>
      </c>
      <c r="D22" s="155"/>
      <c r="E22" s="155">
        <v>40992577358</v>
      </c>
      <c r="F22" s="155"/>
      <c r="G22" s="155">
        <v>41735282308</v>
      </c>
      <c r="H22" s="155"/>
      <c r="I22" s="164">
        <f t="shared" si="1"/>
        <v>-742704950</v>
      </c>
      <c r="J22" s="155"/>
      <c r="K22" s="155">
        <v>2899996</v>
      </c>
      <c r="L22" s="155"/>
      <c r="M22" s="155">
        <v>40992577358</v>
      </c>
      <c r="N22" s="155"/>
      <c r="O22" s="155">
        <v>36072670741</v>
      </c>
      <c r="P22" s="155"/>
      <c r="Q22" s="164">
        <f t="shared" si="0"/>
        <v>4919906617</v>
      </c>
      <c r="S22" s="165"/>
      <c r="T22" s="165"/>
      <c r="U22" s="165"/>
      <c r="V22" s="165"/>
      <c r="W22" s="165"/>
      <c r="X22" s="165"/>
      <c r="Y22" s="165"/>
    </row>
    <row r="23" spans="1:25" s="159" customFormat="1" ht="40.5" customHeight="1">
      <c r="A23" s="142" t="s">
        <v>107</v>
      </c>
      <c r="B23" s="143"/>
      <c r="C23" s="155">
        <v>5450000</v>
      </c>
      <c r="D23" s="155"/>
      <c r="E23" s="155">
        <v>125145924750</v>
      </c>
      <c r="F23" s="155"/>
      <c r="G23" s="155">
        <v>117888860740</v>
      </c>
      <c r="H23" s="155"/>
      <c r="I23" s="164">
        <f t="shared" si="1"/>
        <v>7257064010</v>
      </c>
      <c r="J23" s="155"/>
      <c r="K23" s="155">
        <v>5450000</v>
      </c>
      <c r="L23" s="155"/>
      <c r="M23" s="155">
        <v>125145924750</v>
      </c>
      <c r="N23" s="155"/>
      <c r="O23" s="155">
        <v>176371908851</v>
      </c>
      <c r="P23" s="155"/>
      <c r="Q23" s="164">
        <f t="shared" si="0"/>
        <v>-51225984101</v>
      </c>
      <c r="S23" s="165"/>
      <c r="T23" s="165"/>
      <c r="U23" s="165"/>
      <c r="V23" s="165"/>
      <c r="W23" s="165"/>
      <c r="X23" s="165"/>
      <c r="Y23" s="165"/>
    </row>
    <row r="24" spans="1:25" s="159" customFormat="1" ht="40.5" customHeight="1">
      <c r="A24" s="142" t="s">
        <v>99</v>
      </c>
      <c r="B24" s="143"/>
      <c r="C24" s="155">
        <v>86000001</v>
      </c>
      <c r="D24" s="155"/>
      <c r="E24" s="155">
        <v>298781611974</v>
      </c>
      <c r="F24" s="155"/>
      <c r="G24" s="155">
        <v>312103918741</v>
      </c>
      <c r="H24" s="155"/>
      <c r="I24" s="164">
        <f t="shared" si="1"/>
        <v>-13322306767</v>
      </c>
      <c r="J24" s="155"/>
      <c r="K24" s="155">
        <v>86000001</v>
      </c>
      <c r="L24" s="155"/>
      <c r="M24" s="155">
        <v>298781611974</v>
      </c>
      <c r="N24" s="155"/>
      <c r="O24" s="155">
        <v>297057804178</v>
      </c>
      <c r="P24" s="155"/>
      <c r="Q24" s="164">
        <f t="shared" si="0"/>
        <v>1723807796</v>
      </c>
      <c r="S24" s="165"/>
      <c r="T24" s="165"/>
      <c r="U24" s="165"/>
      <c r="V24" s="165"/>
      <c r="W24" s="165"/>
      <c r="X24" s="165"/>
      <c r="Y24" s="165"/>
    </row>
    <row r="25" spans="1:25" s="159" customFormat="1" ht="40.5" customHeight="1">
      <c r="A25" s="142" t="s">
        <v>167</v>
      </c>
      <c r="B25" s="143"/>
      <c r="C25" s="155">
        <v>2600000</v>
      </c>
      <c r="D25" s="155"/>
      <c r="E25" s="155">
        <v>16902826200</v>
      </c>
      <c r="F25" s="155"/>
      <c r="G25" s="155">
        <v>17208102288</v>
      </c>
      <c r="H25" s="155"/>
      <c r="I25" s="164">
        <f t="shared" si="1"/>
        <v>-305276088</v>
      </c>
      <c r="J25" s="155"/>
      <c r="K25" s="155">
        <v>2600000</v>
      </c>
      <c r="L25" s="155"/>
      <c r="M25" s="155">
        <v>16902826200</v>
      </c>
      <c r="N25" s="155"/>
      <c r="O25" s="155">
        <v>17098811260</v>
      </c>
      <c r="P25" s="155"/>
      <c r="Q25" s="164">
        <f t="shared" si="0"/>
        <v>-195985060</v>
      </c>
      <c r="S25" s="165"/>
      <c r="T25" s="165"/>
      <c r="U25" s="165"/>
      <c r="V25" s="165"/>
      <c r="W25" s="165"/>
      <c r="X25" s="165"/>
      <c r="Y25" s="165"/>
    </row>
    <row r="26" spans="1:25" s="159" customFormat="1" ht="40.5" customHeight="1">
      <c r="A26" s="142" t="s">
        <v>175</v>
      </c>
      <c r="B26" s="143"/>
      <c r="C26" s="155">
        <v>1000</v>
      </c>
      <c r="D26" s="155"/>
      <c r="E26" s="155">
        <v>23211067</v>
      </c>
      <c r="F26" s="155"/>
      <c r="G26" s="155">
        <v>23671470</v>
      </c>
      <c r="H26" s="155"/>
      <c r="I26" s="164">
        <f t="shared" si="1"/>
        <v>-460403</v>
      </c>
      <c r="J26" s="155"/>
      <c r="K26" s="155">
        <v>1000</v>
      </c>
      <c r="L26" s="155"/>
      <c r="M26" s="155">
        <v>23211067</v>
      </c>
      <c r="N26" s="155"/>
      <c r="O26" s="155">
        <v>23671470</v>
      </c>
      <c r="P26" s="155"/>
      <c r="Q26" s="164">
        <f t="shared" si="0"/>
        <v>-460403</v>
      </c>
      <c r="S26" s="165"/>
      <c r="T26" s="165"/>
      <c r="U26" s="165"/>
      <c r="V26" s="165"/>
      <c r="W26" s="165"/>
      <c r="X26" s="165"/>
      <c r="Y26" s="165"/>
    </row>
    <row r="27" spans="1:25" s="159" customFormat="1" ht="40.5" customHeight="1">
      <c r="A27" s="142" t="s">
        <v>160</v>
      </c>
      <c r="B27" s="143"/>
      <c r="C27" s="155">
        <v>34200000</v>
      </c>
      <c r="D27" s="155"/>
      <c r="E27" s="155">
        <v>209078536500</v>
      </c>
      <c r="F27" s="155"/>
      <c r="G27" s="155">
        <v>227156352368</v>
      </c>
      <c r="H27" s="155"/>
      <c r="I27" s="164">
        <f t="shared" si="1"/>
        <v>-18077815868</v>
      </c>
      <c r="J27" s="155"/>
      <c r="K27" s="155">
        <v>34200000</v>
      </c>
      <c r="L27" s="155"/>
      <c r="M27" s="155">
        <v>209078536500</v>
      </c>
      <c r="N27" s="155"/>
      <c r="O27" s="155">
        <v>207871227386</v>
      </c>
      <c r="P27" s="155"/>
      <c r="Q27" s="164">
        <f t="shared" si="0"/>
        <v>1207309114</v>
      </c>
      <c r="S27" s="165"/>
      <c r="T27" s="165"/>
      <c r="U27" s="165"/>
      <c r="V27" s="165"/>
      <c r="W27" s="165"/>
      <c r="X27" s="165"/>
      <c r="Y27" s="165"/>
    </row>
    <row r="28" spans="1:25" s="159" customFormat="1" ht="40.5" customHeight="1">
      <c r="A28" s="142" t="s">
        <v>86</v>
      </c>
      <c r="B28" s="143"/>
      <c r="C28" s="155">
        <v>2500000</v>
      </c>
      <c r="D28" s="155"/>
      <c r="E28" s="155">
        <v>71397641250</v>
      </c>
      <c r="F28" s="155"/>
      <c r="G28" s="155">
        <v>76815213750</v>
      </c>
      <c r="H28" s="155"/>
      <c r="I28" s="164">
        <f t="shared" si="1"/>
        <v>-5417572500</v>
      </c>
      <c r="J28" s="155"/>
      <c r="K28" s="155">
        <v>2500000</v>
      </c>
      <c r="L28" s="155"/>
      <c r="M28" s="155">
        <v>71397641250</v>
      </c>
      <c r="N28" s="155"/>
      <c r="O28" s="155">
        <v>68394412015</v>
      </c>
      <c r="P28" s="155"/>
      <c r="Q28" s="164">
        <f t="shared" si="0"/>
        <v>3003229235</v>
      </c>
      <c r="S28" s="165"/>
      <c r="T28" s="165"/>
      <c r="U28" s="165"/>
      <c r="V28" s="165"/>
      <c r="W28" s="165"/>
      <c r="X28" s="165"/>
      <c r="Y28" s="165"/>
    </row>
    <row r="29" spans="1:25" ht="34.5" customHeight="1" thickBot="1">
      <c r="A29" s="168"/>
      <c r="B29" s="168"/>
      <c r="C29" s="169"/>
      <c r="D29" s="168"/>
      <c r="E29" s="170">
        <f>SUM(E9:E28)</f>
        <v>3196148096479</v>
      </c>
      <c r="F29" s="168"/>
      <c r="G29" s="170">
        <f>SUM(G9:G28)</f>
        <v>3365093956559</v>
      </c>
      <c r="H29" s="168"/>
      <c r="I29" s="171">
        <f>SUM(I9:I28)</f>
        <v>-168945860080</v>
      </c>
      <c r="J29" s="168"/>
      <c r="K29" s="169"/>
      <c r="L29" s="168"/>
      <c r="M29" s="170">
        <f>SUM(M9:M28)</f>
        <v>3196148096479</v>
      </c>
      <c r="N29" s="168"/>
      <c r="O29" s="170">
        <f>SUM(O9:O28)</f>
        <v>3206965116544</v>
      </c>
      <c r="P29" s="168"/>
      <c r="Q29" s="170">
        <f>SUM(Q9:Q28)</f>
        <v>-10817020065</v>
      </c>
      <c r="S29" s="165"/>
      <c r="T29" s="165"/>
      <c r="U29" s="165"/>
      <c r="V29" s="165"/>
      <c r="W29" s="165"/>
      <c r="X29" s="165"/>
      <c r="Y29" s="165"/>
    </row>
    <row r="30" spans="1:25" ht="43.5" thickTop="1"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spans="1:25" s="26" customFormat="1"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Y31" s="30"/>
    </row>
    <row r="32" spans="1:25" s="26" customFormat="1">
      <c r="C32" s="155"/>
      <c r="D32" s="155"/>
      <c r="E32" s="155"/>
      <c r="F32" s="155"/>
      <c r="G32" s="155"/>
      <c r="H32" s="155"/>
      <c r="I32" s="172"/>
      <c r="J32" s="155"/>
      <c r="K32" s="155"/>
      <c r="L32" s="155"/>
      <c r="M32" s="155"/>
      <c r="N32" s="155"/>
      <c r="O32" s="155"/>
      <c r="P32" s="155"/>
      <c r="Q32" s="155"/>
      <c r="Y32" s="30"/>
    </row>
    <row r="33" spans="1:25" s="26" customFormat="1">
      <c r="C33" s="155"/>
      <c r="D33" s="155"/>
      <c r="E33" s="155"/>
      <c r="F33" s="155"/>
      <c r="G33" s="173"/>
      <c r="H33" s="173"/>
      <c r="I33" s="155"/>
      <c r="J33" s="155"/>
      <c r="K33" s="155"/>
      <c r="L33" s="155"/>
      <c r="M33" s="155"/>
      <c r="N33" s="155"/>
      <c r="O33" s="155"/>
      <c r="P33" s="155"/>
      <c r="Q33" s="155"/>
      <c r="Y33" s="30"/>
    </row>
    <row r="34" spans="1:25" s="26" customFormat="1">
      <c r="I34" s="155"/>
      <c r="Y34" s="30"/>
    </row>
    <row r="35" spans="1:25" s="26" customFormat="1">
      <c r="I35" s="155"/>
      <c r="K35" s="181"/>
      <c r="Y35" s="30"/>
    </row>
    <row r="36" spans="1:25" s="26" customFormat="1">
      <c r="I36" s="155"/>
      <c r="Y36" s="30"/>
    </row>
    <row r="37" spans="1:25" s="26" customFormat="1">
      <c r="I37" s="155"/>
      <c r="Y37" s="30"/>
    </row>
    <row r="38" spans="1:25">
      <c r="E38" s="174"/>
      <c r="F38" s="143"/>
      <c r="I38" s="155"/>
    </row>
    <row r="39" spans="1:25">
      <c r="A39" s="168"/>
      <c r="B39" s="168"/>
      <c r="C39" s="169"/>
      <c r="D39" s="168"/>
      <c r="E39" s="168"/>
      <c r="F39" s="168"/>
      <c r="G39" s="168"/>
      <c r="H39" s="168"/>
      <c r="I39" s="155"/>
      <c r="J39" s="168"/>
      <c r="K39" s="169"/>
      <c r="L39" s="168"/>
      <c r="M39" s="168"/>
      <c r="N39" s="168"/>
      <c r="O39" s="168"/>
      <c r="P39" s="168"/>
    </row>
    <row r="40" spans="1:25">
      <c r="A40" s="168"/>
      <c r="B40" s="168"/>
      <c r="C40" s="169"/>
      <c r="D40" s="168"/>
      <c r="E40" s="174"/>
      <c r="F40" s="143"/>
      <c r="G40" s="174"/>
      <c r="H40" s="143"/>
      <c r="I40" s="155"/>
      <c r="J40" s="168"/>
      <c r="K40" s="169"/>
      <c r="L40" s="168"/>
      <c r="M40" s="168"/>
      <c r="N40" s="168"/>
      <c r="O40" s="168"/>
      <c r="P40" s="168"/>
    </row>
    <row r="41" spans="1:25">
      <c r="E41" s="174"/>
      <c r="F41" s="143"/>
      <c r="G41" s="174"/>
      <c r="H41" s="143"/>
      <c r="I41" s="155"/>
    </row>
    <row r="42" spans="1:25">
      <c r="A42" s="168"/>
      <c r="B42" s="168"/>
      <c r="C42" s="169"/>
      <c r="D42" s="168"/>
      <c r="E42" s="168"/>
      <c r="F42" s="168"/>
      <c r="G42" s="155"/>
      <c r="H42" s="168"/>
      <c r="I42" s="155"/>
      <c r="J42" s="175"/>
      <c r="K42" s="175"/>
      <c r="L42" s="175"/>
      <c r="M42" s="175"/>
      <c r="N42" s="175"/>
      <c r="O42" s="175"/>
      <c r="P42" s="175"/>
      <c r="Q42" s="175"/>
    </row>
    <row r="43" spans="1:25">
      <c r="G43" s="155"/>
      <c r="I43" s="175"/>
      <c r="J43" s="175"/>
      <c r="K43" s="175"/>
      <c r="L43" s="175"/>
      <c r="M43" s="175"/>
      <c r="N43" s="175"/>
      <c r="O43" s="175"/>
      <c r="P43" s="175"/>
      <c r="Q43" s="175"/>
    </row>
    <row r="44" spans="1:25">
      <c r="A44" s="168"/>
      <c r="B44" s="168"/>
      <c r="C44" s="169"/>
      <c r="D44" s="168"/>
      <c r="E44" s="168"/>
      <c r="F44" s="168"/>
      <c r="G44" s="155"/>
      <c r="H44" s="168"/>
      <c r="I44" s="175"/>
      <c r="J44" s="175"/>
      <c r="K44" s="175"/>
      <c r="L44" s="175"/>
      <c r="M44" s="175"/>
      <c r="N44" s="175"/>
      <c r="O44" s="175"/>
      <c r="P44" s="175"/>
      <c r="Q44" s="175"/>
    </row>
    <row r="45" spans="1:25">
      <c r="A45" s="168"/>
      <c r="B45" s="168"/>
      <c r="C45" s="169"/>
      <c r="D45" s="168"/>
      <c r="E45" s="168"/>
      <c r="F45" s="168"/>
      <c r="G45" s="155"/>
      <c r="H45" s="168"/>
      <c r="I45" s="175"/>
      <c r="J45" s="175"/>
      <c r="K45" s="175"/>
      <c r="L45" s="175"/>
      <c r="M45" s="175"/>
      <c r="N45" s="175"/>
      <c r="O45" s="175"/>
      <c r="P45" s="175"/>
      <c r="Q45" s="175"/>
    </row>
    <row r="46" spans="1:25">
      <c r="A46" s="168"/>
      <c r="B46" s="168"/>
      <c r="C46" s="169"/>
      <c r="D46" s="168"/>
      <c r="E46" s="168"/>
      <c r="F46" s="168"/>
      <c r="G46" s="168"/>
      <c r="H46" s="168"/>
      <c r="I46" s="176"/>
      <c r="J46" s="175"/>
      <c r="K46" s="175"/>
      <c r="L46" s="175"/>
      <c r="M46" s="175"/>
      <c r="N46" s="175"/>
      <c r="O46" s="175"/>
      <c r="P46" s="175"/>
      <c r="Q46" s="176"/>
    </row>
    <row r="47" spans="1:25">
      <c r="A47" s="168"/>
      <c r="B47" s="168"/>
      <c r="C47" s="16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</row>
    <row r="48" spans="1:25">
      <c r="A48" s="168"/>
      <c r="B48" s="168"/>
      <c r="C48" s="169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</row>
    <row r="49" spans="1:17">
      <c r="A49" s="168"/>
      <c r="B49" s="168"/>
      <c r="C49" s="169"/>
      <c r="D49" s="168"/>
      <c r="E49" s="168"/>
      <c r="F49" s="168"/>
      <c r="G49" s="168"/>
      <c r="H49" s="168"/>
      <c r="I49" s="168"/>
      <c r="J49" s="168"/>
      <c r="K49" s="169"/>
      <c r="L49" s="168"/>
      <c r="M49" s="168"/>
      <c r="N49" s="168"/>
      <c r="O49" s="168"/>
      <c r="P49" s="168"/>
    </row>
    <row r="50" spans="1:17">
      <c r="C50" s="177"/>
      <c r="E50" s="178"/>
      <c r="G50" s="178"/>
      <c r="I50" s="179"/>
      <c r="K50" s="177"/>
      <c r="M50" s="178"/>
      <c r="O50" s="178"/>
      <c r="Q50" s="180"/>
    </row>
    <row r="51" spans="1:17">
      <c r="A51" s="168"/>
      <c r="B51" s="168"/>
      <c r="C51" s="169"/>
      <c r="D51" s="168"/>
      <c r="E51" s="168"/>
      <c r="F51" s="168"/>
      <c r="G51" s="168"/>
      <c r="H51" s="168"/>
      <c r="I51" s="168"/>
      <c r="J51" s="168"/>
      <c r="K51" s="169"/>
      <c r="L51" s="168"/>
      <c r="M51" s="168"/>
      <c r="N51" s="168"/>
      <c r="O51" s="168"/>
      <c r="P51" s="168"/>
    </row>
    <row r="52" spans="1:17">
      <c r="A52" s="168"/>
      <c r="B52" s="168"/>
      <c r="C52" s="169"/>
      <c r="D52" s="168"/>
      <c r="E52" s="168"/>
      <c r="F52" s="168"/>
      <c r="G52" s="168"/>
      <c r="H52" s="168"/>
      <c r="I52" s="168"/>
      <c r="J52" s="168"/>
      <c r="K52" s="169"/>
      <c r="L52" s="168"/>
      <c r="M52" s="168"/>
      <c r="N52" s="168"/>
      <c r="O52" s="168"/>
      <c r="P52" s="168"/>
    </row>
    <row r="53" spans="1:17">
      <c r="A53" s="168"/>
      <c r="B53" s="168"/>
      <c r="C53" s="169"/>
      <c r="D53" s="168"/>
      <c r="E53" s="168"/>
      <c r="F53" s="168"/>
      <c r="G53" s="168"/>
      <c r="H53" s="168"/>
      <c r="I53" s="168"/>
      <c r="J53" s="168"/>
      <c r="K53" s="169"/>
      <c r="L53" s="168"/>
      <c r="M53" s="168"/>
      <c r="N53" s="168"/>
      <c r="O53" s="168"/>
      <c r="P53" s="168"/>
    </row>
    <row r="54" spans="1:17">
      <c r="A54" s="168"/>
      <c r="B54" s="168"/>
      <c r="C54" s="169"/>
      <c r="D54" s="168"/>
      <c r="E54" s="168"/>
      <c r="F54" s="168"/>
      <c r="G54" s="168"/>
      <c r="H54" s="168"/>
      <c r="I54" s="168"/>
      <c r="J54" s="168"/>
      <c r="K54" s="169"/>
      <c r="L54" s="168"/>
      <c r="M54" s="168"/>
      <c r="N54" s="168"/>
      <c r="O54" s="168"/>
      <c r="P54" s="168"/>
    </row>
    <row r="55" spans="1:17">
      <c r="A55" s="168"/>
      <c r="B55" s="168"/>
      <c r="C55" s="169"/>
      <c r="D55" s="168"/>
      <c r="E55" s="168"/>
      <c r="F55" s="168"/>
      <c r="G55" s="168"/>
      <c r="H55" s="168"/>
      <c r="I55" s="168"/>
      <c r="J55" s="168"/>
      <c r="K55" s="169"/>
      <c r="L55" s="168"/>
      <c r="M55" s="168"/>
      <c r="N55" s="168"/>
      <c r="O55" s="168"/>
      <c r="P55" s="168"/>
    </row>
    <row r="56" spans="1:17">
      <c r="A56" s="168"/>
      <c r="B56" s="168"/>
      <c r="C56" s="169"/>
      <c r="D56" s="168"/>
      <c r="E56" s="168"/>
      <c r="F56" s="168"/>
      <c r="G56" s="168"/>
      <c r="H56" s="168"/>
      <c r="I56" s="168"/>
      <c r="J56" s="168"/>
      <c r="K56" s="169"/>
      <c r="L56" s="168"/>
      <c r="M56" s="168"/>
      <c r="N56" s="168"/>
      <c r="O56" s="168"/>
      <c r="P56" s="168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2024-02-26T13:29:55Z</dcterms:modified>
</cp:coreProperties>
</file>