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fund\4 صندوق آهنگ سهام کیان\گزارش ماهانه\سال1402\14021229\"/>
    </mc:Choice>
  </mc:AlternateContent>
  <xr:revisionPtr revIDLastSave="0" documentId="13_ncr:1_{FC14CB89-A166-4C55-8E38-F55556B5A8AD}" xr6:coauthVersionLast="47" xr6:coauthVersionMax="47" xr10:uidLastSave="{00000000-0000-0000-0000-000000000000}"/>
  <bookViews>
    <workbookView xWindow="-120" yWindow="-120" windowWidth="29040" windowHeight="15840" tabRatio="900" xr2:uid="{00000000-000D-0000-FFFF-FFFF00000000}"/>
  </bookViews>
  <sheets>
    <sheet name="روکش" sheetId="20" r:id="rId1"/>
    <sheet name="سهام" sheetId="1" r:id="rId2"/>
    <sheet name="اوراق" sheetId="21" r:id="rId3"/>
    <sheet name="سپرده " sheetId="6" r:id="rId4"/>
    <sheet name="جمع درآمدها" sheetId="15" r:id="rId5"/>
    <sheet name="سود اوراق بهادار و سپرده بانکی " sheetId="7" r:id="rId6"/>
    <sheet name="درآمد سود سهام " sheetId="8" r:id="rId7"/>
    <sheet name="درآمد ناشی از فروش " sheetId="9" r:id="rId8"/>
    <sheet name="درآمد ناشی از تغییر قیمت اوراق " sheetId="10" r:id="rId9"/>
    <sheet name="سرمایه‌گذاری در سهام " sheetId="11" r:id="rId10"/>
    <sheet name="سرمایه‌گذاری در اوراق بهادار " sheetId="18" r:id="rId11"/>
    <sheet name="درآمد سپرده بانکی " sheetId="13" r:id="rId12"/>
    <sheet name="سایر درآمدها " sheetId="14" r:id="rId13"/>
  </sheets>
  <definedNames>
    <definedName name="_xlnm._FilterDatabase" localSheetId="11" hidden="1">'درآمد سپرده بانکی '!$A$9:$M$9</definedName>
    <definedName name="_xlnm._FilterDatabase" localSheetId="8" hidden="1">'درآمد ناشی از تغییر قیمت اوراق '!$A$8:$X$8</definedName>
    <definedName name="_xlnm._FilterDatabase" localSheetId="7" hidden="1">'درآمد ناشی از فروش '!$A$8:$Q$8</definedName>
    <definedName name="_xlnm._FilterDatabase" localSheetId="12" hidden="1">'سایر درآمدها '!$A$9:$M$9</definedName>
    <definedName name="_xlnm._FilterDatabase" localSheetId="9" hidden="1">'سرمایه‌گذاری در سهام '!$A$9:$AA$9</definedName>
    <definedName name="_xlnm._FilterDatabase" localSheetId="1" hidden="1">سهام!$A$11:$AG$11</definedName>
    <definedName name="_xlnm._FilterDatabase" localSheetId="5" hidden="1">'سود اوراق بهادار و سپرده بانکی '!$A$7:$S$7</definedName>
    <definedName name="aaa">'درآمد سود سهام '!$A$9:$S$28</definedName>
    <definedName name="_xlnm.Print_Area" localSheetId="2">اوراق!$A$1:$AK$13</definedName>
    <definedName name="_xlnm.Print_Area" localSheetId="4">'جمع درآمدها'!$A$1:$I$13</definedName>
    <definedName name="_xlnm.Print_Area" localSheetId="11">'درآمد سپرده بانکی '!$A$1:$L$15</definedName>
    <definedName name="_xlnm.Print_Area" localSheetId="6">'درآمد سود سهام '!$A$1:$S$30</definedName>
    <definedName name="_xlnm.Print_Area" localSheetId="8">'درآمد ناشی از تغییر قیمت اوراق '!$A$1:$Q$31</definedName>
    <definedName name="_xlnm.Print_Area" localSheetId="7">'درآمد ناشی از فروش '!$A$1:$Q$47</definedName>
    <definedName name="_xlnm.Print_Area" localSheetId="0">روکش!$A$1:$L$40</definedName>
    <definedName name="_xlnm.Print_Area" localSheetId="12">'سایر درآمدها '!$A$1:$E$13</definedName>
    <definedName name="_xlnm.Print_Area" localSheetId="3">'سپرده '!$A$1:$S$15</definedName>
    <definedName name="_xlnm.Print_Area" localSheetId="10">'سرمایه‌گذاری در اوراق بهادار '!$A$1:$Q$15</definedName>
    <definedName name="_xlnm.Print_Area" localSheetId="9">'سرمایه‌گذاری در سهام '!$A$1:$U$49</definedName>
    <definedName name="_xlnm.Print_Area" localSheetId="1">سهام!$A$1:$Z$38</definedName>
    <definedName name="_xlnm.Print_Area" localSheetId="5">'سود اوراق بهادار و سپرده بانکی '!$A$1:$T$13</definedName>
    <definedName name="_xlnm.Print_Titles" localSheetId="8">'درآمد ناشی از تغییر قیمت اوراق '!#REF!</definedName>
    <definedName name="_xlnm.Print_Titles" localSheetId="9">'سرمایه‌گذاری در سهام '!$8:$9</definedName>
    <definedName name="درآمدناشیازتغییرقیمتاوراق">'درآمد ناشی از تغییر قیمت اوراق '!$A$9:$Q$30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46" i="9" l="1"/>
  <c r="O17" i="9"/>
  <c r="M17" i="9"/>
  <c r="K17" i="9"/>
  <c r="Q41" i="9"/>
  <c r="Q42" i="9"/>
  <c r="Q14" i="11" l="1"/>
  <c r="Q32" i="11"/>
  <c r="G14" i="11"/>
  <c r="I14" i="11" s="1"/>
  <c r="K14" i="11" s="1"/>
  <c r="G32" i="11"/>
  <c r="G40" i="11"/>
  <c r="I40" i="11" s="1"/>
  <c r="K40" i="11" s="1"/>
  <c r="G41" i="11"/>
  <c r="I41" i="11" s="1"/>
  <c r="K41" i="11" s="1"/>
  <c r="G42" i="11"/>
  <c r="I42" i="11" s="1"/>
  <c r="K42" i="11" s="1"/>
  <c r="G43" i="11"/>
  <c r="I43" i="11" s="1"/>
  <c r="K43" i="11" s="1"/>
  <c r="O11" i="11"/>
  <c r="O12" i="11"/>
  <c r="O13" i="11"/>
  <c r="O16" i="11"/>
  <c r="O17" i="11"/>
  <c r="O19" i="11"/>
  <c r="O23" i="11"/>
  <c r="O25" i="11"/>
  <c r="O27" i="11"/>
  <c r="O28" i="11"/>
  <c r="O30" i="11"/>
  <c r="O31" i="11"/>
  <c r="O33" i="11"/>
  <c r="O34" i="11"/>
  <c r="O37" i="11"/>
  <c r="O38" i="11"/>
  <c r="O44" i="11"/>
  <c r="O45" i="11"/>
  <c r="O46" i="11"/>
  <c r="O47" i="11"/>
  <c r="O48" i="11"/>
  <c r="O10" i="11"/>
  <c r="E10" i="11"/>
  <c r="E11" i="11"/>
  <c r="E12" i="11"/>
  <c r="E13" i="11"/>
  <c r="E16" i="11"/>
  <c r="E17" i="11"/>
  <c r="E19" i="11"/>
  <c r="E23" i="11"/>
  <c r="E25" i="11"/>
  <c r="E27" i="11"/>
  <c r="E28" i="11"/>
  <c r="E30" i="11"/>
  <c r="E31" i="11"/>
  <c r="E33" i="11"/>
  <c r="E34" i="11"/>
  <c r="E37" i="11"/>
  <c r="E38" i="11"/>
  <c r="E44" i="11"/>
  <c r="E45" i="11"/>
  <c r="E46" i="11"/>
  <c r="I46" i="11" s="1"/>
  <c r="K46" i="11" s="1"/>
  <c r="E47" i="11"/>
  <c r="E48" i="11"/>
  <c r="C11" i="11"/>
  <c r="C12" i="11"/>
  <c r="C13" i="11"/>
  <c r="C15" i="11"/>
  <c r="C16" i="11"/>
  <c r="C17" i="11"/>
  <c r="C19" i="11"/>
  <c r="C20" i="11"/>
  <c r="C21" i="11"/>
  <c r="C23" i="11"/>
  <c r="C26" i="11"/>
  <c r="C27" i="11"/>
  <c r="C28" i="11"/>
  <c r="C29" i="11"/>
  <c r="C31" i="11"/>
  <c r="C33" i="11"/>
  <c r="C36" i="11"/>
  <c r="C37" i="11"/>
  <c r="C38" i="11"/>
  <c r="I45" i="11"/>
  <c r="K45" i="11" s="1"/>
  <c r="C10" i="11"/>
  <c r="Q39" i="9"/>
  <c r="Q42" i="11" s="1"/>
  <c r="S10" i="8"/>
  <c r="S11" i="8"/>
  <c r="S12" i="8"/>
  <c r="S13" i="8"/>
  <c r="S14" i="8"/>
  <c r="S15" i="8"/>
  <c r="S16" i="8"/>
  <c r="S17" i="8"/>
  <c r="S18" i="8"/>
  <c r="S19" i="8"/>
  <c r="S20" i="8"/>
  <c r="S21" i="8"/>
  <c r="S22" i="8"/>
  <c r="S23" i="8"/>
  <c r="S24" i="8"/>
  <c r="S25" i="8"/>
  <c r="S26" i="8"/>
  <c r="S27" i="8"/>
  <c r="S28" i="8"/>
  <c r="S9" i="8"/>
  <c r="M10" i="8"/>
  <c r="M29" i="8" s="1"/>
  <c r="M11" i="8"/>
  <c r="M12" i="8"/>
  <c r="M13" i="8"/>
  <c r="M14" i="8"/>
  <c r="M15" i="8"/>
  <c r="M16" i="8"/>
  <c r="M17" i="8"/>
  <c r="M18" i="8"/>
  <c r="M19" i="8"/>
  <c r="M20" i="8"/>
  <c r="M21" i="8"/>
  <c r="M22" i="8"/>
  <c r="M23" i="8"/>
  <c r="M24" i="8"/>
  <c r="M25" i="8"/>
  <c r="M26" i="8"/>
  <c r="M27" i="8"/>
  <c r="M28" i="8"/>
  <c r="M9" i="8"/>
  <c r="E10" i="15"/>
  <c r="I44" i="11"/>
  <c r="K44" i="11" s="1"/>
  <c r="I10" i="15"/>
  <c r="E11" i="15"/>
  <c r="I11" i="15" s="1"/>
  <c r="E12" i="14"/>
  <c r="C12" i="14"/>
  <c r="K11" i="13"/>
  <c r="K15" i="13" s="1"/>
  <c r="K12" i="13"/>
  <c r="K13" i="13"/>
  <c r="K14" i="13"/>
  <c r="K10" i="13"/>
  <c r="G11" i="13"/>
  <c r="G12" i="13"/>
  <c r="G13" i="13"/>
  <c r="G14" i="13"/>
  <c r="G10" i="13"/>
  <c r="I15" i="13"/>
  <c r="G15" i="13"/>
  <c r="E15" i="13"/>
  <c r="Q13" i="18"/>
  <c r="O13" i="18"/>
  <c r="M13" i="18"/>
  <c r="K13" i="18"/>
  <c r="I13" i="18"/>
  <c r="G13" i="18"/>
  <c r="E13" i="18"/>
  <c r="C13" i="18"/>
  <c r="M49" i="11"/>
  <c r="Q31" i="10"/>
  <c r="O31" i="10"/>
  <c r="M31" i="10"/>
  <c r="I31" i="10"/>
  <c r="G31" i="10"/>
  <c r="E31" i="10"/>
  <c r="O46" i="9"/>
  <c r="M46" i="9"/>
  <c r="G46" i="9"/>
  <c r="E46" i="9"/>
  <c r="Q29" i="8"/>
  <c r="O29" i="8"/>
  <c r="K29" i="8"/>
  <c r="I29" i="8"/>
  <c r="S13" i="7"/>
  <c r="Q13" i="7"/>
  <c r="O13" i="7"/>
  <c r="M13" i="7"/>
  <c r="K13" i="7"/>
  <c r="I13" i="7"/>
  <c r="S9" i="6"/>
  <c r="S10" i="6"/>
  <c r="S11" i="6"/>
  <c r="S12" i="6"/>
  <c r="S13" i="6"/>
  <c r="S8" i="6"/>
  <c r="Q14" i="6"/>
  <c r="O14" i="6"/>
  <c r="M14" i="6"/>
  <c r="K14" i="6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35" i="1"/>
  <c r="Y12" i="1"/>
  <c r="W36" i="1"/>
  <c r="U36" i="1"/>
  <c r="O36" i="1"/>
  <c r="K36" i="1"/>
  <c r="G36" i="1"/>
  <c r="E36" i="1"/>
  <c r="C49" i="11" l="1"/>
  <c r="I48" i="11"/>
  <c r="K48" i="11" s="1"/>
  <c r="I47" i="11"/>
  <c r="I32" i="11"/>
  <c r="K32" i="11" s="1"/>
  <c r="E49" i="11"/>
  <c r="S29" i="8"/>
  <c r="S14" i="6"/>
  <c r="Y36" i="1"/>
  <c r="S46" i="11"/>
  <c r="U46" i="11" s="1"/>
  <c r="S45" i="11"/>
  <c r="U45" i="11" s="1"/>
  <c r="Q29" i="10"/>
  <c r="I29" i="10"/>
  <c r="Q28" i="10"/>
  <c r="I28" i="10"/>
  <c r="Q44" i="9"/>
  <c r="Q43" i="9"/>
  <c r="I7" i="8"/>
  <c r="Q6" i="6"/>
  <c r="K6" i="6"/>
  <c r="I15" i="9"/>
  <c r="G17" i="11" s="1"/>
  <c r="I17" i="11" s="1"/>
  <c r="K17" i="11" s="1"/>
  <c r="S47" i="11" l="1"/>
  <c r="U47" i="11" s="1"/>
  <c r="K47" i="11"/>
  <c r="S44" i="11"/>
  <c r="U44" i="11" s="1"/>
  <c r="S48" i="11"/>
  <c r="U48" i="11" s="1"/>
  <c r="Q34" i="9"/>
  <c r="Q37" i="11" s="1"/>
  <c r="Q35" i="9"/>
  <c r="Q38" i="11" s="1"/>
  <c r="Q36" i="9"/>
  <c r="Q39" i="11" s="1"/>
  <c r="Q37" i="9"/>
  <c r="Q40" i="11" s="1"/>
  <c r="Q38" i="9"/>
  <c r="Q41" i="11" s="1"/>
  <c r="Q40" i="9"/>
  <c r="Q43" i="11" s="1"/>
  <c r="Q45" i="9"/>
  <c r="Q33" i="9"/>
  <c r="Q36" i="11" s="1"/>
  <c r="I14" i="9"/>
  <c r="G16" i="11" s="1"/>
  <c r="I16" i="11" s="1"/>
  <c r="K16" i="11" s="1"/>
  <c r="Q11" i="10"/>
  <c r="Q14" i="9"/>
  <c r="Q16" i="11" s="1"/>
  <c r="Q15" i="9"/>
  <c r="Q17" i="11" s="1"/>
  <c r="I18" i="9" l="1"/>
  <c r="G20" i="11" s="1"/>
  <c r="I20" i="11" s="1"/>
  <c r="K20" i="11" s="1"/>
  <c r="I10" i="10"/>
  <c r="I19" i="9"/>
  <c r="G21" i="11" s="1"/>
  <c r="I21" i="11" s="1"/>
  <c r="K21" i="11" s="1"/>
  <c r="I16" i="9"/>
  <c r="G18" i="11" s="1"/>
  <c r="I18" i="11" s="1"/>
  <c r="K18" i="11" s="1"/>
  <c r="I11" i="9"/>
  <c r="G12" i="11" s="1"/>
  <c r="I12" i="11" s="1"/>
  <c r="K12" i="11" s="1"/>
  <c r="I17" i="9"/>
  <c r="I21" i="9"/>
  <c r="G23" i="11" s="1"/>
  <c r="I23" i="11" s="1"/>
  <c r="K23" i="11" s="1"/>
  <c r="I22" i="9"/>
  <c r="G24" i="11" s="1"/>
  <c r="I24" i="11" s="1"/>
  <c r="K24" i="11" s="1"/>
  <c r="I23" i="9"/>
  <c r="G25" i="11" s="1"/>
  <c r="I25" i="11" s="1"/>
  <c r="K25" i="11" s="1"/>
  <c r="I24" i="9"/>
  <c r="G26" i="11" s="1"/>
  <c r="I26" i="11" s="1"/>
  <c r="K26" i="11" s="1"/>
  <c r="I25" i="9"/>
  <c r="G27" i="11" s="1"/>
  <c r="I27" i="11" s="1"/>
  <c r="K27" i="11" s="1"/>
  <c r="I26" i="9"/>
  <c r="G28" i="11" s="1"/>
  <c r="I28" i="11" s="1"/>
  <c r="K28" i="11" s="1"/>
  <c r="I27" i="9"/>
  <c r="G29" i="11" s="1"/>
  <c r="I29" i="11" s="1"/>
  <c r="K29" i="11" s="1"/>
  <c r="I28" i="9"/>
  <c r="G30" i="11" s="1"/>
  <c r="I30" i="11" s="1"/>
  <c r="K30" i="11" s="1"/>
  <c r="I29" i="9"/>
  <c r="G31" i="11" s="1"/>
  <c r="I31" i="11" s="1"/>
  <c r="K31" i="11" s="1"/>
  <c r="I30" i="9"/>
  <c r="G33" i="11" s="1"/>
  <c r="I33" i="11" s="1"/>
  <c r="K33" i="11" s="1"/>
  <c r="I31" i="9"/>
  <c r="G34" i="11" s="1"/>
  <c r="I34" i="11" s="1"/>
  <c r="K34" i="11" s="1"/>
  <c r="I32" i="9"/>
  <c r="G35" i="11" s="1"/>
  <c r="I35" i="11" s="1"/>
  <c r="K35" i="11" s="1"/>
  <c r="I33" i="9"/>
  <c r="G36" i="11" s="1"/>
  <c r="I36" i="11" s="1"/>
  <c r="K36" i="11" s="1"/>
  <c r="I34" i="9"/>
  <c r="G37" i="11" s="1"/>
  <c r="I37" i="11" s="1"/>
  <c r="K37" i="11" s="1"/>
  <c r="I35" i="9"/>
  <c r="G38" i="11" s="1"/>
  <c r="I38" i="11" s="1"/>
  <c r="K38" i="11" s="1"/>
  <c r="I36" i="9"/>
  <c r="G39" i="11" s="1"/>
  <c r="I39" i="11" s="1"/>
  <c r="K39" i="11" s="1"/>
  <c r="Q10" i="9"/>
  <c r="Q11" i="11" s="1"/>
  <c r="Q11" i="9"/>
  <c r="Q12" i="11" s="1"/>
  <c r="Q12" i="9"/>
  <c r="Q13" i="11" s="1"/>
  <c r="Q13" i="9"/>
  <c r="Q15" i="11" s="1"/>
  <c r="Q16" i="9"/>
  <c r="Q18" i="11" s="1"/>
  <c r="Q18" i="9"/>
  <c r="Q20" i="11" s="1"/>
  <c r="Q19" i="9"/>
  <c r="Q21" i="11" s="1"/>
  <c r="Q17" i="9"/>
  <c r="Q19" i="11" s="1"/>
  <c r="Q20" i="9"/>
  <c r="Q22" i="11" s="1"/>
  <c r="Q21" i="9"/>
  <c r="Q23" i="11" s="1"/>
  <c r="Q22" i="9"/>
  <c r="Q24" i="11" s="1"/>
  <c r="Q23" i="9"/>
  <c r="Q25" i="11" s="1"/>
  <c r="Q24" i="9"/>
  <c r="Q26" i="11" s="1"/>
  <c r="Q25" i="9"/>
  <c r="Q27" i="11" s="1"/>
  <c r="Q26" i="9"/>
  <c r="Q28" i="11" s="1"/>
  <c r="Q27" i="9"/>
  <c r="Q29" i="11" s="1"/>
  <c r="Q28" i="9"/>
  <c r="Q30" i="11" s="1"/>
  <c r="Q29" i="9"/>
  <c r="Q31" i="11" s="1"/>
  <c r="Q30" i="9"/>
  <c r="Q33" i="11" s="1"/>
  <c r="Q31" i="9"/>
  <c r="Q34" i="11" s="1"/>
  <c r="Q32" i="9"/>
  <c r="Q35" i="11" s="1"/>
  <c r="Q9" i="9"/>
  <c r="Q10" i="11" s="1"/>
  <c r="I10" i="9"/>
  <c r="G11" i="11" s="1"/>
  <c r="I11" i="11" s="1"/>
  <c r="K11" i="11" s="1"/>
  <c r="I12" i="9"/>
  <c r="G13" i="11" s="1"/>
  <c r="I13" i="11" s="1"/>
  <c r="K13" i="11" s="1"/>
  <c r="G19" i="11"/>
  <c r="I19" i="11" s="1"/>
  <c r="K19" i="11" s="1"/>
  <c r="I20" i="9"/>
  <c r="G22" i="11" s="1"/>
  <c r="I22" i="11" s="1"/>
  <c r="K22" i="11" s="1"/>
  <c r="I9" i="9"/>
  <c r="G10" i="11" s="1"/>
  <c r="Q10" i="10"/>
  <c r="Q12" i="10"/>
  <c r="Q13" i="10"/>
  <c r="Q14" i="10"/>
  <c r="Q15" i="10"/>
  <c r="Q16" i="10"/>
  <c r="Q17" i="10"/>
  <c r="Q18" i="10"/>
  <c r="Q19" i="10"/>
  <c r="Q20" i="10"/>
  <c r="Q21" i="10"/>
  <c r="Q22" i="10"/>
  <c r="Q23" i="10"/>
  <c r="Q24" i="10"/>
  <c r="Q25" i="10"/>
  <c r="Q26" i="10"/>
  <c r="Q27" i="10"/>
  <c r="Q30" i="10"/>
  <c r="Q9" i="10"/>
  <c r="I11" i="10"/>
  <c r="I12" i="10"/>
  <c r="I13" i="10"/>
  <c r="I14" i="10"/>
  <c r="I15" i="10"/>
  <c r="I16" i="10"/>
  <c r="I17" i="10"/>
  <c r="I18" i="10"/>
  <c r="I19" i="10"/>
  <c r="I20" i="10"/>
  <c r="I21" i="10"/>
  <c r="I22" i="10"/>
  <c r="I23" i="10"/>
  <c r="I24" i="10"/>
  <c r="I25" i="10"/>
  <c r="I26" i="10"/>
  <c r="I27" i="10"/>
  <c r="I30" i="10"/>
  <c r="I9" i="10"/>
  <c r="S9" i="7"/>
  <c r="S10" i="7"/>
  <c r="S11" i="7"/>
  <c r="S12" i="7"/>
  <c r="S8" i="7"/>
  <c r="I10" i="18"/>
  <c r="I12" i="18"/>
  <c r="Q49" i="11" l="1"/>
  <c r="I10" i="11"/>
  <c r="I13" i="9"/>
  <c r="G15" i="11" s="1"/>
  <c r="I15" i="11" s="1"/>
  <c r="K15" i="11" s="1"/>
  <c r="AA12" i="21"/>
  <c r="W12" i="21"/>
  <c r="S12" i="21"/>
  <c r="Q12" i="21"/>
  <c r="O12" i="21"/>
  <c r="K10" i="11" l="1"/>
  <c r="I49" i="11"/>
  <c r="G49" i="11"/>
  <c r="I46" i="9"/>
  <c r="AK12" i="21" l="1"/>
  <c r="AI12" i="21"/>
  <c r="AG12" i="21"/>
  <c r="D13" i="18" l="1"/>
  <c r="F13" i="18"/>
  <c r="H13" i="18"/>
  <c r="J13" i="18"/>
  <c r="L13" i="18"/>
  <c r="N13" i="18"/>
  <c r="P13" i="18"/>
  <c r="E8" i="14" l="1"/>
  <c r="C8" i="14"/>
  <c r="I8" i="13"/>
  <c r="E8" i="13"/>
  <c r="K8" i="18"/>
  <c r="C8" i="18"/>
  <c r="L15" i="13" l="1"/>
  <c r="J15" i="13"/>
  <c r="H15" i="13"/>
  <c r="F15" i="13"/>
  <c r="R13" i="18"/>
  <c r="C4" i="18"/>
  <c r="A3" i="18"/>
  <c r="A3" i="13" s="1"/>
  <c r="AA49" i="11"/>
  <c r="R29" i="8"/>
  <c r="P29" i="8"/>
  <c r="N29" i="8"/>
  <c r="L29" i="8"/>
  <c r="J29" i="8"/>
  <c r="O7" i="8"/>
  <c r="A4" i="15"/>
  <c r="A4" i="7" s="1"/>
  <c r="E4" i="6"/>
  <c r="A4" i="8" l="1"/>
  <c r="A4" i="10" s="1"/>
  <c r="A4" i="9" s="1"/>
  <c r="A4" i="11" s="1"/>
  <c r="A4" i="18" s="1"/>
  <c r="A4" i="13" s="1"/>
  <c r="A4" i="14" s="1"/>
  <c r="S24" i="11" l="1"/>
  <c r="U24" i="11" s="1"/>
  <c r="S29" i="11"/>
  <c r="U29" i="11" s="1"/>
  <c r="S35" i="11"/>
  <c r="U35" i="11" s="1"/>
  <c r="S40" i="11"/>
  <c r="U40" i="11" s="1"/>
  <c r="S15" i="11"/>
  <c r="U15" i="11" s="1"/>
  <c r="S21" i="11"/>
  <c r="U21" i="11" s="1"/>
  <c r="S30" i="11"/>
  <c r="U30" i="11" s="1"/>
  <c r="S41" i="11"/>
  <c r="U41" i="11" s="1"/>
  <c r="S20" i="11"/>
  <c r="U20" i="11" s="1"/>
  <c r="S16" i="11"/>
  <c r="U16" i="11" s="1"/>
  <c r="S25" i="11"/>
  <c r="U25" i="11" s="1"/>
  <c r="S31" i="11"/>
  <c r="U31" i="11" s="1"/>
  <c r="S36" i="11"/>
  <c r="U36" i="11" s="1"/>
  <c r="S42" i="11"/>
  <c r="U42" i="11" s="1"/>
  <c r="S11" i="11"/>
  <c r="U11" i="11" s="1"/>
  <c r="S17" i="11"/>
  <c r="U17" i="11" s="1"/>
  <c r="S22" i="11"/>
  <c r="U22" i="11" s="1"/>
  <c r="S26" i="11"/>
  <c r="U26" i="11" s="1"/>
  <c r="S32" i="11"/>
  <c r="U32" i="11" s="1"/>
  <c r="S37" i="11"/>
  <c r="U37" i="11" s="1"/>
  <c r="S43" i="11"/>
  <c r="U43" i="11" s="1"/>
  <c r="S14" i="11"/>
  <c r="U14" i="11" s="1"/>
  <c r="S18" i="11"/>
  <c r="U18" i="11" s="1"/>
  <c r="S23" i="11"/>
  <c r="U23" i="11" s="1"/>
  <c r="S27" i="11"/>
  <c r="U27" i="11" s="1"/>
  <c r="S33" i="11"/>
  <c r="U33" i="11" s="1"/>
  <c r="S38" i="11"/>
  <c r="U38" i="11" s="1"/>
  <c r="S13" i="11"/>
  <c r="U13" i="11" s="1"/>
  <c r="S19" i="11"/>
  <c r="U19" i="11" s="1"/>
  <c r="S28" i="11"/>
  <c r="U28" i="11" s="1"/>
  <c r="S34" i="11"/>
  <c r="U34" i="11" s="1"/>
  <c r="S39" i="11"/>
  <c r="U39" i="11" s="1"/>
  <c r="S12" i="11" l="1"/>
  <c r="U12" i="11" s="1"/>
  <c r="K49" i="11" l="1"/>
  <c r="O49" i="11" l="1"/>
  <c r="S10" i="11"/>
  <c r="U10" i="11" s="1"/>
  <c r="S49" i="11" l="1"/>
  <c r="E9" i="15" s="1"/>
  <c r="U49" i="11"/>
  <c r="I9" i="15" l="1"/>
  <c r="I12" i="15" s="1"/>
  <c r="E12" i="15"/>
  <c r="G10" i="15" l="1"/>
  <c r="G11" i="15"/>
  <c r="G9" i="15"/>
  <c r="G12" i="15" l="1"/>
  <c r="N46" i="9" l="1"/>
  <c r="H46" i="9"/>
  <c r="P46" i="9"/>
  <c r="L46" i="9"/>
  <c r="J46" i="9"/>
</calcChain>
</file>

<file path=xl/sharedStrings.xml><?xml version="1.0" encoding="utf-8"?>
<sst xmlns="http://schemas.openxmlformats.org/spreadsheetml/2006/main" count="561" uniqueCount="180">
  <si>
    <t>صندوق سرمایه‌گذاری مشترک سرمایه دنیا</t>
  </si>
  <si>
    <t>صورت وضعیت پورتفوی</t>
  </si>
  <si>
    <t>برای ماه منتهی به 1398/03/31</t>
  </si>
  <si>
    <t>نام شرکت</t>
  </si>
  <si>
    <t>تغییرات طی دوره</t>
  </si>
  <si>
    <t>1398/03/31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</si>
  <si>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</si>
  <si>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</si>
  <si>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</si>
  <si>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</si>
  <si>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</si>
  <si>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</si>
  <si>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</si>
  <si>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</si>
  <si>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تاریخ سر رسید</t>
  </si>
  <si>
    <t>نرخ سود</t>
  </si>
  <si>
    <t xml:space="preserve">درصد به کل دارایی‌ها </t>
  </si>
  <si>
    <t xml:space="preserve">سپرده 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</si>
  <si>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</si>
  <si>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</si>
  <si>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</si>
  <si>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</si>
  <si>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</si>
  <si>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</si>
  <si>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</si>
  <si>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سپرده کوتاه مدت</t>
  </si>
  <si>
    <t>بانک دی حافظ</t>
  </si>
  <si>
    <t>0204407753001</t>
  </si>
  <si>
    <t>1395/12/22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</si>
  <si>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</si>
  <si>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</si>
  <si>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</si>
  <si>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</si>
  <si>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</si>
  <si>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</si>
  <si>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</si>
  <si>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</si>
  <si>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</si>
  <si>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</si>
  <si>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</si>
  <si>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</si>
  <si>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</si>
  <si>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</si>
  <si>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</si>
  <si>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</si>
  <si>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</si>
  <si>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</si>
  <si>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</si>
  <si>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</si>
  <si>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</si>
  <si>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</si>
  <si>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</si>
  <si>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</si>
  <si>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نام سپرده بانکی</t>
  </si>
  <si>
    <t>نام سپرده</t>
  </si>
  <si>
    <t>سود سپرده بانکی و گواهی سپرده</t>
  </si>
  <si>
    <t>درصد سود به میانگین سپرده</t>
  </si>
  <si>
    <t xml:space="preserve">سایر درآمدها </t>
  </si>
  <si>
    <t>برای ماه منتهی به 1398/04/31</t>
  </si>
  <si>
    <t>درآمد سود اوراق</t>
  </si>
  <si>
    <t>جمع</t>
  </si>
  <si>
    <t>بانک خاورمیانه مهستان</t>
  </si>
  <si>
    <t>1005-10-810-707073565</t>
  </si>
  <si>
    <t>1398/06/20</t>
  </si>
  <si>
    <t>سایر درآمدها</t>
  </si>
  <si>
    <t>صندوق سرمایه‌گذاری آهنگ سهام کیان</t>
  </si>
  <si>
    <t>1- سرمایه گذاری ها</t>
  </si>
  <si>
    <t>1-1-سرمایه‌گذاری در سهام و حق تقدم سهام</t>
  </si>
  <si>
    <t>2-1- سرمایه‌گذاری در  سپرده‌ بانکی</t>
  </si>
  <si>
    <t>یادداشت</t>
  </si>
  <si>
    <t>‫1-2</t>
  </si>
  <si>
    <t>‫2-2</t>
  </si>
  <si>
    <t>‫3-2</t>
  </si>
  <si>
    <t>2- درآمد حاصل از سرمایه گذاری ها</t>
  </si>
  <si>
    <t>ب-سود اوراق بهادار با درآمد ثابت و سپرده بانکی</t>
  </si>
  <si>
    <t>الف-درآمد سود سهام</t>
  </si>
  <si>
    <t>ج-سود(زیان) حاصل از فروش اوراق بهادار</t>
  </si>
  <si>
    <t>د-درآمد ناشی از تغییر قیمت اوراق بهادار</t>
  </si>
  <si>
    <t>1-2-درآمد حاصل از سرمایه­گذاری در سهام و حق تقدم سهام:</t>
  </si>
  <si>
    <t>3-2-درآمد حاصل از سرمایه گذاری در سپرده بانکی و گواهی سپرده:</t>
  </si>
  <si>
    <t>2-2-درآمد حاصل از سرمایه­گذاری در اوراق بهادار با درآمد ثابت:</t>
  </si>
  <si>
    <t>4-2-سایر درآمدها:</t>
  </si>
  <si>
    <t>پتروشیمی پردیس</t>
  </si>
  <si>
    <t>پتروشیمی‌شیراز</t>
  </si>
  <si>
    <t>سرمایه گذاری دارویی تامین</t>
  </si>
  <si>
    <t>سرمایه‌گذاری‌غدیر(هلدینگ‌</t>
  </si>
  <si>
    <t>سیمان خوزستان</t>
  </si>
  <si>
    <t>م .صنایع و معادن احیاء سپاهان</t>
  </si>
  <si>
    <t>بانک ملت</t>
  </si>
  <si>
    <t>پخش البرز</t>
  </si>
  <si>
    <t>صورت وضعیت پرتفوی</t>
  </si>
  <si>
    <t xml:space="preserve">گزارش وضعیت پرتفوی ماهانه </t>
  </si>
  <si>
    <t>برای ماه منتهی به 1399/04/31</t>
  </si>
  <si>
    <t>سیمان فارس و خوزستان</t>
  </si>
  <si>
    <t>1399/07/30</t>
  </si>
  <si>
    <t>1399/08/30</t>
  </si>
  <si>
    <t>بانک خاورمیانه</t>
  </si>
  <si>
    <t>تعدیل کارمزد کارگزار</t>
  </si>
  <si>
    <t>بانک اقتصاد نوین توحید</t>
  </si>
  <si>
    <t>12485067333911</t>
  </si>
  <si>
    <t>1400/04/19</t>
  </si>
  <si>
    <t>توسعه‌معادن‌وفلزات‌</t>
  </si>
  <si>
    <t>کل دارایی ها</t>
  </si>
  <si>
    <t>توزیع دارو پخش</t>
  </si>
  <si>
    <t>پالایش نفت بندرعباس</t>
  </si>
  <si>
    <t>سیمان‌شاهرود</t>
  </si>
  <si>
    <t>سیمان‌مازندران‌</t>
  </si>
  <si>
    <t>سرمایه گذاری تامین اجتماعی</t>
  </si>
  <si>
    <t>پالایش نفت اصفهان</t>
  </si>
  <si>
    <t>بانک سامان زعفرانیه</t>
  </si>
  <si>
    <t>8648104013808</t>
  </si>
  <si>
    <t>ح . توزیع دارو پخش</t>
  </si>
  <si>
    <t>بانک ملی الوند</t>
  </si>
  <si>
    <t>0228569775003</t>
  </si>
  <si>
    <t>توسعه حمل و نقل ریلی پارسیان</t>
  </si>
  <si>
    <t>فولاد مبارکه اصفهان</t>
  </si>
  <si>
    <t>سرمایه‌گذاری‌صندوق‌بازنشستگی‌</t>
  </si>
  <si>
    <t>1402/01/31</t>
  </si>
  <si>
    <t>داروسازی‌ اسوه‌</t>
  </si>
  <si>
    <t>داروسازی‌ اکسیر</t>
  </si>
  <si>
    <t>داروسازی دانا</t>
  </si>
  <si>
    <t>سیمان‌ صوفیان‌</t>
  </si>
  <si>
    <t>ح. پخش البرز</t>
  </si>
  <si>
    <t>1402/02/27</t>
  </si>
  <si>
    <t>1402/02/11</t>
  </si>
  <si>
    <t>1402/02/20</t>
  </si>
  <si>
    <t>1402/02/07</t>
  </si>
  <si>
    <t>درآمدها</t>
  </si>
  <si>
    <t>1402/03/31</t>
  </si>
  <si>
    <t>1402/03/10</t>
  </si>
  <si>
    <t>1402/03/02</t>
  </si>
  <si>
    <t>1402/03/17</t>
  </si>
  <si>
    <t>1402/04/31</t>
  </si>
  <si>
    <t>1401/06/21</t>
  </si>
  <si>
    <t>1401/07/25</t>
  </si>
  <si>
    <t>1402/04/12</t>
  </si>
  <si>
    <t>1402/04/30</t>
  </si>
  <si>
    <t>1402/04/29</t>
  </si>
  <si>
    <t>1402/04/28</t>
  </si>
  <si>
    <t>اسناد خزانه-م1بودجه01-040326</t>
  </si>
  <si>
    <t>اسنادخزانه-م4بودجه01-040917</t>
  </si>
  <si>
    <t>مبین انرژی خلیج فارس</t>
  </si>
  <si>
    <t>پتروشیمی جم</t>
  </si>
  <si>
    <t>فجر انرژی خلیج فارس</t>
  </si>
  <si>
    <t>تراکتورسازی‌ایران‌</t>
  </si>
  <si>
    <t>1402/06/19</t>
  </si>
  <si>
    <t>1402/06/22</t>
  </si>
  <si>
    <t>2-1-سرمایه‌گذاری در اوراق بهادار با درآمد ثابت</t>
  </si>
  <si>
    <t>دارای مجوز سازمان</t>
  </si>
  <si>
    <t>بورسی یا فرابورسی</t>
  </si>
  <si>
    <t>تاریخ انتشار</t>
  </si>
  <si>
    <t>تاریخ سررسید</t>
  </si>
  <si>
    <t>نرخ موثر</t>
  </si>
  <si>
    <t>قیمت بازار هر ورقه</t>
  </si>
  <si>
    <t>1402/07/30</t>
  </si>
  <si>
    <t>1402/07/09</t>
  </si>
  <si>
    <t>کربن‌ ایران‌</t>
  </si>
  <si>
    <t>گروه مالی صبا تامین</t>
  </si>
  <si>
    <t>تجارت الکترونیک  پارسیان</t>
  </si>
  <si>
    <t>پالایش نفت تبریز</t>
  </si>
  <si>
    <t>ح. مبین انرژی خلیج فارس</t>
  </si>
  <si>
    <t>البرزدارو</t>
  </si>
  <si>
    <t>اسنادخزانه-م1بودجه02-050325</t>
  </si>
  <si>
    <t>1402/11/30</t>
  </si>
  <si>
    <t>زغال سنگ پروده طبس</t>
  </si>
  <si>
    <t>صنایع‌ لاستیکی‌  سهند</t>
  </si>
  <si>
    <t xml:space="preserve"> منتهی به 1402/12/29</t>
  </si>
  <si>
    <t>1402/12/29</t>
  </si>
  <si>
    <t>برای ماه منتهی به 1402/12/29</t>
  </si>
  <si>
    <t xml:space="preserve">از ابتدای سال مالی تا پایان اسفند ماه </t>
  </si>
  <si>
    <t>طی اسفند ماه</t>
  </si>
  <si>
    <t>از ابتدای سال مالی تا پایان اسفند ماه</t>
  </si>
  <si>
    <t>صنایع شیمیایی کیمیاگران امروز</t>
  </si>
  <si>
    <t>بانک پاسارگاد الوند</t>
  </si>
  <si>
    <t>209-8100-17419217-1</t>
  </si>
  <si>
    <t>1402/08/15</t>
  </si>
  <si>
    <t>سرمایه‌گذاری در سهام</t>
  </si>
  <si>
    <t>سرمایه‌گذاری در اوراق بهادار</t>
  </si>
  <si>
    <t>درآمد سپرده بانکی</t>
  </si>
  <si>
    <t>1402/12/17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</si>
</sst>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(* #,##0_);_(* \(#,##0\);_(* &quot;-&quot;_);_(@_)"/>
    <numFmt numFmtId="43" formatCode="_(* #,##0.00_);_(* \(#,##0.00\);_(* &quot;-&quot;??_);_(@_)"/>
    <numFmt numFmtId="164" formatCode="_-* #,##0.00_-;_-* #,##0.00\-;_-* &quot;-&quot;??_-;_-@_-"/>
    <numFmt numFmtId="165" formatCode="_(* #,##0_);_(* \(#,##0\);_(* &quot;-&quot;??_);_(@_)"/>
    <numFmt numFmtId="166" formatCode="#,##0;\(#,##0\)"/>
    <numFmt numFmtId="167" formatCode="_-* #,##0_-;_-* #,##0\-;_-* &quot;-&quot;??_-;_-@_-"/>
    <numFmt numFmtId="168" formatCode="0_);[Red]\(0\)"/>
  </numFmts>
  <fonts count="55">
    <font>
      <sz val="11"/>
      <name val="Calibri"/>
    </font>
    <font>
      <sz val="11"/>
      <name val="Calibri"/>
      <family val="2"/>
    </font>
    <font>
      <sz val="11"/>
      <name val="Calibri"/>
      <family val="2"/>
    </font>
    <font>
      <b/>
      <sz val="18"/>
      <color rgb="FF000000"/>
      <name val="B Nazanin"/>
      <charset val="178"/>
    </font>
    <font>
      <sz val="14"/>
      <name val="B Nazanin"/>
      <charset val="178"/>
    </font>
    <font>
      <b/>
      <sz val="14"/>
      <color rgb="FF000000"/>
      <name val="B Nazanin"/>
      <charset val="178"/>
    </font>
    <font>
      <b/>
      <sz val="14"/>
      <name val="B Nazanin"/>
      <charset val="178"/>
    </font>
    <font>
      <b/>
      <sz val="18"/>
      <name val="B Nazanin"/>
      <charset val="178"/>
    </font>
    <font>
      <sz val="18"/>
      <name val="B Nazanin"/>
      <charset val="178"/>
    </font>
    <font>
      <sz val="22"/>
      <name val="B Nazanin"/>
      <charset val="178"/>
    </font>
    <font>
      <b/>
      <sz val="22"/>
      <color rgb="FF000000"/>
      <name val="B Nazanin"/>
      <charset val="178"/>
    </font>
    <font>
      <sz val="16"/>
      <name val="B Nazanin"/>
      <charset val="178"/>
    </font>
    <font>
      <b/>
      <sz val="16"/>
      <color rgb="FF000000"/>
      <name val="B Nazanin"/>
      <charset val="178"/>
    </font>
    <font>
      <b/>
      <sz val="16"/>
      <name val="B Nazanin"/>
      <charset val="178"/>
    </font>
    <font>
      <b/>
      <sz val="20"/>
      <color rgb="FF0062AC"/>
      <name val="B Titr"/>
      <charset val="178"/>
    </font>
    <font>
      <b/>
      <sz val="20"/>
      <color rgb="FF0062AC"/>
      <name val="B Nazanin"/>
      <charset val="178"/>
    </font>
    <font>
      <b/>
      <sz val="14"/>
      <color rgb="FF0062AC"/>
      <name val="B Titr"/>
      <charset val="178"/>
    </font>
    <font>
      <b/>
      <sz val="18"/>
      <color rgb="FF0062AC"/>
      <name val="B Titr"/>
      <charset val="178"/>
    </font>
    <font>
      <b/>
      <sz val="22"/>
      <color rgb="FF0062AC"/>
      <name val="B Nazanin"/>
      <charset val="178"/>
    </font>
    <font>
      <b/>
      <sz val="16"/>
      <color rgb="FF0062AC"/>
      <name val="B Titr"/>
      <charset val="178"/>
    </font>
    <font>
      <sz val="14"/>
      <color theme="1"/>
      <name val="B Titr"/>
      <charset val="178"/>
    </font>
    <font>
      <b/>
      <sz val="40"/>
      <color theme="1"/>
      <name val="B Nazanin"/>
      <charset val="178"/>
    </font>
    <font>
      <b/>
      <sz val="26"/>
      <color theme="1"/>
      <name val="B Nazanin"/>
      <charset val="178"/>
    </font>
    <font>
      <b/>
      <sz val="20"/>
      <name val="B Nazanin"/>
      <charset val="178"/>
    </font>
    <font>
      <sz val="20"/>
      <name val="B Nazanin"/>
      <charset val="178"/>
    </font>
    <font>
      <sz val="20"/>
      <color theme="1"/>
      <name val="B Nazanin"/>
      <charset val="178"/>
    </font>
    <font>
      <b/>
      <sz val="20"/>
      <color rgb="FF000000"/>
      <name val="B Nazanin"/>
      <charset val="178"/>
    </font>
    <font>
      <b/>
      <sz val="24"/>
      <name val="B Nazanin"/>
      <charset val="178"/>
    </font>
    <font>
      <b/>
      <sz val="26"/>
      <color rgb="FF000000"/>
      <name val="B Nazanin"/>
      <charset val="178"/>
    </font>
    <font>
      <sz val="26"/>
      <name val="B Nazanin"/>
      <charset val="178"/>
    </font>
    <font>
      <b/>
      <sz val="26"/>
      <name val="B Nazanin"/>
      <charset val="178"/>
    </font>
    <font>
      <sz val="48"/>
      <name val="B Nazanin"/>
      <charset val="178"/>
    </font>
    <font>
      <b/>
      <sz val="10"/>
      <color rgb="FF000000"/>
      <name val="B Nazanin"/>
      <charset val="178"/>
    </font>
    <font>
      <b/>
      <sz val="18"/>
      <color rgb="FFFF0000"/>
      <name val="B Nazanin"/>
      <charset val="178"/>
    </font>
    <font>
      <sz val="9"/>
      <name val="B Nazanin"/>
      <charset val="178"/>
    </font>
    <font>
      <sz val="9"/>
      <color rgb="FF000000"/>
      <name val="Tahoma"/>
      <family val="2"/>
    </font>
    <font>
      <sz val="24"/>
      <name val="B Nazanin"/>
      <charset val="178"/>
    </font>
    <font>
      <b/>
      <sz val="16"/>
      <color theme="1"/>
      <name val="B Nazanin"/>
      <charset val="178"/>
    </font>
    <font>
      <sz val="22"/>
      <color rgb="FFFF0000"/>
      <name val="B Nazanin"/>
      <charset val="178"/>
    </font>
    <font>
      <sz val="18"/>
      <color rgb="FF000000"/>
      <name val="B Nazanin"/>
      <charset val="178"/>
    </font>
    <font>
      <sz val="20"/>
      <color rgb="FF000000"/>
      <name val="B Nazanin"/>
      <charset val="178"/>
    </font>
    <font>
      <sz val="28"/>
      <name val="B Nazanin"/>
      <charset val="178"/>
    </font>
    <font>
      <b/>
      <sz val="20"/>
      <color rgb="FFFFFF00"/>
      <name val="B Nazanin"/>
      <charset val="178"/>
    </font>
    <font>
      <sz val="24"/>
      <color theme="1"/>
      <name val="B Nazanin"/>
      <charset val="178"/>
    </font>
    <font>
      <b/>
      <sz val="24"/>
      <color rgb="FFFFFF00"/>
      <name val="B Nazanin"/>
      <charset val="178"/>
    </font>
    <font>
      <sz val="24"/>
      <color rgb="FF000000"/>
      <name val="Tahoma"/>
      <family val="2"/>
    </font>
    <font>
      <sz val="22"/>
      <color rgb="FF000000"/>
      <name val="Tahoma"/>
      <family val="2"/>
    </font>
    <font>
      <sz val="18"/>
      <color rgb="FFFF0000"/>
      <name val="B Nazanin"/>
      <charset val="178"/>
    </font>
    <font>
      <b/>
      <sz val="10"/>
      <color rgb="FF000000"/>
      <name val="B Nazanin"/>
      <charset val="178"/>
    </font>
    <font>
      <b/>
      <sz val="10"/>
      <color rgb="FF000000"/>
      <name val="IRANSans"/>
      <family val="2"/>
    </font>
    <font>
      <b/>
      <sz val="10"/>
      <color rgb="FFFFFFFF"/>
      <name val="IRANSans"/>
      <family val="2"/>
    </font>
    <font>
      <b/>
      <sz val="48"/>
      <name val="B Nazanin"/>
      <charset val="178"/>
    </font>
    <font>
      <b/>
      <sz val="22"/>
      <name val="B Nazanin"/>
      <charset val="178"/>
    </font>
    <font>
      <b/>
      <sz val="26"/>
      <name val="B Titr"/>
      <charset val="178"/>
    </font>
    <font>
      <b/>
      <sz val="20"/>
      <name val="B Titr"/>
      <charset val="17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rgb="FF0070C0"/>
      </left>
      <right style="medium">
        <color rgb="FF0070C0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</cellStyleXfs>
  <cellXfs count="230">
    <xf numFmtId="0" fontId="0" fillId="0" borderId="0" xfId="0"/>
    <xf numFmtId="0" fontId="8" fillId="0" borderId="0" xfId="0" applyFont="1"/>
    <xf numFmtId="0" fontId="3" fillId="0" borderId="1" xfId="0" applyFont="1" applyBorder="1" applyAlignment="1">
      <alignment horizontal="center" vertical="center"/>
    </xf>
    <xf numFmtId="0" fontId="7" fillId="0" borderId="0" xfId="0" applyFont="1"/>
    <xf numFmtId="10" fontId="8" fillId="0" borderId="0" xfId="0" applyNumberFormat="1" applyFont="1" applyAlignment="1">
      <alignment horizontal="center"/>
    </xf>
    <xf numFmtId="167" fontId="8" fillId="0" borderId="0" xfId="2" applyNumberFormat="1" applyFont="1"/>
    <xf numFmtId="0" fontId="3" fillId="0" borderId="0" xfId="0" applyFont="1" applyAlignment="1">
      <alignment horizontal="center" vertical="center"/>
    </xf>
    <xf numFmtId="0" fontId="16" fillId="0" borderId="0" xfId="0" applyFont="1" applyAlignment="1">
      <alignment horizontal="right" vertical="center" readingOrder="2"/>
    </xf>
    <xf numFmtId="0" fontId="24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165" fontId="24" fillId="0" borderId="2" xfId="0" applyNumberFormat="1" applyFont="1" applyBorder="1" applyAlignment="1">
      <alignment horizontal="center" vertical="center"/>
    </xf>
    <xf numFmtId="10" fontId="25" fillId="0" borderId="0" xfId="0" applyNumberFormat="1" applyFont="1" applyAlignment="1">
      <alignment horizontal="center"/>
    </xf>
    <xf numFmtId="10" fontId="8" fillId="0" borderId="2" xfId="1" applyNumberFormat="1" applyFont="1" applyFill="1" applyBorder="1" applyAlignment="1">
      <alignment horizontal="center" vertical="center"/>
    </xf>
    <xf numFmtId="3" fontId="8" fillId="0" borderId="0" xfId="0" applyNumberFormat="1" applyFont="1"/>
    <xf numFmtId="165" fontId="8" fillId="0" borderId="0" xfId="0" applyNumberFormat="1" applyFont="1"/>
    <xf numFmtId="168" fontId="8" fillId="0" borderId="0" xfId="0" applyNumberFormat="1" applyFont="1"/>
    <xf numFmtId="10" fontId="8" fillId="0" borderId="2" xfId="1" applyNumberFormat="1" applyFont="1" applyBorder="1" applyAlignment="1">
      <alignment horizontal="center" vertical="center"/>
    </xf>
    <xf numFmtId="0" fontId="1" fillId="0" borderId="0" xfId="0" applyFont="1"/>
    <xf numFmtId="0" fontId="8" fillId="0" borderId="0" xfId="0" applyFont="1" applyAlignment="1">
      <alignment horizontal="center"/>
    </xf>
    <xf numFmtId="165" fontId="33" fillId="0" borderId="0" xfId="2" applyNumberFormat="1" applyFont="1" applyFill="1"/>
    <xf numFmtId="10" fontId="24" fillId="0" borderId="0" xfId="0" applyNumberFormat="1" applyFont="1" applyAlignment="1">
      <alignment horizontal="center"/>
    </xf>
    <xf numFmtId="10" fontId="24" fillId="0" borderId="2" xfId="1" applyNumberFormat="1" applyFont="1" applyFill="1" applyBorder="1" applyAlignment="1">
      <alignment horizontal="center" vertical="center"/>
    </xf>
    <xf numFmtId="10" fontId="30" fillId="0" borderId="2" xfId="1" applyNumberFormat="1" applyFont="1" applyFill="1" applyBorder="1" applyAlignment="1">
      <alignment horizontal="center"/>
    </xf>
    <xf numFmtId="10" fontId="11" fillId="0" borderId="0" xfId="1" applyNumberFormat="1" applyFont="1" applyFill="1" applyAlignment="1">
      <alignment horizontal="center" vertical="center"/>
    </xf>
    <xf numFmtId="10" fontId="11" fillId="0" borderId="2" xfId="1" applyNumberFormat="1" applyFont="1" applyFill="1" applyBorder="1" applyAlignment="1">
      <alignment horizontal="center" vertical="center"/>
    </xf>
    <xf numFmtId="10" fontId="13" fillId="0" borderId="2" xfId="1" applyNumberFormat="1" applyFont="1" applyFill="1" applyBorder="1" applyAlignment="1">
      <alignment horizontal="center"/>
    </xf>
    <xf numFmtId="167" fontId="8" fillId="0" borderId="0" xfId="2" applyNumberFormat="1" applyFont="1" applyFill="1" applyAlignment="1">
      <alignment vertical="center"/>
    </xf>
    <xf numFmtId="165" fontId="37" fillId="0" borderId="0" xfId="0" applyNumberFormat="1" applyFont="1" applyAlignment="1">
      <alignment vertical="center" wrapText="1"/>
    </xf>
    <xf numFmtId="167" fontId="8" fillId="0" borderId="0" xfId="0" applyNumberFormat="1" applyFont="1"/>
    <xf numFmtId="165" fontId="24" fillId="0" borderId="0" xfId="0" applyNumberFormat="1" applyFont="1"/>
    <xf numFmtId="167" fontId="41" fillId="0" borderId="0" xfId="2" applyNumberFormat="1" applyFont="1" applyFill="1" applyAlignment="1">
      <alignment vertical="center"/>
    </xf>
    <xf numFmtId="0" fontId="8" fillId="0" borderId="0" xfId="0" applyFont="1" applyAlignment="1">
      <alignment wrapText="1"/>
    </xf>
    <xf numFmtId="167" fontId="42" fillId="0" borderId="8" xfId="2" applyNumberFormat="1" applyFont="1" applyFill="1" applyBorder="1" applyAlignment="1">
      <alignment vertical="center"/>
    </xf>
    <xf numFmtId="0" fontId="42" fillId="0" borderId="8" xfId="0" applyFont="1" applyBorder="1" applyAlignment="1">
      <alignment vertical="center"/>
    </xf>
    <xf numFmtId="167" fontId="24" fillId="0" borderId="0" xfId="2" applyNumberFormat="1" applyFont="1" applyFill="1" applyAlignment="1">
      <alignment vertical="center"/>
    </xf>
    <xf numFmtId="167" fontId="44" fillId="0" borderId="8" xfId="2" applyNumberFormat="1" applyFont="1" applyFill="1" applyBorder="1" applyAlignment="1">
      <alignment vertical="center"/>
    </xf>
    <xf numFmtId="3" fontId="24" fillId="0" borderId="0" xfId="0" applyNumberFormat="1" applyFont="1" applyAlignment="1">
      <alignment vertical="center"/>
    </xf>
    <xf numFmtId="0" fontId="14" fillId="0" borderId="0" xfId="3" applyFont="1" applyAlignment="1">
      <alignment horizontal="right" vertical="center" readingOrder="2"/>
    </xf>
    <xf numFmtId="0" fontId="26" fillId="0" borderId="0" xfId="3" applyFont="1" applyAlignment="1">
      <alignment horizontal="center" vertical="center" wrapText="1"/>
    </xf>
    <xf numFmtId="0" fontId="24" fillId="0" borderId="0" xfId="3" applyFont="1" applyAlignment="1">
      <alignment vertical="center" wrapText="1"/>
    </xf>
    <xf numFmtId="0" fontId="26" fillId="0" borderId="9" xfId="3" applyFont="1" applyBorder="1" applyAlignment="1">
      <alignment horizontal="center" vertical="center" wrapText="1"/>
    </xf>
    <xf numFmtId="0" fontId="26" fillId="0" borderId="0" xfId="3" applyFont="1" applyAlignment="1">
      <alignment vertical="center" wrapText="1"/>
    </xf>
    <xf numFmtId="0" fontId="26" fillId="0" borderId="7" xfId="3" applyFont="1" applyBorder="1" applyAlignment="1">
      <alignment horizontal="center" vertical="center" wrapText="1"/>
    </xf>
    <xf numFmtId="41" fontId="8" fillId="0" borderId="0" xfId="0" applyNumberFormat="1" applyFont="1" applyAlignment="1">
      <alignment wrapText="1"/>
    </xf>
    <xf numFmtId="41" fontId="8" fillId="0" borderId="0" xfId="0" applyNumberFormat="1" applyFont="1"/>
    <xf numFmtId="0" fontId="8" fillId="0" borderId="2" xfId="0" applyFont="1" applyBorder="1"/>
    <xf numFmtId="41" fontId="8" fillId="0" borderId="2" xfId="0" applyNumberFormat="1" applyFont="1" applyBorder="1"/>
    <xf numFmtId="165" fontId="0" fillId="0" borderId="0" xfId="2" applyNumberFormat="1" applyFont="1" applyFill="1"/>
    <xf numFmtId="165" fontId="31" fillId="0" borderId="0" xfId="0" applyNumberFormat="1" applyFont="1" applyFill="1"/>
    <xf numFmtId="165" fontId="52" fillId="0" borderId="0" xfId="0" applyNumberFormat="1" applyFont="1" applyFill="1" applyAlignment="1">
      <alignment horizontal="center" vertical="center"/>
    </xf>
    <xf numFmtId="165" fontId="9" fillId="0" borderId="0" xfId="0" applyNumberFormat="1" applyFont="1" applyFill="1"/>
    <xf numFmtId="165" fontId="29" fillId="0" borderId="0" xfId="0" applyNumberFormat="1" applyFont="1" applyFill="1"/>
    <xf numFmtId="165" fontId="29" fillId="0" borderId="0" xfId="0" applyNumberFormat="1" applyFont="1" applyFill="1" applyAlignment="1">
      <alignment horizontal="center"/>
    </xf>
    <xf numFmtId="0" fontId="54" fillId="0" borderId="0" xfId="0" applyFont="1" applyFill="1" applyAlignment="1">
      <alignment horizontal="right" vertical="center" readingOrder="2"/>
    </xf>
    <xf numFmtId="3" fontId="54" fillId="0" borderId="0" xfId="0" applyNumberFormat="1" applyFont="1" applyFill="1" applyAlignment="1">
      <alignment horizontal="right" vertical="center" readingOrder="2"/>
    </xf>
    <xf numFmtId="0" fontId="54" fillId="0" borderId="0" xfId="0" applyFont="1" applyFill="1" applyAlignment="1">
      <alignment horizontal="center" vertical="center" readingOrder="2"/>
    </xf>
    <xf numFmtId="165" fontId="8" fillId="0" borderId="0" xfId="0" applyNumberFormat="1" applyFont="1" applyFill="1"/>
    <xf numFmtId="165" fontId="8" fillId="0" borderId="0" xfId="0" applyNumberFormat="1" applyFont="1" applyFill="1" applyAlignment="1">
      <alignment horizontal="center"/>
    </xf>
    <xf numFmtId="165" fontId="29" fillId="0" borderId="0" xfId="0" applyNumberFormat="1" applyFont="1" applyFill="1" applyAlignment="1">
      <alignment wrapText="1"/>
    </xf>
    <xf numFmtId="165" fontId="30" fillId="0" borderId="1" xfId="0" applyNumberFormat="1" applyFont="1" applyFill="1" applyBorder="1" applyAlignment="1">
      <alignment horizontal="center" vertical="center" wrapText="1"/>
    </xf>
    <xf numFmtId="0" fontId="30" fillId="0" borderId="0" xfId="0" applyFont="1" applyFill="1"/>
    <xf numFmtId="0" fontId="29" fillId="0" borderId="0" xfId="0" applyFont="1" applyFill="1"/>
    <xf numFmtId="165" fontId="29" fillId="0" borderId="0" xfId="0" applyNumberFormat="1" applyFont="1" applyFill="1" applyAlignment="1">
      <alignment horizontal="right" vertical="center"/>
    </xf>
    <xf numFmtId="10" fontId="29" fillId="0" borderId="0" xfId="0" applyNumberFormat="1" applyFont="1" applyFill="1" applyAlignment="1">
      <alignment horizontal="center"/>
    </xf>
    <xf numFmtId="3" fontId="29" fillId="0" borderId="0" xfId="0" applyNumberFormat="1" applyFont="1" applyFill="1"/>
    <xf numFmtId="165" fontId="30" fillId="0" borderId="2" xfId="0" applyNumberFormat="1" applyFont="1" applyFill="1" applyBorder="1"/>
    <xf numFmtId="3" fontId="36" fillId="0" borderId="0" xfId="0" applyNumberFormat="1" applyFont="1" applyFill="1"/>
    <xf numFmtId="165" fontId="36" fillId="0" borderId="0" xfId="0" applyNumberFormat="1" applyFont="1" applyFill="1" applyAlignment="1">
      <alignment horizontal="right" vertical="center"/>
    </xf>
    <xf numFmtId="0" fontId="4" fillId="0" borderId="0" xfId="0" applyFont="1" applyFill="1"/>
    <xf numFmtId="0" fontId="5" fillId="0" borderId="1" xfId="0" applyFont="1" applyFill="1" applyBorder="1" applyAlignment="1">
      <alignment horizontal="center" vertical="center" wrapText="1"/>
    </xf>
    <xf numFmtId="3" fontId="35" fillId="0" borderId="0" xfId="0" applyNumberFormat="1" applyFont="1" applyFill="1"/>
    <xf numFmtId="0" fontId="6" fillId="0" borderId="0" xfId="0" applyFont="1" applyFill="1"/>
    <xf numFmtId="3" fontId="4" fillId="0" borderId="0" xfId="0" applyNumberFormat="1" applyFont="1" applyFill="1"/>
    <xf numFmtId="0" fontId="11" fillId="0" borderId="0" xfId="0" applyFont="1" applyFill="1"/>
    <xf numFmtId="168" fontId="4" fillId="0" borderId="0" xfId="0" applyNumberFormat="1" applyFont="1" applyFill="1"/>
    <xf numFmtId="165" fontId="4" fillId="0" borderId="0" xfId="0" applyNumberFormat="1" applyFont="1" applyFill="1"/>
    <xf numFmtId="0" fontId="4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 vertical="center" readingOrder="2"/>
    </xf>
    <xf numFmtId="0" fontId="5" fillId="0" borderId="4" xfId="0" applyFont="1" applyFill="1" applyBorder="1" applyAlignment="1">
      <alignment horizontal="center" vertical="center"/>
    </xf>
    <xf numFmtId="0" fontId="32" fillId="0" borderId="4" xfId="0" applyFont="1" applyFill="1" applyBorder="1" applyAlignment="1">
      <alignment horizontal="center" vertical="center" wrapText="1"/>
    </xf>
    <xf numFmtId="3" fontId="11" fillId="0" borderId="0" xfId="0" applyNumberFormat="1" applyFont="1" applyFill="1"/>
    <xf numFmtId="0" fontId="11" fillId="0" borderId="0" xfId="0" applyFont="1" applyFill="1" applyAlignment="1">
      <alignment vertical="center"/>
    </xf>
    <xf numFmtId="41" fontId="4" fillId="0" borderId="0" xfId="0" applyNumberFormat="1" applyFont="1" applyFill="1"/>
    <xf numFmtId="168" fontId="11" fillId="0" borderId="0" xfId="0" applyNumberFormat="1" applyFont="1" applyFill="1"/>
    <xf numFmtId="0" fontId="8" fillId="0" borderId="0" xfId="3" applyFont="1" applyFill="1"/>
    <xf numFmtId="0" fontId="3" fillId="0" borderId="0" xfId="3" applyFont="1" applyFill="1" applyAlignment="1">
      <alignment horizontal="center" vertical="center"/>
    </xf>
    <xf numFmtId="0" fontId="19" fillId="0" borderId="0" xfId="0" applyFont="1" applyFill="1" applyAlignment="1">
      <alignment horizontal="right" vertical="center" readingOrder="2"/>
    </xf>
    <xf numFmtId="0" fontId="3" fillId="0" borderId="5" xfId="3" applyFont="1" applyFill="1" applyBorder="1" applyAlignment="1">
      <alignment horizontal="center" vertical="center" wrapText="1"/>
    </xf>
    <xf numFmtId="0" fontId="8" fillId="0" borderId="5" xfId="3" applyFont="1" applyFill="1" applyBorder="1" applyAlignment="1">
      <alignment wrapText="1"/>
    </xf>
    <xf numFmtId="0" fontId="7" fillId="0" borderId="0" xfId="0" applyFont="1" applyFill="1"/>
    <xf numFmtId="0" fontId="8" fillId="0" borderId="0" xfId="0" applyFont="1" applyFill="1"/>
    <xf numFmtId="0" fontId="8" fillId="0" borderId="0" xfId="0" applyFont="1" applyFill="1" applyAlignment="1">
      <alignment horizontal="center"/>
    </xf>
    <xf numFmtId="165" fontId="8" fillId="0" borderId="2" xfId="0" applyNumberFormat="1" applyFont="1" applyFill="1" applyBorder="1"/>
    <xf numFmtId="166" fontId="8" fillId="0" borderId="2" xfId="3" applyNumberFormat="1" applyFont="1" applyFill="1" applyBorder="1"/>
    <xf numFmtId="168" fontId="8" fillId="0" borderId="0" xfId="3" applyNumberFormat="1" applyFont="1" applyFill="1"/>
    <xf numFmtId="0" fontId="9" fillId="0" borderId="0" xfId="0" applyFont="1" applyFill="1" applyAlignment="1">
      <alignment vertical="center"/>
    </xf>
    <xf numFmtId="0" fontId="9" fillId="0" borderId="0" xfId="0" applyFont="1" applyFill="1" applyAlignment="1">
      <alignment horizontal="center" vertical="center"/>
    </xf>
    <xf numFmtId="167" fontId="9" fillId="0" borderId="0" xfId="2" applyNumberFormat="1" applyFont="1" applyFill="1" applyAlignment="1">
      <alignment vertical="center"/>
    </xf>
    <xf numFmtId="0" fontId="41" fillId="0" borderId="0" xfId="0" applyFont="1" applyFill="1" applyAlignment="1">
      <alignment vertical="center"/>
    </xf>
    <xf numFmtId="0" fontId="29" fillId="0" borderId="0" xfId="0" applyFont="1" applyFill="1" applyAlignment="1">
      <alignment vertical="center"/>
    </xf>
    <xf numFmtId="3" fontId="10" fillId="0" borderId="0" xfId="0" applyNumberFormat="1" applyFont="1" applyFill="1" applyAlignment="1">
      <alignment horizontal="center" vertical="center"/>
    </xf>
    <xf numFmtId="41" fontId="8" fillId="0" borderId="0" xfId="0" applyNumberFormat="1" applyFont="1" applyFill="1"/>
    <xf numFmtId="167" fontId="10" fillId="0" borderId="0" xfId="2" applyNumberFormat="1" applyFont="1" applyFill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8" fillId="0" borderId="0" xfId="0" applyFont="1" applyFill="1" applyAlignment="1">
      <alignment horizontal="center" vertical="center"/>
    </xf>
    <xf numFmtId="0" fontId="24" fillId="0" borderId="0" xfId="0" applyFont="1" applyFill="1" applyAlignment="1">
      <alignment vertical="center"/>
    </xf>
    <xf numFmtId="0" fontId="24" fillId="0" borderId="0" xfId="0" applyFont="1" applyFill="1" applyAlignment="1">
      <alignment vertical="center" wrapText="1"/>
    </xf>
    <xf numFmtId="0" fontId="26" fillId="0" borderId="1" xfId="0" applyFont="1" applyFill="1" applyBorder="1" applyAlignment="1">
      <alignment horizontal="center" vertical="center" wrapText="1"/>
    </xf>
    <xf numFmtId="167" fontId="26" fillId="0" borderId="1" xfId="2" applyNumberFormat="1" applyFont="1" applyFill="1" applyBorder="1" applyAlignment="1">
      <alignment horizontal="center" vertical="center" wrapText="1"/>
    </xf>
    <xf numFmtId="0" fontId="41" fillId="0" borderId="0" xfId="0" applyFont="1" applyFill="1" applyAlignment="1">
      <alignment vertical="center" wrapText="1"/>
    </xf>
    <xf numFmtId="165" fontId="8" fillId="0" borderId="0" xfId="0" applyNumberFormat="1" applyFont="1" applyFill="1" applyAlignment="1">
      <alignment horizontal="right" vertical="center"/>
    </xf>
    <xf numFmtId="41" fontId="24" fillId="0" borderId="0" xfId="0" applyNumberFormat="1" applyFont="1" applyFill="1" applyAlignment="1">
      <alignment vertical="center"/>
    </xf>
    <xf numFmtId="3" fontId="24" fillId="0" borderId="0" xfId="0" applyNumberFormat="1" applyFont="1" applyFill="1" applyAlignment="1">
      <alignment vertical="center"/>
    </xf>
    <xf numFmtId="165" fontId="24" fillId="0" borderId="0" xfId="0" applyNumberFormat="1" applyFont="1" applyFill="1" applyAlignment="1">
      <alignment vertical="center"/>
    </xf>
    <xf numFmtId="165" fontId="8" fillId="0" borderId="0" xfId="0" applyNumberFormat="1" applyFont="1" applyFill="1" applyAlignment="1">
      <alignment vertical="center"/>
    </xf>
    <xf numFmtId="165" fontId="8" fillId="0" borderId="0" xfId="0" applyNumberFormat="1" applyFont="1" applyFill="1" applyAlignment="1">
      <alignment horizontal="center" vertical="center"/>
    </xf>
    <xf numFmtId="166" fontId="8" fillId="0" borderId="2" xfId="0" applyNumberFormat="1" applyFont="1" applyFill="1" applyBorder="1" applyAlignment="1">
      <alignment vertical="center"/>
    </xf>
    <xf numFmtId="41" fontId="33" fillId="0" borderId="0" xfId="0" applyNumberFormat="1" applyFont="1" applyFill="1"/>
    <xf numFmtId="41" fontId="47" fillId="0" borderId="0" xfId="0" applyNumberFormat="1" applyFont="1" applyFill="1"/>
    <xf numFmtId="3" fontId="8" fillId="0" borderId="0" xfId="0" applyNumberFormat="1" applyFont="1" applyFill="1"/>
    <xf numFmtId="165" fontId="9" fillId="0" borderId="0" xfId="0" applyNumberFormat="1" applyFont="1" applyFill="1" applyAlignment="1">
      <alignment vertical="center"/>
    </xf>
    <xf numFmtId="165" fontId="38" fillId="0" borderId="0" xfId="0" applyNumberFormat="1" applyFont="1" applyFill="1" applyAlignment="1">
      <alignment vertical="center"/>
    </xf>
    <xf numFmtId="3" fontId="7" fillId="0" borderId="0" xfId="0" applyNumberFormat="1" applyFont="1" applyFill="1" applyAlignment="1">
      <alignment horizontal="center" vertical="center"/>
    </xf>
    <xf numFmtId="3" fontId="7" fillId="0" borderId="0" xfId="0" applyNumberFormat="1" applyFont="1" applyFill="1" applyAlignment="1">
      <alignment vertical="center"/>
    </xf>
    <xf numFmtId="166" fontId="7" fillId="0" borderId="0" xfId="0" applyNumberFormat="1" applyFont="1" applyFill="1" applyAlignment="1">
      <alignment vertical="center"/>
    </xf>
    <xf numFmtId="167" fontId="7" fillId="0" borderId="0" xfId="2" applyNumberFormat="1" applyFont="1" applyFill="1" applyBorder="1" applyAlignment="1">
      <alignment vertical="center"/>
    </xf>
    <xf numFmtId="167" fontId="11" fillId="0" borderId="0" xfId="2" applyNumberFormat="1" applyFont="1" applyFill="1" applyAlignment="1">
      <alignment vertical="center"/>
    </xf>
    <xf numFmtId="0" fontId="13" fillId="0" borderId="0" xfId="0" applyFont="1" applyFill="1"/>
    <xf numFmtId="0" fontId="9" fillId="0" borderId="0" xfId="0" applyFont="1" applyFill="1"/>
    <xf numFmtId="0" fontId="8" fillId="0" borderId="0" xfId="0" applyFont="1" applyFill="1" applyAlignment="1">
      <alignment wrapText="1"/>
    </xf>
    <xf numFmtId="0" fontId="3" fillId="0" borderId="4" xfId="0" applyFont="1" applyFill="1" applyBorder="1" applyAlignment="1">
      <alignment horizontal="center" vertical="center" wrapText="1"/>
    </xf>
    <xf numFmtId="165" fontId="8" fillId="0" borderId="0" xfId="0" applyNumberFormat="1" applyFont="1" applyFill="1" applyAlignment="1">
      <alignment wrapText="1"/>
    </xf>
    <xf numFmtId="165" fontId="0" fillId="0" borderId="0" xfId="0" applyNumberFormat="1" applyFill="1"/>
    <xf numFmtId="0" fontId="8" fillId="0" borderId="0" xfId="0" applyFont="1" applyFill="1" applyAlignment="1">
      <alignment horizontal="right" vertical="center"/>
    </xf>
    <xf numFmtId="165" fontId="8" fillId="0" borderId="2" xfId="0" applyNumberFormat="1" applyFont="1" applyFill="1" applyBorder="1" applyAlignment="1">
      <alignment horizontal="right" vertical="center"/>
    </xf>
    <xf numFmtId="168" fontId="8" fillId="0" borderId="0" xfId="0" applyNumberFormat="1" applyFont="1" applyFill="1"/>
    <xf numFmtId="3" fontId="50" fillId="0" borderId="0" xfId="0" applyNumberFormat="1" applyFont="1" applyFill="1"/>
    <xf numFmtId="165" fontId="47" fillId="0" borderId="0" xfId="0" applyNumberFormat="1" applyFont="1" applyFill="1" applyAlignment="1">
      <alignment horizontal="right" vertical="center"/>
    </xf>
    <xf numFmtId="165" fontId="33" fillId="0" borderId="0" xfId="0" applyNumberFormat="1" applyFont="1" applyFill="1" applyAlignment="1">
      <alignment horizontal="right" vertical="center"/>
    </xf>
    <xf numFmtId="0" fontId="10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horizontal="right" vertical="center" readingOrder="2"/>
    </xf>
    <xf numFmtId="0" fontId="5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6" fillId="0" borderId="0" xfId="0" applyFont="1" applyFill="1" applyAlignment="1">
      <alignment horizontal="right" vertical="center" readingOrder="2"/>
    </xf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14" fillId="0" borderId="0" xfId="3" applyFont="1" applyAlignment="1">
      <alignment horizontal="right" vertical="center" readingOrder="2"/>
    </xf>
    <xf numFmtId="0" fontId="8" fillId="0" borderId="6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16" fillId="0" borderId="0" xfId="0" applyFont="1" applyAlignment="1">
      <alignment horizontal="right" vertical="center" readingOrder="2"/>
    </xf>
    <xf numFmtId="0" fontId="20" fillId="0" borderId="6" xfId="0" applyFont="1" applyBorder="1" applyAlignment="1">
      <alignment horizontal="center" vertical="center" readingOrder="2"/>
    </xf>
    <xf numFmtId="0" fontId="10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right" vertical="center" readingOrder="2"/>
    </xf>
    <xf numFmtId="0" fontId="28" fillId="0" borderId="0" xfId="0" applyFont="1" applyFill="1" applyAlignment="1">
      <alignment horizontal="center" vertical="center"/>
    </xf>
    <xf numFmtId="0" fontId="26" fillId="0" borderId="0" xfId="0" applyFont="1" applyFill="1" applyAlignment="1">
      <alignment horizontal="center" vertical="center"/>
    </xf>
    <xf numFmtId="0" fontId="26" fillId="0" borderId="1" xfId="0" applyFont="1" applyFill="1" applyBorder="1" applyAlignment="1">
      <alignment horizontal="center" vertical="center"/>
    </xf>
    <xf numFmtId="165" fontId="51" fillId="0" borderId="0" xfId="0" applyNumberFormat="1" applyFont="1" applyFill="1" applyAlignment="1">
      <alignment horizontal="center" vertical="center"/>
    </xf>
    <xf numFmtId="165" fontId="30" fillId="0" borderId="0" xfId="0" applyNumberFormat="1" applyFont="1" applyFill="1" applyAlignment="1">
      <alignment horizontal="center" vertical="center"/>
    </xf>
    <xf numFmtId="165" fontId="30" fillId="0" borderId="1" xfId="0" applyNumberFormat="1" applyFont="1" applyFill="1" applyBorder="1" applyAlignment="1">
      <alignment horizontal="center" vertical="center"/>
    </xf>
    <xf numFmtId="0" fontId="53" fillId="0" borderId="0" xfId="0" applyFont="1" applyFill="1" applyAlignment="1">
      <alignment horizontal="right" vertical="center" readingOrder="2"/>
    </xf>
    <xf numFmtId="0" fontId="3" fillId="0" borderId="0" xfId="3" applyFont="1" applyFill="1" applyAlignment="1">
      <alignment horizontal="center" vertical="center"/>
    </xf>
    <xf numFmtId="0" fontId="19" fillId="0" borderId="0" xfId="0" applyFont="1" applyFill="1" applyAlignment="1">
      <alignment horizontal="right" vertical="center" readingOrder="2"/>
    </xf>
    <xf numFmtId="0" fontId="5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6" fillId="0" borderId="0" xfId="0" applyFont="1" applyFill="1" applyAlignment="1">
      <alignment horizontal="right" vertical="center" readingOrder="2"/>
    </xf>
    <xf numFmtId="0" fontId="27" fillId="0" borderId="0" xfId="0" applyFont="1" applyFill="1" applyAlignment="1">
      <alignment horizontal="center" vertical="center"/>
    </xf>
    <xf numFmtId="0" fontId="36" fillId="0" borderId="0" xfId="0" applyFont="1" applyFill="1" applyAlignment="1">
      <alignment vertical="center"/>
    </xf>
    <xf numFmtId="0" fontId="23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horizontal="center" vertical="center" readingOrder="2"/>
    </xf>
    <xf numFmtId="0" fontId="25" fillId="0" borderId="0" xfId="0" applyFont="1" applyFill="1" applyAlignment="1">
      <alignment vertical="center"/>
    </xf>
    <xf numFmtId="0" fontId="25" fillId="0" borderId="0" xfId="0" applyFont="1" applyFill="1" applyAlignment="1">
      <alignment horizontal="center" vertical="center"/>
    </xf>
    <xf numFmtId="0" fontId="43" fillId="0" borderId="0" xfId="0" applyFont="1" applyFill="1" applyAlignment="1">
      <alignment vertical="center"/>
    </xf>
    <xf numFmtId="0" fontId="26" fillId="0" borderId="6" xfId="0" applyFont="1" applyFill="1" applyBorder="1" applyAlignment="1">
      <alignment horizontal="center" vertical="center"/>
    </xf>
    <xf numFmtId="0" fontId="26" fillId="0" borderId="7" xfId="0" applyFont="1" applyFill="1" applyBorder="1" applyAlignment="1">
      <alignment horizontal="center" vertical="center"/>
    </xf>
    <xf numFmtId="0" fontId="26" fillId="0" borderId="7" xfId="0" applyFont="1" applyFill="1" applyBorder="1" applyAlignment="1">
      <alignment horizontal="center" vertical="center" wrapText="1"/>
    </xf>
    <xf numFmtId="0" fontId="26" fillId="0" borderId="6" xfId="0" applyFont="1" applyFill="1" applyBorder="1" applyAlignment="1">
      <alignment horizontal="center" vertical="center"/>
    </xf>
    <xf numFmtId="0" fontId="26" fillId="0" borderId="6" xfId="0" applyFont="1" applyFill="1" applyBorder="1" applyAlignment="1">
      <alignment horizontal="center" vertical="center" wrapText="1"/>
    </xf>
    <xf numFmtId="0" fontId="42" fillId="0" borderId="8" xfId="0" applyFont="1" applyFill="1" applyBorder="1" applyAlignment="1">
      <alignment vertical="center"/>
    </xf>
    <xf numFmtId="0" fontId="23" fillId="0" borderId="0" xfId="0" applyFont="1" applyFill="1"/>
    <xf numFmtId="0" fontId="24" fillId="0" borderId="0" xfId="0" applyFont="1" applyFill="1"/>
    <xf numFmtId="41" fontId="24" fillId="0" borderId="0" xfId="0" applyNumberFormat="1" applyFont="1" applyFill="1"/>
    <xf numFmtId="10" fontId="24" fillId="0" borderId="0" xfId="0" applyNumberFormat="1" applyFont="1" applyFill="1" applyAlignment="1">
      <alignment horizontal="center" vertical="center"/>
    </xf>
    <xf numFmtId="3" fontId="45" fillId="0" borderId="0" xfId="0" applyNumberFormat="1" applyFont="1" applyFill="1"/>
    <xf numFmtId="3" fontId="40" fillId="0" borderId="0" xfId="0" applyNumberFormat="1" applyFont="1" applyFill="1"/>
    <xf numFmtId="3" fontId="46" fillId="0" borderId="0" xfId="0" applyNumberFormat="1" applyFont="1" applyFill="1"/>
    <xf numFmtId="3" fontId="39" fillId="0" borderId="0" xfId="0" applyNumberFormat="1" applyFont="1" applyFill="1"/>
    <xf numFmtId="41" fontId="24" fillId="0" borderId="0" xfId="0" applyNumberFormat="1" applyFont="1" applyFill="1" applyAlignment="1">
      <alignment horizontal="center" vertical="center"/>
    </xf>
    <xf numFmtId="166" fontId="24" fillId="0" borderId="2" xfId="0" applyNumberFormat="1" applyFont="1" applyFill="1" applyBorder="1" applyAlignment="1">
      <alignment vertical="center"/>
    </xf>
    <xf numFmtId="3" fontId="24" fillId="0" borderId="0" xfId="0" applyNumberFormat="1" applyFont="1" applyFill="1" applyAlignment="1">
      <alignment horizontal="center" vertical="center"/>
    </xf>
    <xf numFmtId="167" fontId="36" fillId="0" borderId="0" xfId="0" applyNumberFormat="1" applyFont="1" applyFill="1" applyAlignment="1">
      <alignment vertical="center"/>
    </xf>
    <xf numFmtId="0" fontId="24" fillId="0" borderId="0" xfId="0" applyFont="1" applyFill="1" applyAlignment="1">
      <alignment horizontal="center" vertical="center"/>
    </xf>
    <xf numFmtId="166" fontId="24" fillId="0" borderId="0" xfId="0" applyNumberFormat="1" applyFont="1" applyFill="1" applyAlignment="1">
      <alignment vertical="center"/>
    </xf>
    <xf numFmtId="3" fontId="49" fillId="0" borderId="0" xfId="0" applyNumberFormat="1" applyFont="1" applyFill="1" applyAlignment="1">
      <alignment vertical="center"/>
    </xf>
    <xf numFmtId="3" fontId="48" fillId="0" borderId="0" xfId="0" applyNumberFormat="1" applyFont="1" applyFill="1" applyBorder="1" applyAlignment="1">
      <alignment horizontal="center" vertical="top"/>
    </xf>
    <xf numFmtId="167" fontId="24" fillId="0" borderId="0" xfId="0" applyNumberFormat="1" applyFont="1" applyFill="1" applyAlignment="1">
      <alignment vertical="center"/>
    </xf>
    <xf numFmtId="0" fontId="12" fillId="0" borderId="0" xfId="0" applyFont="1" applyFill="1" applyAlignment="1">
      <alignment vertical="center"/>
    </xf>
    <xf numFmtId="0" fontId="11" fillId="0" borderId="0" xfId="0" applyFont="1" applyFill="1" applyAlignment="1">
      <alignment horizontal="center"/>
    </xf>
    <xf numFmtId="0" fontId="15" fillId="0" borderId="0" xfId="0" applyFont="1" applyFill="1" applyAlignment="1">
      <alignment horizontal="right" vertical="center" readingOrder="2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0" xfId="0" applyFont="1" applyFill="1" applyAlignment="1">
      <alignment horizontal="center" vertical="center" wrapText="1"/>
    </xf>
    <xf numFmtId="43" fontId="11" fillId="0" borderId="0" xfId="0" applyNumberFormat="1" applyFont="1" applyFill="1" applyAlignment="1">
      <alignment horizontal="center"/>
    </xf>
    <xf numFmtId="41" fontId="11" fillId="0" borderId="0" xfId="0" applyNumberFormat="1" applyFont="1" applyFill="1"/>
    <xf numFmtId="10" fontId="11" fillId="0" borderId="0" xfId="0" applyNumberFormat="1" applyFont="1" applyFill="1" applyAlignment="1">
      <alignment horizontal="center"/>
    </xf>
    <xf numFmtId="3" fontId="13" fillId="0" borderId="2" xfId="0" applyNumberFormat="1" applyFont="1" applyFill="1" applyBorder="1"/>
    <xf numFmtId="3" fontId="11" fillId="0" borderId="0" xfId="0" applyNumberFormat="1" applyFont="1" applyFill="1" applyAlignment="1">
      <alignment horizontal="center"/>
    </xf>
    <xf numFmtId="165" fontId="11" fillId="0" borderId="0" xfId="0" applyNumberFormat="1" applyFont="1" applyFill="1"/>
    <xf numFmtId="0" fontId="17" fillId="0" borderId="0" xfId="0" applyFont="1" applyFill="1" applyAlignment="1">
      <alignment horizontal="right" vertical="center" readingOrder="2"/>
    </xf>
    <xf numFmtId="0" fontId="3" fillId="0" borderId="3" xfId="0" applyFont="1" applyFill="1" applyBorder="1" applyAlignment="1">
      <alignment horizontal="center" vertical="center"/>
    </xf>
    <xf numFmtId="3" fontId="8" fillId="0" borderId="0" xfId="0" applyNumberFormat="1" applyFont="1" applyFill="1" applyAlignment="1">
      <alignment horizontal="center"/>
    </xf>
    <xf numFmtId="43" fontId="8" fillId="0" borderId="0" xfId="0" applyNumberFormat="1" applyFont="1" applyFill="1" applyAlignment="1">
      <alignment horizontal="center"/>
    </xf>
    <xf numFmtId="167" fontId="3" fillId="0" borderId="2" xfId="2" applyNumberFormat="1" applyFont="1" applyFill="1" applyBorder="1" applyAlignment="1">
      <alignment horizontal="center" vertical="center"/>
    </xf>
    <xf numFmtId="43" fontId="3" fillId="0" borderId="2" xfId="2" applyNumberFormat="1" applyFont="1" applyFill="1" applyBorder="1" applyAlignment="1">
      <alignment horizontal="center" vertical="center"/>
    </xf>
    <xf numFmtId="167" fontId="8" fillId="0" borderId="0" xfId="0" applyNumberFormat="1" applyFont="1" applyFill="1"/>
    <xf numFmtId="0" fontId="18" fillId="0" borderId="0" xfId="0" applyFont="1" applyFill="1" applyAlignment="1">
      <alignment horizontal="right" vertical="center" readingOrder="2"/>
    </xf>
    <xf numFmtId="0" fontId="3" fillId="0" borderId="3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wrapText="1"/>
    </xf>
    <xf numFmtId="0" fontId="11" fillId="0" borderId="0" xfId="0" applyFont="1" applyFill="1" applyAlignment="1">
      <alignment wrapText="1"/>
    </xf>
    <xf numFmtId="165" fontId="11" fillId="0" borderId="0" xfId="0" applyNumberFormat="1" applyFont="1" applyFill="1" applyAlignment="1">
      <alignment wrapText="1"/>
    </xf>
    <xf numFmtId="3" fontId="34" fillId="0" borderId="0" xfId="0" applyNumberFormat="1" applyFont="1" applyFill="1"/>
    <xf numFmtId="41" fontId="8" fillId="0" borderId="7" xfId="0" applyNumberFormat="1" applyFont="1" applyFill="1" applyBorder="1"/>
    <xf numFmtId="165" fontId="13" fillId="0" borderId="2" xfId="0" applyNumberFormat="1" applyFont="1" applyFill="1" applyBorder="1" applyAlignment="1">
      <alignment vertical="center"/>
    </xf>
    <xf numFmtId="165" fontId="13" fillId="0" borderId="2" xfId="0" applyNumberFormat="1" applyFont="1" applyFill="1" applyBorder="1"/>
    <xf numFmtId="165" fontId="13" fillId="0" borderId="2" xfId="0" applyNumberFormat="1" applyFont="1" applyFill="1" applyBorder="1" applyAlignment="1">
      <alignment horizontal="right"/>
    </xf>
  </cellXfs>
  <cellStyles count="5">
    <cellStyle name="Comma" xfId="2" builtinId="3"/>
    <cellStyle name="Comma 2" xfId="4" xr:uid="{20F315B7-6660-4AC9-9D35-9FCEB33F9C15}"/>
    <cellStyle name="Normal" xfId="0" builtinId="0"/>
    <cellStyle name="Normal 2" xfId="3" xr:uid="{00000000-0005-0000-0000-000002000000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7621</xdr:colOff>
      <xdr:row>10</xdr:row>
      <xdr:rowOff>173264</xdr:rowOff>
    </xdr:from>
    <xdr:to>
      <xdr:col>9</xdr:col>
      <xdr:colOff>355600</xdr:colOff>
      <xdr:row>22</xdr:row>
      <xdr:rowOff>87992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1844400" y="2078264"/>
          <a:ext cx="4615179" cy="2200728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12</xdr:col>
      <xdr:colOff>19050</xdr:colOff>
      <xdr:row>49</xdr:row>
      <xdr:rowOff>156880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A527D65-4BB4-4898-A069-8078BA709D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0352150" y="0"/>
          <a:ext cx="7334249" cy="94913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9:M32"/>
  <sheetViews>
    <sheetView rightToLeft="1" tabSelected="1" view="pageBreakPreview" zoomScaleNormal="100" zoomScaleSheetLayoutView="100" workbookViewId="0">
      <selection activeCell="J33" sqref="J33"/>
    </sheetView>
  </sheetViews>
  <sheetFormatPr defaultRowHeight="15"/>
  <sheetData>
    <row r="19" spans="1:13" ht="15" customHeight="1"/>
    <row r="20" spans="1:13" ht="15" customHeight="1"/>
    <row r="21" spans="1:13" ht="15" customHeight="1"/>
    <row r="23" spans="1:13" ht="15" customHeight="1">
      <c r="A23" s="146" t="s">
        <v>91</v>
      </c>
      <c r="B23" s="146"/>
      <c r="C23" s="146"/>
      <c r="D23" s="146"/>
      <c r="E23" s="146"/>
      <c r="F23" s="146"/>
      <c r="G23" s="146"/>
      <c r="H23" s="146"/>
      <c r="I23" s="146"/>
      <c r="J23" s="146"/>
      <c r="K23" s="146"/>
      <c r="L23" s="146"/>
      <c r="M23" s="146"/>
    </row>
    <row r="24" spans="1:13" ht="15" customHeight="1">
      <c r="A24" s="146"/>
      <c r="B24" s="146"/>
      <c r="C24" s="146"/>
      <c r="D24" s="146"/>
      <c r="E24" s="146"/>
      <c r="F24" s="146"/>
      <c r="G24" s="146"/>
      <c r="H24" s="146"/>
      <c r="I24" s="146"/>
      <c r="J24" s="146"/>
      <c r="K24" s="146"/>
      <c r="L24" s="146"/>
      <c r="M24" s="146"/>
    </row>
    <row r="25" spans="1:13" ht="15" customHeight="1">
      <c r="A25" s="146"/>
      <c r="B25" s="146"/>
      <c r="C25" s="146"/>
      <c r="D25" s="146"/>
      <c r="E25" s="146"/>
      <c r="F25" s="146"/>
      <c r="G25" s="146"/>
      <c r="H25" s="146"/>
      <c r="I25" s="146"/>
      <c r="J25" s="146"/>
      <c r="K25" s="146"/>
      <c r="L25" s="146"/>
      <c r="M25" s="146"/>
    </row>
    <row r="28" spans="1:13">
      <c r="A28" s="147" t="s">
        <v>166</v>
      </c>
      <c r="B28" s="147"/>
      <c r="C28" s="147"/>
      <c r="D28" s="147"/>
      <c r="E28" s="147"/>
      <c r="F28" s="147"/>
      <c r="G28" s="147"/>
      <c r="H28" s="147"/>
      <c r="I28" s="147"/>
      <c r="J28" s="147"/>
      <c r="K28" s="147"/>
      <c r="L28" s="147"/>
      <c r="M28" s="147"/>
    </row>
    <row r="29" spans="1:13">
      <c r="A29" s="147"/>
      <c r="B29" s="147"/>
      <c r="C29" s="147"/>
      <c r="D29" s="147"/>
      <c r="E29" s="147"/>
      <c r="F29" s="147"/>
      <c r="G29" s="147"/>
      <c r="H29" s="147"/>
      <c r="I29" s="147"/>
      <c r="J29" s="147"/>
      <c r="K29" s="147"/>
      <c r="L29" s="147"/>
      <c r="M29" s="147"/>
    </row>
    <row r="30" spans="1:13">
      <c r="A30" s="147"/>
      <c r="B30" s="147"/>
      <c r="C30" s="147"/>
      <c r="D30" s="147"/>
      <c r="E30" s="147"/>
      <c r="F30" s="147"/>
      <c r="G30" s="147"/>
      <c r="H30" s="147"/>
      <c r="I30" s="147"/>
      <c r="J30" s="147"/>
      <c r="K30" s="147"/>
      <c r="L30" s="147"/>
      <c r="M30" s="147"/>
    </row>
    <row r="32" spans="1:13">
      <c r="C32" s="17"/>
    </row>
  </sheetData>
  <mergeCells count="2">
    <mergeCell ref="A23:M25"/>
    <mergeCell ref="A28:M30"/>
  </mergeCells>
  <pageMargins left="0.7" right="0.7" top="0.75" bottom="0.75" header="0.3" footer="0.3"/>
  <pageSetup paperSize="9" scale="73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50"/>
  </sheetPr>
  <dimension ref="A2:AA71"/>
  <sheetViews>
    <sheetView rightToLeft="1" view="pageBreakPreview" zoomScale="40" zoomScaleNormal="91" zoomScaleSheetLayoutView="40" workbookViewId="0">
      <selection activeCell="Q11" sqref="Q11"/>
    </sheetView>
  </sheetViews>
  <sheetFormatPr defaultColWidth="9.140625" defaultRowHeight="27.75"/>
  <cols>
    <col min="1" max="1" width="74.140625" style="56" bestFit="1" customWidth="1"/>
    <col min="2" max="2" width="1" style="56" customWidth="1"/>
    <col min="3" max="3" width="39.28515625" style="56" bestFit="1" customWidth="1"/>
    <col min="4" max="4" width="1" style="56" customWidth="1"/>
    <col min="5" max="5" width="45.7109375" style="56" bestFit="1" customWidth="1"/>
    <col min="6" max="6" width="2.5703125" style="56" customWidth="1"/>
    <col min="7" max="7" width="44.28515625" style="56" bestFit="1" customWidth="1"/>
    <col min="8" max="8" width="1" style="56" customWidth="1"/>
    <col min="9" max="9" width="43.85546875" style="56" bestFit="1" customWidth="1"/>
    <col min="10" max="10" width="1" style="56" customWidth="1"/>
    <col min="11" max="11" width="22.28515625" style="57" customWidth="1"/>
    <col min="12" max="12" width="1" style="56" customWidth="1"/>
    <col min="13" max="13" width="44.28515625" style="56" bestFit="1" customWidth="1"/>
    <col min="14" max="14" width="1" style="56" customWidth="1"/>
    <col min="15" max="15" width="44.5703125" style="56" bestFit="1" customWidth="1"/>
    <col min="16" max="16" width="1.5703125" style="56" customWidth="1"/>
    <col min="17" max="17" width="44" style="56" customWidth="1"/>
    <col min="18" max="18" width="1.28515625" style="56" customWidth="1"/>
    <col min="19" max="19" width="43.42578125" style="56" customWidth="1"/>
    <col min="20" max="20" width="1" style="56" customWidth="1"/>
    <col min="21" max="21" width="23.42578125" style="57" customWidth="1"/>
    <col min="22" max="22" width="1" style="56" customWidth="1"/>
    <col min="23" max="23" width="36.5703125" style="56" bestFit="1" customWidth="1"/>
    <col min="24" max="24" width="34.85546875" style="56" bestFit="1" customWidth="1"/>
    <col min="25" max="25" width="37.7109375" style="56" bestFit="1" customWidth="1"/>
    <col min="26" max="26" width="23" style="56" bestFit="1" customWidth="1"/>
    <col min="27" max="27" width="31.7109375" style="56" bestFit="1" customWidth="1"/>
    <col min="28" max="16384" width="9.140625" style="56"/>
  </cols>
  <sheetData>
    <row r="2" spans="1:25" s="48" customFormat="1" ht="78">
      <c r="A2" s="161" t="s">
        <v>65</v>
      </c>
      <c r="B2" s="161"/>
      <c r="C2" s="161"/>
      <c r="D2" s="161"/>
      <c r="E2" s="161"/>
      <c r="F2" s="161"/>
      <c r="G2" s="161"/>
      <c r="H2" s="161"/>
      <c r="I2" s="161"/>
      <c r="J2" s="161"/>
      <c r="K2" s="161"/>
      <c r="L2" s="161"/>
      <c r="M2" s="161"/>
      <c r="N2" s="161"/>
      <c r="O2" s="161"/>
      <c r="P2" s="161"/>
      <c r="Q2" s="161"/>
      <c r="R2" s="161"/>
      <c r="S2" s="161"/>
      <c r="T2" s="161"/>
      <c r="U2" s="161"/>
    </row>
    <row r="3" spans="1:25" s="48" customFormat="1" ht="78">
      <c r="A3" s="161" t="s">
        <v>29</v>
      </c>
      <c r="B3" s="161"/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161"/>
      <c r="P3" s="161"/>
      <c r="Q3" s="161"/>
      <c r="R3" s="161"/>
      <c r="S3" s="161"/>
      <c r="T3" s="161"/>
      <c r="U3" s="161"/>
    </row>
    <row r="4" spans="1:25" s="48" customFormat="1" ht="78">
      <c r="A4" s="161" t="str">
        <f>'درآمد ناشی از فروش '!A4:Q4</f>
        <v>برای ماه منتهی به 1402/12/29</v>
      </c>
      <c r="B4" s="161"/>
      <c r="C4" s="161"/>
      <c r="D4" s="161"/>
      <c r="E4" s="161"/>
      <c r="F4" s="161"/>
      <c r="G4" s="161"/>
      <c r="H4" s="161"/>
      <c r="I4" s="161"/>
      <c r="J4" s="161"/>
      <c r="K4" s="161"/>
      <c r="L4" s="161"/>
      <c r="M4" s="161"/>
      <c r="N4" s="161"/>
      <c r="O4" s="161"/>
      <c r="P4" s="161"/>
      <c r="Q4" s="161"/>
      <c r="R4" s="161"/>
      <c r="S4" s="161"/>
      <c r="T4" s="161"/>
      <c r="U4" s="161"/>
    </row>
    <row r="5" spans="1:25" s="50" customFormat="1" ht="36">
      <c r="A5" s="49"/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</row>
    <row r="6" spans="1:25" s="51" customFormat="1" ht="53.25">
      <c r="A6" s="164" t="s">
        <v>78</v>
      </c>
      <c r="B6" s="164"/>
      <c r="C6" s="164"/>
      <c r="D6" s="164"/>
      <c r="E6" s="164"/>
      <c r="F6" s="164"/>
      <c r="G6" s="164"/>
      <c r="H6" s="164"/>
      <c r="I6" s="164"/>
      <c r="J6" s="164"/>
      <c r="K6" s="164"/>
      <c r="L6" s="164"/>
      <c r="M6" s="164"/>
      <c r="N6" s="164"/>
      <c r="O6" s="164"/>
      <c r="P6" s="164"/>
      <c r="Q6" s="164"/>
      <c r="R6" s="164"/>
      <c r="S6" s="164"/>
      <c r="U6" s="52"/>
    </row>
    <row r="7" spans="1:25" ht="40.5">
      <c r="A7" s="53"/>
      <c r="B7" s="53"/>
      <c r="C7" s="53"/>
      <c r="D7" s="53"/>
      <c r="E7" s="53"/>
      <c r="F7" s="53"/>
      <c r="G7" s="53"/>
      <c r="H7" s="53"/>
      <c r="I7" s="54"/>
      <c r="J7" s="53"/>
      <c r="K7" s="55"/>
      <c r="L7" s="53"/>
      <c r="M7" s="53"/>
      <c r="N7" s="53"/>
      <c r="O7" s="53"/>
      <c r="P7" s="53"/>
      <c r="Q7" s="53"/>
      <c r="R7" s="53"/>
      <c r="S7" s="54"/>
    </row>
    <row r="8" spans="1:25" s="51" customFormat="1" ht="46.5" customHeight="1" thickBot="1">
      <c r="A8" s="162" t="s">
        <v>3</v>
      </c>
      <c r="C8" s="163" t="s">
        <v>170</v>
      </c>
      <c r="D8" s="163" t="s">
        <v>31</v>
      </c>
      <c r="E8" s="163" t="s">
        <v>31</v>
      </c>
      <c r="F8" s="163"/>
      <c r="G8" s="163" t="s">
        <v>31</v>
      </c>
      <c r="H8" s="163" t="s">
        <v>31</v>
      </c>
      <c r="I8" s="163" t="s">
        <v>31</v>
      </c>
      <c r="J8" s="163" t="s">
        <v>31</v>
      </c>
      <c r="K8" s="163" t="s">
        <v>31</v>
      </c>
      <c r="M8" s="163" t="s">
        <v>171</v>
      </c>
      <c r="N8" s="163" t="s">
        <v>32</v>
      </c>
      <c r="O8" s="163" t="s">
        <v>32</v>
      </c>
      <c r="P8" s="163" t="s">
        <v>32</v>
      </c>
      <c r="Q8" s="163" t="s">
        <v>32</v>
      </c>
      <c r="R8" s="163"/>
      <c r="S8" s="163" t="s">
        <v>32</v>
      </c>
      <c r="T8" s="163" t="s">
        <v>32</v>
      </c>
      <c r="U8" s="163" t="s">
        <v>32</v>
      </c>
    </row>
    <row r="9" spans="1:25" s="58" customFormat="1" ht="76.5" customHeight="1" thickBot="1">
      <c r="A9" s="163" t="s">
        <v>3</v>
      </c>
      <c r="C9" s="59" t="s">
        <v>49</v>
      </c>
      <c r="E9" s="59" t="s">
        <v>50</v>
      </c>
      <c r="F9" s="59"/>
      <c r="G9" s="59" t="s">
        <v>51</v>
      </c>
      <c r="I9" s="59" t="s">
        <v>22</v>
      </c>
      <c r="K9" s="59" t="s">
        <v>52</v>
      </c>
      <c r="M9" s="59" t="s">
        <v>49</v>
      </c>
      <c r="O9" s="59" t="s">
        <v>50</v>
      </c>
      <c r="Q9" s="59" t="s">
        <v>51</v>
      </c>
      <c r="R9" s="59"/>
      <c r="S9" s="59" t="s">
        <v>22</v>
      </c>
      <c r="U9" s="59" t="s">
        <v>52</v>
      </c>
    </row>
    <row r="10" spans="1:25" s="61" customFormat="1" ht="51" customHeight="1">
      <c r="A10" s="60" t="s">
        <v>121</v>
      </c>
      <c r="C10" s="62">
        <f>VLOOKUP(A10,aaa,13,0)</f>
        <v>0</v>
      </c>
      <c r="D10" s="62"/>
      <c r="E10" s="62">
        <f>VLOOKUP(A10,'درآمد ناشی از تغییر قیمت اوراق '!$A$9:$Q$30,9,0)</f>
        <v>8686198453</v>
      </c>
      <c r="F10" s="62"/>
      <c r="G10" s="62">
        <f>VLOOKUP(A10,'درآمد ناشی از فروش '!$A$9:$Q$45,9,0)</f>
        <v>555906279</v>
      </c>
      <c r="H10" s="62"/>
      <c r="I10" s="62">
        <f>C10+E10+G10</f>
        <v>9242104732</v>
      </c>
      <c r="K10" s="63">
        <f>I10/38374738184</f>
        <v>0.24083824852916944</v>
      </c>
      <c r="M10" s="62">
        <v>4381000000</v>
      </c>
      <c r="N10" s="62"/>
      <c r="O10" s="62">
        <f>VLOOKUP(A10,'درآمد ناشی از تغییر قیمت اوراق '!$A$9:$Q$30,17,0)</f>
        <v>18602929386</v>
      </c>
      <c r="P10" s="62"/>
      <c r="Q10" s="62">
        <f>VLOOKUP(A10,'درآمد ناشی از فروش '!$A$9:$Q$45,17,0)</f>
        <v>1046631373</v>
      </c>
      <c r="R10" s="62"/>
      <c r="S10" s="62">
        <f>M10+O10+Q10</f>
        <v>24030560759</v>
      </c>
      <c r="U10" s="63">
        <f>S10/'جمع درآمدها'!$J$5</f>
        <v>5.9467521871203459E-2</v>
      </c>
      <c r="W10" s="64"/>
      <c r="X10" s="64"/>
      <c r="Y10" s="51"/>
    </row>
    <row r="11" spans="1:25" s="61" customFormat="1" ht="51" customHeight="1">
      <c r="A11" s="60" t="s">
        <v>106</v>
      </c>
      <c r="C11" s="62">
        <f>VLOOKUP(A11,aaa,13,0)</f>
        <v>67145620486</v>
      </c>
      <c r="D11" s="62"/>
      <c r="E11" s="62">
        <f>VLOOKUP(A11,'درآمد ناشی از تغییر قیمت اوراق '!$A$9:$Q$30,9,0)</f>
        <v>-57903405236</v>
      </c>
      <c r="F11" s="62"/>
      <c r="G11" s="62">
        <f>VLOOKUP(A11,'درآمد ناشی از فروش '!$A$9:$Q$45,9,0)</f>
        <v>496126784</v>
      </c>
      <c r="H11" s="62"/>
      <c r="I11" s="62">
        <f t="shared" ref="I11:I48" si="0">C11+E11+G11</f>
        <v>9738342034</v>
      </c>
      <c r="K11" s="63">
        <f t="shared" ref="K11:K48" si="1">I11/38374738184</f>
        <v>0.25376960195288872</v>
      </c>
      <c r="M11" s="62">
        <v>67145620486</v>
      </c>
      <c r="N11" s="62"/>
      <c r="O11" s="62">
        <f>VLOOKUP(A11,'درآمد ناشی از تغییر قیمت اوراق '!$A$9:$Q$30,17,0)</f>
        <v>14533270719</v>
      </c>
      <c r="P11" s="62"/>
      <c r="Q11" s="62">
        <f>VLOOKUP(A11,'درآمد ناشی از فروش '!$A$9:$Q$45,17,0)</f>
        <v>27740840888</v>
      </c>
      <c r="R11" s="62"/>
      <c r="S11" s="62">
        <f t="shared" ref="S11:S48" si="2">M11+O11+Q11</f>
        <v>109419732093</v>
      </c>
      <c r="U11" s="63">
        <f>S11/'جمع درآمدها'!$J$5</f>
        <v>0.27077688184803211</v>
      </c>
      <c r="W11" s="64"/>
      <c r="X11" s="64"/>
      <c r="Y11" s="51"/>
    </row>
    <row r="12" spans="1:25" s="61" customFormat="1" ht="51" customHeight="1">
      <c r="A12" s="60" t="s">
        <v>107</v>
      </c>
      <c r="C12" s="62">
        <f>VLOOKUP(A12,aaa,13,0)</f>
        <v>0</v>
      </c>
      <c r="D12" s="62"/>
      <c r="E12" s="62">
        <f>VLOOKUP(A12,'درآمد ناشی از تغییر قیمت اوراق '!$A$9:$Q$30,9,0)</f>
        <v>3300996924</v>
      </c>
      <c r="F12" s="62"/>
      <c r="G12" s="62">
        <f>VLOOKUP(A12,'درآمد ناشی از فروش '!$A$9:$Q$45,9,0)</f>
        <v>135205997</v>
      </c>
      <c r="H12" s="62"/>
      <c r="I12" s="62">
        <f t="shared" si="0"/>
        <v>3436202921</v>
      </c>
      <c r="K12" s="63">
        <f t="shared" si="1"/>
        <v>8.9543358042575349E-2</v>
      </c>
      <c r="M12" s="62">
        <v>31960000000</v>
      </c>
      <c r="N12" s="62"/>
      <c r="O12" s="62">
        <f>VLOOKUP(A12,'درآمد ناشی از تغییر قیمت اوراق '!$A$9:$Q$30,17,0)</f>
        <v>3300996924</v>
      </c>
      <c r="P12" s="62"/>
      <c r="Q12" s="62">
        <f>VLOOKUP(A12,'درآمد ناشی از فروش '!$A$9:$Q$45,17,0)</f>
        <v>-26633948512</v>
      </c>
      <c r="R12" s="62"/>
      <c r="S12" s="62">
        <f t="shared" si="2"/>
        <v>8627048412</v>
      </c>
      <c r="U12" s="63">
        <f>S12/'جمع درآمدها'!$J$5</f>
        <v>2.1349031147032214E-2</v>
      </c>
      <c r="W12" s="64"/>
      <c r="X12" s="64"/>
      <c r="Y12" s="51"/>
    </row>
    <row r="13" spans="1:25" s="61" customFormat="1" ht="51" customHeight="1">
      <c r="A13" s="60" t="s">
        <v>88</v>
      </c>
      <c r="C13" s="62">
        <f>VLOOKUP(A13,aaa,13,0)</f>
        <v>0</v>
      </c>
      <c r="D13" s="62"/>
      <c r="E13" s="62">
        <f>VLOOKUP(A13,'درآمد ناشی از تغییر قیمت اوراق '!$A$9:$Q$30,9,0)</f>
        <v>5711202414</v>
      </c>
      <c r="F13" s="62"/>
      <c r="G13" s="62">
        <f>VLOOKUP(A13,'درآمد ناشی از فروش '!$A$9:$Q$45,9,0)</f>
        <v>169818429</v>
      </c>
      <c r="H13" s="62"/>
      <c r="I13" s="62">
        <f t="shared" si="0"/>
        <v>5881020843</v>
      </c>
      <c r="K13" s="63">
        <f t="shared" si="1"/>
        <v>0.15325240304706597</v>
      </c>
      <c r="M13" s="62">
        <v>3900000000</v>
      </c>
      <c r="N13" s="62"/>
      <c r="O13" s="62">
        <f>VLOOKUP(A13,'درآمد ناشی از تغییر قیمت اوراق '!$A$9:$Q$30,17,0)</f>
        <v>13426065867</v>
      </c>
      <c r="P13" s="62"/>
      <c r="Q13" s="62">
        <f>VLOOKUP(A13,'درآمد ناشی از فروش '!$A$9:$Q$45,17,0)</f>
        <v>46243707582</v>
      </c>
      <c r="R13" s="62"/>
      <c r="S13" s="62">
        <f t="shared" si="2"/>
        <v>63569773449</v>
      </c>
      <c r="U13" s="63">
        <f>S13/'جمع درآمدها'!$J$5</f>
        <v>0.15731371942746</v>
      </c>
      <c r="W13" s="64"/>
      <c r="X13" s="64"/>
      <c r="Y13" s="51"/>
    </row>
    <row r="14" spans="1:25" s="61" customFormat="1" ht="51" customHeight="1">
      <c r="A14" s="60" t="s">
        <v>111</v>
      </c>
      <c r="C14" s="62">
        <v>0</v>
      </c>
      <c r="D14" s="62"/>
      <c r="E14" s="62">
        <v>0</v>
      </c>
      <c r="F14" s="62"/>
      <c r="G14" s="62">
        <f>VLOOKUP(A14,'درآمد ناشی از فروش '!$A$9:$Q$45,9,0)</f>
        <v>0</v>
      </c>
      <c r="H14" s="62"/>
      <c r="I14" s="62">
        <f t="shared" si="0"/>
        <v>0</v>
      </c>
      <c r="K14" s="63">
        <f t="shared" si="1"/>
        <v>0</v>
      </c>
      <c r="M14" s="62">
        <v>0</v>
      </c>
      <c r="N14" s="62"/>
      <c r="O14" s="62">
        <v>0</v>
      </c>
      <c r="P14" s="62"/>
      <c r="Q14" s="62">
        <f>VLOOKUP(A14,'درآمد ناشی از فروش '!$A$9:$Q$45,17,0)</f>
        <v>-11915250</v>
      </c>
      <c r="R14" s="62"/>
      <c r="S14" s="62">
        <f t="shared" si="2"/>
        <v>-11915250</v>
      </c>
      <c r="U14" s="63">
        <f>S14/'جمع درآمدها'!$J$5</f>
        <v>-2.9486219530290446E-5</v>
      </c>
      <c r="W14" s="64"/>
      <c r="X14" s="64"/>
      <c r="Y14" s="51"/>
    </row>
    <row r="15" spans="1:25" s="61" customFormat="1" ht="51" customHeight="1">
      <c r="A15" s="60" t="s">
        <v>104</v>
      </c>
      <c r="C15" s="62">
        <f>VLOOKUP(A15,aaa,13,0)</f>
        <v>0</v>
      </c>
      <c r="D15" s="62"/>
      <c r="E15" s="62">
        <v>0</v>
      </c>
      <c r="F15" s="62"/>
      <c r="G15" s="62">
        <f>VLOOKUP(A15,'درآمد ناشی از فروش '!$A$9:$Q$45,9,0)</f>
        <v>1003619459</v>
      </c>
      <c r="H15" s="62"/>
      <c r="I15" s="62">
        <f t="shared" si="0"/>
        <v>1003619459</v>
      </c>
      <c r="K15" s="63">
        <f t="shared" si="1"/>
        <v>2.6153128503126833E-2</v>
      </c>
      <c r="M15" s="62">
        <v>14000000000</v>
      </c>
      <c r="N15" s="62"/>
      <c r="O15" s="62">
        <v>0</v>
      </c>
      <c r="P15" s="62"/>
      <c r="Q15" s="62">
        <f>VLOOKUP(A15,'درآمد ناشی از فروش '!$A$9:$Q$45,17,0)</f>
        <v>7391979172</v>
      </c>
      <c r="R15" s="62"/>
      <c r="S15" s="62">
        <f t="shared" si="2"/>
        <v>21391979172</v>
      </c>
      <c r="U15" s="63">
        <f>S15/'جمع درآمدها'!$J$5</f>
        <v>5.2937923589768815E-2</v>
      </c>
      <c r="W15" s="64"/>
      <c r="X15" s="64"/>
      <c r="Y15" s="51"/>
    </row>
    <row r="16" spans="1:25" s="61" customFormat="1" ht="51" customHeight="1">
      <c r="A16" s="60" t="s">
        <v>84</v>
      </c>
      <c r="C16" s="62">
        <f>VLOOKUP(A16,aaa,13,0)</f>
        <v>0</v>
      </c>
      <c r="D16" s="62"/>
      <c r="E16" s="62">
        <f>VLOOKUP(A16,'درآمد ناشی از تغییر قیمت اوراق '!$A$9:$Q$30,9,0)</f>
        <v>-2086839362</v>
      </c>
      <c r="F16" s="62"/>
      <c r="G16" s="62">
        <f>VLOOKUP(A16,'درآمد ناشی از فروش '!$A$9:$Q$45,9,0)</f>
        <v>596873143</v>
      </c>
      <c r="H16" s="62"/>
      <c r="I16" s="62">
        <f t="shared" si="0"/>
        <v>-1489966219</v>
      </c>
      <c r="K16" s="63">
        <f t="shared" si="1"/>
        <v>-3.8826746174941411E-2</v>
      </c>
      <c r="M16" s="62">
        <v>10808000000</v>
      </c>
      <c r="N16" s="62"/>
      <c r="O16" s="62">
        <f>VLOOKUP(A16,'درآمد ناشی از تغییر قیمت اوراق '!$A$9:$Q$30,17,0)</f>
        <v>916389873</v>
      </c>
      <c r="P16" s="62"/>
      <c r="Q16" s="62">
        <f>VLOOKUP(A16,'درآمد ناشی از فروش '!$A$9:$Q$45,17,0)</f>
        <v>2452565085</v>
      </c>
      <c r="R16" s="62"/>
      <c r="S16" s="62">
        <f t="shared" si="2"/>
        <v>14176954958</v>
      </c>
      <c r="U16" s="63">
        <f>S16/'جمع درآمدها'!$J$5</f>
        <v>3.5083175440097987E-2</v>
      </c>
      <c r="W16" s="64"/>
      <c r="X16" s="64"/>
      <c r="Y16" s="51"/>
    </row>
    <row r="17" spans="1:25" s="61" customFormat="1" ht="51" customHeight="1">
      <c r="A17" s="60" t="s">
        <v>116</v>
      </c>
      <c r="C17" s="62">
        <f>VLOOKUP(A17,aaa,13,0)</f>
        <v>0</v>
      </c>
      <c r="D17" s="62"/>
      <c r="E17" s="62">
        <f>VLOOKUP(A17,'درآمد ناشی از تغییر قیمت اوراق '!$A$9:$Q$30,9,0)</f>
        <v>359802265</v>
      </c>
      <c r="F17" s="62"/>
      <c r="G17" s="62">
        <f>VLOOKUP(A17,'درآمد ناشی از فروش '!$A$9:$Q$45,9,0)</f>
        <v>0</v>
      </c>
      <c r="H17" s="62"/>
      <c r="I17" s="62">
        <f t="shared" si="0"/>
        <v>359802265</v>
      </c>
      <c r="K17" s="63">
        <f t="shared" si="1"/>
        <v>9.3760187567876706E-3</v>
      </c>
      <c r="M17" s="62">
        <v>9400000000</v>
      </c>
      <c r="N17" s="62"/>
      <c r="O17" s="62">
        <f>VLOOKUP(A17,'درآمد ناشی از تغییر قیمت اوراق '!$A$9:$Q$30,17,0)</f>
        <v>-1477561431</v>
      </c>
      <c r="P17" s="62"/>
      <c r="Q17" s="62">
        <f>VLOOKUP(A17,'درآمد ناشی از فروش '!$A$9:$Q$45,17,0)</f>
        <v>2995923267</v>
      </c>
      <c r="R17" s="62"/>
      <c r="S17" s="62">
        <f t="shared" si="2"/>
        <v>10918361836</v>
      </c>
      <c r="U17" s="63">
        <f>S17/'جمع درآمدها'!$J$5</f>
        <v>2.7019258010317959E-2</v>
      </c>
      <c r="W17" s="64"/>
      <c r="X17" s="64"/>
      <c r="Y17" s="51"/>
    </row>
    <row r="18" spans="1:25" s="61" customFormat="1" ht="51" customHeight="1">
      <c r="A18" s="60" t="s">
        <v>143</v>
      </c>
      <c r="C18" s="62">
        <v>0</v>
      </c>
      <c r="D18" s="62"/>
      <c r="E18" s="62">
        <v>0</v>
      </c>
      <c r="F18" s="62"/>
      <c r="G18" s="62">
        <f>VLOOKUP(A18,'درآمد ناشی از فروش '!$A$9:$Q$45,9,0)</f>
        <v>0</v>
      </c>
      <c r="H18" s="62"/>
      <c r="I18" s="62">
        <f t="shared" si="0"/>
        <v>0</v>
      </c>
      <c r="K18" s="63">
        <f t="shared" si="1"/>
        <v>0</v>
      </c>
      <c r="M18" s="62">
        <v>0</v>
      </c>
      <c r="N18" s="62"/>
      <c r="O18" s="62">
        <v>0</v>
      </c>
      <c r="P18" s="62"/>
      <c r="Q18" s="62">
        <f>VLOOKUP(A18,'درآمد ناشی از فروش '!$A$9:$Q$45,17,0)</f>
        <v>-52464660</v>
      </c>
      <c r="R18" s="62"/>
      <c r="S18" s="62">
        <f t="shared" si="2"/>
        <v>-52464660</v>
      </c>
      <c r="U18" s="63">
        <f>S18/'جمع درآمدها'!$J$5</f>
        <v>-1.2983231424787964E-4</v>
      </c>
      <c r="W18" s="64"/>
      <c r="X18" s="64"/>
      <c r="Y18" s="51"/>
    </row>
    <row r="19" spans="1:25" s="61" customFormat="1" ht="51" customHeight="1">
      <c r="A19" s="60" t="s">
        <v>157</v>
      </c>
      <c r="C19" s="62">
        <f>VLOOKUP(A19,aaa,13,0)</f>
        <v>0</v>
      </c>
      <c r="D19" s="62"/>
      <c r="E19" s="62">
        <f>VLOOKUP(A19,'درآمد ناشی از تغییر قیمت اوراق '!$A$9:$Q$30,9,0)</f>
        <v>-3003857371</v>
      </c>
      <c r="F19" s="62"/>
      <c r="G19" s="62">
        <f>VLOOKUP(A19,'درآمد ناشی از فروش '!$A$9:$Q$45,9,0)</f>
        <v>0</v>
      </c>
      <c r="H19" s="62"/>
      <c r="I19" s="62">
        <f t="shared" si="0"/>
        <v>-3003857371</v>
      </c>
      <c r="K19" s="63">
        <f t="shared" si="1"/>
        <v>-7.8276947626249371E-2</v>
      </c>
      <c r="M19" s="62">
        <v>33000000000</v>
      </c>
      <c r="N19" s="62"/>
      <c r="O19" s="62">
        <f>VLOOKUP(A19,'درآمد ناشی از تغییر قیمت اوراق '!$A$9:$Q$30,17,0)</f>
        <v>-46486648179</v>
      </c>
      <c r="P19" s="62"/>
      <c r="Q19" s="62">
        <f>VLOOKUP(A19,'درآمد ناشی از فروش '!$A$9:$Q$45,17,0)</f>
        <v>-904612930</v>
      </c>
      <c r="R19" s="62"/>
      <c r="S19" s="62">
        <f t="shared" si="2"/>
        <v>-14391261109</v>
      </c>
      <c r="U19" s="63">
        <f>S19/'جمع درآمدها'!$J$5</f>
        <v>-3.5613510784725889E-2</v>
      </c>
      <c r="W19" s="64"/>
      <c r="X19" s="64"/>
      <c r="Y19" s="51"/>
    </row>
    <row r="20" spans="1:25" s="61" customFormat="1" ht="51" customHeight="1">
      <c r="A20" s="60" t="s">
        <v>118</v>
      </c>
      <c r="C20" s="62">
        <f>VLOOKUP(A20,aaa,13,0)</f>
        <v>0</v>
      </c>
      <c r="D20" s="62"/>
      <c r="E20" s="62">
        <v>0</v>
      </c>
      <c r="F20" s="62"/>
      <c r="G20" s="62">
        <f>VLOOKUP(A20,'درآمد ناشی از فروش '!$A$9:$Q$45,9,0)</f>
        <v>0</v>
      </c>
      <c r="H20" s="62"/>
      <c r="I20" s="62">
        <f t="shared" si="0"/>
        <v>0</v>
      </c>
      <c r="K20" s="63">
        <f t="shared" si="1"/>
        <v>0</v>
      </c>
      <c r="M20" s="62">
        <v>3262663800</v>
      </c>
      <c r="N20" s="62"/>
      <c r="O20" s="62">
        <v>0</v>
      </c>
      <c r="P20" s="62"/>
      <c r="Q20" s="62">
        <f>VLOOKUP(A20,'درآمد ناشی از فروش '!$A$9:$Q$45,17,0)</f>
        <v>-10744462768</v>
      </c>
      <c r="R20" s="62"/>
      <c r="S20" s="62">
        <f t="shared" si="2"/>
        <v>-7481798968</v>
      </c>
      <c r="U20" s="63">
        <f>S20/'جمع درآمدها'!$J$5</f>
        <v>-1.8514925566139904E-2</v>
      </c>
      <c r="W20" s="64"/>
      <c r="X20" s="64"/>
      <c r="Y20" s="51"/>
    </row>
    <row r="21" spans="1:25" s="61" customFormat="1" ht="51" customHeight="1">
      <c r="A21" s="60" t="s">
        <v>120</v>
      </c>
      <c r="C21" s="62">
        <f>VLOOKUP(A21,aaa,13,0)</f>
        <v>0</v>
      </c>
      <c r="D21" s="62"/>
      <c r="E21" s="62">
        <v>0</v>
      </c>
      <c r="F21" s="62"/>
      <c r="G21" s="62">
        <f>VLOOKUP(A21,'درآمد ناشی از فروش '!$A$9:$Q$45,9,0)</f>
        <v>0</v>
      </c>
      <c r="H21" s="62"/>
      <c r="I21" s="62">
        <f t="shared" si="0"/>
        <v>0</v>
      </c>
      <c r="K21" s="63">
        <f t="shared" si="1"/>
        <v>0</v>
      </c>
      <c r="M21" s="62">
        <v>8200000000</v>
      </c>
      <c r="N21" s="62"/>
      <c r="O21" s="62">
        <v>0</v>
      </c>
      <c r="P21" s="62"/>
      <c r="Q21" s="62">
        <f>VLOOKUP(A21,'درآمد ناشی از فروش '!$A$9:$Q$45,17,0)</f>
        <v>4246684473</v>
      </c>
      <c r="R21" s="62"/>
      <c r="S21" s="62">
        <f t="shared" si="2"/>
        <v>12446684473</v>
      </c>
      <c r="U21" s="63">
        <f>S21/'جمع درآمدها'!$J$5</f>
        <v>3.0801340365928995E-2</v>
      </c>
      <c r="W21" s="64"/>
      <c r="X21" s="64"/>
      <c r="Y21" s="51"/>
    </row>
    <row r="22" spans="1:25" s="61" customFormat="1" ht="51" customHeight="1">
      <c r="A22" s="60" t="s">
        <v>159</v>
      </c>
      <c r="C22" s="62">
        <v>0</v>
      </c>
      <c r="D22" s="62"/>
      <c r="E22" s="62">
        <v>0</v>
      </c>
      <c r="F22" s="62"/>
      <c r="G22" s="62">
        <f>VLOOKUP(A22,'درآمد ناشی از فروش '!$A$9:$Q$45,9,0)</f>
        <v>0</v>
      </c>
      <c r="H22" s="62"/>
      <c r="I22" s="62">
        <f t="shared" si="0"/>
        <v>0</v>
      </c>
      <c r="K22" s="63">
        <f t="shared" si="1"/>
        <v>0</v>
      </c>
      <c r="M22" s="62">
        <v>0</v>
      </c>
      <c r="N22" s="62"/>
      <c r="O22" s="62">
        <v>0</v>
      </c>
      <c r="P22" s="62"/>
      <c r="Q22" s="62">
        <f>VLOOKUP(A22,'درآمد ناشی از فروش '!$A$9:$Q$45,17,0)</f>
        <v>-1232444549</v>
      </c>
      <c r="R22" s="62"/>
      <c r="S22" s="62">
        <f t="shared" si="2"/>
        <v>-1232444549</v>
      </c>
      <c r="U22" s="63">
        <f>S22/'جمع درآمدها'!$J$5</f>
        <v>-3.049884016762032E-3</v>
      </c>
      <c r="W22" s="64"/>
      <c r="X22" s="64"/>
      <c r="Y22" s="51"/>
    </row>
    <row r="23" spans="1:25" s="61" customFormat="1" ht="51" customHeight="1">
      <c r="A23" s="60" t="s">
        <v>87</v>
      </c>
      <c r="C23" s="62">
        <f>VLOOKUP(A23,aaa,13,0)</f>
        <v>0</v>
      </c>
      <c r="D23" s="62"/>
      <c r="E23" s="62">
        <f>VLOOKUP(A23,'درآمد ناشی از تغییر قیمت اوراق '!$A$9:$Q$30,9,0)</f>
        <v>-5649302656</v>
      </c>
      <c r="F23" s="62"/>
      <c r="G23" s="62">
        <f>VLOOKUP(A23,'درآمد ناشی از فروش '!$A$9:$Q$45,9,0)</f>
        <v>0</v>
      </c>
      <c r="H23" s="62"/>
      <c r="I23" s="62">
        <f t="shared" si="0"/>
        <v>-5649302656</v>
      </c>
      <c r="K23" s="63">
        <f t="shared" si="1"/>
        <v>-0.14721410290573464</v>
      </c>
      <c r="M23" s="62">
        <v>32700000000</v>
      </c>
      <c r="N23" s="62"/>
      <c r="O23" s="62">
        <f>VLOOKUP(A23,'درآمد ناشی از تغییر قیمت اوراق '!$A$9:$Q$30,17,0)</f>
        <v>-58840472544</v>
      </c>
      <c r="P23" s="62"/>
      <c r="Q23" s="62">
        <f>VLOOKUP(A23,'درآمد ناشی از فروش '!$A$9:$Q$45,17,0)</f>
        <v>-166315750</v>
      </c>
      <c r="R23" s="62"/>
      <c r="S23" s="62">
        <f t="shared" si="2"/>
        <v>-26306788294</v>
      </c>
      <c r="U23" s="63">
        <f>S23/'جمع درآمدها'!$J$5</f>
        <v>-6.5100416254275734E-2</v>
      </c>
      <c r="W23" s="64"/>
      <c r="X23" s="64"/>
      <c r="Y23" s="51"/>
    </row>
    <row r="24" spans="1:25" s="61" customFormat="1" ht="51" customHeight="1">
      <c r="A24" s="60" t="s">
        <v>144</v>
      </c>
      <c r="C24" s="62">
        <v>0</v>
      </c>
      <c r="D24" s="62"/>
      <c r="E24" s="62">
        <v>0</v>
      </c>
      <c r="F24" s="62"/>
      <c r="G24" s="62">
        <f>VLOOKUP(A24,'درآمد ناشی از فروش '!$A$9:$Q$45,9,0)</f>
        <v>0</v>
      </c>
      <c r="H24" s="62"/>
      <c r="I24" s="62">
        <f t="shared" si="0"/>
        <v>0</v>
      </c>
      <c r="K24" s="63">
        <f t="shared" si="1"/>
        <v>0</v>
      </c>
      <c r="M24" s="62">
        <v>0</v>
      </c>
      <c r="N24" s="62"/>
      <c r="O24" s="62">
        <v>0</v>
      </c>
      <c r="P24" s="62"/>
      <c r="Q24" s="62">
        <f>VLOOKUP(A24,'درآمد ناشی از فروش '!$A$9:$Q$45,17,0)</f>
        <v>103188985</v>
      </c>
      <c r="R24" s="62"/>
      <c r="S24" s="62">
        <f t="shared" si="2"/>
        <v>103188985</v>
      </c>
      <c r="U24" s="63">
        <f>S24/'جمع درآمدها'!$J$5</f>
        <v>2.5535788714612349E-4</v>
      </c>
      <c r="W24" s="64"/>
      <c r="X24" s="64"/>
      <c r="Y24" s="51"/>
    </row>
    <row r="25" spans="1:25" s="61" customFormat="1" ht="51" customHeight="1">
      <c r="A25" s="60" t="s">
        <v>141</v>
      </c>
      <c r="C25" s="62">
        <v>0</v>
      </c>
      <c r="D25" s="62"/>
      <c r="E25" s="62">
        <f>VLOOKUP(A25,'درآمد ناشی از تغییر قیمت اوراق '!$A$9:$Q$30,9,0)</f>
        <v>12605935094</v>
      </c>
      <c r="F25" s="62"/>
      <c r="G25" s="62">
        <f>VLOOKUP(A25,'درآمد ناشی از فروش '!$A$9:$Q$45,9,0)</f>
        <v>0</v>
      </c>
      <c r="H25" s="62"/>
      <c r="I25" s="62">
        <f t="shared" si="0"/>
        <v>12605935094</v>
      </c>
      <c r="K25" s="63">
        <f t="shared" si="1"/>
        <v>0.328495663828553</v>
      </c>
      <c r="M25" s="62">
        <v>0</v>
      </c>
      <c r="N25" s="62"/>
      <c r="O25" s="62">
        <f>VLOOKUP(A25,'درآمد ناشی از تغییر قیمت اوراق '!$A$9:$Q$30,17,0)</f>
        <v>-10722357218</v>
      </c>
      <c r="P25" s="62"/>
      <c r="Q25" s="62">
        <f>VLOOKUP(A25,'درآمد ناشی از فروش '!$A$9:$Q$45,17,0)</f>
        <v>-305799868</v>
      </c>
      <c r="R25" s="62"/>
      <c r="S25" s="62">
        <f t="shared" si="2"/>
        <v>-11028157086</v>
      </c>
      <c r="U25" s="63">
        <f>S25/'جمع درآمدها'!$J$5</f>
        <v>-2.7290964172159558E-2</v>
      </c>
      <c r="W25" s="64"/>
      <c r="X25" s="64"/>
      <c r="Y25" s="51"/>
    </row>
    <row r="26" spans="1:25" s="61" customFormat="1" ht="51" customHeight="1">
      <c r="A26" s="60" t="s">
        <v>93</v>
      </c>
      <c r="C26" s="62">
        <f>VLOOKUP(A26,aaa,13,0)</f>
        <v>0</v>
      </c>
      <c r="D26" s="62"/>
      <c r="E26" s="62">
        <v>0</v>
      </c>
      <c r="F26" s="62"/>
      <c r="G26" s="62">
        <f>VLOOKUP(A26,'درآمد ناشی از فروش '!$A$9:$Q$45,9,0)</f>
        <v>0</v>
      </c>
      <c r="H26" s="62"/>
      <c r="I26" s="62">
        <f t="shared" si="0"/>
        <v>0</v>
      </c>
      <c r="K26" s="63">
        <f t="shared" si="1"/>
        <v>0</v>
      </c>
      <c r="M26" s="62">
        <v>10500000000</v>
      </c>
      <c r="N26" s="62"/>
      <c r="O26" s="62">
        <v>0</v>
      </c>
      <c r="P26" s="62"/>
      <c r="Q26" s="62">
        <f>VLOOKUP(A26,'درآمد ناشی از فروش '!$A$9:$Q$45,17,0)</f>
        <v>10365086114</v>
      </c>
      <c r="R26" s="62"/>
      <c r="S26" s="62">
        <f t="shared" si="2"/>
        <v>20865086114</v>
      </c>
      <c r="U26" s="63">
        <f>S26/'جمع درآمدها'!$J$5</f>
        <v>5.1634041222451799E-2</v>
      </c>
      <c r="W26" s="64"/>
      <c r="X26" s="64"/>
      <c r="Y26" s="51"/>
    </row>
    <row r="27" spans="1:25" s="61" customFormat="1" ht="51" customHeight="1">
      <c r="A27" s="60" t="s">
        <v>108</v>
      </c>
      <c r="C27" s="62">
        <f>VLOOKUP(A27,aaa,13,0)</f>
        <v>0</v>
      </c>
      <c r="D27" s="62"/>
      <c r="E27" s="62">
        <f>VLOOKUP(A27,'درآمد ناشی از تغییر قیمت اوراق '!$A$9:$Q$30,9,0)</f>
        <v>3598</v>
      </c>
      <c r="F27" s="62"/>
      <c r="G27" s="62">
        <f>VLOOKUP(A27,'درآمد ناشی از فروش '!$A$9:$Q$45,9,0)</f>
        <v>0</v>
      </c>
      <c r="H27" s="62"/>
      <c r="I27" s="62">
        <f t="shared" si="0"/>
        <v>3598</v>
      </c>
      <c r="K27" s="63">
        <f t="shared" si="1"/>
        <v>9.3759597335836766E-8</v>
      </c>
      <c r="M27" s="62">
        <v>45450000900</v>
      </c>
      <c r="N27" s="62"/>
      <c r="O27" s="62">
        <f>VLOOKUP(A27,'درآمد ناشی از تغییر قیمت اوراق '!$A$9:$Q$30,17,0)</f>
        <v>2702</v>
      </c>
      <c r="P27" s="62"/>
      <c r="Q27" s="62">
        <f>VLOOKUP(A27,'درآمد ناشی از فروش '!$A$9:$Q$45,17,0)</f>
        <v>-18252811365</v>
      </c>
      <c r="R27" s="62"/>
      <c r="S27" s="62">
        <f t="shared" si="2"/>
        <v>27197192237</v>
      </c>
      <c r="U27" s="63">
        <f>S27/'جمع درآمدها'!$J$5</f>
        <v>6.7303865290924914E-2</v>
      </c>
      <c r="W27" s="64"/>
      <c r="X27" s="64"/>
      <c r="Y27" s="51"/>
    </row>
    <row r="28" spans="1:25" s="61" customFormat="1" ht="51" customHeight="1">
      <c r="A28" s="60" t="s">
        <v>86</v>
      </c>
      <c r="C28" s="62">
        <f>VLOOKUP(A28,aaa,13,0)</f>
        <v>0</v>
      </c>
      <c r="D28" s="62"/>
      <c r="E28" s="62">
        <f>VLOOKUP(A28,'درآمد ناشی از تغییر قیمت اوراق '!$A$9:$Q$30,9,0)</f>
        <v>11324217600</v>
      </c>
      <c r="F28" s="62"/>
      <c r="G28" s="62">
        <f>VLOOKUP(A28,'درآمد ناشی از فروش '!$A$9:$Q$45,9,0)</f>
        <v>0</v>
      </c>
      <c r="H28" s="62"/>
      <c r="I28" s="62">
        <f t="shared" si="0"/>
        <v>11324217600</v>
      </c>
      <c r="K28" s="63">
        <f t="shared" si="1"/>
        <v>0.29509563155069368</v>
      </c>
      <c r="M28" s="62">
        <v>43712000000</v>
      </c>
      <c r="N28" s="62"/>
      <c r="O28" s="62">
        <f>VLOOKUP(A28,'درآمد ناشی از تغییر قیمت اوراق '!$A$9:$Q$30,17,0)</f>
        <v>4894599083</v>
      </c>
      <c r="P28" s="62"/>
      <c r="Q28" s="62">
        <f>VLOOKUP(A28,'درآمد ناشی از فروش '!$A$9:$Q$45,17,0)</f>
        <v>12475108855</v>
      </c>
      <c r="R28" s="62"/>
      <c r="S28" s="62">
        <f t="shared" si="2"/>
        <v>61081707938</v>
      </c>
      <c r="U28" s="63">
        <f>S28/'جمع درآمدها'!$J$5</f>
        <v>0.15115659759929104</v>
      </c>
      <c r="W28" s="64"/>
      <c r="X28" s="64"/>
      <c r="Y28" s="51"/>
    </row>
    <row r="29" spans="1:25" s="61" customFormat="1" ht="51" customHeight="1">
      <c r="A29" s="60" t="s">
        <v>85</v>
      </c>
      <c r="C29" s="62">
        <f>VLOOKUP(A29,aaa,13,0)</f>
        <v>0</v>
      </c>
      <c r="D29" s="62"/>
      <c r="E29" s="62">
        <v>0</v>
      </c>
      <c r="F29" s="62"/>
      <c r="G29" s="62">
        <f>VLOOKUP(A29,'درآمد ناشی از فروش '!$A$9:$Q$45,9,0)</f>
        <v>0</v>
      </c>
      <c r="H29" s="62"/>
      <c r="I29" s="62">
        <f t="shared" si="0"/>
        <v>0</v>
      </c>
      <c r="K29" s="63">
        <f t="shared" si="1"/>
        <v>0</v>
      </c>
      <c r="M29" s="62">
        <v>32900000000</v>
      </c>
      <c r="N29" s="62"/>
      <c r="O29" s="62">
        <v>0</v>
      </c>
      <c r="P29" s="62"/>
      <c r="Q29" s="62">
        <f>VLOOKUP(A29,'درآمد ناشی از فروش '!$A$9:$Q$45,17,0)</f>
        <v>-33968638818</v>
      </c>
      <c r="R29" s="62"/>
      <c r="S29" s="62">
        <f t="shared" si="2"/>
        <v>-1068638818</v>
      </c>
      <c r="U29" s="63">
        <f>S29/'جمع درآمدها'!$J$5</f>
        <v>-2.6445201557783594E-3</v>
      </c>
      <c r="W29" s="64"/>
      <c r="X29" s="64"/>
      <c r="Y29" s="51"/>
    </row>
    <row r="30" spans="1:25" s="61" customFormat="1" ht="51" customHeight="1">
      <c r="A30" s="60" t="s">
        <v>158</v>
      </c>
      <c r="C30" s="62">
        <v>0</v>
      </c>
      <c r="D30" s="62"/>
      <c r="E30" s="62">
        <f>VLOOKUP(A30,'درآمد ناشی از تغییر قیمت اوراق '!$A$9:$Q$30,9,0)</f>
        <v>7702802</v>
      </c>
      <c r="F30" s="62"/>
      <c r="G30" s="62">
        <f>VLOOKUP(A30,'درآمد ناشی از فروش '!$A$9:$Q$45,9,0)</f>
        <v>0</v>
      </c>
      <c r="H30" s="62"/>
      <c r="I30" s="62">
        <f t="shared" si="0"/>
        <v>7702802</v>
      </c>
      <c r="K30" s="63">
        <f t="shared" si="1"/>
        <v>2.0072585155021626E-4</v>
      </c>
      <c r="M30" s="62">
        <v>0</v>
      </c>
      <c r="N30" s="62"/>
      <c r="O30" s="62">
        <f>VLOOKUP(A30,'درآمد ناشی از تغییر قیمت اوراق '!$A$9:$Q$30,17,0)</f>
        <v>-694012536</v>
      </c>
      <c r="P30" s="62"/>
      <c r="Q30" s="62">
        <f>VLOOKUP(A30,'درآمد ناشی از فروش '!$A$9:$Q$45,17,0)</f>
        <v>50353546</v>
      </c>
      <c r="R30" s="62"/>
      <c r="S30" s="62">
        <f t="shared" si="2"/>
        <v>-643658990</v>
      </c>
      <c r="U30" s="63">
        <f>S30/'جمع درآمدها'!$J$5</f>
        <v>-1.5928386128520192E-3</v>
      </c>
      <c r="W30" s="64"/>
      <c r="X30" s="64"/>
      <c r="Y30" s="51"/>
    </row>
    <row r="31" spans="1:25" s="61" customFormat="1" ht="51" customHeight="1">
      <c r="A31" s="60" t="s">
        <v>119</v>
      </c>
      <c r="C31" s="62">
        <f>VLOOKUP(A31,aaa,13,0)</f>
        <v>0</v>
      </c>
      <c r="D31" s="62"/>
      <c r="E31" s="62">
        <f>VLOOKUP(A31,'درآمد ناشی از تغییر قیمت اوراق '!$A$9:$Q$30,9,0)</f>
        <v>-15336393524</v>
      </c>
      <c r="F31" s="62"/>
      <c r="G31" s="62">
        <f>VLOOKUP(A31,'درآمد ناشی از فروش '!$A$9:$Q$45,9,0)</f>
        <v>0</v>
      </c>
      <c r="H31" s="62"/>
      <c r="I31" s="62">
        <f t="shared" si="0"/>
        <v>-15336393524</v>
      </c>
      <c r="K31" s="63">
        <f t="shared" si="1"/>
        <v>-0.39964816047642432</v>
      </c>
      <c r="M31" s="62">
        <v>24220000000</v>
      </c>
      <c r="N31" s="62"/>
      <c r="O31" s="62">
        <f>VLOOKUP(A31,'درآمد ناشی از تغییر قیمت اوراق '!$A$9:$Q$30,17,0)</f>
        <v>-1476668655</v>
      </c>
      <c r="P31" s="62"/>
      <c r="Q31" s="62">
        <f>VLOOKUP(A31,'درآمد ناشی از فروش '!$A$9:$Q$45,17,0)</f>
        <v>1583538005</v>
      </c>
      <c r="R31" s="62"/>
      <c r="S31" s="62">
        <f t="shared" si="2"/>
        <v>24326869350</v>
      </c>
      <c r="U31" s="63">
        <f>S31/'جمع درآمدها'!$J$5</f>
        <v>6.0200785559580708E-2</v>
      </c>
      <c r="W31" s="64"/>
      <c r="X31" s="64"/>
      <c r="Y31" s="51"/>
    </row>
    <row r="32" spans="1:25" s="61" customFormat="1" ht="51" customHeight="1">
      <c r="A32" s="60" t="s">
        <v>122</v>
      </c>
      <c r="C32" s="62">
        <v>0</v>
      </c>
      <c r="D32" s="62"/>
      <c r="E32" s="62">
        <v>0</v>
      </c>
      <c r="F32" s="62"/>
      <c r="G32" s="62">
        <f>VLOOKUP(A32,'درآمد ناشی از فروش '!$A$9:$Q$45,9,0)</f>
        <v>0</v>
      </c>
      <c r="H32" s="62"/>
      <c r="I32" s="62">
        <f t="shared" si="0"/>
        <v>0</v>
      </c>
      <c r="K32" s="63">
        <f t="shared" si="1"/>
        <v>0</v>
      </c>
      <c r="M32" s="62">
        <v>0</v>
      </c>
      <c r="N32" s="62"/>
      <c r="O32" s="62">
        <v>0</v>
      </c>
      <c r="P32" s="62"/>
      <c r="Q32" s="62">
        <f>VLOOKUP(A32,'درآمد ناشی از فروش '!$A$9:$Q$45,17,0)</f>
        <v>266610790</v>
      </c>
      <c r="R32" s="62"/>
      <c r="S32" s="62">
        <f t="shared" si="2"/>
        <v>266610790</v>
      </c>
      <c r="U32" s="63">
        <f>S32/'جمع درآمدها'!$J$5</f>
        <v>6.5977166094577659E-4</v>
      </c>
      <c r="W32" s="64"/>
      <c r="X32" s="64"/>
      <c r="Y32" s="51"/>
    </row>
    <row r="33" spans="1:25" s="61" customFormat="1" ht="51" customHeight="1">
      <c r="A33" s="60" t="s">
        <v>105</v>
      </c>
      <c r="C33" s="62">
        <f>VLOOKUP(A33,aaa,13,0)</f>
        <v>0</v>
      </c>
      <c r="D33" s="62"/>
      <c r="E33" s="62">
        <f>VLOOKUP(A33,'درآمد ناشی از تغییر قیمت اوراق '!$A$9:$Q$30,9,0)</f>
        <v>-156331721</v>
      </c>
      <c r="F33" s="62"/>
      <c r="G33" s="62">
        <f>VLOOKUP(A33,'درآمد ناشی از فروش '!$A$9:$Q$45,9,0)</f>
        <v>0</v>
      </c>
      <c r="H33" s="62"/>
      <c r="I33" s="62">
        <f t="shared" si="0"/>
        <v>-156331721</v>
      </c>
      <c r="K33" s="63">
        <f t="shared" si="1"/>
        <v>-4.0738185691435178E-3</v>
      </c>
      <c r="M33" s="62">
        <v>31395000000</v>
      </c>
      <c r="N33" s="62"/>
      <c r="O33" s="62">
        <f>VLOOKUP(A33,'درآمد ناشی از تغییر قیمت اوراق '!$A$9:$Q$30,17,0)</f>
        <v>54684603853</v>
      </c>
      <c r="P33" s="62"/>
      <c r="Q33" s="62">
        <f>VLOOKUP(A33,'درآمد ناشی از فروش '!$A$9:$Q$45,17,0)</f>
        <v>19765585708</v>
      </c>
      <c r="R33" s="62"/>
      <c r="S33" s="62">
        <f t="shared" si="2"/>
        <v>105845189561</v>
      </c>
      <c r="U33" s="63">
        <f>S33/'جمع درآمدها'!$J$5</f>
        <v>0.26193109633627937</v>
      </c>
      <c r="W33" s="64"/>
      <c r="X33" s="64"/>
      <c r="Y33" s="51"/>
    </row>
    <row r="34" spans="1:25" s="61" customFormat="1" ht="51" customHeight="1">
      <c r="A34" s="60" t="s">
        <v>89</v>
      </c>
      <c r="C34" s="62">
        <v>0</v>
      </c>
      <c r="D34" s="62"/>
      <c r="E34" s="62">
        <f>VLOOKUP(A34,'درآمد ناشی از تغییر قیمت اوراق '!$A$9:$Q$30,9,0)</f>
        <v>327725909</v>
      </c>
      <c r="F34" s="62"/>
      <c r="G34" s="62">
        <f>VLOOKUP(A34,'درآمد ناشی از فروش '!$A$9:$Q$45,9,0)</f>
        <v>0</v>
      </c>
      <c r="H34" s="62"/>
      <c r="I34" s="62">
        <f t="shared" si="0"/>
        <v>327725909</v>
      </c>
      <c r="K34" s="63">
        <f t="shared" si="1"/>
        <v>8.5401470996000796E-3</v>
      </c>
      <c r="M34" s="62">
        <v>0</v>
      </c>
      <c r="N34" s="62"/>
      <c r="O34" s="62">
        <f>VLOOKUP(A34,'درآمد ناشی از تغییر قیمت اوراق '!$A$9:$Q$30,17,0)</f>
        <v>5247632526</v>
      </c>
      <c r="P34" s="62"/>
      <c r="Q34" s="62">
        <f>VLOOKUP(A34,'درآمد ناشی از فروش '!$A$9:$Q$45,17,0)</f>
        <v>-2147651792</v>
      </c>
      <c r="R34" s="62"/>
      <c r="S34" s="62">
        <f t="shared" si="2"/>
        <v>3099980734</v>
      </c>
      <c r="U34" s="63">
        <f>S34/'جمع درآمدها'!$J$5</f>
        <v>7.6714053387377445E-3</v>
      </c>
      <c r="W34" s="64"/>
      <c r="X34" s="64"/>
      <c r="Y34" s="51"/>
    </row>
    <row r="35" spans="1:25" s="61" customFormat="1" ht="51" customHeight="1">
      <c r="A35" s="60" t="s">
        <v>114</v>
      </c>
      <c r="C35" s="62">
        <v>0</v>
      </c>
      <c r="D35" s="62"/>
      <c r="E35" s="62">
        <v>0</v>
      </c>
      <c r="F35" s="62"/>
      <c r="G35" s="62">
        <f>VLOOKUP(A35,'درآمد ناشی از فروش '!$A$9:$Q$45,9,0)</f>
        <v>0</v>
      </c>
      <c r="H35" s="62"/>
      <c r="I35" s="62">
        <f t="shared" si="0"/>
        <v>0</v>
      </c>
      <c r="K35" s="63">
        <f t="shared" si="1"/>
        <v>0</v>
      </c>
      <c r="M35" s="62">
        <v>0</v>
      </c>
      <c r="N35" s="62"/>
      <c r="O35" s="62">
        <v>0</v>
      </c>
      <c r="P35" s="62"/>
      <c r="Q35" s="62">
        <f>VLOOKUP(A35,'درآمد ناشی از فروش '!$A$9:$Q$45,17,0)</f>
        <v>6919838686</v>
      </c>
      <c r="R35" s="62"/>
      <c r="S35" s="62">
        <f t="shared" si="2"/>
        <v>6919838686</v>
      </c>
      <c r="U35" s="63">
        <f>S35/'جمع درآمدها'!$J$5</f>
        <v>1.7124263662918745E-2</v>
      </c>
      <c r="W35" s="64"/>
      <c r="X35" s="64"/>
      <c r="Y35" s="51"/>
    </row>
    <row r="36" spans="1:25" s="61" customFormat="1" ht="51" customHeight="1">
      <c r="A36" s="60" t="s">
        <v>115</v>
      </c>
      <c r="C36" s="62">
        <f>VLOOKUP(A36,aaa,13,0)</f>
        <v>0</v>
      </c>
      <c r="D36" s="62"/>
      <c r="E36" s="62">
        <v>0</v>
      </c>
      <c r="F36" s="62"/>
      <c r="G36" s="62">
        <f>VLOOKUP(A36,'درآمد ناشی از فروش '!$A$9:$Q$45,9,0)</f>
        <v>0</v>
      </c>
      <c r="H36" s="62"/>
      <c r="I36" s="62">
        <f t="shared" si="0"/>
        <v>0</v>
      </c>
      <c r="K36" s="63">
        <f t="shared" si="1"/>
        <v>0</v>
      </c>
      <c r="M36" s="62">
        <v>7500000000</v>
      </c>
      <c r="N36" s="62"/>
      <c r="O36" s="62">
        <v>0</v>
      </c>
      <c r="P36" s="62"/>
      <c r="Q36" s="62">
        <f>VLOOKUP(A36,'درآمد ناشی از فروش '!$A$9:$Q$45,17,0)</f>
        <v>21379582004</v>
      </c>
      <c r="R36" s="62"/>
      <c r="S36" s="62">
        <f t="shared" si="2"/>
        <v>28879582004</v>
      </c>
      <c r="U36" s="63">
        <f>S36/'جمع درآمدها'!$J$5</f>
        <v>7.1467211759129623E-2</v>
      </c>
      <c r="W36" s="64"/>
      <c r="X36" s="64"/>
      <c r="Y36" s="51"/>
    </row>
    <row r="37" spans="1:25" s="61" customFormat="1" ht="51" customHeight="1">
      <c r="A37" s="60" t="s">
        <v>103</v>
      </c>
      <c r="C37" s="62">
        <f>VLOOKUP(A37,aaa,13,0)</f>
        <v>0</v>
      </c>
      <c r="D37" s="62"/>
      <c r="E37" s="62">
        <f>VLOOKUP(A37,'درآمد ناشی از تغییر قیمت اوراق '!$A$9:$Q$30,9,0)</f>
        <v>-348681634</v>
      </c>
      <c r="F37" s="62"/>
      <c r="G37" s="62">
        <f>VLOOKUP(A37,'درآمد ناشی از فروش '!$A$9:$Q$45,9,0)</f>
        <v>0</v>
      </c>
      <c r="H37" s="62"/>
      <c r="I37" s="62">
        <f t="shared" si="0"/>
        <v>-348681634</v>
      </c>
      <c r="K37" s="63">
        <f t="shared" si="1"/>
        <v>-9.0862283497058407E-3</v>
      </c>
      <c r="M37" s="62">
        <v>52767000000</v>
      </c>
      <c r="N37" s="62"/>
      <c r="O37" s="62">
        <f>VLOOKUP(A37,'درآمد ناشی از تغییر قیمت اوراق '!$A$9:$Q$30,17,0)</f>
        <v>-51574665735</v>
      </c>
      <c r="P37" s="62"/>
      <c r="Q37" s="62">
        <f>VLOOKUP(A37,'درآمد ناشی از فروش '!$A$9:$Q$45,17,0)</f>
        <v>-69228725827</v>
      </c>
      <c r="R37" s="62"/>
      <c r="S37" s="62">
        <f t="shared" si="2"/>
        <v>-68036391562</v>
      </c>
      <c r="U37" s="63">
        <f>S37/'جمع درآمدها'!$J$5</f>
        <v>-0.16836709071533812</v>
      </c>
      <c r="W37" s="64"/>
      <c r="X37" s="64"/>
      <c r="Y37" s="51"/>
    </row>
    <row r="38" spans="1:25" s="61" customFormat="1" ht="51" customHeight="1">
      <c r="A38" s="60" t="s">
        <v>96</v>
      </c>
      <c r="C38" s="62">
        <f>VLOOKUP(A38,aaa,13,0)</f>
        <v>0</v>
      </c>
      <c r="D38" s="62"/>
      <c r="E38" s="62">
        <f>VLOOKUP(A38,'درآمد ناشی از تغییر قیمت اوراق '!$A$9:$Q$30,9,0)</f>
        <v>-7915217970</v>
      </c>
      <c r="F38" s="62"/>
      <c r="G38" s="62">
        <f>VLOOKUP(A38,'درآمد ناشی از فروش '!$A$9:$Q$45,9,0)</f>
        <v>0</v>
      </c>
      <c r="H38" s="62"/>
      <c r="I38" s="62">
        <f t="shared" si="0"/>
        <v>-7915217970</v>
      </c>
      <c r="K38" s="63">
        <f t="shared" si="1"/>
        <v>-0.20626115889176747</v>
      </c>
      <c r="M38" s="62">
        <v>11400000000</v>
      </c>
      <c r="N38" s="62"/>
      <c r="O38" s="62">
        <f>VLOOKUP(A38,'درآمد ناشی از تغییر قیمت اوراق '!$A$9:$Q$30,17,0)</f>
        <v>-6191410174</v>
      </c>
      <c r="P38" s="62"/>
      <c r="Q38" s="62">
        <f>VLOOKUP(A38,'درآمد ناشی از فروش '!$A$9:$Q$45,17,0)</f>
        <v>938244414</v>
      </c>
      <c r="R38" s="62"/>
      <c r="S38" s="62">
        <f t="shared" si="2"/>
        <v>6146834240</v>
      </c>
      <c r="U38" s="63">
        <f>S38/'جمع درآمدها'!$J$5</f>
        <v>1.5211338731201278E-2</v>
      </c>
      <c r="W38" s="64"/>
      <c r="X38" s="64"/>
      <c r="Y38" s="51"/>
    </row>
    <row r="39" spans="1:25" s="61" customFormat="1" ht="51" customHeight="1">
      <c r="A39" s="60" t="s">
        <v>82</v>
      </c>
      <c r="C39" s="62">
        <v>0</v>
      </c>
      <c r="D39" s="62"/>
      <c r="E39" s="62">
        <v>0</v>
      </c>
      <c r="F39" s="62"/>
      <c r="G39" s="62">
        <f>VLOOKUP(A39,'درآمد ناشی از فروش '!$A$9:$Q$45,9,0)</f>
        <v>0</v>
      </c>
      <c r="H39" s="62"/>
      <c r="I39" s="62">
        <f t="shared" si="0"/>
        <v>0</v>
      </c>
      <c r="K39" s="63">
        <f t="shared" si="1"/>
        <v>0</v>
      </c>
      <c r="M39" s="62">
        <v>0</v>
      </c>
      <c r="N39" s="62"/>
      <c r="O39" s="62">
        <v>0</v>
      </c>
      <c r="P39" s="62"/>
      <c r="Q39" s="62">
        <f>VLOOKUP(A39,'درآمد ناشی از فروش '!$A$9:$Q$45,17,0)</f>
        <v>-23093737578</v>
      </c>
      <c r="R39" s="62"/>
      <c r="S39" s="62">
        <f t="shared" si="2"/>
        <v>-23093737578</v>
      </c>
      <c r="U39" s="63">
        <f>S39/'جمع درآمدها'!$J$5</f>
        <v>-5.7149200897994253E-2</v>
      </c>
      <c r="W39" s="64"/>
      <c r="X39" s="64"/>
      <c r="Y39" s="51"/>
    </row>
    <row r="40" spans="1:25" s="61" customFormat="1" ht="51" customHeight="1">
      <c r="A40" s="60" t="s">
        <v>101</v>
      </c>
      <c r="C40" s="62">
        <v>0</v>
      </c>
      <c r="D40" s="62"/>
      <c r="E40" s="62">
        <v>0</v>
      </c>
      <c r="F40" s="62"/>
      <c r="G40" s="62">
        <f>VLOOKUP(A40,'درآمد ناشی از فروش '!$A$9:$Q$45,9,0)</f>
        <v>0</v>
      </c>
      <c r="H40" s="62"/>
      <c r="I40" s="62">
        <f t="shared" si="0"/>
        <v>0</v>
      </c>
      <c r="K40" s="63">
        <f t="shared" si="1"/>
        <v>0</v>
      </c>
      <c r="M40" s="62">
        <v>0</v>
      </c>
      <c r="N40" s="62"/>
      <c r="O40" s="62">
        <v>0</v>
      </c>
      <c r="P40" s="62"/>
      <c r="Q40" s="62">
        <f>VLOOKUP(A40,'درآمد ناشی از فروش '!$A$9:$Q$45,17,0)</f>
        <v>4732905526</v>
      </c>
      <c r="R40" s="62"/>
      <c r="S40" s="62">
        <f t="shared" si="2"/>
        <v>4732905526</v>
      </c>
      <c r="U40" s="63">
        <f>S40/'جمع درآمدها'!$J$5</f>
        <v>1.1712342699965236E-2</v>
      </c>
      <c r="W40" s="64"/>
      <c r="X40" s="64"/>
      <c r="Y40" s="51"/>
    </row>
    <row r="41" spans="1:25" s="61" customFormat="1" ht="51" customHeight="1">
      <c r="A41" s="60" t="s">
        <v>83</v>
      </c>
      <c r="C41" s="62">
        <v>0</v>
      </c>
      <c r="D41" s="62"/>
      <c r="E41" s="62">
        <v>0</v>
      </c>
      <c r="F41" s="62"/>
      <c r="G41" s="62">
        <f>VLOOKUP(A41,'درآمد ناشی از فروش '!$A$9:$Q$45,9,0)</f>
        <v>0</v>
      </c>
      <c r="H41" s="62"/>
      <c r="I41" s="62">
        <f t="shared" si="0"/>
        <v>0</v>
      </c>
      <c r="K41" s="63">
        <f t="shared" si="1"/>
        <v>0</v>
      </c>
      <c r="M41" s="62">
        <v>0</v>
      </c>
      <c r="N41" s="62"/>
      <c r="O41" s="62">
        <v>0</v>
      </c>
      <c r="P41" s="62"/>
      <c r="Q41" s="62">
        <f>VLOOKUP(A41,'درآمد ناشی از فروش '!$A$9:$Q$45,17,0)</f>
        <v>-41028471752</v>
      </c>
      <c r="R41" s="62"/>
      <c r="S41" s="62">
        <f t="shared" si="2"/>
        <v>-41028471752</v>
      </c>
      <c r="U41" s="63">
        <f>S41/'جمع درآمدها'!$J$5</f>
        <v>-0.10153161075695367</v>
      </c>
      <c r="W41" s="64"/>
      <c r="X41" s="64"/>
      <c r="Y41" s="51"/>
    </row>
    <row r="42" spans="1:25" s="61" customFormat="1" ht="51" customHeight="1">
      <c r="A42" s="60" t="s">
        <v>142</v>
      </c>
      <c r="C42" s="62">
        <v>0</v>
      </c>
      <c r="D42" s="62"/>
      <c r="E42" s="62">
        <v>0</v>
      </c>
      <c r="F42" s="62"/>
      <c r="G42" s="62">
        <f>VLOOKUP(A42,'درآمد ناشی از فروش '!$A$9:$Q$45,9,0)</f>
        <v>0</v>
      </c>
      <c r="H42" s="62"/>
      <c r="I42" s="62">
        <f t="shared" si="0"/>
        <v>0</v>
      </c>
      <c r="K42" s="63">
        <f t="shared" si="1"/>
        <v>0</v>
      </c>
      <c r="M42" s="62">
        <v>0</v>
      </c>
      <c r="N42" s="62"/>
      <c r="O42" s="62">
        <v>0</v>
      </c>
      <c r="P42" s="62"/>
      <c r="Q42" s="62">
        <f>VLOOKUP(A42,'درآمد ناشی از فروش '!$A$9:$Q$45,17,0)</f>
        <v>-2738086622</v>
      </c>
      <c r="R42" s="62"/>
      <c r="S42" s="62">
        <f t="shared" si="2"/>
        <v>-2738086622</v>
      </c>
      <c r="U42" s="63">
        <f>S42/'جمع درآمدها'!$J$5</f>
        <v>-6.7758396365366564E-3</v>
      </c>
      <c r="W42" s="64"/>
      <c r="X42" s="64"/>
      <c r="Y42" s="51"/>
    </row>
    <row r="43" spans="1:25" s="61" customFormat="1" ht="51" customHeight="1">
      <c r="A43" s="60" t="s">
        <v>160</v>
      </c>
      <c r="C43" s="62">
        <v>0</v>
      </c>
      <c r="D43" s="62"/>
      <c r="E43" s="62">
        <v>0</v>
      </c>
      <c r="F43" s="62"/>
      <c r="G43" s="62">
        <f>VLOOKUP(A43,'درآمد ناشی از فروش '!$A$9:$Q$45,9,0)</f>
        <v>0</v>
      </c>
      <c r="H43" s="62"/>
      <c r="I43" s="62">
        <f t="shared" si="0"/>
        <v>0</v>
      </c>
      <c r="K43" s="63">
        <f t="shared" si="1"/>
        <v>0</v>
      </c>
      <c r="M43" s="62">
        <v>0</v>
      </c>
      <c r="N43" s="62"/>
      <c r="O43" s="62">
        <v>0</v>
      </c>
      <c r="P43" s="62"/>
      <c r="Q43" s="62">
        <f>VLOOKUP(A43,'درآمد ناشی از فروش '!$A$9:$Q$45,17,0)</f>
        <v>-228339252</v>
      </c>
      <c r="R43" s="62"/>
      <c r="S43" s="62">
        <f t="shared" si="2"/>
        <v>-228339252</v>
      </c>
      <c r="U43" s="63">
        <f>S43/'جمع درآمدها'!$J$5</f>
        <v>-5.650625301067382E-4</v>
      </c>
      <c r="W43" s="64"/>
      <c r="X43" s="64"/>
      <c r="Y43" s="51"/>
    </row>
    <row r="44" spans="1:25" s="61" customFormat="1" ht="51" customHeight="1">
      <c r="A44" s="60" t="s">
        <v>165</v>
      </c>
      <c r="C44" s="62">
        <v>0</v>
      </c>
      <c r="D44" s="62"/>
      <c r="E44" s="62">
        <f>VLOOKUP(A44,'درآمد ناشی از تغییر قیمت اوراق '!$A$9:$Q$30,9,0)</f>
        <v>285430156</v>
      </c>
      <c r="F44" s="62"/>
      <c r="G44" s="62">
        <v>0</v>
      </c>
      <c r="H44" s="62"/>
      <c r="I44" s="62">
        <f t="shared" si="0"/>
        <v>285430156</v>
      </c>
      <c r="K44" s="63">
        <f t="shared" si="1"/>
        <v>7.4379701206406541E-3</v>
      </c>
      <c r="M44" s="62">
        <v>0</v>
      </c>
      <c r="N44" s="62"/>
      <c r="O44" s="62">
        <f>VLOOKUP(A44,'درآمد ناشی از تغییر قیمت اوراق '!$A$9:$Q$30,17,0)</f>
        <v>238607564</v>
      </c>
      <c r="P44" s="62"/>
      <c r="Q44" s="62">
        <v>0</v>
      </c>
      <c r="R44" s="62"/>
      <c r="S44" s="62">
        <f t="shared" si="2"/>
        <v>238607564</v>
      </c>
      <c r="U44" s="63">
        <f>S44/'جمع درآمدها'!$J$5</f>
        <v>5.9047313431877864E-4</v>
      </c>
      <c r="W44" s="64"/>
      <c r="X44" s="64"/>
      <c r="Y44" s="51"/>
    </row>
    <row r="45" spans="1:25" s="61" customFormat="1" ht="51" customHeight="1">
      <c r="A45" s="60" t="s">
        <v>172</v>
      </c>
      <c r="C45" s="62">
        <v>0</v>
      </c>
      <c r="D45" s="62"/>
      <c r="E45" s="62">
        <f>VLOOKUP(A45,'درآمد ناشی از تغییر قیمت اوراق '!$A$9:$Q$30,9,0)</f>
        <v>411902484</v>
      </c>
      <c r="F45" s="62"/>
      <c r="G45" s="62">
        <v>0</v>
      </c>
      <c r="H45" s="62"/>
      <c r="I45" s="62">
        <f t="shared" si="0"/>
        <v>411902484</v>
      </c>
      <c r="K45" s="63">
        <f t="shared" si="1"/>
        <v>1.0733688449547234E-2</v>
      </c>
      <c r="M45" s="62">
        <v>0</v>
      </c>
      <c r="N45" s="62"/>
      <c r="O45" s="62">
        <f>VLOOKUP(A45,'درآمد ناشی از تغییر قیمت اوراق '!$A$9:$Q$30,17,0)</f>
        <v>411902484</v>
      </c>
      <c r="P45" s="62"/>
      <c r="Q45" s="62">
        <v>0</v>
      </c>
      <c r="R45" s="62"/>
      <c r="S45" s="62">
        <f t="shared" si="2"/>
        <v>411902484</v>
      </c>
      <c r="U45" s="63">
        <f>S45/'جمع درآمدها'!$J$5</f>
        <v>1.0193195332280857E-3</v>
      </c>
      <c r="W45" s="64"/>
      <c r="X45" s="64"/>
      <c r="Y45" s="51"/>
    </row>
    <row r="46" spans="1:25" s="61" customFormat="1" ht="51" customHeight="1">
      <c r="A46" s="60" t="s">
        <v>161</v>
      </c>
      <c r="C46" s="62">
        <v>0</v>
      </c>
      <c r="D46" s="62"/>
      <c r="E46" s="62">
        <f>VLOOKUP(A46,'درآمد ناشی از تغییر قیمت اوراق '!$A$9:$Q$30,9,0)</f>
        <v>-1201912198</v>
      </c>
      <c r="F46" s="62"/>
      <c r="G46" s="62">
        <v>0</v>
      </c>
      <c r="H46" s="62"/>
      <c r="I46" s="62">
        <f t="shared" si="0"/>
        <v>-1201912198</v>
      </c>
      <c r="K46" s="63">
        <f t="shared" si="1"/>
        <v>-3.132040125556157E-2</v>
      </c>
      <c r="M46" s="62">
        <v>0</v>
      </c>
      <c r="N46" s="62"/>
      <c r="O46" s="62">
        <f>VLOOKUP(A46,'درآمد ناشی از تغییر قیمت اوراق '!$A$9:$Q$30,17,0)</f>
        <v>-1397897258</v>
      </c>
      <c r="P46" s="62"/>
      <c r="Q46" s="62">
        <v>0</v>
      </c>
      <c r="R46" s="62"/>
      <c r="S46" s="62">
        <f t="shared" si="2"/>
        <v>-1397897258</v>
      </c>
      <c r="U46" s="63">
        <f>S46/'جمع درآمدها'!$J$5</f>
        <v>-3.459323592050445E-3</v>
      </c>
      <c r="W46" s="64"/>
      <c r="X46" s="64"/>
      <c r="Y46" s="51"/>
    </row>
    <row r="47" spans="1:25" s="61" customFormat="1" ht="51" customHeight="1">
      <c r="A47" s="60" t="s">
        <v>164</v>
      </c>
      <c r="C47" s="62">
        <v>0</v>
      </c>
      <c r="D47" s="62"/>
      <c r="E47" s="62">
        <f>VLOOKUP(A47,'درآمد ناشی از تغییر قیمت اوراق '!$A$9:$Q$30,9,0)</f>
        <v>23743309</v>
      </c>
      <c r="F47" s="62"/>
      <c r="G47" s="62">
        <v>0</v>
      </c>
      <c r="H47" s="62"/>
      <c r="I47" s="62">
        <f t="shared" si="0"/>
        <v>23743309</v>
      </c>
      <c r="K47" s="63">
        <f t="shared" si="1"/>
        <v>6.1872237111182578E-4</v>
      </c>
      <c r="M47" s="62">
        <v>0</v>
      </c>
      <c r="N47" s="62"/>
      <c r="O47" s="62">
        <f>VLOOKUP(A47,'درآمد ناشی از تغییر قیمت اوراق '!$A$9:$Q$30,17,0)</f>
        <v>23282906</v>
      </c>
      <c r="P47" s="62"/>
      <c r="Q47" s="62">
        <v>0</v>
      </c>
      <c r="R47" s="62"/>
      <c r="S47" s="62">
        <f t="shared" si="2"/>
        <v>23282906</v>
      </c>
      <c r="U47" s="63">
        <f>S47/'جمع درآمدها'!$J$5</f>
        <v>5.7617328853286047E-5</v>
      </c>
      <c r="W47" s="64"/>
      <c r="X47" s="64"/>
      <c r="Y47" s="51"/>
    </row>
    <row r="48" spans="1:25" s="61" customFormat="1" ht="51" customHeight="1">
      <c r="A48" s="60" t="s">
        <v>156</v>
      </c>
      <c r="C48" s="62">
        <v>0</v>
      </c>
      <c r="D48" s="62"/>
      <c r="E48" s="62">
        <f>VLOOKUP(A48,'درآمد ناشی از تغییر قیمت اوراق '!$A$9:$Q$30,9,0)</f>
        <v>15134463936</v>
      </c>
      <c r="F48" s="62"/>
      <c r="G48" s="62">
        <v>0</v>
      </c>
      <c r="H48" s="62"/>
      <c r="I48" s="62">
        <f t="shared" si="0"/>
        <v>15134463936</v>
      </c>
      <c r="K48" s="63">
        <f t="shared" si="1"/>
        <v>0.39438611576795535</v>
      </c>
      <c r="M48" s="62">
        <v>0</v>
      </c>
      <c r="N48" s="62"/>
      <c r="O48" s="62">
        <f>VLOOKUP(A48,'درآمد ناشی از تغییر قیمت اوراق '!$A$9:$Q$30,17,0)</f>
        <v>16341773050</v>
      </c>
      <c r="P48" s="62"/>
      <c r="Q48" s="62">
        <v>0</v>
      </c>
      <c r="R48" s="62"/>
      <c r="S48" s="62">
        <f t="shared" si="2"/>
        <v>16341773050</v>
      </c>
      <c r="U48" s="63">
        <f>S48/'جمع درآمدها'!$J$5</f>
        <v>4.0440369078826213E-2</v>
      </c>
      <c r="W48" s="64"/>
      <c r="X48" s="64"/>
      <c r="Y48" s="51"/>
    </row>
    <row r="49" spans="3:27" s="51" customFormat="1" ht="51" customHeight="1" thickBot="1">
      <c r="C49" s="65">
        <f>SUM(C10:C48)</f>
        <v>67145620486</v>
      </c>
      <c r="E49" s="65">
        <f>SUM(E10:E48)</f>
        <v>-35422616728</v>
      </c>
      <c r="F49" s="65"/>
      <c r="G49" s="65">
        <f>SUM(G10:G48)</f>
        <v>2957550091</v>
      </c>
      <c r="I49" s="65">
        <f>SUM(I10:I48)</f>
        <v>34680553849</v>
      </c>
      <c r="J49" s="61"/>
      <c r="K49" s="22">
        <f>SUM(K10:K48)</f>
        <v>0.90373395338133478</v>
      </c>
      <c r="L49" s="61"/>
      <c r="M49" s="65">
        <f>SUM(M10:M48)</f>
        <v>478601285186</v>
      </c>
      <c r="O49" s="65">
        <f>SUM(O10:O48)</f>
        <v>-46239636793</v>
      </c>
      <c r="Q49" s="65">
        <f>SUM(Q10:Q48)</f>
        <v>-60040052820</v>
      </c>
      <c r="R49" s="65"/>
      <c r="S49" s="65">
        <f>SUM(S10:S48)</f>
        <v>372321595573</v>
      </c>
      <c r="T49" s="61"/>
      <c r="U49" s="22">
        <f>SUM(U10:U48)</f>
        <v>0.92137020229818856</v>
      </c>
      <c r="V49" s="61"/>
      <c r="AA49" s="66">
        <f>SUM(W49:Z49)</f>
        <v>0</v>
      </c>
    </row>
    <row r="50" spans="3:27" s="67" customFormat="1" ht="51" customHeight="1" thickTop="1"/>
    <row r="51" spans="3:27" s="67" customFormat="1" ht="36.75"/>
    <row r="52" spans="3:27" s="67" customFormat="1" ht="36.75"/>
    <row r="53" spans="3:27" s="67" customFormat="1" ht="36.75"/>
    <row r="54" spans="3:27" s="67" customFormat="1" ht="36.75"/>
    <row r="55" spans="3:27" s="67" customFormat="1" ht="36.75"/>
    <row r="56" spans="3:27" s="67" customFormat="1" ht="36.75"/>
    <row r="57" spans="3:27" s="67" customFormat="1" ht="36.75"/>
    <row r="58" spans="3:27" s="67" customFormat="1" ht="36.75"/>
    <row r="59" spans="3:27" s="67" customFormat="1" ht="36.75"/>
    <row r="60" spans="3:27" s="67" customFormat="1" ht="36.75"/>
    <row r="61" spans="3:27" s="67" customFormat="1" ht="36.75"/>
    <row r="62" spans="3:27" s="67" customFormat="1" ht="36.75"/>
    <row r="63" spans="3:27" s="67" customFormat="1" ht="36.75"/>
    <row r="64" spans="3:27" s="67" customFormat="1" ht="36.75"/>
    <row r="65" spans="1:1" s="67" customFormat="1" ht="36.75"/>
    <row r="66" spans="1:1" s="67" customFormat="1" ht="36.75"/>
    <row r="67" spans="1:1" s="67" customFormat="1" ht="36.75"/>
    <row r="68" spans="1:1" s="67" customFormat="1" ht="36.75"/>
    <row r="69" spans="1:1" s="67" customFormat="1" ht="36.75"/>
    <row r="70" spans="1:1" s="67" customFormat="1" ht="36.75"/>
    <row r="71" spans="1:1" ht="36.75">
      <c r="A71" s="67"/>
    </row>
  </sheetData>
  <autoFilter ref="A9:AA9" xr:uid="{00000000-0001-0000-0800-000000000000}">
    <sortState xmlns:xlrd2="http://schemas.microsoft.com/office/spreadsheetml/2017/richdata2" ref="A11:AA37">
      <sortCondition descending="1" ref="G9"/>
    </sortState>
  </autoFilter>
  <sortState xmlns:xlrd2="http://schemas.microsoft.com/office/spreadsheetml/2017/richdata2" ref="A8:U11">
    <sortCondition descending="1" ref="S8:S11"/>
  </sortState>
  <mergeCells count="7">
    <mergeCell ref="A2:U2"/>
    <mergeCell ref="A3:U3"/>
    <mergeCell ref="A4:U4"/>
    <mergeCell ref="A8:A9"/>
    <mergeCell ref="M8:U8"/>
    <mergeCell ref="C8:K8"/>
    <mergeCell ref="A6:S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23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B050"/>
  </sheetPr>
  <dimension ref="A2:R44"/>
  <sheetViews>
    <sheetView rightToLeft="1" view="pageBreakPreview" zoomScale="68" zoomScaleNormal="100" zoomScaleSheetLayoutView="68" workbookViewId="0">
      <selection activeCell="Q14" sqref="Q14"/>
    </sheetView>
  </sheetViews>
  <sheetFormatPr defaultColWidth="9.140625" defaultRowHeight="27.75"/>
  <cols>
    <col min="1" max="1" width="42" style="84" bestFit="1" customWidth="1"/>
    <col min="2" max="2" width="1" style="84" customWidth="1"/>
    <col min="3" max="3" width="20.28515625" style="84" customWidth="1"/>
    <col min="4" max="4" width="1" style="84" customWidth="1"/>
    <col min="5" max="5" width="24" style="84" bestFit="1" customWidth="1"/>
    <col min="6" max="6" width="1" style="84" customWidth="1"/>
    <col min="7" max="7" width="21.28515625" style="84" bestFit="1" customWidth="1"/>
    <col min="8" max="8" width="1" style="84" customWidth="1"/>
    <col min="9" max="9" width="21.28515625" style="84" bestFit="1" customWidth="1"/>
    <col min="10" max="10" width="1" style="84" customWidth="1"/>
    <col min="11" max="11" width="20.7109375" style="84" customWidth="1"/>
    <col min="12" max="12" width="1" style="84" customWidth="1"/>
    <col min="13" max="13" width="24" style="84" bestFit="1" customWidth="1"/>
    <col min="14" max="14" width="1" style="84" customWidth="1"/>
    <col min="15" max="15" width="20.5703125" style="84" bestFit="1" customWidth="1"/>
    <col min="16" max="16" width="1" style="84" customWidth="1"/>
    <col min="17" max="17" width="20.5703125" style="84" bestFit="1" customWidth="1"/>
    <col min="18" max="18" width="1" style="84" customWidth="1"/>
    <col min="19" max="19" width="9.140625" style="84" customWidth="1"/>
    <col min="20" max="16384" width="9.140625" style="84"/>
  </cols>
  <sheetData>
    <row r="2" spans="1:18" ht="30">
      <c r="A2" s="165" t="s">
        <v>65</v>
      </c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  <c r="P2" s="165"/>
      <c r="Q2" s="165"/>
    </row>
    <row r="3" spans="1:18" ht="30">
      <c r="A3" s="165" t="str">
        <f>'سرمایه‌گذاری در سهام '!A3:U3</f>
        <v>صورت وضعیت درآمدها</v>
      </c>
      <c r="B3" s="165"/>
      <c r="C3" s="165" t="s">
        <v>29</v>
      </c>
      <c r="D3" s="165" t="s">
        <v>29</v>
      </c>
      <c r="E3" s="165" t="s">
        <v>29</v>
      </c>
      <c r="F3" s="165" t="s">
        <v>29</v>
      </c>
      <c r="G3" s="165" t="s">
        <v>29</v>
      </c>
      <c r="H3" s="165"/>
      <c r="I3" s="165"/>
      <c r="J3" s="165"/>
      <c r="K3" s="165"/>
      <c r="L3" s="165"/>
      <c r="M3" s="165"/>
      <c r="N3" s="165"/>
      <c r="O3" s="165"/>
      <c r="P3" s="165"/>
      <c r="Q3" s="165"/>
    </row>
    <row r="4" spans="1:18" ht="30">
      <c r="A4" s="165" t="str">
        <f>'سرمایه‌گذاری در سهام '!A4:U4</f>
        <v>برای ماه منتهی به 1402/12/29</v>
      </c>
      <c r="B4" s="165"/>
      <c r="C4" s="165">
        <f>'سرمایه‌گذاری در سهام '!A4:U4</f>
        <v>0</v>
      </c>
      <c r="D4" s="165" t="s">
        <v>58</v>
      </c>
      <c r="E4" s="165" t="s">
        <v>58</v>
      </c>
      <c r="F4" s="165" t="s">
        <v>58</v>
      </c>
      <c r="G4" s="165" t="s">
        <v>58</v>
      </c>
      <c r="H4" s="165"/>
      <c r="I4" s="165"/>
      <c r="J4" s="165"/>
      <c r="K4" s="165"/>
      <c r="L4" s="165"/>
      <c r="M4" s="165"/>
      <c r="N4" s="165"/>
      <c r="O4" s="165"/>
      <c r="P4" s="165"/>
      <c r="Q4" s="165"/>
    </row>
    <row r="5" spans="1:18" ht="30">
      <c r="C5" s="85"/>
      <c r="D5" s="85"/>
      <c r="E5" s="85"/>
      <c r="F5" s="85"/>
      <c r="G5" s="85"/>
      <c r="H5" s="85"/>
      <c r="I5" s="85"/>
      <c r="J5" s="85"/>
      <c r="K5" s="85"/>
      <c r="L5" s="85"/>
      <c r="M5" s="85"/>
    </row>
    <row r="6" spans="1:18" ht="32.25">
      <c r="A6" s="166" t="s">
        <v>80</v>
      </c>
      <c r="B6" s="166"/>
      <c r="C6" s="166"/>
      <c r="D6" s="166"/>
      <c r="E6" s="166"/>
      <c r="F6" s="166"/>
      <c r="G6" s="166"/>
      <c r="H6" s="166"/>
      <c r="I6" s="166"/>
      <c r="J6" s="166"/>
      <c r="K6" s="166"/>
      <c r="L6" s="166"/>
      <c r="M6" s="166"/>
      <c r="N6" s="166"/>
      <c r="O6" s="166"/>
      <c r="P6" s="166"/>
      <c r="Q6" s="166"/>
    </row>
    <row r="7" spans="1:18" ht="32.25">
      <c r="A7" s="86"/>
      <c r="B7" s="86"/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</row>
    <row r="8" spans="1:18" ht="30">
      <c r="A8" s="165" t="s">
        <v>33</v>
      </c>
      <c r="C8" s="165" t="str">
        <f>'درآمد ناشی از فروش '!C7</f>
        <v>طی اسفند ماه</v>
      </c>
      <c r="D8" s="165" t="s">
        <v>31</v>
      </c>
      <c r="E8" s="165" t="s">
        <v>31</v>
      </c>
      <c r="F8" s="165" t="s">
        <v>31</v>
      </c>
      <c r="G8" s="165" t="s">
        <v>31</v>
      </c>
      <c r="H8" s="165" t="s">
        <v>31</v>
      </c>
      <c r="I8" s="165" t="s">
        <v>31</v>
      </c>
      <c r="K8" s="165" t="str">
        <f>'درآمد ناشی از فروش '!K7</f>
        <v>از ابتدای سال مالی تا پایان اسفند ماه</v>
      </c>
      <c r="L8" s="165" t="s">
        <v>32</v>
      </c>
      <c r="M8" s="165" t="s">
        <v>32</v>
      </c>
      <c r="N8" s="165" t="s">
        <v>32</v>
      </c>
      <c r="O8" s="165" t="s">
        <v>32</v>
      </c>
      <c r="P8" s="165" t="s">
        <v>32</v>
      </c>
      <c r="Q8" s="165" t="s">
        <v>32</v>
      </c>
    </row>
    <row r="9" spans="1:18" ht="60.75" thickBot="1">
      <c r="A9" s="165" t="s">
        <v>33</v>
      </c>
      <c r="C9" s="87" t="s">
        <v>59</v>
      </c>
      <c r="D9" s="88"/>
      <c r="E9" s="87" t="s">
        <v>50</v>
      </c>
      <c r="F9" s="88"/>
      <c r="G9" s="87" t="s">
        <v>51</v>
      </c>
      <c r="H9" s="88"/>
      <c r="I9" s="87" t="s">
        <v>60</v>
      </c>
      <c r="J9" s="88"/>
      <c r="K9" s="87" t="s">
        <v>59</v>
      </c>
      <c r="L9" s="88"/>
      <c r="M9" s="87" t="s">
        <v>50</v>
      </c>
      <c r="N9" s="88"/>
      <c r="O9" s="87" t="s">
        <v>51</v>
      </c>
      <c r="P9" s="88"/>
      <c r="Q9" s="87" t="s">
        <v>60</v>
      </c>
    </row>
    <row r="10" spans="1:18" ht="30">
      <c r="A10" s="89" t="s">
        <v>139</v>
      </c>
      <c r="B10" s="90"/>
      <c r="C10" s="56">
        <v>0</v>
      </c>
      <c r="D10" s="91"/>
      <c r="E10" s="56">
        <v>0</v>
      </c>
      <c r="F10" s="56"/>
      <c r="G10" s="56">
        <v>0</v>
      </c>
      <c r="H10" s="56"/>
      <c r="I10" s="56">
        <f>C10+E10+G10</f>
        <v>0</v>
      </c>
      <c r="J10" s="56"/>
      <c r="K10" s="56">
        <v>0</v>
      </c>
      <c r="L10" s="56"/>
      <c r="M10" s="56">
        <v>0</v>
      </c>
      <c r="N10" s="56"/>
      <c r="O10" s="56">
        <v>120708430</v>
      </c>
      <c r="P10" s="56"/>
      <c r="Q10" s="56">
        <v>120708430</v>
      </c>
    </row>
    <row r="11" spans="1:18" ht="30">
      <c r="A11" s="89" t="s">
        <v>162</v>
      </c>
      <c r="B11" s="90"/>
      <c r="C11" s="56">
        <v>0</v>
      </c>
      <c r="D11" s="91"/>
      <c r="E11" s="56">
        <v>0</v>
      </c>
      <c r="F11" s="56"/>
      <c r="G11" s="56">
        <v>0</v>
      </c>
      <c r="H11" s="56"/>
      <c r="I11" s="56">
        <v>0</v>
      </c>
      <c r="J11" s="56"/>
      <c r="K11" s="56">
        <v>0</v>
      </c>
      <c r="L11" s="56"/>
      <c r="M11" s="56">
        <v>0</v>
      </c>
      <c r="N11" s="56"/>
      <c r="O11" s="56">
        <v>-725451847</v>
      </c>
      <c r="P11" s="56"/>
      <c r="Q11" s="56">
        <v>-725451847</v>
      </c>
    </row>
    <row r="12" spans="1:18" ht="30" customHeight="1">
      <c r="A12" s="89" t="s">
        <v>140</v>
      </c>
      <c r="B12" s="90"/>
      <c r="C12" s="56">
        <v>0</v>
      </c>
      <c r="D12" s="91"/>
      <c r="E12" s="56">
        <v>0</v>
      </c>
      <c r="F12" s="56"/>
      <c r="G12" s="56">
        <v>0</v>
      </c>
      <c r="H12" s="56"/>
      <c r="I12" s="56">
        <f>C12+E12+G12</f>
        <v>0</v>
      </c>
      <c r="J12" s="56"/>
      <c r="K12" s="56">
        <v>0</v>
      </c>
      <c r="L12" s="56"/>
      <c r="M12" s="56">
        <v>0</v>
      </c>
      <c r="N12" s="56"/>
      <c r="O12" s="56">
        <v>7132926</v>
      </c>
      <c r="P12" s="56"/>
      <c r="Q12" s="56">
        <v>7132926</v>
      </c>
    </row>
    <row r="13" spans="1:18" ht="43.5" thickBot="1">
      <c r="C13" s="92">
        <f>SUM(C10:C12)</f>
        <v>0</v>
      </c>
      <c r="D13" s="65">
        <f t="shared" ref="D13:P13" si="0">SUM(D10:D12)</f>
        <v>0</v>
      </c>
      <c r="E13" s="92">
        <f>SUM(E10:E12)</f>
        <v>0</v>
      </c>
      <c r="F13" s="92">
        <f t="shared" si="0"/>
        <v>0</v>
      </c>
      <c r="G13" s="92">
        <f>SUM(G10:G12)</f>
        <v>0</v>
      </c>
      <c r="H13" s="92">
        <f t="shared" si="0"/>
        <v>0</v>
      </c>
      <c r="I13" s="92">
        <f>SUM(I10:I12)</f>
        <v>0</v>
      </c>
      <c r="J13" s="92">
        <f t="shared" si="0"/>
        <v>0</v>
      </c>
      <c r="K13" s="92">
        <f>SUM(K10:K12)</f>
        <v>0</v>
      </c>
      <c r="L13" s="92">
        <f t="shared" si="0"/>
        <v>0</v>
      </c>
      <c r="M13" s="92">
        <f>SUM(M10:M12)</f>
        <v>0</v>
      </c>
      <c r="N13" s="92">
        <f t="shared" si="0"/>
        <v>0</v>
      </c>
      <c r="O13" s="92">
        <f>SUM(O10:O12)</f>
        <v>-597610491</v>
      </c>
      <c r="P13" s="92">
        <f t="shared" si="0"/>
        <v>0</v>
      </c>
      <c r="Q13" s="92">
        <f>SUM(Q10:Q12)</f>
        <v>-597610491</v>
      </c>
      <c r="R13" s="93">
        <f t="shared" ref="R13" si="1">SUM(R12:R12)</f>
        <v>0</v>
      </c>
    </row>
    <row r="14" spans="1:18" ht="28.5" thickTop="1"/>
    <row r="15" spans="1:18">
      <c r="M15" s="94"/>
    </row>
    <row r="16" spans="1:18">
      <c r="M16" s="94"/>
    </row>
    <row r="17" spans="13:13">
      <c r="M17" s="94"/>
    </row>
    <row r="18" spans="13:13">
      <c r="M18" s="94"/>
    </row>
    <row r="19" spans="13:13">
      <c r="M19" s="94"/>
    </row>
    <row r="20" spans="13:13">
      <c r="M20" s="94"/>
    </row>
    <row r="21" spans="13:13">
      <c r="M21" s="94"/>
    </row>
    <row r="22" spans="13:13">
      <c r="M22" s="94"/>
    </row>
    <row r="23" spans="13:13">
      <c r="M23" s="94"/>
    </row>
    <row r="24" spans="13:13">
      <c r="M24" s="94"/>
    </row>
    <row r="25" spans="13:13">
      <c r="M25" s="94"/>
    </row>
    <row r="26" spans="13:13">
      <c r="M26" s="94"/>
    </row>
    <row r="27" spans="13:13">
      <c r="M27" s="94"/>
    </row>
    <row r="28" spans="13:13">
      <c r="M28" s="94"/>
    </row>
    <row r="29" spans="13:13">
      <c r="M29" s="94"/>
    </row>
    <row r="30" spans="13:13">
      <c r="M30" s="94"/>
    </row>
    <row r="31" spans="13:13">
      <c r="M31" s="94"/>
    </row>
    <row r="32" spans="13:13">
      <c r="M32" s="94"/>
    </row>
    <row r="33" spans="13:13">
      <c r="M33" s="94"/>
    </row>
    <row r="34" spans="13:13">
      <c r="M34" s="94"/>
    </row>
    <row r="35" spans="13:13">
      <c r="M35" s="94"/>
    </row>
    <row r="36" spans="13:13">
      <c r="M36" s="94"/>
    </row>
    <row r="37" spans="13:13">
      <c r="M37" s="94"/>
    </row>
    <row r="38" spans="13:13">
      <c r="M38" s="94"/>
    </row>
    <row r="39" spans="13:13">
      <c r="M39" s="94"/>
    </row>
    <row r="40" spans="13:13">
      <c r="M40" s="94"/>
    </row>
    <row r="41" spans="13:13">
      <c r="M41" s="94"/>
    </row>
    <row r="42" spans="13:13">
      <c r="M42" s="94"/>
    </row>
    <row r="43" spans="13:13">
      <c r="M43" s="94"/>
    </row>
    <row r="44" spans="13:13">
      <c r="M44" s="94"/>
    </row>
  </sheetData>
  <mergeCells count="7">
    <mergeCell ref="A2:Q2"/>
    <mergeCell ref="A3:Q3"/>
    <mergeCell ref="A4:Q4"/>
    <mergeCell ref="A8:A9"/>
    <mergeCell ref="C8:I8"/>
    <mergeCell ref="K8:Q8"/>
    <mergeCell ref="A6:Q6"/>
  </mergeCells>
  <pageMargins left="0.7" right="0.7" top="0.75" bottom="0.75" header="0.3" footer="0.3"/>
  <pageSetup paperSize="9" scale="64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B050"/>
  </sheetPr>
  <dimension ref="A2:P41"/>
  <sheetViews>
    <sheetView rightToLeft="1" view="pageBreakPreview" zoomScaleNormal="100" zoomScaleSheetLayoutView="100" workbookViewId="0">
      <selection activeCell="G9" sqref="G9"/>
    </sheetView>
  </sheetViews>
  <sheetFormatPr defaultColWidth="9.140625" defaultRowHeight="22.5"/>
  <cols>
    <col min="1" max="1" width="26.140625" style="68" bestFit="1" customWidth="1"/>
    <col min="2" max="2" width="1" style="68" customWidth="1"/>
    <col min="3" max="3" width="31" style="68" bestFit="1" customWidth="1"/>
    <col min="4" max="4" width="1" style="68" customWidth="1"/>
    <col min="5" max="5" width="32.5703125" style="68" bestFit="1" customWidth="1"/>
    <col min="6" max="6" width="1" style="68" customWidth="1"/>
    <col min="7" max="7" width="10" style="76" customWidth="1"/>
    <col min="8" max="8" width="1" style="68" customWidth="1"/>
    <col min="9" max="9" width="32.5703125" style="68" bestFit="1" customWidth="1"/>
    <col min="10" max="10" width="1" style="68" customWidth="1"/>
    <col min="11" max="11" width="10.28515625" style="76" customWidth="1"/>
    <col min="12" max="12" width="1" style="68" customWidth="1"/>
    <col min="13" max="13" width="9.140625" style="68" customWidth="1"/>
    <col min="14" max="16384" width="9.140625" style="68"/>
  </cols>
  <sheetData>
    <row r="2" spans="1:16" ht="24">
      <c r="A2" s="167" t="s">
        <v>65</v>
      </c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</row>
    <row r="3" spans="1:16" ht="24">
      <c r="A3" s="167" t="str">
        <f>'سرمایه‌گذاری در اوراق بهادار '!A3:Q3</f>
        <v>صورت وضعیت درآمدها</v>
      </c>
      <c r="B3" s="167" t="s">
        <v>29</v>
      </c>
      <c r="C3" s="167" t="s">
        <v>29</v>
      </c>
      <c r="D3" s="167" t="s">
        <v>29</v>
      </c>
      <c r="E3" s="167" t="s">
        <v>29</v>
      </c>
      <c r="F3" s="167" t="s">
        <v>29</v>
      </c>
      <c r="G3" s="167"/>
      <c r="H3" s="167"/>
      <c r="I3" s="167"/>
      <c r="J3" s="167"/>
      <c r="K3" s="167"/>
      <c r="L3" s="167"/>
      <c r="M3" s="167"/>
    </row>
    <row r="4" spans="1:16" ht="26.25">
      <c r="A4" s="168" t="str">
        <f>'سرمایه‌گذاری در اوراق بهادار '!A4:Q4</f>
        <v>برای ماه منتهی به 1402/12/29</v>
      </c>
      <c r="B4" s="168" t="s">
        <v>92</v>
      </c>
      <c r="C4" s="168" t="s">
        <v>2</v>
      </c>
      <c r="D4" s="168" t="s">
        <v>2</v>
      </c>
      <c r="E4" s="168" t="s">
        <v>2</v>
      </c>
      <c r="F4" s="168" t="s">
        <v>2</v>
      </c>
      <c r="G4" s="168"/>
      <c r="H4" s="168"/>
      <c r="I4" s="168"/>
      <c r="J4" s="168"/>
      <c r="K4" s="168"/>
      <c r="L4" s="168"/>
      <c r="M4" s="168"/>
      <c r="N4" s="73"/>
    </row>
    <row r="5" spans="1:16" ht="24">
      <c r="B5" s="142"/>
      <c r="C5" s="142"/>
      <c r="D5" s="142"/>
      <c r="E5" s="142"/>
      <c r="F5" s="142"/>
      <c r="G5" s="142"/>
      <c r="H5" s="142"/>
      <c r="I5" s="142"/>
    </row>
    <row r="6" spans="1:16" ht="28.5">
      <c r="A6" s="170" t="s">
        <v>79</v>
      </c>
      <c r="B6" s="170"/>
      <c r="C6" s="170"/>
      <c r="D6" s="170"/>
      <c r="E6" s="170"/>
      <c r="F6" s="170"/>
      <c r="G6" s="170"/>
      <c r="H6" s="170"/>
      <c r="I6" s="170"/>
      <c r="J6" s="170"/>
      <c r="K6" s="170"/>
      <c r="L6" s="170"/>
    </row>
    <row r="7" spans="1:16" ht="28.5">
      <c r="A7" s="145"/>
      <c r="B7" s="145"/>
      <c r="C7" s="145"/>
      <c r="D7" s="145"/>
      <c r="E7" s="145"/>
      <c r="F7" s="145"/>
      <c r="G7" s="77"/>
      <c r="H7" s="145"/>
      <c r="I7" s="145"/>
      <c r="J7" s="145"/>
      <c r="K7" s="77"/>
      <c r="L7" s="145"/>
    </row>
    <row r="8" spans="1:16" ht="24.75" thickBot="1">
      <c r="A8" s="169" t="s">
        <v>53</v>
      </c>
      <c r="B8" s="169" t="s">
        <v>53</v>
      </c>
      <c r="C8" s="169" t="s">
        <v>53</v>
      </c>
      <c r="E8" s="169" t="str">
        <f>'درآمد ناشی از فروش '!C7</f>
        <v>طی اسفند ماه</v>
      </c>
      <c r="F8" s="169" t="s">
        <v>31</v>
      </c>
      <c r="G8" s="169" t="s">
        <v>31</v>
      </c>
      <c r="I8" s="169" t="str">
        <f>'درآمد ناشی از فروش '!K7</f>
        <v>از ابتدای سال مالی تا پایان اسفند ماه</v>
      </c>
      <c r="J8" s="169" t="s">
        <v>32</v>
      </c>
      <c r="K8" s="169" t="s">
        <v>32</v>
      </c>
    </row>
    <row r="9" spans="1:16" ht="48" thickBot="1">
      <c r="A9" s="78" t="s">
        <v>54</v>
      </c>
      <c r="C9" s="78" t="s">
        <v>19</v>
      </c>
      <c r="E9" s="78" t="s">
        <v>55</v>
      </c>
      <c r="G9" s="79" t="s">
        <v>56</v>
      </c>
      <c r="I9" s="78" t="s">
        <v>55</v>
      </c>
      <c r="K9" s="79" t="s">
        <v>56</v>
      </c>
    </row>
    <row r="10" spans="1:16" ht="24.75">
      <c r="A10" s="80" t="s">
        <v>26</v>
      </c>
      <c r="B10" s="80"/>
      <c r="C10" s="80" t="s">
        <v>27</v>
      </c>
      <c r="D10" s="80"/>
      <c r="E10" s="80">
        <v>0</v>
      </c>
      <c r="F10" s="81"/>
      <c r="G10" s="23">
        <f>E10/$E$15</f>
        <v>0</v>
      </c>
      <c r="H10" s="81"/>
      <c r="I10" s="80">
        <v>15437</v>
      </c>
      <c r="J10" s="81"/>
      <c r="K10" s="23">
        <f>I10/$I$15</f>
        <v>7.3244456411801948E-6</v>
      </c>
      <c r="M10" s="72"/>
      <c r="N10" s="82"/>
      <c r="O10" s="72"/>
      <c r="P10" s="82"/>
    </row>
    <row r="11" spans="1:16" ht="24.75">
      <c r="A11" s="80" t="s">
        <v>61</v>
      </c>
      <c r="B11" s="80"/>
      <c r="C11" s="80" t="s">
        <v>62</v>
      </c>
      <c r="D11" s="80"/>
      <c r="E11" s="80">
        <v>6753</v>
      </c>
      <c r="F11" s="81"/>
      <c r="G11" s="23">
        <f t="shared" ref="G11:G14" si="0">E11/$E$15</f>
        <v>2.154252519355734E-2</v>
      </c>
      <c r="H11" s="81"/>
      <c r="I11" s="80">
        <v>2089311592</v>
      </c>
      <c r="J11" s="81"/>
      <c r="K11" s="23">
        <f t="shared" ref="K11:K14" si="1">I11/$I$15</f>
        <v>0.99132274296117462</v>
      </c>
      <c r="M11" s="72"/>
      <c r="N11" s="82"/>
      <c r="O11" s="72"/>
      <c r="P11" s="82"/>
    </row>
    <row r="12" spans="1:16" ht="24.75">
      <c r="A12" s="80" t="s">
        <v>98</v>
      </c>
      <c r="B12" s="80"/>
      <c r="C12" s="80" t="s">
        <v>99</v>
      </c>
      <c r="D12" s="80"/>
      <c r="E12" s="80">
        <v>296144</v>
      </c>
      <c r="F12" s="81"/>
      <c r="G12" s="23">
        <f t="shared" si="0"/>
        <v>0.9447193219192721</v>
      </c>
      <c r="H12" s="81"/>
      <c r="I12" s="80">
        <v>18154734</v>
      </c>
      <c r="J12" s="81"/>
      <c r="K12" s="23">
        <f t="shared" si="1"/>
        <v>8.6139380911502157E-3</v>
      </c>
      <c r="M12" s="72"/>
      <c r="N12" s="82"/>
      <c r="O12" s="72"/>
      <c r="P12" s="82"/>
    </row>
    <row r="13" spans="1:16" ht="24.75">
      <c r="A13" s="80" t="s">
        <v>109</v>
      </c>
      <c r="B13" s="80"/>
      <c r="C13" s="80" t="s">
        <v>110</v>
      </c>
      <c r="D13" s="80"/>
      <c r="E13" s="80">
        <v>6032</v>
      </c>
      <c r="F13" s="81"/>
      <c r="G13" s="23">
        <f t="shared" si="0"/>
        <v>1.9242486593741726E-2</v>
      </c>
      <c r="H13" s="81"/>
      <c r="I13" s="80">
        <v>62316</v>
      </c>
      <c r="J13" s="81"/>
      <c r="K13" s="23">
        <f t="shared" si="1"/>
        <v>2.956728344728801E-5</v>
      </c>
      <c r="M13" s="72"/>
      <c r="N13" s="82"/>
      <c r="O13" s="72"/>
      <c r="P13" s="82"/>
    </row>
    <row r="14" spans="1:16" ht="24.75">
      <c r="A14" s="80" t="s">
        <v>112</v>
      </c>
      <c r="B14" s="80"/>
      <c r="C14" s="80" t="s">
        <v>113</v>
      </c>
      <c r="D14" s="80"/>
      <c r="E14" s="80">
        <v>4544</v>
      </c>
      <c r="F14" s="81"/>
      <c r="G14" s="23">
        <f t="shared" si="0"/>
        <v>1.449566629342878E-2</v>
      </c>
      <c r="H14" s="81"/>
      <c r="I14" s="80">
        <v>55698</v>
      </c>
      <c r="J14" s="81"/>
      <c r="K14" s="23">
        <f t="shared" si="1"/>
        <v>2.6427218586671922E-5</v>
      </c>
      <c r="M14" s="72"/>
      <c r="N14" s="82"/>
      <c r="O14" s="72"/>
      <c r="P14" s="82"/>
    </row>
    <row r="15" spans="1:16" s="73" customFormat="1" ht="36.75" customHeight="1" thickBot="1">
      <c r="E15" s="227">
        <f>SUM(E10:E14)</f>
        <v>313473</v>
      </c>
      <c r="F15" s="81">
        <f t="shared" ref="F15:L15" si="2">SUM(F10:F12)</f>
        <v>0</v>
      </c>
      <c r="G15" s="24">
        <f>SUM(G10:G14)</f>
        <v>1</v>
      </c>
      <c r="H15" s="81">
        <f t="shared" si="2"/>
        <v>0</v>
      </c>
      <c r="I15" s="227">
        <f>SUM(I10:I14)</f>
        <v>2107599777</v>
      </c>
      <c r="J15" s="81">
        <f t="shared" si="2"/>
        <v>0</v>
      </c>
      <c r="K15" s="24">
        <f>SUM(K10:K14)</f>
        <v>1</v>
      </c>
      <c r="L15" s="73">
        <f t="shared" si="2"/>
        <v>0</v>
      </c>
      <c r="M15" s="83"/>
    </row>
    <row r="16" spans="1:16" ht="23.25" thickTop="1">
      <c r="E16" s="75"/>
      <c r="I16" s="75"/>
      <c r="M16" s="74"/>
    </row>
    <row r="17" spans="5:13">
      <c r="E17" s="75"/>
      <c r="I17" s="75"/>
      <c r="M17" s="74"/>
    </row>
    <row r="18" spans="5:13">
      <c r="E18" s="75"/>
      <c r="I18" s="75"/>
      <c r="M18" s="74"/>
    </row>
    <row r="19" spans="5:13">
      <c r="M19" s="74"/>
    </row>
    <row r="20" spans="5:13">
      <c r="M20" s="74"/>
    </row>
    <row r="21" spans="5:13">
      <c r="M21" s="74"/>
    </row>
    <row r="22" spans="5:13">
      <c r="M22" s="74"/>
    </row>
    <row r="23" spans="5:13">
      <c r="M23" s="74"/>
    </row>
    <row r="24" spans="5:13">
      <c r="M24" s="74"/>
    </row>
    <row r="25" spans="5:13">
      <c r="M25" s="74"/>
    </row>
    <row r="26" spans="5:13">
      <c r="M26" s="74"/>
    </row>
    <row r="27" spans="5:13">
      <c r="M27" s="74"/>
    </row>
    <row r="28" spans="5:13">
      <c r="M28" s="74"/>
    </row>
    <row r="29" spans="5:13">
      <c r="M29" s="74"/>
    </row>
    <row r="30" spans="5:13">
      <c r="M30" s="74"/>
    </row>
    <row r="31" spans="5:13">
      <c r="M31" s="74"/>
    </row>
    <row r="32" spans="5:13">
      <c r="M32" s="74"/>
    </row>
    <row r="33" spans="13:13">
      <c r="M33" s="74"/>
    </row>
    <row r="34" spans="13:13">
      <c r="M34" s="74"/>
    </row>
    <row r="35" spans="13:13">
      <c r="M35" s="74"/>
    </row>
    <row r="36" spans="13:13">
      <c r="M36" s="74"/>
    </row>
    <row r="37" spans="13:13">
      <c r="M37" s="74"/>
    </row>
    <row r="38" spans="13:13">
      <c r="M38" s="74"/>
    </row>
    <row r="39" spans="13:13">
      <c r="M39" s="74"/>
    </row>
    <row r="40" spans="13:13">
      <c r="M40" s="74"/>
    </row>
    <row r="41" spans="13:13">
      <c r="M41" s="74"/>
    </row>
  </sheetData>
  <mergeCells count="7">
    <mergeCell ref="A2:M2"/>
    <mergeCell ref="A3:M3"/>
    <mergeCell ref="A4:M4"/>
    <mergeCell ref="I8:K8"/>
    <mergeCell ref="A8:C8"/>
    <mergeCell ref="E8:G8"/>
    <mergeCell ref="A6:L6"/>
  </mergeCells>
  <pageMargins left="0.7" right="0.7" top="0.75" bottom="0.75" header="0.3" footer="0.3"/>
  <pageSetup paperSize="9" scale="6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B050"/>
    <pageSetUpPr fitToPage="1"/>
  </sheetPr>
  <dimension ref="A2:M42"/>
  <sheetViews>
    <sheetView rightToLeft="1" view="pageBreakPreview" zoomScaleNormal="100" zoomScaleSheetLayoutView="100" workbookViewId="0">
      <selection activeCell="C10" sqref="C10"/>
    </sheetView>
  </sheetViews>
  <sheetFormatPr defaultColWidth="12.140625" defaultRowHeight="22.5"/>
  <cols>
    <col min="1" max="1" width="42.42578125" style="68" bestFit="1" customWidth="1"/>
    <col min="2" max="2" width="2.5703125" style="68" customWidth="1"/>
    <col min="3" max="3" width="19" style="68" bestFit="1" customWidth="1"/>
    <col min="4" max="4" width="0.7109375" style="68" customWidth="1"/>
    <col min="5" max="5" width="43.7109375" style="68" customWidth="1"/>
    <col min="6" max="6" width="12.140625" style="68"/>
    <col min="7" max="7" width="14" style="68" bestFit="1" customWidth="1"/>
    <col min="8" max="16384" width="12.140625" style="68"/>
  </cols>
  <sheetData>
    <row r="2" spans="1:13" ht="24">
      <c r="A2" s="167" t="s">
        <v>65</v>
      </c>
      <c r="B2" s="167"/>
      <c r="C2" s="167"/>
      <c r="D2" s="167"/>
      <c r="E2" s="167"/>
    </row>
    <row r="3" spans="1:13" ht="24">
      <c r="A3" s="167" t="s">
        <v>29</v>
      </c>
      <c r="B3" s="167" t="s">
        <v>29</v>
      </c>
      <c r="C3" s="167" t="s">
        <v>29</v>
      </c>
      <c r="D3" s="167" t="s">
        <v>29</v>
      </c>
      <c r="E3" s="167"/>
    </row>
    <row r="4" spans="1:13" ht="24">
      <c r="A4" s="167" t="str">
        <f>'درآمد سپرده بانکی '!A4:M4</f>
        <v>برای ماه منتهی به 1402/12/29</v>
      </c>
      <c r="B4" s="167" t="s">
        <v>2</v>
      </c>
      <c r="C4" s="167" t="s">
        <v>2</v>
      </c>
      <c r="D4" s="167" t="s">
        <v>2</v>
      </c>
      <c r="E4" s="167"/>
    </row>
    <row r="5" spans="1:13" ht="24">
      <c r="A5" s="142"/>
      <c r="B5" s="142"/>
      <c r="C5" s="142"/>
      <c r="D5" s="142"/>
      <c r="E5" s="142"/>
    </row>
    <row r="6" spans="1:13" ht="28.5">
      <c r="A6" s="170" t="s">
        <v>81</v>
      </c>
      <c r="B6" s="170"/>
      <c r="C6" s="170"/>
      <c r="D6" s="170"/>
      <c r="E6" s="170"/>
    </row>
    <row r="7" spans="1:13" ht="28.5">
      <c r="A7" s="145"/>
      <c r="B7" s="145"/>
      <c r="C7" s="145"/>
      <c r="D7" s="145"/>
      <c r="E7" s="145"/>
    </row>
    <row r="8" spans="1:13" ht="24.75" thickBot="1">
      <c r="A8" s="167" t="s">
        <v>57</v>
      </c>
      <c r="C8" s="144" t="str">
        <f>'درآمد ناشی از فروش '!C7</f>
        <v>طی اسفند ماه</v>
      </c>
      <c r="E8" s="69" t="str">
        <f>'درآمد ناشی از فروش '!K7</f>
        <v>از ابتدای سال مالی تا پایان اسفند ماه</v>
      </c>
      <c r="G8" s="70"/>
    </row>
    <row r="9" spans="1:13" ht="24.75" thickBot="1">
      <c r="A9" s="169" t="s">
        <v>57</v>
      </c>
      <c r="C9" s="144" t="s">
        <v>22</v>
      </c>
      <c r="E9" s="144" t="s">
        <v>22</v>
      </c>
      <c r="G9" s="70"/>
    </row>
    <row r="10" spans="1:13" ht="24">
      <c r="A10" s="71" t="s">
        <v>64</v>
      </c>
      <c r="C10" s="72">
        <v>0</v>
      </c>
      <c r="E10" s="72">
        <v>2735546400</v>
      </c>
      <c r="F10" s="70"/>
      <c r="G10" s="72"/>
      <c r="H10" s="70"/>
      <c r="K10" s="72"/>
    </row>
    <row r="11" spans="1:13" ht="24">
      <c r="A11" s="71" t="s">
        <v>97</v>
      </c>
      <c r="C11" s="72">
        <v>41974788</v>
      </c>
      <c r="E11" s="72">
        <v>1919637587</v>
      </c>
      <c r="F11" s="70"/>
      <c r="G11" s="72"/>
      <c r="H11" s="72"/>
      <c r="I11" s="72"/>
      <c r="J11" s="72"/>
      <c r="K11" s="72"/>
    </row>
    <row r="12" spans="1:13" ht="27" thickBot="1">
      <c r="A12" s="71" t="s">
        <v>38</v>
      </c>
      <c r="C12" s="228">
        <f>SUM(C10:C11)</f>
        <v>41974788</v>
      </c>
      <c r="D12" s="73"/>
      <c r="E12" s="229">
        <f>SUM(E10:E11)</f>
        <v>4655183987</v>
      </c>
    </row>
    <row r="13" spans="1:13" ht="23.25" thickTop="1">
      <c r="M13" s="74"/>
    </row>
    <row r="14" spans="1:13">
      <c r="C14" s="72"/>
      <c r="E14" s="72"/>
      <c r="M14" s="74"/>
    </row>
    <row r="15" spans="1:13">
      <c r="C15" s="70"/>
      <c r="E15" s="75"/>
      <c r="M15" s="74"/>
    </row>
    <row r="16" spans="1:13">
      <c r="C16" s="70"/>
      <c r="E16" s="72"/>
      <c r="M16" s="74"/>
    </row>
    <row r="17" spans="3:13">
      <c r="C17" s="72"/>
      <c r="E17" s="72"/>
      <c r="M17" s="74"/>
    </row>
    <row r="18" spans="3:13">
      <c r="E18" s="72"/>
      <c r="M18" s="74"/>
    </row>
    <row r="19" spans="3:13">
      <c r="M19" s="74"/>
    </row>
    <row r="20" spans="3:13">
      <c r="M20" s="74"/>
    </row>
    <row r="21" spans="3:13">
      <c r="M21" s="74"/>
    </row>
    <row r="22" spans="3:13">
      <c r="M22" s="74"/>
    </row>
    <row r="23" spans="3:13">
      <c r="M23" s="74"/>
    </row>
    <row r="24" spans="3:13">
      <c r="M24" s="74"/>
    </row>
    <row r="25" spans="3:13">
      <c r="M25" s="74"/>
    </row>
    <row r="26" spans="3:13">
      <c r="M26" s="74"/>
    </row>
    <row r="27" spans="3:13">
      <c r="M27" s="74"/>
    </row>
    <row r="28" spans="3:13">
      <c r="M28" s="74"/>
    </row>
    <row r="29" spans="3:13">
      <c r="M29" s="74"/>
    </row>
    <row r="30" spans="3:13">
      <c r="M30" s="74"/>
    </row>
    <row r="31" spans="3:13">
      <c r="M31" s="74"/>
    </row>
    <row r="32" spans="3:13">
      <c r="M32" s="74"/>
    </row>
    <row r="33" spans="13:13">
      <c r="M33" s="74"/>
    </row>
    <row r="34" spans="13:13">
      <c r="M34" s="74"/>
    </row>
    <row r="35" spans="13:13">
      <c r="M35" s="74"/>
    </row>
    <row r="36" spans="13:13">
      <c r="M36" s="74"/>
    </row>
    <row r="37" spans="13:13">
      <c r="M37" s="74"/>
    </row>
    <row r="38" spans="13:13">
      <c r="M38" s="74"/>
    </row>
    <row r="39" spans="13:13">
      <c r="M39" s="74"/>
    </row>
    <row r="40" spans="13:13">
      <c r="M40" s="74"/>
    </row>
    <row r="41" spans="13:13">
      <c r="M41" s="74"/>
    </row>
    <row r="42" spans="13:13">
      <c r="M42" s="74"/>
    </row>
  </sheetData>
  <mergeCells count="5">
    <mergeCell ref="A8:A9"/>
    <mergeCell ref="A2:E2"/>
    <mergeCell ref="A3:E3"/>
    <mergeCell ref="A4:E4"/>
    <mergeCell ref="A6:E6"/>
  </mergeCells>
  <pageMargins left="0.7" right="0.7" top="0.75" bottom="0.75" header="0.3" footer="0.3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AG47"/>
  <sheetViews>
    <sheetView rightToLeft="1" view="pageBreakPreview" zoomScale="50" zoomScaleNormal="60" zoomScaleSheetLayoutView="50" workbookViewId="0">
      <selection activeCell="Q31" sqref="Q31"/>
    </sheetView>
  </sheetViews>
  <sheetFormatPr defaultColWidth="9.140625" defaultRowHeight="36.75"/>
  <cols>
    <col min="1" max="1" width="51.7109375" style="105" customWidth="1"/>
    <col min="2" max="2" width="1" style="105" customWidth="1"/>
    <col min="3" max="3" width="23.7109375" style="196" bestFit="1" customWidth="1"/>
    <col min="4" max="4" width="1" style="105" customWidth="1"/>
    <col min="5" max="5" width="33" style="105" bestFit="1" customWidth="1"/>
    <col min="6" max="6" width="0.7109375" style="105" customWidth="1"/>
    <col min="7" max="7" width="34.7109375" style="105" bestFit="1" customWidth="1"/>
    <col min="8" max="8" width="1.140625" style="105" customWidth="1"/>
    <col min="9" max="9" width="22.7109375" style="196" bestFit="1" customWidth="1"/>
    <col min="10" max="10" width="1.42578125" style="105" customWidth="1"/>
    <col min="11" max="11" width="33.42578125" style="105" customWidth="1"/>
    <col min="12" max="12" width="0.7109375" style="105" customWidth="1"/>
    <col min="13" max="13" width="22.5703125" style="196" bestFit="1" customWidth="1"/>
    <col min="14" max="14" width="0.85546875" style="105" customWidth="1"/>
    <col min="15" max="15" width="29.140625" style="105" bestFit="1" customWidth="1"/>
    <col min="16" max="16" width="1" style="105" customWidth="1"/>
    <col min="17" max="17" width="22.5703125" style="196" bestFit="1" customWidth="1"/>
    <col min="18" max="18" width="1" style="105" customWidth="1"/>
    <col min="19" max="19" width="18.140625" style="105" bestFit="1" customWidth="1"/>
    <col min="20" max="20" width="1" style="105" customWidth="1"/>
    <col min="21" max="21" width="28.7109375" style="105" customWidth="1"/>
    <col min="22" max="22" width="0.85546875" style="105" customWidth="1"/>
    <col min="23" max="23" width="29.85546875" style="105" customWidth="1"/>
    <col min="24" max="24" width="1" style="105" customWidth="1"/>
    <col min="25" max="25" width="19.5703125" style="196" customWidth="1"/>
    <col min="26" max="26" width="1.85546875" style="105" customWidth="1"/>
    <col min="27" max="27" width="46.140625" style="172" bestFit="1" customWidth="1"/>
    <col min="28" max="28" width="29.5703125" style="105" bestFit="1" customWidth="1"/>
    <col min="29" max="29" width="23.42578125" style="105" bestFit="1" customWidth="1"/>
    <col min="30" max="30" width="9.140625" style="105" customWidth="1"/>
    <col min="31" max="31" width="19.42578125" style="105" bestFit="1" customWidth="1"/>
    <col min="32" max="32" width="9.140625" style="105"/>
    <col min="33" max="33" width="27.28515625" style="105" bestFit="1" customWidth="1"/>
    <col min="34" max="16384" width="9.140625" style="105"/>
  </cols>
  <sheetData>
    <row r="2" spans="1:33" ht="47.25" customHeight="1">
      <c r="A2" s="171" t="s">
        <v>65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  <c r="R2" s="171"/>
      <c r="S2" s="171"/>
      <c r="T2" s="171"/>
      <c r="U2" s="171"/>
      <c r="V2" s="171"/>
      <c r="W2" s="171"/>
      <c r="X2" s="171"/>
      <c r="Y2" s="171"/>
    </row>
    <row r="3" spans="1:33" ht="47.25" customHeight="1">
      <c r="A3" s="171" t="s">
        <v>90</v>
      </c>
      <c r="B3" s="171"/>
      <c r="C3" s="171"/>
      <c r="D3" s="171"/>
      <c r="E3" s="171"/>
      <c r="F3" s="171"/>
      <c r="G3" s="171"/>
      <c r="H3" s="171"/>
      <c r="I3" s="171"/>
      <c r="J3" s="171"/>
      <c r="K3" s="171"/>
      <c r="L3" s="171"/>
      <c r="M3" s="171"/>
      <c r="N3" s="171"/>
      <c r="O3" s="171"/>
      <c r="P3" s="171"/>
      <c r="Q3" s="171"/>
      <c r="R3" s="171"/>
      <c r="S3" s="171"/>
      <c r="T3" s="171"/>
      <c r="U3" s="171"/>
      <c r="V3" s="171"/>
      <c r="W3" s="171"/>
      <c r="X3" s="171"/>
      <c r="Y3" s="171"/>
    </row>
    <row r="4" spans="1:33" ht="47.25" customHeight="1">
      <c r="A4" s="171" t="s">
        <v>168</v>
      </c>
      <c r="B4" s="171"/>
      <c r="C4" s="171"/>
      <c r="D4" s="171"/>
      <c r="E4" s="171"/>
      <c r="F4" s="171"/>
      <c r="G4" s="171"/>
      <c r="H4" s="171"/>
      <c r="I4" s="171"/>
      <c r="J4" s="171"/>
      <c r="K4" s="171"/>
      <c r="L4" s="171"/>
      <c r="M4" s="171"/>
      <c r="N4" s="171"/>
      <c r="O4" s="171"/>
      <c r="P4" s="171"/>
      <c r="Q4" s="171"/>
      <c r="R4" s="171"/>
      <c r="S4" s="171"/>
      <c r="T4" s="171"/>
      <c r="U4" s="171"/>
      <c r="V4" s="171"/>
      <c r="W4" s="171"/>
      <c r="X4" s="171"/>
      <c r="Y4" s="171"/>
    </row>
    <row r="5" spans="1:33" ht="47.25" customHeight="1">
      <c r="A5" s="173"/>
      <c r="B5" s="173"/>
      <c r="C5" s="173"/>
      <c r="D5" s="173"/>
      <c r="E5" s="173"/>
      <c r="F5" s="173"/>
      <c r="G5" s="173"/>
      <c r="H5" s="173"/>
      <c r="I5" s="173"/>
      <c r="J5" s="173"/>
      <c r="K5" s="173"/>
      <c r="L5" s="173"/>
      <c r="M5" s="173"/>
      <c r="N5" s="173"/>
      <c r="O5" s="173"/>
      <c r="P5" s="173"/>
      <c r="Q5" s="173"/>
      <c r="R5" s="173"/>
      <c r="S5" s="173"/>
      <c r="T5" s="173"/>
      <c r="U5" s="173"/>
      <c r="V5" s="173"/>
      <c r="W5" s="173"/>
      <c r="X5" s="173"/>
      <c r="Y5" s="173"/>
    </row>
    <row r="6" spans="1:33" s="175" customFormat="1" ht="47.25" customHeight="1">
      <c r="A6" s="141" t="s">
        <v>66</v>
      </c>
      <c r="B6" s="141"/>
      <c r="C6" s="174"/>
      <c r="D6" s="141"/>
      <c r="E6" s="141"/>
      <c r="F6" s="141"/>
      <c r="G6" s="141"/>
      <c r="H6" s="141"/>
      <c r="I6" s="174"/>
      <c r="J6" s="141"/>
      <c r="K6" s="141"/>
      <c r="L6" s="141"/>
      <c r="M6" s="174"/>
      <c r="N6" s="141"/>
      <c r="O6" s="141"/>
      <c r="P6" s="141"/>
      <c r="Q6" s="174"/>
      <c r="R6" s="141"/>
      <c r="S6" s="141"/>
      <c r="T6" s="141"/>
      <c r="U6" s="141"/>
      <c r="V6" s="141"/>
      <c r="W6" s="141"/>
      <c r="Y6" s="176"/>
      <c r="AA6" s="177"/>
    </row>
    <row r="7" spans="1:33" s="175" customFormat="1" ht="47.25" customHeight="1">
      <c r="A7" s="141" t="s">
        <v>67</v>
      </c>
      <c r="B7" s="141"/>
      <c r="C7" s="174"/>
      <c r="D7" s="141"/>
      <c r="E7" s="141"/>
      <c r="F7" s="141"/>
      <c r="G7" s="141"/>
      <c r="H7" s="141"/>
      <c r="I7" s="174"/>
      <c r="J7" s="141"/>
      <c r="K7" s="141"/>
      <c r="L7" s="141"/>
      <c r="M7" s="174"/>
      <c r="N7" s="141"/>
      <c r="O7" s="141"/>
      <c r="P7" s="141"/>
      <c r="Q7" s="174"/>
      <c r="R7" s="141"/>
      <c r="S7" s="141"/>
      <c r="T7" s="141"/>
      <c r="U7" s="141"/>
      <c r="V7" s="141"/>
      <c r="W7" s="141"/>
      <c r="Y7" s="176"/>
      <c r="AA7" s="177"/>
    </row>
    <row r="9" spans="1:33" ht="40.5" customHeight="1">
      <c r="A9" s="159" t="s">
        <v>3</v>
      </c>
      <c r="C9" s="178" t="s">
        <v>163</v>
      </c>
      <c r="D9" s="178" t="s">
        <v>94</v>
      </c>
      <c r="E9" s="178" t="s">
        <v>94</v>
      </c>
      <c r="F9" s="178" t="s">
        <v>94</v>
      </c>
      <c r="G9" s="178" t="s">
        <v>94</v>
      </c>
      <c r="I9" s="178" t="s">
        <v>4</v>
      </c>
      <c r="J9" s="178" t="s">
        <v>4</v>
      </c>
      <c r="K9" s="178" t="s">
        <v>4</v>
      </c>
      <c r="L9" s="178" t="s">
        <v>4</v>
      </c>
      <c r="M9" s="178" t="s">
        <v>4</v>
      </c>
      <c r="N9" s="178" t="s">
        <v>4</v>
      </c>
      <c r="O9" s="178" t="s">
        <v>4</v>
      </c>
      <c r="Q9" s="178" t="s">
        <v>167</v>
      </c>
      <c r="R9" s="178" t="s">
        <v>95</v>
      </c>
      <c r="S9" s="178" t="s">
        <v>95</v>
      </c>
      <c r="T9" s="178" t="s">
        <v>95</v>
      </c>
      <c r="U9" s="178" t="s">
        <v>95</v>
      </c>
      <c r="V9" s="178" t="s">
        <v>95</v>
      </c>
      <c r="W9" s="178" t="s">
        <v>95</v>
      </c>
      <c r="X9" s="178" t="s">
        <v>95</v>
      </c>
      <c r="Y9" s="178" t="s">
        <v>95</v>
      </c>
    </row>
    <row r="10" spans="1:33" ht="33.75" customHeight="1">
      <c r="A10" s="159" t="s">
        <v>3</v>
      </c>
      <c r="C10" s="179" t="s">
        <v>6</v>
      </c>
      <c r="E10" s="179" t="s">
        <v>7</v>
      </c>
      <c r="G10" s="179" t="s">
        <v>8</v>
      </c>
      <c r="I10" s="159" t="s">
        <v>9</v>
      </c>
      <c r="J10" s="159" t="s">
        <v>9</v>
      </c>
      <c r="K10" s="159" t="s">
        <v>9</v>
      </c>
      <c r="M10" s="159" t="s">
        <v>10</v>
      </c>
      <c r="N10" s="159" t="s">
        <v>10</v>
      </c>
      <c r="O10" s="159" t="s">
        <v>10</v>
      </c>
      <c r="Q10" s="179" t="s">
        <v>6</v>
      </c>
      <c r="S10" s="179" t="s">
        <v>11</v>
      </c>
      <c r="U10" s="179" t="s">
        <v>7</v>
      </c>
      <c r="V10" s="179"/>
      <c r="W10" s="179" t="s">
        <v>8</v>
      </c>
      <c r="Y10" s="180" t="s">
        <v>12</v>
      </c>
    </row>
    <row r="11" spans="1:33" ht="60.75" customHeight="1">
      <c r="A11" s="159" t="s">
        <v>3</v>
      </c>
      <c r="C11" s="178" t="s">
        <v>6</v>
      </c>
      <c r="E11" s="178" t="s">
        <v>7</v>
      </c>
      <c r="G11" s="178" t="s">
        <v>8</v>
      </c>
      <c r="I11" s="181" t="s">
        <v>6</v>
      </c>
      <c r="K11" s="181" t="s">
        <v>7</v>
      </c>
      <c r="M11" s="181" t="s">
        <v>6</v>
      </c>
      <c r="O11" s="181" t="s">
        <v>13</v>
      </c>
      <c r="Q11" s="178" t="s">
        <v>6</v>
      </c>
      <c r="S11" s="178" t="s">
        <v>11</v>
      </c>
      <c r="U11" s="178" t="s">
        <v>7</v>
      </c>
      <c r="V11" s="178"/>
      <c r="W11" s="178"/>
      <c r="Y11" s="182" t="s">
        <v>12</v>
      </c>
      <c r="AA11" s="35">
        <v>3884292016617</v>
      </c>
      <c r="AB11" s="183" t="s">
        <v>102</v>
      </c>
    </row>
    <row r="12" spans="1:33" ht="41.25" customHeight="1">
      <c r="A12" s="184" t="s">
        <v>161</v>
      </c>
      <c r="B12" s="185"/>
      <c r="C12" s="186">
        <v>2600000</v>
      </c>
      <c r="D12" s="186"/>
      <c r="E12" s="186">
        <v>17098811260</v>
      </c>
      <c r="F12" s="186"/>
      <c r="G12" s="186">
        <v>16902826200</v>
      </c>
      <c r="H12" s="186"/>
      <c r="I12" s="186">
        <v>1000000</v>
      </c>
      <c r="J12" s="186"/>
      <c r="K12" s="186">
        <v>6235781398</v>
      </c>
      <c r="L12" s="186"/>
      <c r="M12" s="186">
        <v>0</v>
      </c>
      <c r="N12" s="186"/>
      <c r="O12" s="186">
        <v>0</v>
      </c>
      <c r="P12" s="186"/>
      <c r="Q12" s="186">
        <v>3600000</v>
      </c>
      <c r="R12" s="186"/>
      <c r="S12" s="186">
        <v>6130</v>
      </c>
      <c r="T12" s="186"/>
      <c r="U12" s="186">
        <v>23334592658</v>
      </c>
      <c r="V12" s="186"/>
      <c r="W12" s="186">
        <v>21936695400</v>
      </c>
      <c r="Y12" s="187">
        <f>W12/$AA$11</f>
        <v>5.6475402225566011E-3</v>
      </c>
      <c r="AA12" s="188"/>
      <c r="AB12" s="188"/>
      <c r="AC12" s="189"/>
      <c r="AD12" s="190"/>
      <c r="AE12" s="191"/>
      <c r="AF12" s="111"/>
      <c r="AG12" s="111"/>
    </row>
    <row r="13" spans="1:33" ht="41.25" customHeight="1">
      <c r="A13" s="184" t="s">
        <v>96</v>
      </c>
      <c r="B13" s="185"/>
      <c r="C13" s="186">
        <v>86000001</v>
      </c>
      <c r="D13" s="186"/>
      <c r="E13" s="186">
        <v>287367979208</v>
      </c>
      <c r="F13" s="186"/>
      <c r="G13" s="186">
        <v>298781611974.20502</v>
      </c>
      <c r="H13" s="186"/>
      <c r="I13" s="186">
        <v>10000000</v>
      </c>
      <c r="J13" s="186"/>
      <c r="K13" s="186">
        <v>34068673380</v>
      </c>
      <c r="L13" s="186"/>
      <c r="M13" s="186">
        <v>0</v>
      </c>
      <c r="N13" s="186"/>
      <c r="O13" s="186">
        <v>0</v>
      </c>
      <c r="P13" s="186"/>
      <c r="Q13" s="186">
        <v>96000001</v>
      </c>
      <c r="R13" s="186"/>
      <c r="S13" s="186">
        <v>3405</v>
      </c>
      <c r="T13" s="186"/>
      <c r="U13" s="189">
        <v>321436652588</v>
      </c>
      <c r="V13" s="186"/>
      <c r="W13" s="186">
        <v>324935067383.73999</v>
      </c>
      <c r="Y13" s="187">
        <f t="shared" ref="Y13:Y35" si="0">W13/$AA$11</f>
        <v>8.3653614608188029E-2</v>
      </c>
      <c r="AA13" s="188"/>
      <c r="AB13" s="188"/>
      <c r="AC13" s="189"/>
      <c r="AD13" s="190"/>
      <c r="AE13" s="191"/>
      <c r="AF13" s="111"/>
      <c r="AG13" s="111"/>
    </row>
    <row r="14" spans="1:33" ht="41.25" customHeight="1">
      <c r="A14" s="184" t="s">
        <v>88</v>
      </c>
      <c r="B14" s="185"/>
      <c r="C14" s="186">
        <v>44000001</v>
      </c>
      <c r="D14" s="186"/>
      <c r="E14" s="186">
        <v>90776163318</v>
      </c>
      <c r="F14" s="186"/>
      <c r="G14" s="186">
        <v>98629643241.582703</v>
      </c>
      <c r="H14" s="186"/>
      <c r="I14" s="186">
        <v>2000000</v>
      </c>
      <c r="J14" s="186"/>
      <c r="K14" s="186">
        <v>4524479042</v>
      </c>
      <c r="L14" s="186"/>
      <c r="M14" s="186">
        <v>-800000</v>
      </c>
      <c r="N14" s="186"/>
      <c r="O14" s="186">
        <v>1829631595</v>
      </c>
      <c r="P14" s="186"/>
      <c r="Q14" s="186">
        <v>45200001</v>
      </c>
      <c r="R14" s="186"/>
      <c r="S14" s="186">
        <v>2386</v>
      </c>
      <c r="T14" s="186"/>
      <c r="U14" s="186">
        <v>93643239921</v>
      </c>
      <c r="V14" s="186"/>
      <c r="W14" s="186">
        <v>107205511531.80299</v>
      </c>
      <c r="Y14" s="187">
        <f t="shared" si="0"/>
        <v>2.759975590742865E-2</v>
      </c>
      <c r="AA14" s="188"/>
      <c r="AB14" s="188"/>
      <c r="AC14" s="189"/>
      <c r="AD14" s="190"/>
      <c r="AE14" s="191"/>
      <c r="AF14" s="111"/>
      <c r="AG14" s="111"/>
    </row>
    <row r="15" spans="1:33" ht="41.25" customHeight="1">
      <c r="A15" s="184" t="s">
        <v>108</v>
      </c>
      <c r="B15" s="185"/>
      <c r="C15" s="186">
        <v>1</v>
      </c>
      <c r="D15" s="186"/>
      <c r="E15" s="186">
        <v>8306</v>
      </c>
      <c r="F15" s="186"/>
      <c r="G15" s="186">
        <v>7654.1850000000004</v>
      </c>
      <c r="H15" s="186"/>
      <c r="I15" s="186">
        <v>1</v>
      </c>
      <c r="J15" s="186"/>
      <c r="K15" s="186">
        <v>0</v>
      </c>
      <c r="L15" s="186"/>
      <c r="M15" s="186">
        <v>0</v>
      </c>
      <c r="N15" s="186"/>
      <c r="O15" s="186">
        <v>0</v>
      </c>
      <c r="P15" s="186"/>
      <c r="Q15" s="186">
        <v>2</v>
      </c>
      <c r="R15" s="186"/>
      <c r="S15" s="186">
        <v>5660</v>
      </c>
      <c r="T15" s="186"/>
      <c r="U15" s="189">
        <v>8306</v>
      </c>
      <c r="V15" s="186"/>
      <c r="W15" s="186">
        <v>11252.646000000001</v>
      </c>
      <c r="Y15" s="187">
        <f t="shared" si="0"/>
        <v>2.8969619049909701E-9</v>
      </c>
      <c r="AA15" s="188"/>
      <c r="AB15" s="188"/>
      <c r="AC15" s="189"/>
      <c r="AD15" s="190"/>
      <c r="AE15" s="191"/>
      <c r="AF15" s="111"/>
      <c r="AG15" s="111"/>
    </row>
    <row r="16" spans="1:33" ht="41.25" customHeight="1">
      <c r="A16" s="184" t="s">
        <v>89</v>
      </c>
      <c r="B16" s="185"/>
      <c r="C16" s="186">
        <v>2899996</v>
      </c>
      <c r="D16" s="186"/>
      <c r="E16" s="186">
        <v>36072670741</v>
      </c>
      <c r="F16" s="186"/>
      <c r="G16" s="186">
        <v>40992577358.435997</v>
      </c>
      <c r="H16" s="186"/>
      <c r="I16" s="186">
        <v>2289471</v>
      </c>
      <c r="J16" s="186"/>
      <c r="K16" s="186">
        <v>0</v>
      </c>
      <c r="L16" s="186"/>
      <c r="M16" s="186">
        <v>0</v>
      </c>
      <c r="N16" s="186"/>
      <c r="O16" s="186">
        <v>0</v>
      </c>
      <c r="P16" s="186"/>
      <c r="Q16" s="186">
        <v>5189467</v>
      </c>
      <c r="R16" s="186"/>
      <c r="S16" s="186">
        <v>8010</v>
      </c>
      <c r="T16" s="186"/>
      <c r="U16" s="186">
        <v>36072670741</v>
      </c>
      <c r="V16" s="186"/>
      <c r="W16" s="186">
        <v>41320303267.513496</v>
      </c>
      <c r="Y16" s="187">
        <f t="shared" si="0"/>
        <v>1.0637795276654085E-2</v>
      </c>
      <c r="AA16" s="188"/>
      <c r="AB16" s="188"/>
      <c r="AC16" s="189"/>
      <c r="AD16" s="190"/>
      <c r="AE16" s="191"/>
      <c r="AF16" s="111"/>
      <c r="AG16" s="111"/>
    </row>
    <row r="17" spans="1:33" ht="41.25" customHeight="1">
      <c r="A17" s="184" t="s">
        <v>158</v>
      </c>
      <c r="B17" s="185"/>
      <c r="C17" s="186">
        <v>1400000</v>
      </c>
      <c r="D17" s="186"/>
      <c r="E17" s="186">
        <v>4978317248</v>
      </c>
      <c r="F17" s="186"/>
      <c r="G17" s="186">
        <v>4276601910</v>
      </c>
      <c r="H17" s="186"/>
      <c r="I17" s="186">
        <v>1044444</v>
      </c>
      <c r="J17" s="186"/>
      <c r="K17" s="186">
        <v>2424647968</v>
      </c>
      <c r="L17" s="186"/>
      <c r="M17" s="186">
        <v>0</v>
      </c>
      <c r="N17" s="186"/>
      <c r="O17" s="186">
        <v>0</v>
      </c>
      <c r="P17" s="186"/>
      <c r="Q17" s="186">
        <v>2444444</v>
      </c>
      <c r="R17" s="186"/>
      <c r="S17" s="186">
        <v>2761</v>
      </c>
      <c r="T17" s="186"/>
      <c r="U17" s="189">
        <v>7402965216</v>
      </c>
      <c r="V17" s="186"/>
      <c r="W17" s="186">
        <v>6708952680.1901999</v>
      </c>
      <c r="Y17" s="187">
        <f t="shared" si="0"/>
        <v>1.7272009034051256E-3</v>
      </c>
      <c r="AA17" s="188"/>
      <c r="AB17" s="188"/>
      <c r="AC17" s="189"/>
      <c r="AD17" s="190"/>
      <c r="AE17" s="191"/>
      <c r="AF17" s="111"/>
      <c r="AG17" s="111"/>
    </row>
    <row r="18" spans="1:33" ht="41.25" customHeight="1">
      <c r="A18" s="184" t="s">
        <v>103</v>
      </c>
      <c r="B18" s="185"/>
      <c r="C18" s="186">
        <v>5450000</v>
      </c>
      <c r="D18" s="186"/>
      <c r="E18" s="186">
        <v>132575236434</v>
      </c>
      <c r="F18" s="186"/>
      <c r="G18" s="186">
        <v>125145924750</v>
      </c>
      <c r="H18" s="186"/>
      <c r="I18" s="186">
        <v>150000</v>
      </c>
      <c r="J18" s="186"/>
      <c r="K18" s="186">
        <v>1095598884</v>
      </c>
      <c r="L18" s="186"/>
      <c r="M18" s="186">
        <v>0</v>
      </c>
      <c r="N18" s="186"/>
      <c r="O18" s="186">
        <v>0</v>
      </c>
      <c r="P18" s="186"/>
      <c r="Q18" s="186">
        <v>5600000</v>
      </c>
      <c r="R18" s="186"/>
      <c r="S18" s="186">
        <v>23150</v>
      </c>
      <c r="T18" s="186"/>
      <c r="U18" s="189">
        <v>136646635318</v>
      </c>
      <c r="V18" s="186"/>
      <c r="W18" s="186">
        <v>128868642000</v>
      </c>
      <c r="Y18" s="187">
        <f t="shared" si="0"/>
        <v>3.3176867611575026E-2</v>
      </c>
      <c r="AA18" s="188"/>
      <c r="AB18" s="188"/>
      <c r="AC18" s="189"/>
      <c r="AD18" s="190"/>
      <c r="AE18" s="191"/>
      <c r="AF18" s="111"/>
      <c r="AG18" s="111"/>
    </row>
    <row r="19" spans="1:33" ht="41.25" customHeight="1">
      <c r="A19" s="184" t="s">
        <v>119</v>
      </c>
      <c r="B19" s="185"/>
      <c r="C19" s="186">
        <v>7600000</v>
      </c>
      <c r="D19" s="186"/>
      <c r="E19" s="186">
        <v>235145823931</v>
      </c>
      <c r="F19" s="186"/>
      <c r="G19" s="186">
        <v>249005548800</v>
      </c>
      <c r="H19" s="186"/>
      <c r="I19" s="186">
        <v>1300000</v>
      </c>
      <c r="J19" s="186"/>
      <c r="K19" s="186">
        <v>40500769274</v>
      </c>
      <c r="L19" s="186"/>
      <c r="M19" s="186">
        <v>0</v>
      </c>
      <c r="N19" s="186"/>
      <c r="O19" s="186">
        <v>0</v>
      </c>
      <c r="P19" s="186"/>
      <c r="Q19" s="186">
        <v>8900000</v>
      </c>
      <c r="R19" s="186"/>
      <c r="S19" s="186">
        <v>30990</v>
      </c>
      <c r="T19" s="186"/>
      <c r="U19" s="189">
        <v>275646593205</v>
      </c>
      <c r="V19" s="186"/>
      <c r="W19" s="186">
        <v>274169924550</v>
      </c>
      <c r="Y19" s="187">
        <f t="shared" si="0"/>
        <v>7.058427208281487E-2</v>
      </c>
      <c r="AA19" s="188"/>
      <c r="AB19" s="188"/>
      <c r="AC19" s="189"/>
      <c r="AD19" s="190"/>
      <c r="AE19" s="191"/>
      <c r="AF19" s="111"/>
      <c r="AG19" s="111"/>
    </row>
    <row r="20" spans="1:33" ht="41.25" customHeight="1">
      <c r="A20" s="184" t="s">
        <v>164</v>
      </c>
      <c r="B20" s="185"/>
      <c r="C20" s="186">
        <v>1000</v>
      </c>
      <c r="D20" s="186"/>
      <c r="E20" s="186">
        <v>23671470</v>
      </c>
      <c r="F20" s="186"/>
      <c r="G20" s="186">
        <v>23211067.5</v>
      </c>
      <c r="H20" s="186"/>
      <c r="I20" s="186">
        <v>1997015</v>
      </c>
      <c r="J20" s="186"/>
      <c r="K20" s="186">
        <v>45832574952</v>
      </c>
      <c r="L20" s="186"/>
      <c r="M20" s="186">
        <v>0</v>
      </c>
      <c r="N20" s="186"/>
      <c r="O20" s="186">
        <v>0</v>
      </c>
      <c r="P20" s="186"/>
      <c r="Q20" s="186">
        <v>1998015</v>
      </c>
      <c r="R20" s="186"/>
      <c r="S20" s="186">
        <v>23100</v>
      </c>
      <c r="T20" s="186"/>
      <c r="U20" s="189">
        <v>45856246422</v>
      </c>
      <c r="V20" s="186"/>
      <c r="W20" s="186">
        <v>45879529328.324997</v>
      </c>
      <c r="Y20" s="187">
        <f t="shared" si="0"/>
        <v>1.1811555138504619E-2</v>
      </c>
      <c r="AA20" s="188"/>
      <c r="AB20" s="188"/>
      <c r="AC20" s="189"/>
      <c r="AD20" s="190"/>
      <c r="AE20" s="191"/>
      <c r="AF20" s="111"/>
      <c r="AG20" s="111"/>
    </row>
    <row r="21" spans="1:33" ht="41.25" customHeight="1">
      <c r="A21" s="184" t="s">
        <v>84</v>
      </c>
      <c r="B21" s="185"/>
      <c r="C21" s="186">
        <v>2500000</v>
      </c>
      <c r="D21" s="186"/>
      <c r="E21" s="186">
        <v>54940751359</v>
      </c>
      <c r="F21" s="186"/>
      <c r="G21" s="186">
        <v>71397641250</v>
      </c>
      <c r="H21" s="186"/>
      <c r="I21" s="186">
        <v>0</v>
      </c>
      <c r="J21" s="186"/>
      <c r="K21" s="186">
        <v>0</v>
      </c>
      <c r="L21" s="186"/>
      <c r="M21" s="186">
        <v>-1100000</v>
      </c>
      <c r="N21" s="186"/>
      <c r="O21" s="186">
        <v>30690414431</v>
      </c>
      <c r="P21" s="186"/>
      <c r="Q21" s="186">
        <v>1400000</v>
      </c>
      <c r="R21" s="186"/>
      <c r="S21" s="186">
        <v>28180</v>
      </c>
      <c r="T21" s="186"/>
      <c r="U21" s="186">
        <v>30766820758</v>
      </c>
      <c r="V21" s="186"/>
      <c r="W21" s="186">
        <v>39217260600</v>
      </c>
      <c r="Y21" s="187">
        <f t="shared" si="0"/>
        <v>1.0096372886546266E-2</v>
      </c>
      <c r="AA21" s="188"/>
      <c r="AB21" s="188"/>
      <c r="AC21" s="189"/>
      <c r="AD21" s="190"/>
      <c r="AE21" s="191"/>
      <c r="AF21" s="111"/>
      <c r="AG21" s="111"/>
    </row>
    <row r="22" spans="1:33" ht="41.25" customHeight="1">
      <c r="A22" s="184" t="s">
        <v>116</v>
      </c>
      <c r="B22" s="185"/>
      <c r="C22" s="186">
        <v>3900000</v>
      </c>
      <c r="D22" s="186"/>
      <c r="E22" s="186">
        <v>65549437087</v>
      </c>
      <c r="F22" s="186"/>
      <c r="G22" s="186">
        <v>67688840700</v>
      </c>
      <c r="H22" s="186"/>
      <c r="I22" s="186">
        <v>200000</v>
      </c>
      <c r="J22" s="186"/>
      <c r="K22" s="186">
        <v>3478224785</v>
      </c>
      <c r="L22" s="186"/>
      <c r="M22" s="186">
        <v>0</v>
      </c>
      <c r="N22" s="186"/>
      <c r="O22" s="186">
        <v>0</v>
      </c>
      <c r="P22" s="186"/>
      <c r="Q22" s="186">
        <v>4100000</v>
      </c>
      <c r="R22" s="186"/>
      <c r="S22" s="186">
        <v>17550</v>
      </c>
      <c r="T22" s="186"/>
      <c r="U22" s="186">
        <v>69027661872</v>
      </c>
      <c r="V22" s="186"/>
      <c r="W22" s="186">
        <v>71526867750</v>
      </c>
      <c r="Y22" s="187">
        <f t="shared" si="0"/>
        <v>1.8414389918164773E-2</v>
      </c>
      <c r="AA22" s="188"/>
      <c r="AB22" s="188"/>
      <c r="AC22" s="189"/>
      <c r="AD22" s="190"/>
      <c r="AE22" s="191"/>
      <c r="AF22" s="111"/>
      <c r="AG22" s="111"/>
    </row>
    <row r="23" spans="1:33" ht="41.25" customHeight="1">
      <c r="A23" s="184" t="s">
        <v>86</v>
      </c>
      <c r="B23" s="185"/>
      <c r="C23" s="186">
        <v>6400000</v>
      </c>
      <c r="D23" s="186"/>
      <c r="E23" s="186">
        <v>125558759268</v>
      </c>
      <c r="F23" s="186"/>
      <c r="G23" s="186">
        <v>310716172800</v>
      </c>
      <c r="H23" s="186"/>
      <c r="I23" s="186">
        <v>0</v>
      </c>
      <c r="J23" s="186"/>
      <c r="K23" s="186">
        <v>0</v>
      </c>
      <c r="L23" s="186"/>
      <c r="M23" s="186">
        <v>0</v>
      </c>
      <c r="N23" s="186"/>
      <c r="O23" s="186">
        <v>0</v>
      </c>
      <c r="P23" s="186"/>
      <c r="Q23" s="186">
        <v>6400000</v>
      </c>
      <c r="R23" s="186"/>
      <c r="S23" s="186">
        <v>50620</v>
      </c>
      <c r="T23" s="186"/>
      <c r="U23" s="186">
        <v>125558759268</v>
      </c>
      <c r="V23" s="186"/>
      <c r="W23" s="186">
        <v>322040390399</v>
      </c>
      <c r="Y23" s="187">
        <f t="shared" si="0"/>
        <v>8.2908388200812741E-2</v>
      </c>
      <c r="AA23" s="188"/>
      <c r="AB23" s="188"/>
      <c r="AC23" s="189"/>
      <c r="AD23" s="190"/>
      <c r="AE23" s="191"/>
      <c r="AF23" s="111"/>
      <c r="AG23" s="111"/>
    </row>
    <row r="24" spans="1:33" ht="41.25" customHeight="1">
      <c r="A24" s="184" t="s">
        <v>121</v>
      </c>
      <c r="B24" s="185"/>
      <c r="C24" s="186">
        <v>3100000</v>
      </c>
      <c r="D24" s="186"/>
      <c r="E24" s="186">
        <v>97999325167</v>
      </c>
      <c r="F24" s="186"/>
      <c r="G24" s="186">
        <v>107916056100</v>
      </c>
      <c r="H24" s="186"/>
      <c r="I24" s="186">
        <v>0</v>
      </c>
      <c r="J24" s="186"/>
      <c r="K24" s="186">
        <v>0</v>
      </c>
      <c r="L24" s="186"/>
      <c r="M24" s="186">
        <v>-100000</v>
      </c>
      <c r="N24" s="186"/>
      <c r="O24" s="186">
        <v>3717174832</v>
      </c>
      <c r="P24" s="186"/>
      <c r="Q24" s="186">
        <v>3000000</v>
      </c>
      <c r="R24" s="186"/>
      <c r="S24" s="186">
        <v>38040</v>
      </c>
      <c r="T24" s="186"/>
      <c r="U24" s="186">
        <v>94838056614</v>
      </c>
      <c r="V24" s="186"/>
      <c r="W24" s="186">
        <v>113440986000</v>
      </c>
      <c r="Y24" s="187">
        <f t="shared" si="0"/>
        <v>2.9205061183530872E-2</v>
      </c>
      <c r="AA24" s="188"/>
      <c r="AB24" s="188"/>
      <c r="AC24" s="189"/>
      <c r="AD24" s="190"/>
      <c r="AE24" s="191"/>
      <c r="AF24" s="111"/>
      <c r="AG24" s="111"/>
    </row>
    <row r="25" spans="1:33" ht="41.25" customHeight="1">
      <c r="A25" s="184" t="s">
        <v>105</v>
      </c>
      <c r="B25" s="185"/>
      <c r="C25" s="186">
        <v>5900000</v>
      </c>
      <c r="D25" s="186"/>
      <c r="E25" s="186">
        <v>143722722125</v>
      </c>
      <c r="F25" s="186"/>
      <c r="G25" s="186">
        <v>263861626050</v>
      </c>
      <c r="H25" s="186"/>
      <c r="I25" s="186">
        <v>300000</v>
      </c>
      <c r="J25" s="186"/>
      <c r="K25" s="186">
        <v>13511393471</v>
      </c>
      <c r="L25" s="186"/>
      <c r="M25" s="186">
        <v>0</v>
      </c>
      <c r="N25" s="186"/>
      <c r="O25" s="186">
        <v>0</v>
      </c>
      <c r="P25" s="186"/>
      <c r="Q25" s="186">
        <v>6200000</v>
      </c>
      <c r="R25" s="186"/>
      <c r="S25" s="186">
        <v>44980</v>
      </c>
      <c r="T25" s="186"/>
      <c r="U25" s="186">
        <v>157234115596</v>
      </c>
      <c r="V25" s="186"/>
      <c r="W25" s="186">
        <v>277216687800</v>
      </c>
      <c r="Y25" s="187">
        <f t="shared" si="0"/>
        <v>7.1368652669281066E-2</v>
      </c>
      <c r="AA25" s="188"/>
      <c r="AB25" s="188"/>
      <c r="AC25" s="189"/>
      <c r="AD25" s="190"/>
      <c r="AE25" s="191"/>
      <c r="AF25" s="111"/>
      <c r="AG25" s="111"/>
    </row>
    <row r="26" spans="1:33" ht="41.25" customHeight="1">
      <c r="A26" s="184" t="s">
        <v>106</v>
      </c>
      <c r="B26" s="185"/>
      <c r="C26" s="186">
        <v>17900000</v>
      </c>
      <c r="D26" s="186"/>
      <c r="E26" s="186">
        <v>348641000813</v>
      </c>
      <c r="F26" s="186"/>
      <c r="G26" s="186">
        <v>454623797249</v>
      </c>
      <c r="H26" s="186"/>
      <c r="I26" s="186">
        <v>200000</v>
      </c>
      <c r="J26" s="186"/>
      <c r="K26" s="186">
        <v>4426401568</v>
      </c>
      <c r="L26" s="186"/>
      <c r="M26" s="186">
        <v>-100000</v>
      </c>
      <c r="N26" s="186"/>
      <c r="O26" s="186">
        <v>2631250366</v>
      </c>
      <c r="P26" s="186"/>
      <c r="Q26" s="186">
        <v>18000000</v>
      </c>
      <c r="R26" s="186"/>
      <c r="S26" s="186">
        <v>22300</v>
      </c>
      <c r="T26" s="186"/>
      <c r="U26" s="186">
        <v>351119687293</v>
      </c>
      <c r="V26" s="186"/>
      <c r="W26" s="186">
        <v>399011669999</v>
      </c>
      <c r="Y26" s="187">
        <f t="shared" si="0"/>
        <v>0.1027244265601114</v>
      </c>
      <c r="AA26" s="188"/>
      <c r="AB26" s="188"/>
      <c r="AC26" s="189"/>
      <c r="AD26" s="190"/>
      <c r="AE26" s="191"/>
      <c r="AF26" s="111"/>
      <c r="AG26" s="111"/>
    </row>
    <row r="27" spans="1:33" ht="41.25" customHeight="1">
      <c r="A27" s="184" t="s">
        <v>165</v>
      </c>
      <c r="B27" s="185"/>
      <c r="C27" s="186">
        <v>50000</v>
      </c>
      <c r="D27" s="186"/>
      <c r="E27" s="186">
        <v>3165654467</v>
      </c>
      <c r="F27" s="186"/>
      <c r="G27" s="186">
        <v>3118831875</v>
      </c>
      <c r="H27" s="186"/>
      <c r="I27" s="186">
        <v>150000</v>
      </c>
      <c r="J27" s="186"/>
      <c r="K27" s="186">
        <v>9448804469</v>
      </c>
      <c r="L27" s="186"/>
      <c r="M27" s="186">
        <v>0</v>
      </c>
      <c r="N27" s="186"/>
      <c r="O27" s="186">
        <v>0</v>
      </c>
      <c r="P27" s="186"/>
      <c r="Q27" s="186">
        <v>200000</v>
      </c>
      <c r="R27" s="186"/>
      <c r="S27" s="186">
        <v>64650</v>
      </c>
      <c r="T27" s="186"/>
      <c r="U27" s="186">
        <v>12614458936</v>
      </c>
      <c r="V27" s="186"/>
      <c r="W27" s="186">
        <v>12853066500</v>
      </c>
      <c r="Y27" s="187">
        <f t="shared" si="0"/>
        <v>3.3089856388280247E-3</v>
      </c>
      <c r="AA27" s="188"/>
      <c r="AB27" s="188"/>
      <c r="AC27" s="189"/>
      <c r="AD27" s="190"/>
      <c r="AE27" s="191"/>
      <c r="AF27" s="111"/>
      <c r="AG27" s="111"/>
    </row>
    <row r="28" spans="1:33" ht="41.25" customHeight="1">
      <c r="A28" s="184" t="s">
        <v>157</v>
      </c>
      <c r="B28" s="185"/>
      <c r="C28" s="186">
        <v>88000000</v>
      </c>
      <c r="D28" s="186"/>
      <c r="E28" s="186">
        <v>310460763608</v>
      </c>
      <c r="F28" s="186"/>
      <c r="G28" s="186">
        <v>266977972800</v>
      </c>
      <c r="H28" s="186"/>
      <c r="I28" s="186">
        <v>3400000</v>
      </c>
      <c r="J28" s="186"/>
      <c r="K28" s="186">
        <v>10320661801</v>
      </c>
      <c r="L28" s="186"/>
      <c r="M28" s="186">
        <v>0</v>
      </c>
      <c r="N28" s="186"/>
      <c r="O28" s="186">
        <v>0</v>
      </c>
      <c r="P28" s="186"/>
      <c r="Q28" s="186">
        <v>91400000</v>
      </c>
      <c r="R28" s="186"/>
      <c r="S28" s="186">
        <v>3019</v>
      </c>
      <c r="T28" s="186"/>
      <c r="U28" s="189">
        <v>320781425409</v>
      </c>
      <c r="V28" s="186"/>
      <c r="W28" s="186">
        <v>274294777230</v>
      </c>
      <c r="Y28" s="187">
        <f t="shared" si="0"/>
        <v>7.0616415052361423E-2</v>
      </c>
      <c r="AA28" s="188"/>
      <c r="AB28" s="188"/>
      <c r="AC28" s="189"/>
      <c r="AD28" s="190"/>
      <c r="AE28" s="191"/>
      <c r="AF28" s="111"/>
      <c r="AG28" s="111"/>
    </row>
    <row r="29" spans="1:33" ht="41.25" customHeight="1">
      <c r="A29" s="184" t="s">
        <v>87</v>
      </c>
      <c r="B29" s="185"/>
      <c r="C29" s="186">
        <v>43800000</v>
      </c>
      <c r="D29" s="186"/>
      <c r="E29" s="186">
        <v>401242316338</v>
      </c>
      <c r="F29" s="186"/>
      <c r="G29" s="186">
        <v>358329179699</v>
      </c>
      <c r="H29" s="186"/>
      <c r="I29" s="186">
        <v>3000000</v>
      </c>
      <c r="J29" s="186"/>
      <c r="K29" s="186">
        <v>23214166156</v>
      </c>
      <c r="L29" s="186"/>
      <c r="M29" s="186">
        <v>0</v>
      </c>
      <c r="N29" s="186"/>
      <c r="O29" s="186">
        <v>0</v>
      </c>
      <c r="P29" s="186"/>
      <c r="Q29" s="186">
        <v>46800000</v>
      </c>
      <c r="R29" s="186"/>
      <c r="S29" s="186">
        <v>8080</v>
      </c>
      <c r="T29" s="186"/>
      <c r="U29" s="189">
        <v>424456482494</v>
      </c>
      <c r="V29" s="186"/>
      <c r="W29" s="186">
        <v>375894043200</v>
      </c>
      <c r="Y29" s="187">
        <f t="shared" si="0"/>
        <v>9.6772858887005764E-2</v>
      </c>
      <c r="AA29" s="188"/>
      <c r="AB29" s="188"/>
      <c r="AC29" s="189"/>
      <c r="AD29" s="190"/>
      <c r="AE29" s="191"/>
      <c r="AF29" s="111"/>
      <c r="AG29" s="111"/>
    </row>
    <row r="30" spans="1:33" ht="41.25" customHeight="1">
      <c r="A30" s="184" t="s">
        <v>141</v>
      </c>
      <c r="B30" s="185"/>
      <c r="C30" s="186">
        <v>31000000</v>
      </c>
      <c r="D30" s="186"/>
      <c r="E30" s="186">
        <v>272009780812</v>
      </c>
      <c r="F30" s="186"/>
      <c r="G30" s="186">
        <v>248681488500</v>
      </c>
      <c r="H30" s="186"/>
      <c r="I30" s="186">
        <v>200000</v>
      </c>
      <c r="J30" s="186"/>
      <c r="K30" s="186">
        <v>1714349206</v>
      </c>
      <c r="L30" s="186"/>
      <c r="M30" s="186">
        <v>0</v>
      </c>
      <c r="N30" s="186"/>
      <c r="O30" s="186">
        <v>0</v>
      </c>
      <c r="P30" s="186"/>
      <c r="Q30" s="186">
        <v>31200000</v>
      </c>
      <c r="R30" s="186"/>
      <c r="S30" s="186">
        <v>8480</v>
      </c>
      <c r="T30" s="186"/>
      <c r="U30" s="189">
        <v>273724130018</v>
      </c>
      <c r="V30" s="186"/>
      <c r="W30" s="186">
        <v>263001772800</v>
      </c>
      <c r="Y30" s="187">
        <f t="shared" si="0"/>
        <v>6.7709062983647594E-2</v>
      </c>
      <c r="AA30" s="188"/>
      <c r="AB30" s="188"/>
      <c r="AC30" s="189"/>
      <c r="AD30" s="190"/>
      <c r="AE30" s="191"/>
      <c r="AF30" s="111"/>
      <c r="AG30" s="111"/>
    </row>
    <row r="31" spans="1:33" ht="41.25" customHeight="1">
      <c r="A31" s="184" t="s">
        <v>156</v>
      </c>
      <c r="B31" s="185"/>
      <c r="C31" s="186">
        <v>34200000</v>
      </c>
      <c r="D31" s="186"/>
      <c r="E31" s="186">
        <v>207871227386</v>
      </c>
      <c r="F31" s="186"/>
      <c r="G31" s="186">
        <v>209078536500</v>
      </c>
      <c r="H31" s="186"/>
      <c r="I31" s="186">
        <v>800000</v>
      </c>
      <c r="J31" s="186"/>
      <c r="K31" s="186">
        <v>5064632064</v>
      </c>
      <c r="L31" s="186"/>
      <c r="M31" s="186">
        <v>0</v>
      </c>
      <c r="N31" s="186"/>
      <c r="O31" s="186">
        <v>0</v>
      </c>
      <c r="P31" s="186"/>
      <c r="Q31" s="186">
        <v>35000000</v>
      </c>
      <c r="R31" s="186"/>
      <c r="S31" s="186">
        <v>6590</v>
      </c>
      <c r="T31" s="186"/>
      <c r="U31" s="189">
        <v>212935859450</v>
      </c>
      <c r="V31" s="186"/>
      <c r="W31" s="186">
        <v>229277632500</v>
      </c>
      <c r="Y31" s="187">
        <f t="shared" si="0"/>
        <v>5.9026878391004171E-2</v>
      </c>
      <c r="AA31" s="188"/>
      <c r="AB31" s="188"/>
      <c r="AC31" s="189"/>
      <c r="AD31" s="190"/>
      <c r="AE31" s="191"/>
      <c r="AF31" s="111"/>
      <c r="AG31" s="111"/>
    </row>
    <row r="32" spans="1:33" ht="41.25" customHeight="1">
      <c r="A32" s="184" t="s">
        <v>111</v>
      </c>
      <c r="B32" s="185"/>
      <c r="C32" s="186">
        <v>0</v>
      </c>
      <c r="D32" s="186"/>
      <c r="E32" s="186">
        <v>0</v>
      </c>
      <c r="F32" s="186"/>
      <c r="G32" s="186">
        <v>0</v>
      </c>
      <c r="H32" s="186"/>
      <c r="I32" s="186">
        <v>100000</v>
      </c>
      <c r="J32" s="186"/>
      <c r="K32" s="186">
        <v>2875800000</v>
      </c>
      <c r="L32" s="186"/>
      <c r="M32" s="186">
        <v>-100000</v>
      </c>
      <c r="N32" s="186"/>
      <c r="O32" s="186">
        <v>0</v>
      </c>
      <c r="P32" s="186"/>
      <c r="Q32" s="186">
        <v>0</v>
      </c>
      <c r="R32" s="186"/>
      <c r="S32" s="186">
        <v>0</v>
      </c>
      <c r="T32" s="186"/>
      <c r="U32" s="189">
        <v>0</v>
      </c>
      <c r="V32" s="186"/>
      <c r="W32" s="186">
        <v>0</v>
      </c>
      <c r="Y32" s="187">
        <f t="shared" si="0"/>
        <v>0</v>
      </c>
      <c r="AA32" s="188"/>
      <c r="AB32" s="188"/>
      <c r="AC32" s="189"/>
      <c r="AD32" s="190"/>
      <c r="AE32" s="191"/>
      <c r="AF32" s="111"/>
      <c r="AG32" s="111"/>
    </row>
    <row r="33" spans="1:33" ht="41.25" customHeight="1">
      <c r="A33" s="184" t="s">
        <v>107</v>
      </c>
      <c r="B33" s="185"/>
      <c r="C33" s="186">
        <v>0</v>
      </c>
      <c r="D33" s="186"/>
      <c r="E33" s="186">
        <v>0</v>
      </c>
      <c r="F33" s="186"/>
      <c r="G33" s="186">
        <v>0</v>
      </c>
      <c r="H33" s="186"/>
      <c r="I33" s="186">
        <v>94000000</v>
      </c>
      <c r="J33" s="186"/>
      <c r="K33" s="186">
        <v>107388045999</v>
      </c>
      <c r="L33" s="186"/>
      <c r="M33" s="186">
        <v>-6000000</v>
      </c>
      <c r="N33" s="186"/>
      <c r="O33" s="186">
        <v>6989762120</v>
      </c>
      <c r="P33" s="186"/>
      <c r="Q33" s="186">
        <v>88000000</v>
      </c>
      <c r="R33" s="186"/>
      <c r="S33" s="186">
        <v>1187</v>
      </c>
      <c r="T33" s="186"/>
      <c r="U33" s="186">
        <v>100533489876</v>
      </c>
      <c r="V33" s="186"/>
      <c r="W33" s="186">
        <v>103834486800</v>
      </c>
      <c r="Y33" s="187">
        <f t="shared" si="0"/>
        <v>2.6731895119058015E-2</v>
      </c>
      <c r="AA33" s="188"/>
      <c r="AB33" s="188"/>
      <c r="AC33" s="189"/>
      <c r="AD33" s="190"/>
      <c r="AE33" s="191"/>
      <c r="AF33" s="111"/>
      <c r="AG33" s="111"/>
    </row>
    <row r="34" spans="1:33" ht="41.25" customHeight="1">
      <c r="A34" s="184" t="s">
        <v>172</v>
      </c>
      <c r="B34" s="185"/>
      <c r="C34" s="186">
        <v>0</v>
      </c>
      <c r="D34" s="186"/>
      <c r="E34" s="186">
        <v>0</v>
      </c>
      <c r="F34" s="186"/>
      <c r="G34" s="186">
        <v>0</v>
      </c>
      <c r="H34" s="186"/>
      <c r="I34" s="186">
        <v>1600000</v>
      </c>
      <c r="J34" s="186"/>
      <c r="K34" s="186">
        <v>6236303916</v>
      </c>
      <c r="L34" s="186"/>
      <c r="M34" s="186">
        <v>0</v>
      </c>
      <c r="N34" s="186"/>
      <c r="O34" s="186">
        <v>0</v>
      </c>
      <c r="P34" s="186"/>
      <c r="Q34" s="186">
        <v>1600000</v>
      </c>
      <c r="R34" s="186"/>
      <c r="S34" s="186">
        <v>4180</v>
      </c>
      <c r="T34" s="186"/>
      <c r="U34" s="189">
        <v>6236303916</v>
      </c>
      <c r="V34" s="186"/>
      <c r="W34" s="186">
        <v>6648206400</v>
      </c>
      <c r="Y34" s="187">
        <f t="shared" si="0"/>
        <v>1.7115619452808838E-3</v>
      </c>
      <c r="AA34" s="188"/>
      <c r="AB34" s="188"/>
      <c r="AC34" s="189"/>
      <c r="AD34" s="190"/>
      <c r="AE34" s="191"/>
      <c r="AF34" s="111"/>
      <c r="AG34" s="111"/>
    </row>
    <row r="35" spans="1:33" ht="41.25" customHeight="1">
      <c r="A35" s="184" t="s">
        <v>104</v>
      </c>
      <c r="B35" s="185"/>
      <c r="C35" s="186">
        <v>0</v>
      </c>
      <c r="D35" s="186"/>
      <c r="E35" s="186">
        <v>0</v>
      </c>
      <c r="F35" s="186"/>
      <c r="G35" s="186">
        <v>0</v>
      </c>
      <c r="H35" s="186"/>
      <c r="I35" s="186">
        <v>800000</v>
      </c>
      <c r="J35" s="186"/>
      <c r="K35" s="186">
        <v>7521353363</v>
      </c>
      <c r="L35" s="186"/>
      <c r="M35" s="186">
        <v>-800000</v>
      </c>
      <c r="N35" s="186"/>
      <c r="O35" s="186">
        <v>8524972822</v>
      </c>
      <c r="P35" s="186"/>
      <c r="Q35" s="186">
        <v>0</v>
      </c>
      <c r="R35" s="186"/>
      <c r="S35" s="186">
        <v>0</v>
      </c>
      <c r="T35" s="186"/>
      <c r="U35" s="189">
        <v>0</v>
      </c>
      <c r="V35" s="186"/>
      <c r="W35" s="186">
        <v>0</v>
      </c>
      <c r="Y35" s="187">
        <f t="shared" si="0"/>
        <v>0</v>
      </c>
      <c r="AA35" s="188"/>
      <c r="AB35" s="188"/>
      <c r="AC35" s="189"/>
      <c r="AD35" s="190"/>
      <c r="AE35" s="191"/>
      <c r="AF35" s="111"/>
      <c r="AG35" s="111"/>
    </row>
    <row r="36" spans="1:33" ht="41.25" customHeight="1" thickBot="1">
      <c r="C36" s="192"/>
      <c r="D36" s="113"/>
      <c r="E36" s="193">
        <f>SUM(E12:E35)</f>
        <v>2835200420346</v>
      </c>
      <c r="F36" s="113"/>
      <c r="G36" s="193">
        <f>SUM(G12:G35)</f>
        <v>3196148096478.9087</v>
      </c>
      <c r="H36" s="113"/>
      <c r="I36" s="194"/>
      <c r="J36" s="113"/>
      <c r="K36" s="193">
        <f>SUM(K12:K35)</f>
        <v>329882661696</v>
      </c>
      <c r="L36" s="113"/>
      <c r="M36" s="194"/>
      <c r="N36" s="113"/>
      <c r="O36" s="193">
        <f>SUM(O12:O35)</f>
        <v>54383206166</v>
      </c>
      <c r="P36" s="113"/>
      <c r="Q36" s="192"/>
      <c r="T36" s="113"/>
      <c r="U36" s="193">
        <f>SUM(U12:U35)</f>
        <v>3119866855875</v>
      </c>
      <c r="V36" s="113"/>
      <c r="W36" s="193">
        <f>SUM(W12:W35)</f>
        <v>3439282485372.2178</v>
      </c>
      <c r="Y36" s="21">
        <f>SUM(Y12:Y35)</f>
        <v>0.88543355408372204</v>
      </c>
      <c r="AA36" s="195"/>
      <c r="AB36" s="112"/>
    </row>
    <row r="37" spans="1:33" ht="41.25" customHeight="1" thickTop="1">
      <c r="E37" s="197"/>
      <c r="G37" s="197"/>
      <c r="I37" s="194"/>
      <c r="K37" s="112"/>
      <c r="O37" s="112"/>
      <c r="V37" s="197"/>
    </row>
    <row r="38" spans="1:33" ht="41.25" customHeight="1">
      <c r="E38" s="112"/>
      <c r="I38" s="194"/>
      <c r="K38" s="197"/>
      <c r="O38" s="197"/>
      <c r="V38" s="112"/>
    </row>
    <row r="39" spans="1:33">
      <c r="C39" s="192"/>
      <c r="E39" s="186"/>
      <c r="F39" s="186"/>
      <c r="G39" s="186"/>
      <c r="I39" s="136"/>
      <c r="K39" s="136"/>
      <c r="M39" s="198"/>
      <c r="O39" s="198"/>
      <c r="Q39" s="199"/>
      <c r="U39" s="112"/>
      <c r="W39" s="112"/>
    </row>
    <row r="40" spans="1:33">
      <c r="C40" s="192"/>
      <c r="E40" s="34"/>
      <c r="F40" s="34"/>
      <c r="G40" s="34"/>
      <c r="I40" s="194"/>
      <c r="K40" s="112"/>
      <c r="M40" s="194"/>
      <c r="O40" s="112"/>
      <c r="Q40" s="192"/>
      <c r="U40" s="112"/>
      <c r="W40" s="112"/>
    </row>
    <row r="41" spans="1:33">
      <c r="C41" s="192"/>
      <c r="E41" s="200"/>
      <c r="G41" s="200"/>
      <c r="I41" s="192"/>
      <c r="K41" s="112"/>
      <c r="M41" s="192"/>
      <c r="O41" s="112"/>
      <c r="Q41" s="192"/>
      <c r="U41" s="197"/>
      <c r="W41" s="197"/>
    </row>
    <row r="42" spans="1:33">
      <c r="C42" s="192"/>
      <c r="E42" s="111"/>
      <c r="F42" s="111"/>
      <c r="G42" s="111"/>
      <c r="I42" s="192"/>
      <c r="M42" s="194"/>
      <c r="O42" s="112"/>
      <c r="U42" s="197"/>
      <c r="W42" s="197"/>
    </row>
    <row r="43" spans="1:33">
      <c r="C43" s="192"/>
      <c r="D43" s="192"/>
      <c r="E43" s="192"/>
      <c r="F43" s="192"/>
      <c r="G43" s="192"/>
      <c r="I43" s="194"/>
      <c r="K43" s="111"/>
      <c r="M43" s="194"/>
      <c r="O43" s="112"/>
      <c r="U43" s="112"/>
      <c r="W43" s="197"/>
    </row>
    <row r="44" spans="1:33">
      <c r="E44" s="111"/>
      <c r="M44" s="192"/>
      <c r="U44" s="112"/>
    </row>
    <row r="45" spans="1:33">
      <c r="M45" s="192"/>
      <c r="U45" s="112"/>
    </row>
    <row r="46" spans="1:33">
      <c r="U46" s="112"/>
    </row>
    <row r="47" spans="1:33">
      <c r="U47" s="112"/>
    </row>
  </sheetData>
  <autoFilter ref="A11:AG11" xr:uid="{00000000-0001-0000-0100-000000000000}">
    <sortState xmlns:xlrd2="http://schemas.microsoft.com/office/spreadsheetml/2017/richdata2" ref="A14:AG40">
      <sortCondition descending="1" ref="U11"/>
    </sortState>
  </autoFilter>
  <mergeCells count="18">
    <mergeCell ref="A2:Y2"/>
    <mergeCell ref="A3:Y3"/>
    <mergeCell ref="A4:Y4"/>
    <mergeCell ref="I9:O9"/>
    <mergeCell ref="A9:A11"/>
    <mergeCell ref="C10:C11"/>
    <mergeCell ref="E10:E11"/>
    <mergeCell ref="G10:G11"/>
    <mergeCell ref="C9:G9"/>
    <mergeCell ref="Y10:Y11"/>
    <mergeCell ref="Q10:Q11"/>
    <mergeCell ref="S10:S11"/>
    <mergeCell ref="V10:V11"/>
    <mergeCell ref="U10:U11"/>
    <mergeCell ref="W10:W11"/>
    <mergeCell ref="I10:K10"/>
    <mergeCell ref="M10:O10"/>
    <mergeCell ref="Q9:Y9"/>
  </mergeCells>
  <pageMargins left="0.7" right="0.7" top="0.75" bottom="0.75" header="0.3" footer="0.3"/>
  <pageSetup paperSize="9" scale="3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DF125E-485D-4580-875E-749181E3DFBF}">
  <dimension ref="A2:AN17"/>
  <sheetViews>
    <sheetView rightToLeft="1" view="pageBreakPreview" zoomScale="60" zoomScaleNormal="100" workbookViewId="0">
      <selection activeCell="AM10" sqref="AM10"/>
    </sheetView>
  </sheetViews>
  <sheetFormatPr defaultColWidth="9" defaultRowHeight="27.75"/>
  <cols>
    <col min="1" max="1" width="39.28515625" style="1" customWidth="1"/>
    <col min="2" max="2" width="0.42578125" style="1" customWidth="1"/>
    <col min="3" max="3" width="17.7109375" style="1" bestFit="1" customWidth="1"/>
    <col min="4" max="4" width="0.42578125" style="1" customWidth="1"/>
    <col min="5" max="5" width="14.42578125" style="1" bestFit="1" customWidth="1"/>
    <col min="6" max="6" width="0.5703125" style="1" customWidth="1"/>
    <col min="7" max="7" width="19.140625" style="1" bestFit="1" customWidth="1"/>
    <col min="8" max="8" width="0.28515625" style="1" customWidth="1"/>
    <col min="9" max="9" width="19.140625" style="1" bestFit="1" customWidth="1"/>
    <col min="10" max="10" width="0.42578125" style="1" customWidth="1"/>
    <col min="11" max="11" width="11.5703125" style="1" bestFit="1" customWidth="1"/>
    <col min="12" max="12" width="0.42578125" style="1" customWidth="1"/>
    <col min="13" max="13" width="11.5703125" style="1" bestFit="1" customWidth="1"/>
    <col min="14" max="14" width="0.42578125" style="1" customWidth="1"/>
    <col min="15" max="15" width="12.5703125" style="1" bestFit="1" customWidth="1"/>
    <col min="16" max="16" width="0.42578125" style="1" customWidth="1"/>
    <col min="17" max="17" width="24.42578125" style="1" bestFit="1" customWidth="1"/>
    <col min="18" max="18" width="0.5703125" style="1" customWidth="1"/>
    <col min="19" max="19" width="23.5703125" style="1" bestFit="1" customWidth="1"/>
    <col min="20" max="20" width="0.42578125" style="1" customWidth="1"/>
    <col min="21" max="21" width="21" style="1" bestFit="1" customWidth="1"/>
    <col min="22" max="22" width="0.5703125" style="1" customWidth="1"/>
    <col min="23" max="23" width="24.42578125" style="1" bestFit="1" customWidth="1"/>
    <col min="24" max="24" width="0.42578125" style="1" customWidth="1"/>
    <col min="25" max="25" width="13.42578125" style="1" bestFit="1" customWidth="1"/>
    <col min="26" max="26" width="0.5703125" style="1" customWidth="1"/>
    <col min="27" max="27" width="24.140625" style="1" bestFit="1" customWidth="1"/>
    <col min="28" max="28" width="0.85546875" style="1" customWidth="1"/>
    <col min="29" max="29" width="11" style="1" bestFit="1" customWidth="1"/>
    <col min="30" max="30" width="0.5703125" style="1" customWidth="1"/>
    <col min="31" max="31" width="23.5703125" style="1" bestFit="1" customWidth="1"/>
    <col min="32" max="32" width="0.28515625" style="1" customWidth="1"/>
    <col min="33" max="33" width="21.42578125" style="1" bestFit="1" customWidth="1"/>
    <col min="34" max="34" width="0.42578125" style="1" customWidth="1"/>
    <col min="35" max="35" width="23.5703125" style="1" bestFit="1" customWidth="1"/>
    <col min="36" max="36" width="0.42578125" style="1" customWidth="1"/>
    <col min="37" max="37" width="29.42578125" style="1" customWidth="1"/>
    <col min="38" max="38" width="0.28515625" style="1" customWidth="1"/>
    <col min="39" max="39" width="28.28515625" style="1" bestFit="1" customWidth="1"/>
    <col min="40" max="40" width="18" style="1" bestFit="1" customWidth="1"/>
    <col min="41" max="16384" width="9" style="1"/>
  </cols>
  <sheetData>
    <row r="2" spans="1:40">
      <c r="A2" s="148" t="s">
        <v>65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148"/>
      <c r="W2" s="148"/>
      <c r="X2" s="148"/>
      <c r="Y2" s="148"/>
      <c r="Z2" s="148"/>
      <c r="AA2" s="148"/>
      <c r="AB2" s="148"/>
      <c r="AC2" s="148"/>
      <c r="AD2" s="148"/>
      <c r="AE2" s="148"/>
      <c r="AF2" s="148"/>
      <c r="AG2" s="148"/>
      <c r="AH2" s="148"/>
      <c r="AI2" s="148"/>
      <c r="AJ2" s="148"/>
      <c r="AK2" s="148"/>
    </row>
    <row r="3" spans="1:40">
      <c r="A3" s="148" t="s">
        <v>90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148"/>
      <c r="W3" s="148"/>
      <c r="X3" s="148"/>
      <c r="Y3" s="148"/>
      <c r="Z3" s="148"/>
      <c r="AA3" s="148"/>
      <c r="AB3" s="148"/>
      <c r="AC3" s="148"/>
      <c r="AD3" s="148"/>
      <c r="AE3" s="148"/>
      <c r="AF3" s="148"/>
      <c r="AG3" s="148"/>
      <c r="AH3" s="148"/>
      <c r="AI3" s="148"/>
      <c r="AJ3" s="148"/>
      <c r="AK3" s="148"/>
    </row>
    <row r="4" spans="1:40">
      <c r="A4" s="148" t="s">
        <v>168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148"/>
      <c r="W4" s="148"/>
      <c r="X4" s="148"/>
      <c r="Y4" s="148"/>
      <c r="Z4" s="148"/>
      <c r="AA4" s="148"/>
      <c r="AB4" s="148"/>
      <c r="AC4" s="148"/>
      <c r="AD4" s="148"/>
      <c r="AE4" s="148"/>
      <c r="AF4" s="148"/>
      <c r="AG4" s="148"/>
      <c r="AH4" s="148"/>
      <c r="AI4" s="148"/>
      <c r="AJ4" s="148"/>
      <c r="AK4" s="148"/>
    </row>
    <row r="6" spans="1:40" ht="40.5">
      <c r="A6" s="37" t="s">
        <v>66</v>
      </c>
    </row>
    <row r="7" spans="1:40" ht="40.5">
      <c r="A7" s="149" t="s">
        <v>147</v>
      </c>
      <c r="B7" s="149"/>
      <c r="C7" s="149"/>
      <c r="D7" s="149"/>
      <c r="E7" s="149"/>
      <c r="F7" s="149"/>
      <c r="G7" s="149"/>
    </row>
    <row r="9" spans="1:40">
      <c r="A9" s="148" t="s">
        <v>163</v>
      </c>
      <c r="B9" s="148"/>
      <c r="C9" s="148"/>
      <c r="D9" s="148"/>
      <c r="E9" s="148"/>
      <c r="F9" s="148"/>
      <c r="G9" s="148"/>
      <c r="H9" s="148"/>
      <c r="I9" s="148"/>
      <c r="J9" s="148"/>
      <c r="K9" s="148"/>
      <c r="L9" s="148"/>
      <c r="M9" s="148"/>
      <c r="N9" s="148"/>
      <c r="O9" s="148"/>
      <c r="P9" s="148"/>
      <c r="Q9" s="148"/>
      <c r="R9" s="148"/>
      <c r="S9" s="148"/>
      <c r="U9" s="150" t="s">
        <v>4</v>
      </c>
      <c r="V9" s="150"/>
      <c r="W9" s="150"/>
      <c r="X9" s="150"/>
      <c r="Y9" s="150"/>
      <c r="Z9" s="150"/>
      <c r="AA9" s="150"/>
      <c r="AC9" s="150" t="s">
        <v>167</v>
      </c>
      <c r="AD9" s="150"/>
      <c r="AE9" s="150"/>
      <c r="AF9" s="150"/>
      <c r="AG9" s="150"/>
      <c r="AH9" s="150"/>
      <c r="AI9" s="150"/>
      <c r="AJ9" s="150"/>
      <c r="AK9" s="150"/>
    </row>
    <row r="10" spans="1:40" s="31" customFormat="1" ht="101.25">
      <c r="A10" s="38" t="s">
        <v>3</v>
      </c>
      <c r="B10" s="39"/>
      <c r="C10" s="40" t="s">
        <v>148</v>
      </c>
      <c r="D10" s="39"/>
      <c r="E10" s="40" t="s">
        <v>149</v>
      </c>
      <c r="F10" s="39"/>
      <c r="G10" s="40" t="s">
        <v>150</v>
      </c>
      <c r="H10" s="39"/>
      <c r="I10" s="40" t="s">
        <v>151</v>
      </c>
      <c r="J10" s="41"/>
      <c r="K10" s="40" t="s">
        <v>15</v>
      </c>
      <c r="L10" s="39"/>
      <c r="M10" s="40" t="s">
        <v>152</v>
      </c>
      <c r="N10" s="41"/>
      <c r="O10" s="40" t="s">
        <v>6</v>
      </c>
      <c r="P10" s="39"/>
      <c r="Q10" s="40" t="s">
        <v>7</v>
      </c>
      <c r="R10" s="42"/>
      <c r="S10" s="40" t="s">
        <v>8</v>
      </c>
      <c r="T10" s="39"/>
      <c r="U10" s="40" t="s">
        <v>6</v>
      </c>
      <c r="V10" s="38"/>
      <c r="W10" s="40" t="s">
        <v>7</v>
      </c>
      <c r="X10" s="38"/>
      <c r="Y10" s="40" t="s">
        <v>6</v>
      </c>
      <c r="Z10" s="39"/>
      <c r="AA10" s="40" t="s">
        <v>13</v>
      </c>
      <c r="AB10" s="39"/>
      <c r="AC10" s="40" t="s">
        <v>6</v>
      </c>
      <c r="AD10" s="39"/>
      <c r="AE10" s="40" t="s">
        <v>153</v>
      </c>
      <c r="AF10" s="39"/>
      <c r="AG10" s="40" t="s">
        <v>7</v>
      </c>
      <c r="AH10" s="39"/>
      <c r="AI10" s="40" t="s">
        <v>8</v>
      </c>
      <c r="AJ10" s="39"/>
      <c r="AK10" s="40" t="s">
        <v>12</v>
      </c>
      <c r="AM10" s="43">
        <v>3884292016617</v>
      </c>
      <c r="AN10" s="31" t="s">
        <v>102</v>
      </c>
    </row>
    <row r="11" spans="1:40">
      <c r="N11" s="44"/>
      <c r="O11" s="44"/>
      <c r="P11" s="44"/>
      <c r="Q11" s="44"/>
      <c r="R11" s="44"/>
      <c r="S11" s="44"/>
      <c r="U11" s="44"/>
      <c r="V11" s="44"/>
      <c r="W11" s="44"/>
      <c r="X11" s="44"/>
      <c r="Y11" s="44"/>
      <c r="Z11" s="44"/>
      <c r="AA11" s="44"/>
      <c r="AB11" s="44"/>
      <c r="AC11" s="44"/>
      <c r="AD11" s="44"/>
      <c r="AE11" s="44"/>
      <c r="AF11" s="44"/>
      <c r="AG11" s="44"/>
      <c r="AH11" s="44"/>
      <c r="AI11" s="44"/>
      <c r="AM11" s="44"/>
    </row>
    <row r="12" spans="1:40" ht="28.5" thickBot="1">
      <c r="O12" s="44">
        <f>SUM(O11:O11)</f>
        <v>0</v>
      </c>
      <c r="P12" s="45"/>
      <c r="Q12" s="46">
        <f>SUM(Q11:Q11)</f>
        <v>0</v>
      </c>
      <c r="R12" s="45"/>
      <c r="S12" s="46">
        <f>SUM(S11:S11)</f>
        <v>0</v>
      </c>
      <c r="T12" s="45"/>
      <c r="V12" s="45"/>
      <c r="W12" s="46">
        <f>SUM(W11:W11)</f>
        <v>0</v>
      </c>
      <c r="X12" s="45"/>
      <c r="Y12" s="44"/>
      <c r="Z12" s="45"/>
      <c r="AA12" s="46">
        <f>SUM(AA11:AA11)</f>
        <v>0</v>
      </c>
      <c r="AB12" s="45"/>
      <c r="AC12" s="45"/>
      <c r="AD12" s="45"/>
      <c r="AE12" s="45"/>
      <c r="AF12" s="45"/>
      <c r="AG12" s="45">
        <f>SUM(AG11:AG11)</f>
        <v>0</v>
      </c>
      <c r="AH12" s="45"/>
      <c r="AI12" s="45">
        <f>SUM(AI11:AI11)</f>
        <v>0</v>
      </c>
      <c r="AK12" s="45">
        <f>SUM(AK11:AK11)</f>
        <v>0</v>
      </c>
    </row>
    <row r="13" spans="1:40" ht="28.5" thickTop="1"/>
    <row r="14" spans="1:40">
      <c r="Q14" s="13"/>
      <c r="S14" s="13"/>
      <c r="Y14" s="44"/>
    </row>
    <row r="15" spans="1:40" ht="31.5">
      <c r="Q15" s="13"/>
      <c r="S15" s="13"/>
      <c r="W15" s="13"/>
      <c r="AA15" s="36"/>
    </row>
    <row r="16" spans="1:40">
      <c r="Q16" s="13"/>
      <c r="S16" s="13"/>
      <c r="W16" s="44"/>
      <c r="Y16" s="44"/>
      <c r="AA16" s="44"/>
    </row>
    <row r="17" spans="17:19">
      <c r="Q17" s="44"/>
      <c r="S17" s="44"/>
    </row>
  </sheetData>
  <mergeCells count="7">
    <mergeCell ref="A2:AK2"/>
    <mergeCell ref="A3:AK3"/>
    <mergeCell ref="A4:AK4"/>
    <mergeCell ref="A9:S9"/>
    <mergeCell ref="A7:G7"/>
    <mergeCell ref="U9:AA9"/>
    <mergeCell ref="AC9:AK9"/>
  </mergeCells>
  <pageMargins left="0.7" right="0.7" top="0.75" bottom="0.75" header="0.3" footer="0.3"/>
  <pageSetup scale="23" orientation="portrait" r:id="rId1"/>
  <colBreaks count="1" manualBreakCount="1">
    <brk id="38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AB42"/>
  <sheetViews>
    <sheetView rightToLeft="1" view="pageBreakPreview" zoomScale="70" zoomScaleNormal="100" zoomScaleSheetLayoutView="70" workbookViewId="0">
      <selection activeCell="Q9" sqref="Q9"/>
    </sheetView>
  </sheetViews>
  <sheetFormatPr defaultColWidth="9.140625" defaultRowHeight="24.75"/>
  <cols>
    <col min="1" max="1" width="27" style="73" bestFit="1" customWidth="1"/>
    <col min="2" max="2" width="1" style="73" customWidth="1"/>
    <col min="3" max="3" width="31.42578125" style="73" customWidth="1"/>
    <col min="4" max="4" width="2.42578125" style="73" customWidth="1"/>
    <col min="5" max="5" width="20.5703125" style="73" customWidth="1"/>
    <col min="6" max="6" width="1" style="73" customWidth="1"/>
    <col min="7" max="7" width="16.5703125" style="202" customWidth="1"/>
    <col min="8" max="8" width="2.28515625" style="73" customWidth="1"/>
    <col min="9" max="9" width="9" style="73" customWidth="1"/>
    <col min="10" max="10" width="1" style="73" customWidth="1"/>
    <col min="11" max="11" width="26.42578125" style="73" bestFit="1" customWidth="1"/>
    <col min="12" max="12" width="1" style="73" customWidth="1"/>
    <col min="13" max="13" width="23.5703125" style="73" bestFit="1" customWidth="1"/>
    <col min="14" max="14" width="1" style="73" customWidth="1"/>
    <col min="15" max="15" width="24.42578125" style="73" bestFit="1" customWidth="1"/>
    <col min="16" max="16" width="1" style="73" customWidth="1"/>
    <col min="17" max="17" width="23.85546875" style="73" bestFit="1" customWidth="1"/>
    <col min="18" max="18" width="1" style="73" customWidth="1"/>
    <col min="19" max="19" width="15.85546875" style="202" customWidth="1"/>
    <col min="20" max="20" width="1" style="73" customWidth="1"/>
    <col min="21" max="21" width="13.85546875" style="73" bestFit="1" customWidth="1"/>
    <col min="22" max="22" width="9.140625" style="73"/>
    <col min="23" max="23" width="13.85546875" style="73" bestFit="1" customWidth="1"/>
    <col min="24" max="24" width="9.140625" style="73"/>
    <col min="25" max="25" width="13.85546875" style="73" bestFit="1" customWidth="1"/>
    <col min="26" max="26" width="9.140625" style="73"/>
    <col min="27" max="27" width="13.85546875" style="73" bestFit="1" customWidth="1"/>
    <col min="28" max="16384" width="9.140625" style="73"/>
  </cols>
  <sheetData>
    <row r="2" spans="1:28" ht="26.25">
      <c r="D2" s="201"/>
      <c r="E2" s="168" t="s">
        <v>65</v>
      </c>
      <c r="F2" s="168" t="s">
        <v>0</v>
      </c>
      <c r="G2" s="168" t="s">
        <v>0</v>
      </c>
      <c r="H2" s="168" t="s">
        <v>0</v>
      </c>
      <c r="I2" s="168"/>
      <c r="J2" s="168"/>
      <c r="K2" s="168"/>
      <c r="L2" s="168"/>
      <c r="M2" s="168"/>
    </row>
    <row r="3" spans="1:28" ht="26.25">
      <c r="D3" s="201"/>
      <c r="E3" s="168" t="s">
        <v>1</v>
      </c>
      <c r="F3" s="168" t="s">
        <v>1</v>
      </c>
      <c r="G3" s="168" t="s">
        <v>1</v>
      </c>
      <c r="H3" s="168" t="s">
        <v>1</v>
      </c>
      <c r="I3" s="168"/>
      <c r="J3" s="168"/>
      <c r="K3" s="168"/>
      <c r="L3" s="168"/>
      <c r="M3" s="168"/>
    </row>
    <row r="4" spans="1:28" ht="26.25">
      <c r="D4" s="201"/>
      <c r="E4" s="168" t="str">
        <f>سهام!A4</f>
        <v>برای ماه منتهی به 1402/12/29</v>
      </c>
      <c r="F4" s="168" t="s">
        <v>2</v>
      </c>
      <c r="G4" s="168" t="s">
        <v>2</v>
      </c>
      <c r="H4" s="168" t="s">
        <v>2</v>
      </c>
      <c r="I4" s="168"/>
      <c r="J4" s="168"/>
      <c r="K4" s="168"/>
      <c r="L4" s="168"/>
      <c r="M4" s="168"/>
    </row>
    <row r="5" spans="1:28" ht="33.75">
      <c r="A5" s="203" t="s">
        <v>68</v>
      </c>
      <c r="B5" s="203"/>
      <c r="C5" s="203"/>
      <c r="D5" s="203"/>
      <c r="E5" s="203"/>
      <c r="F5" s="203"/>
      <c r="G5" s="203"/>
      <c r="H5" s="203"/>
      <c r="I5" s="203"/>
      <c r="J5" s="203"/>
      <c r="K5" s="203"/>
      <c r="L5" s="203"/>
      <c r="M5" s="203"/>
      <c r="N5" s="203"/>
      <c r="O5" s="203"/>
      <c r="P5" s="203"/>
      <c r="Q5" s="203"/>
      <c r="R5" s="203"/>
      <c r="S5" s="203"/>
    </row>
    <row r="6" spans="1:28" ht="27" thickBot="1">
      <c r="A6" s="168" t="s">
        <v>17</v>
      </c>
      <c r="C6" s="204" t="s">
        <v>18</v>
      </c>
      <c r="D6" s="204" t="s">
        <v>18</v>
      </c>
      <c r="E6" s="204" t="s">
        <v>18</v>
      </c>
      <c r="F6" s="204" t="s">
        <v>18</v>
      </c>
      <c r="G6" s="204" t="s">
        <v>18</v>
      </c>
      <c r="H6" s="204" t="s">
        <v>18</v>
      </c>
      <c r="I6" s="204" t="s">
        <v>18</v>
      </c>
      <c r="K6" s="205" t="str">
        <f>سهام!C9</f>
        <v>1402/11/30</v>
      </c>
      <c r="M6" s="204" t="s">
        <v>4</v>
      </c>
      <c r="N6" s="204" t="s">
        <v>4</v>
      </c>
      <c r="O6" s="204" t="s">
        <v>4</v>
      </c>
      <c r="Q6" s="204" t="str">
        <f>سهام!Q9</f>
        <v>1402/12/29</v>
      </c>
      <c r="R6" s="204" t="s">
        <v>5</v>
      </c>
      <c r="S6" s="204" t="s">
        <v>5</v>
      </c>
    </row>
    <row r="7" spans="1:28" ht="52.5">
      <c r="A7" s="168" t="s">
        <v>17</v>
      </c>
      <c r="C7" s="143" t="s">
        <v>19</v>
      </c>
      <c r="E7" s="143" t="s">
        <v>20</v>
      </c>
      <c r="G7" s="143" t="s">
        <v>21</v>
      </c>
      <c r="I7" s="143" t="s">
        <v>15</v>
      </c>
      <c r="K7" s="143" t="s">
        <v>22</v>
      </c>
      <c r="M7" s="143" t="s">
        <v>23</v>
      </c>
      <c r="O7" s="143" t="s">
        <v>24</v>
      </c>
      <c r="Q7" s="143" t="s">
        <v>22</v>
      </c>
      <c r="S7" s="206" t="s">
        <v>16</v>
      </c>
    </row>
    <row r="8" spans="1:28" ht="26.25">
      <c r="A8" s="127" t="s">
        <v>26</v>
      </c>
      <c r="C8" s="73" t="s">
        <v>27</v>
      </c>
      <c r="E8" s="73" t="s">
        <v>25</v>
      </c>
      <c r="G8" s="202" t="s">
        <v>28</v>
      </c>
      <c r="I8" s="207">
        <v>0</v>
      </c>
      <c r="K8" s="208">
        <v>137680</v>
      </c>
      <c r="L8" s="208"/>
      <c r="M8" s="208">
        <v>0</v>
      </c>
      <c r="N8" s="208"/>
      <c r="O8" s="208">
        <v>0</v>
      </c>
      <c r="P8" s="208"/>
      <c r="Q8" s="208">
        <v>137680</v>
      </c>
      <c r="S8" s="209">
        <f>Q8/سهام!$AA$11</f>
        <v>3.5445326821723241E-8</v>
      </c>
      <c r="U8" s="70"/>
      <c r="V8" s="208"/>
      <c r="W8" s="70"/>
      <c r="X8" s="208"/>
      <c r="Y8" s="70"/>
      <c r="Z8" s="208"/>
      <c r="AA8" s="70"/>
      <c r="AB8" s="208"/>
    </row>
    <row r="9" spans="1:28" ht="26.25">
      <c r="A9" s="127" t="s">
        <v>61</v>
      </c>
      <c r="C9" s="73" t="s">
        <v>62</v>
      </c>
      <c r="E9" s="73" t="s">
        <v>25</v>
      </c>
      <c r="G9" s="202" t="s">
        <v>63</v>
      </c>
      <c r="I9" s="207">
        <v>0</v>
      </c>
      <c r="K9" s="208">
        <v>300219398773</v>
      </c>
      <c r="L9" s="208"/>
      <c r="M9" s="208">
        <v>335746671453</v>
      </c>
      <c r="N9" s="208"/>
      <c r="O9" s="208">
        <v>633447813785</v>
      </c>
      <c r="P9" s="208"/>
      <c r="Q9" s="208">
        <v>2518256441</v>
      </c>
      <c r="S9" s="209">
        <f>Q9/سهام!$AA$11</f>
        <v>6.4831800241251165E-4</v>
      </c>
      <c r="U9" s="70"/>
      <c r="V9" s="208"/>
      <c r="W9" s="70"/>
      <c r="X9" s="208"/>
      <c r="Y9" s="70"/>
      <c r="Z9" s="208"/>
      <c r="AA9" s="70"/>
      <c r="AB9" s="208"/>
    </row>
    <row r="10" spans="1:28" ht="26.25">
      <c r="A10" s="127" t="s">
        <v>98</v>
      </c>
      <c r="C10" s="73" t="s">
        <v>99</v>
      </c>
      <c r="E10" s="73" t="s">
        <v>25</v>
      </c>
      <c r="G10" s="202" t="s">
        <v>100</v>
      </c>
      <c r="I10" s="207">
        <v>0</v>
      </c>
      <c r="K10" s="208">
        <v>72064947</v>
      </c>
      <c r="L10" s="208"/>
      <c r="M10" s="208">
        <v>296144</v>
      </c>
      <c r="N10" s="208"/>
      <c r="O10" s="208">
        <v>0</v>
      </c>
      <c r="P10" s="208"/>
      <c r="Q10" s="208">
        <v>72361091</v>
      </c>
      <c r="S10" s="209">
        <f>Q10/سهام!$AA$11</f>
        <v>1.8629158335789193E-5</v>
      </c>
      <c r="U10" s="70"/>
      <c r="V10" s="208"/>
      <c r="W10" s="70"/>
      <c r="X10" s="208"/>
      <c r="Z10" s="208"/>
      <c r="AA10" s="70"/>
      <c r="AB10" s="208"/>
    </row>
    <row r="11" spans="1:28" ht="26.25">
      <c r="A11" s="127" t="s">
        <v>109</v>
      </c>
      <c r="C11" s="73" t="s">
        <v>110</v>
      </c>
      <c r="E11" s="73" t="s">
        <v>25</v>
      </c>
      <c r="G11" s="202" t="s">
        <v>133</v>
      </c>
      <c r="I11" s="207">
        <v>0</v>
      </c>
      <c r="K11" s="208">
        <v>1473753</v>
      </c>
      <c r="L11" s="208"/>
      <c r="M11" s="208">
        <v>6032</v>
      </c>
      <c r="N11" s="208"/>
      <c r="O11" s="208">
        <v>0</v>
      </c>
      <c r="P11" s="208"/>
      <c r="Q11" s="208">
        <v>1479785</v>
      </c>
      <c r="S11" s="209">
        <f>Q11/سهام!$AA$11</f>
        <v>3.8096646536086377E-7</v>
      </c>
      <c r="U11" s="70"/>
      <c r="V11" s="208"/>
      <c r="W11" s="70"/>
      <c r="X11" s="208"/>
      <c r="Z11" s="208"/>
      <c r="AA11" s="70"/>
      <c r="AB11" s="208"/>
    </row>
    <row r="12" spans="1:28" ht="26.25">
      <c r="A12" s="127" t="s">
        <v>112</v>
      </c>
      <c r="C12" s="73" t="s">
        <v>113</v>
      </c>
      <c r="E12" s="73" t="s">
        <v>25</v>
      </c>
      <c r="G12" s="202" t="s">
        <v>134</v>
      </c>
      <c r="I12" s="207">
        <v>0</v>
      </c>
      <c r="K12" s="208">
        <v>1105670</v>
      </c>
      <c r="L12" s="208"/>
      <c r="M12" s="208">
        <v>4544</v>
      </c>
      <c r="N12" s="208"/>
      <c r="O12" s="208">
        <v>0</v>
      </c>
      <c r="P12" s="208"/>
      <c r="Q12" s="208">
        <v>1110214</v>
      </c>
      <c r="S12" s="209">
        <f>Q12/سهام!$AA$11</f>
        <v>2.8582145607243348E-7</v>
      </c>
      <c r="U12" s="70"/>
      <c r="V12" s="208"/>
      <c r="X12" s="208"/>
      <c r="Y12" s="70"/>
      <c r="Z12" s="208"/>
      <c r="AA12" s="70"/>
      <c r="AB12" s="208"/>
    </row>
    <row r="13" spans="1:28" ht="26.25">
      <c r="A13" s="127" t="s">
        <v>173</v>
      </c>
      <c r="C13" s="73" t="s">
        <v>174</v>
      </c>
      <c r="E13" s="73" t="s">
        <v>25</v>
      </c>
      <c r="G13" s="202" t="s">
        <v>175</v>
      </c>
      <c r="I13" s="207">
        <v>0</v>
      </c>
      <c r="K13" s="208">
        <v>0</v>
      </c>
      <c r="L13" s="208"/>
      <c r="M13" s="208">
        <v>481216578085</v>
      </c>
      <c r="N13" s="208"/>
      <c r="O13" s="208">
        <v>181047392051</v>
      </c>
      <c r="P13" s="208"/>
      <c r="Q13" s="208">
        <v>300169186034</v>
      </c>
      <c r="S13" s="209">
        <f>Q13/سهام!$AA$11</f>
        <v>7.7277708460094227E-2</v>
      </c>
      <c r="U13" s="70"/>
      <c r="V13" s="208"/>
      <c r="X13" s="208"/>
      <c r="Y13" s="70"/>
      <c r="Z13" s="208"/>
      <c r="AA13" s="70"/>
      <c r="AB13" s="208"/>
    </row>
    <row r="14" spans="1:28" ht="27" thickBot="1">
      <c r="K14" s="210">
        <f>SUM(K8:K13)</f>
        <v>300294180823</v>
      </c>
      <c r="L14" s="127"/>
      <c r="M14" s="210">
        <f>SUM(M8:M13)</f>
        <v>816963556258</v>
      </c>
      <c r="N14" s="127"/>
      <c r="O14" s="210">
        <f>SUM(O8:O13)</f>
        <v>814495205836</v>
      </c>
      <c r="P14" s="127"/>
      <c r="Q14" s="210">
        <f>SUM(Q8:Q13)</f>
        <v>302762531245</v>
      </c>
      <c r="R14" s="127"/>
      <c r="S14" s="25">
        <f>SUM(S8:S13)</f>
        <v>7.7945357854090777E-2</v>
      </c>
    </row>
    <row r="15" spans="1:28" ht="25.5" thickTop="1">
      <c r="M15" s="83"/>
    </row>
    <row r="16" spans="1:28">
      <c r="K16" s="80"/>
      <c r="M16" s="80"/>
      <c r="N16" s="80"/>
      <c r="O16" s="80"/>
      <c r="P16" s="80"/>
      <c r="Q16" s="80"/>
      <c r="R16" s="80"/>
      <c r="S16" s="211"/>
    </row>
    <row r="17" spans="11:17" ht="30">
      <c r="K17" s="19"/>
      <c r="L17" s="19"/>
      <c r="M17" s="19"/>
      <c r="N17" s="19"/>
      <c r="O17" s="19"/>
      <c r="P17" s="19"/>
      <c r="Q17" s="19"/>
    </row>
    <row r="18" spans="11:17">
      <c r="M18" s="83"/>
      <c r="Q18" s="80"/>
    </row>
    <row r="19" spans="11:17">
      <c r="K19" s="212"/>
      <c r="M19" s="83"/>
    </row>
    <row r="20" spans="11:17">
      <c r="M20" s="83"/>
    </row>
    <row r="21" spans="11:17">
      <c r="M21" s="83"/>
    </row>
    <row r="22" spans="11:17">
      <c r="M22" s="83"/>
    </row>
    <row r="23" spans="11:17">
      <c r="M23" s="83"/>
    </row>
    <row r="24" spans="11:17">
      <c r="M24" s="83"/>
    </row>
    <row r="25" spans="11:17">
      <c r="M25" s="83"/>
    </row>
    <row r="26" spans="11:17">
      <c r="M26" s="83"/>
    </row>
    <row r="27" spans="11:17">
      <c r="M27" s="83"/>
    </row>
    <row r="28" spans="11:17">
      <c r="M28" s="83"/>
    </row>
    <row r="29" spans="11:17">
      <c r="M29" s="83"/>
    </row>
    <row r="30" spans="11:17">
      <c r="M30" s="83"/>
    </row>
    <row r="31" spans="11:17">
      <c r="M31" s="83"/>
    </row>
    <row r="32" spans="11:17">
      <c r="M32" s="83"/>
    </row>
    <row r="33" spans="13:13">
      <c r="M33" s="83"/>
    </row>
    <row r="34" spans="13:13">
      <c r="M34" s="83"/>
    </row>
    <row r="35" spans="13:13">
      <c r="M35" s="83"/>
    </row>
    <row r="36" spans="13:13">
      <c r="M36" s="83"/>
    </row>
    <row r="37" spans="13:13">
      <c r="M37" s="83"/>
    </row>
    <row r="38" spans="13:13">
      <c r="M38" s="83"/>
    </row>
    <row r="39" spans="13:13">
      <c r="M39" s="83"/>
    </row>
    <row r="40" spans="13:13">
      <c r="M40" s="83"/>
    </row>
    <row r="41" spans="13:13">
      <c r="M41" s="83"/>
    </row>
    <row r="42" spans="13:13">
      <c r="M42" s="83"/>
    </row>
  </sheetData>
  <mergeCells count="8">
    <mergeCell ref="A6:A7"/>
    <mergeCell ref="C6:I6"/>
    <mergeCell ref="Q6:S6"/>
    <mergeCell ref="E2:M2"/>
    <mergeCell ref="E3:M3"/>
    <mergeCell ref="E4:M4"/>
    <mergeCell ref="M6:O6"/>
    <mergeCell ref="A5:S5"/>
  </mergeCells>
  <pageMargins left="0.7" right="0.7" top="0.75" bottom="0.75" header="0.3" footer="0.3"/>
  <pageSetup paperSize="9" scale="5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Q42"/>
  <sheetViews>
    <sheetView rightToLeft="1" view="pageBreakPreview" zoomScale="80" zoomScaleNormal="100" zoomScaleSheetLayoutView="80" workbookViewId="0">
      <selection activeCell="J5" sqref="J5"/>
    </sheetView>
  </sheetViews>
  <sheetFormatPr defaultColWidth="9.140625" defaultRowHeight="27.75"/>
  <cols>
    <col min="1" max="1" width="57.85546875" style="1" customWidth="1"/>
    <col min="2" max="2" width="1" style="1" customWidth="1"/>
    <col min="3" max="3" width="15.5703125" style="18" customWidth="1"/>
    <col min="4" max="4" width="1" style="1" customWidth="1"/>
    <col min="5" max="5" width="30.5703125" style="1" bestFit="1" customWidth="1"/>
    <col min="6" max="6" width="1" style="1" customWidth="1"/>
    <col min="7" max="7" width="25.7109375" style="1" bestFit="1" customWidth="1"/>
    <col min="8" max="8" width="1" style="1" customWidth="1"/>
    <col min="9" max="9" width="25.5703125" style="1" customWidth="1"/>
    <col min="10" max="10" width="35.28515625" style="1" bestFit="1" customWidth="1"/>
    <col min="11" max="11" width="21.85546875" style="1" bestFit="1" customWidth="1"/>
    <col min="12" max="12" width="9.140625" style="1"/>
    <col min="13" max="13" width="22.85546875" style="1" bestFit="1" customWidth="1"/>
    <col min="14" max="14" width="3.85546875" style="1" customWidth="1"/>
    <col min="15" max="15" width="22.85546875" style="1" bestFit="1" customWidth="1"/>
    <col min="16" max="16" width="20" style="1" bestFit="1" customWidth="1"/>
    <col min="17" max="17" width="12.7109375" style="1" customWidth="1"/>
    <col min="18" max="16384" width="9.140625" style="1"/>
  </cols>
  <sheetData>
    <row r="2" spans="1:17" ht="30">
      <c r="A2" s="151" t="s">
        <v>65</v>
      </c>
      <c r="B2" s="151"/>
      <c r="C2" s="151"/>
      <c r="D2" s="151"/>
      <c r="E2" s="151"/>
      <c r="F2" s="151"/>
      <c r="G2" s="151"/>
      <c r="H2" s="151"/>
      <c r="I2" s="151"/>
      <c r="J2" s="13"/>
    </row>
    <row r="3" spans="1:17" ht="30">
      <c r="A3" s="151" t="s">
        <v>29</v>
      </c>
      <c r="B3" s="151" t="s">
        <v>29</v>
      </c>
      <c r="C3" s="151"/>
      <c r="D3" s="151"/>
      <c r="E3" s="151" t="s">
        <v>29</v>
      </c>
      <c r="F3" s="151" t="s">
        <v>29</v>
      </c>
      <c r="G3" s="151" t="s">
        <v>29</v>
      </c>
      <c r="H3" s="151"/>
      <c r="I3" s="151"/>
    </row>
    <row r="4" spans="1:17" ht="30">
      <c r="A4" s="151" t="str">
        <f>سهام!A4</f>
        <v>برای ماه منتهی به 1402/12/29</v>
      </c>
      <c r="B4" s="151" t="s">
        <v>2</v>
      </c>
      <c r="C4" s="151"/>
      <c r="D4" s="151"/>
      <c r="E4" s="151" t="s">
        <v>2</v>
      </c>
      <c r="F4" s="151" t="s">
        <v>2</v>
      </c>
      <c r="G4" s="151" t="s">
        <v>2</v>
      </c>
      <c r="H4" s="151"/>
      <c r="I4" s="151"/>
    </row>
    <row r="5" spans="1:17" ht="33.75">
      <c r="A5" s="6"/>
      <c r="B5" s="6"/>
      <c r="C5" s="6"/>
      <c r="D5" s="6"/>
      <c r="E5" s="6"/>
      <c r="F5" s="6"/>
      <c r="G5" s="6"/>
      <c r="H5" s="6"/>
      <c r="I5" s="6"/>
      <c r="J5" s="32">
        <v>404095546659</v>
      </c>
      <c r="K5" s="33" t="s">
        <v>127</v>
      </c>
    </row>
    <row r="6" spans="1:17" ht="33.75">
      <c r="A6" s="152" t="s">
        <v>73</v>
      </c>
      <c r="B6" s="152"/>
      <c r="C6" s="152"/>
      <c r="D6" s="152"/>
      <c r="E6" s="152"/>
      <c r="F6" s="152"/>
      <c r="G6" s="152"/>
      <c r="J6" s="32">
        <v>3884292016617</v>
      </c>
      <c r="K6" s="33" t="s">
        <v>102</v>
      </c>
    </row>
    <row r="7" spans="1:17" ht="28.5">
      <c r="A7" s="7"/>
      <c r="B7" s="7"/>
      <c r="C7" s="153" t="s">
        <v>169</v>
      </c>
      <c r="D7" s="153"/>
      <c r="E7" s="153"/>
      <c r="F7" s="153"/>
      <c r="G7" s="153"/>
      <c r="H7" s="153"/>
      <c r="I7" s="153"/>
    </row>
    <row r="8" spans="1:17" ht="64.5" customHeight="1" thickBot="1">
      <c r="A8" s="2" t="s">
        <v>33</v>
      </c>
      <c r="C8" s="2" t="s">
        <v>69</v>
      </c>
      <c r="E8" s="2" t="s">
        <v>22</v>
      </c>
      <c r="G8" s="2" t="s">
        <v>52</v>
      </c>
      <c r="I8" s="9" t="s">
        <v>12</v>
      </c>
      <c r="J8" s="27"/>
      <c r="K8" s="27"/>
      <c r="L8" s="27"/>
      <c r="M8" s="27"/>
      <c r="N8" s="27"/>
      <c r="O8" s="27"/>
      <c r="P8" s="27"/>
      <c r="Q8" s="27"/>
    </row>
    <row r="9" spans="1:17" ht="31.5" customHeight="1">
      <c r="A9" s="3" t="s">
        <v>176</v>
      </c>
      <c r="C9" s="18" t="s">
        <v>70</v>
      </c>
      <c r="E9" s="29">
        <f>'سرمایه‌گذاری در سهام '!S49</f>
        <v>372321595573</v>
      </c>
      <c r="F9" s="8"/>
      <c r="G9" s="20">
        <f>E9/$E$12</f>
        <v>0.99596077659791771</v>
      </c>
      <c r="H9" s="8"/>
      <c r="I9" s="11">
        <f>E9/$J$6</f>
        <v>9.5853142343626158E-2</v>
      </c>
      <c r="J9" s="27"/>
      <c r="K9" s="27"/>
      <c r="L9" s="27"/>
      <c r="M9" s="27"/>
      <c r="N9" s="27"/>
      <c r="O9" s="27"/>
      <c r="P9" s="27"/>
      <c r="Q9" s="27"/>
    </row>
    <row r="10" spans="1:17" ht="31.5">
      <c r="A10" s="3" t="s">
        <v>177</v>
      </c>
      <c r="C10" s="18" t="s">
        <v>71</v>
      </c>
      <c r="E10" s="29">
        <f>'سرمایه‌گذاری در اوراق بهادار '!Q13</f>
        <v>-597610491</v>
      </c>
      <c r="F10" s="8"/>
      <c r="G10" s="20">
        <f t="shared" ref="G10:G11" si="0">E10/$E$12</f>
        <v>-1.59860887951831E-3</v>
      </c>
      <c r="H10" s="8"/>
      <c r="I10" s="11">
        <f t="shared" ref="I10:I11" si="1">E10/$J$6</f>
        <v>-1.5385313165009801E-4</v>
      </c>
      <c r="J10" s="27"/>
      <c r="K10" s="27"/>
      <c r="L10" s="27"/>
      <c r="M10" s="27"/>
      <c r="N10" s="27"/>
      <c r="O10" s="27"/>
      <c r="P10" s="27"/>
      <c r="Q10" s="27"/>
    </row>
    <row r="11" spans="1:17" ht="31.5">
      <c r="A11" s="3" t="s">
        <v>178</v>
      </c>
      <c r="C11" s="18" t="s">
        <v>72</v>
      </c>
      <c r="E11" s="29">
        <f>'درآمد سپرده بانکی '!I15</f>
        <v>2107599777</v>
      </c>
      <c r="F11" s="8"/>
      <c r="G11" s="20">
        <f t="shared" si="0"/>
        <v>5.6378322816006418E-3</v>
      </c>
      <c r="H11" s="8"/>
      <c r="I11" s="11">
        <f t="shared" si="1"/>
        <v>5.4259560506359687E-4</v>
      </c>
      <c r="J11" s="27"/>
      <c r="K11" s="27"/>
      <c r="L11" s="27"/>
      <c r="M11" s="27"/>
      <c r="N11" s="27"/>
      <c r="O11" s="27"/>
      <c r="P11" s="27"/>
      <c r="Q11" s="27"/>
    </row>
    <row r="12" spans="1:17" ht="32.25" thickBot="1">
      <c r="E12" s="10">
        <f>SUM(E9:E11)</f>
        <v>373831584859</v>
      </c>
      <c r="F12" s="8"/>
      <c r="G12" s="16">
        <f>SUM(G9:G11)</f>
        <v>1</v>
      </c>
      <c r="H12" s="8"/>
      <c r="I12" s="12">
        <f>SUM(I9:I11)</f>
        <v>9.6241884817039658E-2</v>
      </c>
      <c r="J12" s="27"/>
      <c r="K12" s="27"/>
      <c r="L12" s="27"/>
      <c r="M12" s="27"/>
      <c r="N12" s="27"/>
      <c r="O12" s="27"/>
      <c r="P12" s="27"/>
      <c r="Q12" s="27"/>
    </row>
    <row r="13" spans="1:17" ht="32.25" thickTop="1">
      <c r="F13" s="8"/>
      <c r="H13" s="8"/>
      <c r="I13" s="4"/>
      <c r="J13" s="27"/>
      <c r="K13" s="27"/>
      <c r="L13" s="27"/>
      <c r="M13" s="27"/>
      <c r="N13" s="27"/>
      <c r="O13" s="27"/>
      <c r="P13" s="27"/>
      <c r="Q13" s="27"/>
    </row>
    <row r="14" spans="1:17">
      <c r="E14" s="13"/>
      <c r="I14" s="13"/>
      <c r="J14" s="27"/>
      <c r="K14" s="27"/>
      <c r="L14" s="27"/>
      <c r="M14" s="27"/>
      <c r="N14" s="27"/>
      <c r="O14" s="27"/>
      <c r="P14" s="27"/>
      <c r="Q14" s="27"/>
    </row>
    <row r="15" spans="1:17">
      <c r="E15" s="13"/>
      <c r="J15" s="27"/>
      <c r="K15" s="27"/>
      <c r="L15" s="27"/>
      <c r="M15" s="27"/>
      <c r="N15" s="27"/>
      <c r="O15" s="27"/>
      <c r="P15" s="27"/>
      <c r="Q15" s="27"/>
    </row>
    <row r="16" spans="1:17">
      <c r="E16" s="14"/>
      <c r="G16" s="13"/>
      <c r="I16" s="5"/>
      <c r="J16" s="27"/>
      <c r="K16" s="27"/>
      <c r="L16" s="27"/>
      <c r="M16" s="27"/>
      <c r="N16" s="27"/>
      <c r="O16" s="27"/>
      <c r="P16" s="27"/>
      <c r="Q16" s="27"/>
    </row>
    <row r="17" spans="5:13" ht="27.75" customHeight="1">
      <c r="E17" s="13"/>
      <c r="G17" s="13"/>
      <c r="I17" s="13"/>
      <c r="M17" s="15"/>
    </row>
    <row r="18" spans="5:13">
      <c r="E18" s="14"/>
      <c r="G18" s="13"/>
      <c r="I18" s="28"/>
      <c r="M18" s="15"/>
    </row>
    <row r="19" spans="5:13">
      <c r="G19" s="14"/>
      <c r="M19" s="15"/>
    </row>
    <row r="20" spans="5:13">
      <c r="M20" s="15"/>
    </row>
    <row r="21" spans="5:13">
      <c r="M21" s="15"/>
    </row>
    <row r="22" spans="5:13">
      <c r="M22" s="15"/>
    </row>
    <row r="23" spans="5:13">
      <c r="M23" s="15"/>
    </row>
    <row r="24" spans="5:13">
      <c r="M24" s="15"/>
    </row>
    <row r="25" spans="5:13">
      <c r="M25" s="15"/>
    </row>
    <row r="26" spans="5:13" ht="28.5" customHeight="1">
      <c r="M26" s="15"/>
    </row>
    <row r="27" spans="5:13">
      <c r="M27" s="15"/>
    </row>
    <row r="28" spans="5:13">
      <c r="M28" s="15"/>
    </row>
    <row r="29" spans="5:13">
      <c r="M29" s="15"/>
    </row>
    <row r="30" spans="5:13">
      <c r="M30" s="15"/>
    </row>
    <row r="31" spans="5:13">
      <c r="M31" s="15"/>
    </row>
    <row r="32" spans="5:13">
      <c r="M32" s="15"/>
    </row>
    <row r="33" spans="13:13">
      <c r="M33" s="15"/>
    </row>
    <row r="34" spans="13:13">
      <c r="M34" s="15"/>
    </row>
    <row r="35" spans="13:13">
      <c r="M35" s="15"/>
    </row>
    <row r="36" spans="13:13">
      <c r="M36" s="15"/>
    </row>
    <row r="37" spans="13:13">
      <c r="M37" s="15"/>
    </row>
    <row r="38" spans="13:13">
      <c r="M38" s="15"/>
    </row>
    <row r="39" spans="13:13">
      <c r="M39" s="15"/>
    </row>
    <row r="40" spans="13:13">
      <c r="M40" s="15"/>
    </row>
    <row r="41" spans="13:13">
      <c r="M41" s="15"/>
    </row>
    <row r="42" spans="13:13">
      <c r="M42" s="15"/>
    </row>
  </sheetData>
  <mergeCells count="5">
    <mergeCell ref="A2:I2"/>
    <mergeCell ref="A3:I3"/>
    <mergeCell ref="A4:I4"/>
    <mergeCell ref="A6:G6"/>
    <mergeCell ref="C7:I7"/>
  </mergeCells>
  <pageMargins left="0.7" right="0.7" top="0.75" bottom="0.75" header="0.3" footer="0.3"/>
  <pageSetup paperSize="9" scale="54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Z40"/>
  <sheetViews>
    <sheetView rightToLeft="1" view="pageBreakPreview" zoomScale="70" zoomScaleNormal="100" zoomScaleSheetLayoutView="70" workbookViewId="0">
      <selection activeCell="M12" sqref="M12"/>
    </sheetView>
  </sheetViews>
  <sheetFormatPr defaultColWidth="9.140625" defaultRowHeight="27.75"/>
  <cols>
    <col min="1" max="1" width="42" style="90" bestFit="1" customWidth="1"/>
    <col min="2" max="2" width="1" style="90" customWidth="1"/>
    <col min="3" max="3" width="23.140625" style="91" bestFit="1" customWidth="1"/>
    <col min="4" max="4" width="1" style="90" customWidth="1"/>
    <col min="5" max="5" width="19.42578125" style="90" hidden="1" customWidth="1"/>
    <col min="6" max="6" width="1" style="90" hidden="1" customWidth="1"/>
    <col min="7" max="7" width="12.28515625" style="90" bestFit="1" customWidth="1"/>
    <col min="8" max="8" width="1" style="90" customWidth="1"/>
    <col min="9" max="9" width="28.140625" style="90" customWidth="1"/>
    <col min="10" max="10" width="1" style="90" customWidth="1"/>
    <col min="11" max="11" width="15.85546875" style="90" bestFit="1" customWidth="1"/>
    <col min="12" max="12" width="1" style="90" customWidth="1"/>
    <col min="13" max="13" width="24.7109375" style="90" bestFit="1" customWidth="1"/>
    <col min="14" max="14" width="1" style="90" customWidth="1"/>
    <col min="15" max="15" width="27" style="90" bestFit="1" customWidth="1"/>
    <col min="16" max="16" width="1" style="90" customWidth="1"/>
    <col min="17" max="17" width="15.85546875" style="90" bestFit="1" customWidth="1"/>
    <col min="18" max="18" width="1" style="90" customWidth="1"/>
    <col min="19" max="19" width="25.42578125" style="90" bestFit="1" customWidth="1"/>
    <col min="20" max="20" width="1" style="90" customWidth="1"/>
    <col min="21" max="21" width="13.85546875" style="90" bestFit="1" customWidth="1"/>
    <col min="22" max="22" width="11.140625" style="90" bestFit="1" customWidth="1"/>
    <col min="23" max="23" width="11.5703125" style="90" bestFit="1" customWidth="1"/>
    <col min="24" max="24" width="9.140625" style="90"/>
    <col min="25" max="25" width="11.140625" style="90" bestFit="1" customWidth="1"/>
    <col min="26" max="16384" width="9.140625" style="90"/>
  </cols>
  <sheetData>
    <row r="2" spans="1:26" ht="30">
      <c r="A2" s="155" t="s">
        <v>65</v>
      </c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55"/>
      <c r="P2" s="155"/>
      <c r="Q2" s="155"/>
      <c r="R2" s="155"/>
      <c r="S2" s="155"/>
    </row>
    <row r="3" spans="1:26" ht="30">
      <c r="A3" s="155" t="s">
        <v>29</v>
      </c>
      <c r="B3" s="155"/>
      <c r="C3" s="155"/>
      <c r="D3" s="155"/>
      <c r="E3" s="155"/>
      <c r="F3" s="155"/>
      <c r="G3" s="155"/>
      <c r="H3" s="155"/>
      <c r="I3" s="155"/>
      <c r="J3" s="155"/>
      <c r="K3" s="155"/>
      <c r="L3" s="155"/>
      <c r="M3" s="155"/>
      <c r="N3" s="155"/>
      <c r="O3" s="155"/>
      <c r="P3" s="155"/>
      <c r="Q3" s="155"/>
      <c r="R3" s="155"/>
      <c r="S3" s="155"/>
    </row>
    <row r="4" spans="1:26" ht="30">
      <c r="A4" s="155" t="str">
        <f>'جمع درآمدها'!A4:I4</f>
        <v>برای ماه منتهی به 1402/12/29</v>
      </c>
      <c r="B4" s="155"/>
      <c r="C4" s="155"/>
      <c r="D4" s="155"/>
      <c r="E4" s="155"/>
      <c r="F4" s="155"/>
      <c r="G4" s="155"/>
      <c r="H4" s="155"/>
      <c r="I4" s="155"/>
      <c r="J4" s="155"/>
      <c r="K4" s="155"/>
      <c r="L4" s="155"/>
      <c r="M4" s="155"/>
      <c r="N4" s="155"/>
      <c r="O4" s="155"/>
      <c r="P4" s="155"/>
      <c r="Q4" s="155"/>
      <c r="R4" s="155"/>
      <c r="S4" s="155"/>
    </row>
    <row r="5" spans="1:26" ht="36">
      <c r="A5" s="213" t="s">
        <v>74</v>
      </c>
      <c r="B5" s="213"/>
      <c r="C5" s="213"/>
      <c r="D5" s="213"/>
      <c r="E5" s="213"/>
      <c r="F5" s="213"/>
      <c r="G5" s="213"/>
      <c r="H5" s="213"/>
      <c r="I5" s="213"/>
    </row>
    <row r="6" spans="1:26" ht="30.75" thickBot="1">
      <c r="A6" s="155" t="s">
        <v>30</v>
      </c>
      <c r="B6" s="155"/>
      <c r="C6" s="155"/>
      <c r="D6" s="155"/>
      <c r="E6" s="155"/>
      <c r="F6" s="155"/>
      <c r="G6" s="155"/>
      <c r="I6" s="155" t="s">
        <v>170</v>
      </c>
      <c r="J6" s="155"/>
      <c r="K6" s="155"/>
      <c r="L6" s="155"/>
      <c r="M6" s="155"/>
      <c r="O6" s="156" t="s">
        <v>171</v>
      </c>
      <c r="P6" s="156" t="s">
        <v>32</v>
      </c>
      <c r="Q6" s="156" t="s">
        <v>32</v>
      </c>
      <c r="R6" s="156" t="s">
        <v>32</v>
      </c>
      <c r="S6" s="156" t="s">
        <v>32</v>
      </c>
    </row>
    <row r="7" spans="1:26" ht="30">
      <c r="A7" s="214" t="s">
        <v>33</v>
      </c>
      <c r="C7" s="214" t="s">
        <v>34</v>
      </c>
      <c r="E7" s="214" t="s">
        <v>14</v>
      </c>
      <c r="G7" s="214" t="s">
        <v>15</v>
      </c>
      <c r="I7" s="214" t="s">
        <v>35</v>
      </c>
      <c r="K7" s="214" t="s">
        <v>36</v>
      </c>
      <c r="M7" s="214" t="s">
        <v>37</v>
      </c>
      <c r="O7" s="214" t="s">
        <v>35</v>
      </c>
      <c r="Q7" s="214" t="s">
        <v>36</v>
      </c>
      <c r="S7" s="214" t="s">
        <v>37</v>
      </c>
    </row>
    <row r="8" spans="1:26" ht="30">
      <c r="A8" s="89" t="s">
        <v>26</v>
      </c>
      <c r="C8" s="215">
        <v>30</v>
      </c>
      <c r="E8" s="91" t="s">
        <v>38</v>
      </c>
      <c r="G8" s="216">
        <v>0</v>
      </c>
      <c r="I8" s="101">
        <v>0</v>
      </c>
      <c r="K8" s="101">
        <v>0</v>
      </c>
      <c r="L8" s="101"/>
      <c r="M8" s="101">
        <v>0</v>
      </c>
      <c r="N8" s="101"/>
      <c r="O8" s="101">
        <v>15437</v>
      </c>
      <c r="P8" s="101"/>
      <c r="Q8" s="101">
        <v>0</v>
      </c>
      <c r="R8" s="101"/>
      <c r="S8" s="101">
        <f>O8-Q8</f>
        <v>15437</v>
      </c>
      <c r="U8" s="70"/>
      <c r="V8" s="70"/>
      <c r="W8" s="119"/>
      <c r="Y8" s="70"/>
      <c r="Z8" s="119"/>
    </row>
    <row r="9" spans="1:26" ht="30">
      <c r="A9" s="89" t="s">
        <v>61</v>
      </c>
      <c r="C9" s="215">
        <v>17</v>
      </c>
      <c r="E9" s="91" t="s">
        <v>38</v>
      </c>
      <c r="G9" s="216">
        <v>0</v>
      </c>
      <c r="I9" s="119">
        <v>6753</v>
      </c>
      <c r="K9" s="101">
        <v>0</v>
      </c>
      <c r="L9" s="101"/>
      <c r="M9" s="101">
        <v>6753</v>
      </c>
      <c r="N9" s="101"/>
      <c r="O9" s="101">
        <v>2089311592</v>
      </c>
      <c r="P9" s="101"/>
      <c r="Q9" s="101">
        <v>0</v>
      </c>
      <c r="R9" s="101"/>
      <c r="S9" s="101">
        <f t="shared" ref="S9:S12" si="0">O9-Q9</f>
        <v>2089311592</v>
      </c>
      <c r="U9" s="70"/>
      <c r="V9" s="70"/>
      <c r="W9" s="119"/>
      <c r="Y9" s="70"/>
      <c r="Z9" s="119"/>
    </row>
    <row r="10" spans="1:26" ht="30">
      <c r="A10" s="89" t="s">
        <v>98</v>
      </c>
      <c r="C10" s="215">
        <v>1</v>
      </c>
      <c r="E10" s="91" t="s">
        <v>38</v>
      </c>
      <c r="G10" s="216">
        <v>0</v>
      </c>
      <c r="I10" s="119">
        <v>296144</v>
      </c>
      <c r="K10" s="101">
        <v>0</v>
      </c>
      <c r="L10" s="101"/>
      <c r="M10" s="101">
        <v>296144</v>
      </c>
      <c r="N10" s="101"/>
      <c r="O10" s="101">
        <v>18154734</v>
      </c>
      <c r="P10" s="101"/>
      <c r="Q10" s="101">
        <v>0</v>
      </c>
      <c r="R10" s="101"/>
      <c r="S10" s="101">
        <f t="shared" si="0"/>
        <v>18154734</v>
      </c>
      <c r="U10" s="70"/>
      <c r="V10" s="70"/>
      <c r="W10" s="119"/>
      <c r="Y10" s="70"/>
      <c r="Z10" s="119"/>
    </row>
    <row r="11" spans="1:26" ht="30">
      <c r="A11" s="89" t="s">
        <v>109</v>
      </c>
      <c r="C11" s="215">
        <v>17</v>
      </c>
      <c r="E11" s="91" t="s">
        <v>38</v>
      </c>
      <c r="G11" s="216">
        <v>0</v>
      </c>
      <c r="I11" s="119">
        <v>6032</v>
      </c>
      <c r="K11" s="101">
        <v>0</v>
      </c>
      <c r="L11" s="101"/>
      <c r="M11" s="101">
        <v>6032</v>
      </c>
      <c r="N11" s="101"/>
      <c r="O11" s="101">
        <v>62316</v>
      </c>
      <c r="P11" s="101"/>
      <c r="Q11" s="101">
        <v>0</v>
      </c>
      <c r="R11" s="101"/>
      <c r="S11" s="101">
        <f t="shared" si="0"/>
        <v>62316</v>
      </c>
      <c r="U11" s="70"/>
      <c r="V11" s="70"/>
      <c r="W11" s="119"/>
      <c r="Y11" s="70"/>
      <c r="Z11" s="119"/>
    </row>
    <row r="12" spans="1:26" ht="30">
      <c r="A12" s="89" t="s">
        <v>112</v>
      </c>
      <c r="C12" s="215">
        <v>30</v>
      </c>
      <c r="E12" s="91" t="s">
        <v>38</v>
      </c>
      <c r="G12" s="216">
        <v>0</v>
      </c>
      <c r="I12" s="119">
        <v>4544</v>
      </c>
      <c r="K12" s="101">
        <v>0</v>
      </c>
      <c r="L12" s="101"/>
      <c r="M12" s="101">
        <v>4544</v>
      </c>
      <c r="N12" s="101"/>
      <c r="O12" s="101">
        <v>55698</v>
      </c>
      <c r="P12" s="101"/>
      <c r="Q12" s="101">
        <v>0</v>
      </c>
      <c r="R12" s="101"/>
      <c r="S12" s="101">
        <f t="shared" si="0"/>
        <v>55698</v>
      </c>
      <c r="U12" s="70"/>
      <c r="V12" s="70"/>
      <c r="W12" s="119"/>
      <c r="Y12" s="70"/>
      <c r="Z12" s="119"/>
    </row>
    <row r="13" spans="1:26" ht="30.75" thickBot="1">
      <c r="A13" s="140"/>
      <c r="C13" s="140"/>
      <c r="E13" s="140" t="s">
        <v>38</v>
      </c>
      <c r="G13" s="140"/>
      <c r="I13" s="217">
        <f>SUM(I8:I12)</f>
        <v>313473</v>
      </c>
      <c r="J13" s="92"/>
      <c r="K13" s="218">
        <f>SUM(K8:K12)</f>
        <v>0</v>
      </c>
      <c r="L13" s="217"/>
      <c r="M13" s="217">
        <f>SUM(M8:M12)</f>
        <v>313473</v>
      </c>
      <c r="N13" s="217"/>
      <c r="O13" s="217">
        <f>SUM(O8:O12)</f>
        <v>2107599777</v>
      </c>
      <c r="P13" s="217"/>
      <c r="Q13" s="218">
        <f>SUM(Q8:Q12)</f>
        <v>0</v>
      </c>
      <c r="R13" s="217"/>
      <c r="S13" s="217">
        <f>SUM(S8:S12)</f>
        <v>2107599777</v>
      </c>
    </row>
    <row r="14" spans="1:26" ht="28.5" thickTop="1">
      <c r="I14" s="56"/>
      <c r="M14" s="135"/>
      <c r="O14" s="119"/>
      <c r="S14" s="119"/>
    </row>
    <row r="15" spans="1:26">
      <c r="I15" s="219"/>
      <c r="M15" s="135"/>
      <c r="O15" s="219"/>
      <c r="S15" s="219"/>
    </row>
    <row r="16" spans="1:26">
      <c r="M16" s="135"/>
      <c r="S16" s="219"/>
    </row>
    <row r="17" spans="13:19">
      <c r="M17" s="135"/>
    </row>
    <row r="18" spans="13:19">
      <c r="M18" s="135"/>
    </row>
    <row r="19" spans="13:19">
      <c r="M19" s="135"/>
      <c r="S19" s="219"/>
    </row>
    <row r="20" spans="13:19">
      <c r="M20" s="135"/>
    </row>
    <row r="21" spans="13:19">
      <c r="M21" s="135"/>
    </row>
    <row r="22" spans="13:19">
      <c r="M22" s="135"/>
    </row>
    <row r="23" spans="13:19">
      <c r="M23" s="135"/>
    </row>
    <row r="24" spans="13:19">
      <c r="M24" s="135"/>
    </row>
    <row r="25" spans="13:19">
      <c r="M25" s="135"/>
    </row>
    <row r="26" spans="13:19">
      <c r="M26" s="135"/>
    </row>
    <row r="27" spans="13:19">
      <c r="M27" s="135"/>
    </row>
    <row r="28" spans="13:19">
      <c r="M28" s="135"/>
    </row>
    <row r="29" spans="13:19">
      <c r="M29" s="135"/>
    </row>
    <row r="30" spans="13:19">
      <c r="M30" s="135"/>
    </row>
    <row r="31" spans="13:19">
      <c r="M31" s="135"/>
    </row>
    <row r="32" spans="13:19">
      <c r="M32" s="135"/>
    </row>
    <row r="33" spans="13:13">
      <c r="M33" s="135"/>
    </row>
    <row r="34" spans="13:13">
      <c r="M34" s="135"/>
    </row>
    <row r="35" spans="13:13">
      <c r="M35" s="135"/>
    </row>
    <row r="36" spans="13:13">
      <c r="M36" s="135"/>
    </row>
    <row r="37" spans="13:13">
      <c r="M37" s="135"/>
    </row>
    <row r="38" spans="13:13">
      <c r="M38" s="135"/>
    </row>
    <row r="39" spans="13:13">
      <c r="M39" s="135"/>
    </row>
    <row r="40" spans="13:13">
      <c r="M40" s="135"/>
    </row>
  </sheetData>
  <mergeCells count="7">
    <mergeCell ref="A5:I5"/>
    <mergeCell ref="A2:S2"/>
    <mergeCell ref="A3:S3"/>
    <mergeCell ref="A4:S4"/>
    <mergeCell ref="O6:S6"/>
    <mergeCell ref="I6:M6"/>
    <mergeCell ref="A6:G6"/>
  </mergeCells>
  <pageMargins left="0.7" right="0.7" top="0.75" bottom="0.75" header="0.3" footer="0.3"/>
  <pageSetup paperSize="9" scale="54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T48"/>
  <sheetViews>
    <sheetView rightToLeft="1" view="pageBreakPreview" zoomScale="55" zoomScaleNormal="70" zoomScaleSheetLayoutView="55" workbookViewId="0">
      <selection activeCell="O15" sqref="O15"/>
    </sheetView>
  </sheetViews>
  <sheetFormatPr defaultColWidth="9.140625" defaultRowHeight="27.75"/>
  <cols>
    <col min="1" max="1" width="40.42578125" style="90" bestFit="1" customWidth="1"/>
    <col min="2" max="2" width="1" style="90" customWidth="1"/>
    <col min="3" max="3" width="16.5703125" style="91" bestFit="1" customWidth="1"/>
    <col min="4" max="4" width="1" style="91" customWidth="1"/>
    <col min="5" max="5" width="19.7109375" style="91" bestFit="1" customWidth="1"/>
    <col min="6" max="6" width="1" style="90" customWidth="1"/>
    <col min="7" max="7" width="15.42578125" style="90" customWidth="1"/>
    <col min="8" max="8" width="1" style="90" customWidth="1"/>
    <col min="9" max="9" width="28.42578125" style="90" bestFit="1" customWidth="1"/>
    <col min="10" max="10" width="1" style="90" customWidth="1"/>
    <col min="11" max="11" width="25.140625" style="90" customWidth="1"/>
    <col min="12" max="12" width="1" style="90" customWidth="1"/>
    <col min="13" max="13" width="29.42578125" style="90" customWidth="1"/>
    <col min="14" max="14" width="1" style="90" customWidth="1"/>
    <col min="15" max="15" width="27" style="90" bestFit="1" customWidth="1"/>
    <col min="16" max="16" width="1" style="90" customWidth="1"/>
    <col min="17" max="17" width="23.7109375" style="90" bestFit="1" customWidth="1"/>
    <col min="18" max="18" width="1" style="90" customWidth="1"/>
    <col min="19" max="19" width="26.140625" style="90" bestFit="1" customWidth="1"/>
    <col min="20" max="20" width="24.140625" style="73" bestFit="1" customWidth="1"/>
    <col min="21" max="21" width="22.5703125" style="90" bestFit="1" customWidth="1"/>
    <col min="22" max="22" width="8.5703125" style="90" customWidth="1"/>
    <col min="23" max="23" width="22.5703125" style="90" bestFit="1" customWidth="1"/>
    <col min="24" max="24" width="12.85546875" style="90" customWidth="1"/>
    <col min="25" max="16384" width="9.140625" style="90"/>
  </cols>
  <sheetData>
    <row r="2" spans="1:20" s="90" customFormat="1" ht="30">
      <c r="A2" s="155" t="s">
        <v>65</v>
      </c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55"/>
      <c r="P2" s="155"/>
      <c r="Q2" s="155"/>
      <c r="R2" s="155"/>
      <c r="S2" s="155"/>
      <c r="T2" s="73"/>
    </row>
    <row r="3" spans="1:20" s="90" customFormat="1" ht="30">
      <c r="A3" s="155" t="s">
        <v>29</v>
      </c>
      <c r="B3" s="155"/>
      <c r="C3" s="155"/>
      <c r="D3" s="155"/>
      <c r="E3" s="155"/>
      <c r="F3" s="155"/>
      <c r="G3" s="155"/>
      <c r="H3" s="155"/>
      <c r="I3" s="155"/>
      <c r="J3" s="155"/>
      <c r="K3" s="155"/>
      <c r="L3" s="155"/>
      <c r="M3" s="155"/>
      <c r="N3" s="155"/>
      <c r="O3" s="155"/>
      <c r="P3" s="155"/>
      <c r="Q3" s="155"/>
      <c r="R3" s="155"/>
      <c r="S3" s="155"/>
      <c r="T3" s="73"/>
    </row>
    <row r="4" spans="1:20" s="90" customFormat="1" ht="30">
      <c r="A4" s="155" t="str">
        <f>'جمع درآمدها'!A4:I4</f>
        <v>برای ماه منتهی به 1402/12/29</v>
      </c>
      <c r="B4" s="155"/>
      <c r="C4" s="155"/>
      <c r="D4" s="155"/>
      <c r="E4" s="155"/>
      <c r="F4" s="155"/>
      <c r="G4" s="155"/>
      <c r="H4" s="155"/>
      <c r="I4" s="155"/>
      <c r="J4" s="155"/>
      <c r="K4" s="155"/>
      <c r="L4" s="155"/>
      <c r="M4" s="155"/>
      <c r="N4" s="155"/>
      <c r="O4" s="155"/>
      <c r="P4" s="155"/>
      <c r="Q4" s="155"/>
      <c r="R4" s="155"/>
      <c r="S4" s="155"/>
      <c r="T4" s="73"/>
    </row>
    <row r="5" spans="1:20" s="90" customFormat="1" ht="30">
      <c r="A5" s="140"/>
      <c r="B5" s="140"/>
      <c r="C5" s="140"/>
      <c r="D5" s="140"/>
      <c r="E5" s="140"/>
      <c r="F5" s="140"/>
      <c r="G5" s="140"/>
      <c r="H5" s="140"/>
      <c r="I5" s="140"/>
      <c r="J5" s="140"/>
      <c r="K5" s="140"/>
      <c r="L5" s="140"/>
      <c r="M5" s="140"/>
      <c r="N5" s="140"/>
      <c r="O5" s="140"/>
      <c r="P5" s="140"/>
      <c r="Q5" s="140"/>
      <c r="R5" s="140"/>
      <c r="S5" s="140"/>
      <c r="T5" s="73"/>
    </row>
    <row r="6" spans="1:20" s="90" customFormat="1" ht="36">
      <c r="A6" s="220" t="s">
        <v>75</v>
      </c>
      <c r="B6" s="220"/>
      <c r="C6" s="220"/>
      <c r="D6" s="220"/>
      <c r="E6" s="220"/>
      <c r="F6" s="220"/>
      <c r="G6" s="220"/>
      <c r="H6" s="220"/>
      <c r="I6" s="220"/>
      <c r="J6" s="220"/>
      <c r="K6" s="220"/>
      <c r="L6" s="220"/>
      <c r="M6" s="220"/>
      <c r="N6" s="220"/>
      <c r="O6" s="220"/>
      <c r="T6" s="73"/>
    </row>
    <row r="7" spans="1:20" s="90" customFormat="1" ht="30.75" thickBot="1">
      <c r="A7" s="155" t="s">
        <v>3</v>
      </c>
      <c r="C7" s="156" t="s">
        <v>39</v>
      </c>
      <c r="D7" s="156" t="s">
        <v>39</v>
      </c>
      <c r="E7" s="156" t="s">
        <v>39</v>
      </c>
      <c r="F7" s="156" t="s">
        <v>39</v>
      </c>
      <c r="G7" s="156" t="s">
        <v>39</v>
      </c>
      <c r="I7" s="156" t="str">
        <f>'سود اوراق بهادار و سپرده بانکی '!I6:M6</f>
        <v>طی اسفند ماه</v>
      </c>
      <c r="J7" s="156" t="s">
        <v>31</v>
      </c>
      <c r="K7" s="156" t="s">
        <v>31</v>
      </c>
      <c r="L7" s="156" t="s">
        <v>31</v>
      </c>
      <c r="M7" s="156" t="s">
        <v>31</v>
      </c>
      <c r="O7" s="156" t="str">
        <f>'سود اوراق بهادار و سپرده بانکی '!O6:S6</f>
        <v>از ابتدای سال مالی تا پایان اسفند ماه</v>
      </c>
      <c r="P7" s="156" t="s">
        <v>32</v>
      </c>
      <c r="Q7" s="156" t="s">
        <v>32</v>
      </c>
      <c r="R7" s="156" t="s">
        <v>32</v>
      </c>
      <c r="S7" s="156" t="s">
        <v>32</v>
      </c>
      <c r="T7" s="73"/>
    </row>
    <row r="8" spans="1:20" s="129" customFormat="1" ht="90">
      <c r="A8" s="155" t="s">
        <v>3</v>
      </c>
      <c r="C8" s="221" t="s">
        <v>40</v>
      </c>
      <c r="D8" s="222"/>
      <c r="E8" s="221" t="s">
        <v>41</v>
      </c>
      <c r="G8" s="221" t="s">
        <v>42</v>
      </c>
      <c r="I8" s="221" t="s">
        <v>43</v>
      </c>
      <c r="K8" s="221" t="s">
        <v>36</v>
      </c>
      <c r="M8" s="221" t="s">
        <v>44</v>
      </c>
      <c r="O8" s="221" t="s">
        <v>43</v>
      </c>
      <c r="Q8" s="221" t="s">
        <v>36</v>
      </c>
      <c r="S8" s="221" t="s">
        <v>44</v>
      </c>
      <c r="T8" s="56"/>
    </row>
    <row r="9" spans="1:20" s="129" customFormat="1" ht="30">
      <c r="A9" s="89" t="s">
        <v>116</v>
      </c>
      <c r="B9" s="90"/>
      <c r="C9" s="91" t="s">
        <v>132</v>
      </c>
      <c r="D9" s="91"/>
      <c r="E9" s="56">
        <v>4000000</v>
      </c>
      <c r="F9" s="56"/>
      <c r="G9" s="56">
        <v>2350</v>
      </c>
      <c r="H9" s="56"/>
      <c r="I9" s="56">
        <v>0</v>
      </c>
      <c r="J9" s="56"/>
      <c r="K9" s="56">
        <v>0</v>
      </c>
      <c r="L9" s="56"/>
      <c r="M9" s="56">
        <f>I9-K9</f>
        <v>0</v>
      </c>
      <c r="N9" s="56"/>
      <c r="O9" s="56">
        <v>9400000000</v>
      </c>
      <c r="P9" s="56"/>
      <c r="Q9" s="56">
        <v>0</v>
      </c>
      <c r="R9" s="56"/>
      <c r="S9" s="56">
        <f>O9-Q9</f>
        <v>9400000000</v>
      </c>
      <c r="T9" s="223"/>
    </row>
    <row r="10" spans="1:20" s="129" customFormat="1" ht="30">
      <c r="A10" s="89" t="s">
        <v>85</v>
      </c>
      <c r="B10" s="90"/>
      <c r="C10" s="91" t="s">
        <v>117</v>
      </c>
      <c r="D10" s="91"/>
      <c r="E10" s="56">
        <v>14000000</v>
      </c>
      <c r="F10" s="56"/>
      <c r="G10" s="56">
        <v>2350</v>
      </c>
      <c r="H10" s="56"/>
      <c r="I10" s="56">
        <v>0</v>
      </c>
      <c r="J10" s="56"/>
      <c r="K10" s="56">
        <v>0</v>
      </c>
      <c r="L10" s="56"/>
      <c r="M10" s="56">
        <f t="shared" ref="M10:M28" si="0">I10-K10</f>
        <v>0</v>
      </c>
      <c r="N10" s="56"/>
      <c r="O10" s="56">
        <v>32900000000</v>
      </c>
      <c r="P10" s="56"/>
      <c r="Q10" s="56">
        <v>0</v>
      </c>
      <c r="R10" s="56"/>
      <c r="S10" s="56">
        <f t="shared" ref="S10:S28" si="1">O10-Q10</f>
        <v>32900000000</v>
      </c>
      <c r="T10" s="223"/>
    </row>
    <row r="11" spans="1:20" s="129" customFormat="1" ht="30">
      <c r="A11" s="89" t="s">
        <v>118</v>
      </c>
      <c r="B11" s="90"/>
      <c r="C11" s="91" t="s">
        <v>123</v>
      </c>
      <c r="D11" s="91"/>
      <c r="E11" s="56">
        <v>959607</v>
      </c>
      <c r="F11" s="56"/>
      <c r="G11" s="56">
        <v>3400</v>
      </c>
      <c r="H11" s="56"/>
      <c r="I11" s="56">
        <v>0</v>
      </c>
      <c r="J11" s="56"/>
      <c r="K11" s="56">
        <v>0</v>
      </c>
      <c r="L11" s="56"/>
      <c r="M11" s="56">
        <f t="shared" si="0"/>
        <v>0</v>
      </c>
      <c r="N11" s="56"/>
      <c r="O11" s="56">
        <v>3262663800</v>
      </c>
      <c r="P11" s="56"/>
      <c r="Q11" s="56">
        <v>0</v>
      </c>
      <c r="R11" s="56"/>
      <c r="S11" s="56">
        <f t="shared" si="1"/>
        <v>3262663800</v>
      </c>
      <c r="T11" s="223"/>
    </row>
    <row r="12" spans="1:20" s="129" customFormat="1" ht="30">
      <c r="A12" s="89" t="s">
        <v>119</v>
      </c>
      <c r="B12" s="90"/>
      <c r="C12" s="91" t="s">
        <v>129</v>
      </c>
      <c r="D12" s="91"/>
      <c r="E12" s="56">
        <v>7000000</v>
      </c>
      <c r="F12" s="56"/>
      <c r="G12" s="56">
        <v>3460</v>
      </c>
      <c r="H12" s="56"/>
      <c r="I12" s="56">
        <v>0</v>
      </c>
      <c r="J12" s="56"/>
      <c r="K12" s="56">
        <v>0</v>
      </c>
      <c r="L12" s="56"/>
      <c r="M12" s="56">
        <f t="shared" si="0"/>
        <v>0</v>
      </c>
      <c r="N12" s="56"/>
      <c r="O12" s="56">
        <v>24220000000</v>
      </c>
      <c r="P12" s="56"/>
      <c r="Q12" s="56">
        <v>0</v>
      </c>
      <c r="R12" s="56"/>
      <c r="S12" s="56">
        <f t="shared" si="1"/>
        <v>24220000000</v>
      </c>
      <c r="T12" s="223"/>
    </row>
    <row r="13" spans="1:20" s="129" customFormat="1" ht="30">
      <c r="A13" s="89" t="s">
        <v>106</v>
      </c>
      <c r="B13" s="90"/>
      <c r="C13" s="91" t="s">
        <v>179</v>
      </c>
      <c r="D13" s="91"/>
      <c r="E13" s="56">
        <v>17800000</v>
      </c>
      <c r="F13" s="56"/>
      <c r="G13" s="56">
        <v>3935</v>
      </c>
      <c r="H13" s="56"/>
      <c r="I13" s="56">
        <v>70043000000</v>
      </c>
      <c r="J13" s="56"/>
      <c r="K13" s="56">
        <v>2897379514</v>
      </c>
      <c r="L13" s="56"/>
      <c r="M13" s="56">
        <f t="shared" si="0"/>
        <v>67145620486</v>
      </c>
      <c r="N13" s="56"/>
      <c r="O13" s="56">
        <v>70043000000</v>
      </c>
      <c r="P13" s="56"/>
      <c r="Q13" s="56">
        <v>2897379514</v>
      </c>
      <c r="R13" s="56"/>
      <c r="S13" s="56">
        <f t="shared" si="1"/>
        <v>67145620486</v>
      </c>
      <c r="T13" s="223"/>
    </row>
    <row r="14" spans="1:20" s="129" customFormat="1" ht="30">
      <c r="A14" s="89" t="s">
        <v>105</v>
      </c>
      <c r="B14" s="90"/>
      <c r="C14" s="91" t="s">
        <v>124</v>
      </c>
      <c r="D14" s="91"/>
      <c r="E14" s="56">
        <v>6500000</v>
      </c>
      <c r="F14" s="56"/>
      <c r="G14" s="56">
        <v>4830</v>
      </c>
      <c r="H14" s="56"/>
      <c r="I14" s="56">
        <v>0</v>
      </c>
      <c r="J14" s="56"/>
      <c r="K14" s="56">
        <v>0</v>
      </c>
      <c r="L14" s="56"/>
      <c r="M14" s="56">
        <f t="shared" si="0"/>
        <v>0</v>
      </c>
      <c r="N14" s="56"/>
      <c r="O14" s="56">
        <v>31395000000</v>
      </c>
      <c r="P14" s="56"/>
      <c r="Q14" s="56">
        <v>0</v>
      </c>
      <c r="R14" s="56"/>
      <c r="S14" s="56">
        <f t="shared" si="1"/>
        <v>31395000000</v>
      </c>
      <c r="T14" s="223"/>
    </row>
    <row r="15" spans="1:20" s="129" customFormat="1" ht="30">
      <c r="A15" s="89" t="s">
        <v>93</v>
      </c>
      <c r="B15" s="90"/>
      <c r="C15" s="91" t="s">
        <v>135</v>
      </c>
      <c r="D15" s="91"/>
      <c r="E15" s="56">
        <v>2500000</v>
      </c>
      <c r="F15" s="56"/>
      <c r="G15" s="56">
        <v>4200</v>
      </c>
      <c r="H15" s="56"/>
      <c r="I15" s="56">
        <v>0</v>
      </c>
      <c r="J15" s="56"/>
      <c r="K15" s="56">
        <v>0</v>
      </c>
      <c r="L15" s="56"/>
      <c r="M15" s="56">
        <f t="shared" si="0"/>
        <v>0</v>
      </c>
      <c r="N15" s="56"/>
      <c r="O15" s="56">
        <v>10500000000</v>
      </c>
      <c r="P15" s="56"/>
      <c r="Q15" s="56">
        <v>0</v>
      </c>
      <c r="R15" s="56"/>
      <c r="S15" s="56">
        <f t="shared" si="1"/>
        <v>10500000000</v>
      </c>
      <c r="T15" s="223"/>
    </row>
    <row r="16" spans="1:20" s="129" customFormat="1" ht="30">
      <c r="A16" s="89" t="s">
        <v>108</v>
      </c>
      <c r="B16" s="90"/>
      <c r="C16" s="91" t="s">
        <v>136</v>
      </c>
      <c r="D16" s="91"/>
      <c r="E16" s="56">
        <v>50500001</v>
      </c>
      <c r="F16" s="56"/>
      <c r="G16" s="56">
        <v>900</v>
      </c>
      <c r="H16" s="56"/>
      <c r="I16" s="56">
        <v>0</v>
      </c>
      <c r="J16" s="56"/>
      <c r="K16" s="56">
        <v>0</v>
      </c>
      <c r="L16" s="56"/>
      <c r="M16" s="56">
        <f t="shared" si="0"/>
        <v>0</v>
      </c>
      <c r="N16" s="56"/>
      <c r="O16" s="56">
        <v>45450000900</v>
      </c>
      <c r="P16" s="56"/>
      <c r="Q16" s="56">
        <v>0</v>
      </c>
      <c r="R16" s="56"/>
      <c r="S16" s="56">
        <f t="shared" si="1"/>
        <v>45450000900</v>
      </c>
      <c r="T16" s="223"/>
    </row>
    <row r="17" spans="1:20" s="129" customFormat="1" ht="30">
      <c r="A17" s="89" t="s">
        <v>115</v>
      </c>
      <c r="B17" s="90"/>
      <c r="C17" s="91" t="s">
        <v>137</v>
      </c>
      <c r="D17" s="91"/>
      <c r="E17" s="56">
        <v>15000000</v>
      </c>
      <c r="F17" s="56"/>
      <c r="G17" s="56">
        <v>500</v>
      </c>
      <c r="H17" s="56"/>
      <c r="I17" s="56">
        <v>0</v>
      </c>
      <c r="J17" s="56"/>
      <c r="K17" s="56">
        <v>0</v>
      </c>
      <c r="L17" s="56"/>
      <c r="M17" s="56">
        <f t="shared" si="0"/>
        <v>0</v>
      </c>
      <c r="N17" s="56"/>
      <c r="O17" s="56">
        <v>7500000000</v>
      </c>
      <c r="P17" s="56"/>
      <c r="Q17" s="56">
        <v>0</v>
      </c>
      <c r="R17" s="56"/>
      <c r="S17" s="56">
        <f t="shared" si="1"/>
        <v>7500000000</v>
      </c>
      <c r="T17" s="223"/>
    </row>
    <row r="18" spans="1:20" s="129" customFormat="1" ht="30">
      <c r="A18" s="89" t="s">
        <v>121</v>
      </c>
      <c r="B18" s="90"/>
      <c r="C18" s="91" t="s">
        <v>125</v>
      </c>
      <c r="D18" s="91"/>
      <c r="E18" s="56">
        <v>1300000</v>
      </c>
      <c r="F18" s="56"/>
      <c r="G18" s="56">
        <v>3370</v>
      </c>
      <c r="H18" s="56"/>
      <c r="I18" s="56">
        <v>0</v>
      </c>
      <c r="J18" s="56"/>
      <c r="K18" s="56">
        <v>0</v>
      </c>
      <c r="L18" s="56"/>
      <c r="M18" s="56">
        <f t="shared" si="0"/>
        <v>0</v>
      </c>
      <c r="N18" s="56"/>
      <c r="O18" s="56">
        <v>4381000000</v>
      </c>
      <c r="P18" s="56"/>
      <c r="Q18" s="56">
        <v>0</v>
      </c>
      <c r="R18" s="56"/>
      <c r="S18" s="56">
        <f t="shared" si="1"/>
        <v>4381000000</v>
      </c>
      <c r="T18" s="223"/>
    </row>
    <row r="19" spans="1:20" s="129" customFormat="1" ht="30">
      <c r="A19" s="89" t="s">
        <v>88</v>
      </c>
      <c r="B19" s="90"/>
      <c r="C19" s="91" t="s">
        <v>128</v>
      </c>
      <c r="D19" s="91"/>
      <c r="E19" s="56">
        <v>30000000</v>
      </c>
      <c r="F19" s="56"/>
      <c r="G19" s="56">
        <v>130</v>
      </c>
      <c r="H19" s="56"/>
      <c r="I19" s="56">
        <v>0</v>
      </c>
      <c r="J19" s="56"/>
      <c r="K19" s="56">
        <v>0</v>
      </c>
      <c r="L19" s="56"/>
      <c r="M19" s="56">
        <f t="shared" si="0"/>
        <v>0</v>
      </c>
      <c r="N19" s="56"/>
      <c r="O19" s="56">
        <v>3900000000</v>
      </c>
      <c r="P19" s="56"/>
      <c r="Q19" s="56">
        <v>0</v>
      </c>
      <c r="R19" s="56"/>
      <c r="S19" s="56">
        <f t="shared" si="1"/>
        <v>3900000000</v>
      </c>
      <c r="T19" s="223"/>
    </row>
    <row r="20" spans="1:20" s="129" customFormat="1" ht="30">
      <c r="A20" s="89" t="s">
        <v>104</v>
      </c>
      <c r="B20" s="90"/>
      <c r="C20" s="91" t="s">
        <v>138</v>
      </c>
      <c r="D20" s="91"/>
      <c r="E20" s="56">
        <v>7000000</v>
      </c>
      <c r="F20" s="56"/>
      <c r="G20" s="56">
        <v>2000</v>
      </c>
      <c r="H20" s="56"/>
      <c r="I20" s="56">
        <v>0</v>
      </c>
      <c r="J20" s="56"/>
      <c r="K20" s="56">
        <v>0</v>
      </c>
      <c r="L20" s="56"/>
      <c r="M20" s="56">
        <f t="shared" si="0"/>
        <v>0</v>
      </c>
      <c r="N20" s="56"/>
      <c r="O20" s="56">
        <v>14000000000</v>
      </c>
      <c r="P20" s="56"/>
      <c r="Q20" s="56">
        <v>0</v>
      </c>
      <c r="R20" s="56"/>
      <c r="S20" s="56">
        <f t="shared" si="1"/>
        <v>14000000000</v>
      </c>
      <c r="T20" s="223"/>
    </row>
    <row r="21" spans="1:20" s="129" customFormat="1" ht="30">
      <c r="A21" s="89" t="s">
        <v>84</v>
      </c>
      <c r="B21" s="90"/>
      <c r="C21" s="91" t="s">
        <v>145</v>
      </c>
      <c r="D21" s="91"/>
      <c r="E21" s="56">
        <v>2800000</v>
      </c>
      <c r="F21" s="56"/>
      <c r="G21" s="56">
        <v>3860</v>
      </c>
      <c r="H21" s="56"/>
      <c r="I21" s="56">
        <v>0</v>
      </c>
      <c r="J21" s="56"/>
      <c r="K21" s="56">
        <v>0</v>
      </c>
      <c r="L21" s="56"/>
      <c r="M21" s="56">
        <f t="shared" si="0"/>
        <v>0</v>
      </c>
      <c r="N21" s="56"/>
      <c r="O21" s="56">
        <v>10808000000</v>
      </c>
      <c r="P21" s="56"/>
      <c r="Q21" s="56">
        <v>0</v>
      </c>
      <c r="R21" s="56"/>
      <c r="S21" s="56">
        <f t="shared" si="1"/>
        <v>10808000000</v>
      </c>
      <c r="T21" s="223"/>
    </row>
    <row r="22" spans="1:20" s="129" customFormat="1" ht="30">
      <c r="A22" s="89" t="s">
        <v>86</v>
      </c>
      <c r="B22" s="90"/>
      <c r="C22" s="91" t="s">
        <v>130</v>
      </c>
      <c r="D22" s="91"/>
      <c r="E22" s="56">
        <v>6400000</v>
      </c>
      <c r="F22" s="56"/>
      <c r="G22" s="56">
        <v>6830</v>
      </c>
      <c r="H22" s="56"/>
      <c r="I22" s="56">
        <v>0</v>
      </c>
      <c r="J22" s="56"/>
      <c r="K22" s="56">
        <v>0</v>
      </c>
      <c r="L22" s="56"/>
      <c r="M22" s="56">
        <f t="shared" si="0"/>
        <v>0</v>
      </c>
      <c r="N22" s="56"/>
      <c r="O22" s="56">
        <v>43712000000</v>
      </c>
      <c r="P22" s="56"/>
      <c r="Q22" s="56">
        <v>0</v>
      </c>
      <c r="R22" s="56"/>
      <c r="S22" s="56">
        <f t="shared" si="1"/>
        <v>43712000000</v>
      </c>
      <c r="T22" s="223"/>
    </row>
    <row r="23" spans="1:20" s="129" customFormat="1" ht="30">
      <c r="A23" s="89" t="s">
        <v>87</v>
      </c>
      <c r="B23" s="90"/>
      <c r="C23" s="91" t="s">
        <v>155</v>
      </c>
      <c r="D23" s="91"/>
      <c r="E23" s="56">
        <v>21800000</v>
      </c>
      <c r="F23" s="56"/>
      <c r="G23" s="56">
        <v>1500</v>
      </c>
      <c r="H23" s="56"/>
      <c r="I23" s="56">
        <v>0</v>
      </c>
      <c r="J23" s="56"/>
      <c r="K23" s="56">
        <v>0</v>
      </c>
      <c r="L23" s="56"/>
      <c r="M23" s="56">
        <f t="shared" si="0"/>
        <v>0</v>
      </c>
      <c r="N23" s="56"/>
      <c r="O23" s="56">
        <v>32700000000</v>
      </c>
      <c r="P23" s="56"/>
      <c r="Q23" s="56">
        <v>0</v>
      </c>
      <c r="R23" s="56"/>
      <c r="S23" s="56">
        <f t="shared" si="1"/>
        <v>32700000000</v>
      </c>
      <c r="T23" s="223"/>
    </row>
    <row r="24" spans="1:20" s="129" customFormat="1" ht="30">
      <c r="A24" s="89" t="s">
        <v>96</v>
      </c>
      <c r="B24" s="90"/>
      <c r="C24" s="91" t="s">
        <v>132</v>
      </c>
      <c r="D24" s="91"/>
      <c r="E24" s="56">
        <v>57000000</v>
      </c>
      <c r="F24" s="56"/>
      <c r="G24" s="56">
        <v>200</v>
      </c>
      <c r="H24" s="56"/>
      <c r="I24" s="56">
        <v>0</v>
      </c>
      <c r="J24" s="56"/>
      <c r="K24" s="56">
        <v>0</v>
      </c>
      <c r="L24" s="56"/>
      <c r="M24" s="56">
        <f t="shared" si="0"/>
        <v>0</v>
      </c>
      <c r="N24" s="56"/>
      <c r="O24" s="56">
        <v>11400000000</v>
      </c>
      <c r="P24" s="56"/>
      <c r="Q24" s="56">
        <v>0</v>
      </c>
      <c r="R24" s="56"/>
      <c r="S24" s="56">
        <f t="shared" si="1"/>
        <v>11400000000</v>
      </c>
      <c r="T24" s="223"/>
    </row>
    <row r="25" spans="1:20" s="129" customFormat="1" ht="30">
      <c r="A25" s="89" t="s">
        <v>103</v>
      </c>
      <c r="B25" s="90"/>
      <c r="C25" s="91" t="s">
        <v>131</v>
      </c>
      <c r="D25" s="91"/>
      <c r="E25" s="56">
        <v>12300000</v>
      </c>
      <c r="F25" s="56"/>
      <c r="G25" s="56">
        <v>4290</v>
      </c>
      <c r="H25" s="56"/>
      <c r="I25" s="56">
        <v>0</v>
      </c>
      <c r="J25" s="56"/>
      <c r="K25" s="56">
        <v>0</v>
      </c>
      <c r="L25" s="56"/>
      <c r="M25" s="56">
        <f t="shared" si="0"/>
        <v>0</v>
      </c>
      <c r="N25" s="56"/>
      <c r="O25" s="56">
        <v>53196000000</v>
      </c>
      <c r="P25" s="56"/>
      <c r="Q25" s="56">
        <v>0</v>
      </c>
      <c r="R25" s="56"/>
      <c r="S25" s="56">
        <f t="shared" si="1"/>
        <v>53196000000</v>
      </c>
      <c r="T25" s="223"/>
    </row>
    <row r="26" spans="1:20" s="129" customFormat="1" ht="30">
      <c r="A26" s="89" t="s">
        <v>157</v>
      </c>
      <c r="B26" s="90"/>
      <c r="C26" s="91" t="s">
        <v>146</v>
      </c>
      <c r="D26" s="91"/>
      <c r="E26" s="56">
        <v>60000000</v>
      </c>
      <c r="F26" s="56"/>
      <c r="G26" s="56">
        <v>550</v>
      </c>
      <c r="H26" s="56"/>
      <c r="I26" s="56">
        <v>0</v>
      </c>
      <c r="J26" s="56"/>
      <c r="K26" s="56">
        <v>0</v>
      </c>
      <c r="L26" s="56"/>
      <c r="M26" s="56">
        <f t="shared" si="0"/>
        <v>0</v>
      </c>
      <c r="N26" s="56"/>
      <c r="O26" s="56">
        <v>33000000000</v>
      </c>
      <c r="P26" s="56"/>
      <c r="Q26" s="56">
        <v>0</v>
      </c>
      <c r="R26" s="56"/>
      <c r="S26" s="56">
        <f t="shared" si="1"/>
        <v>33000000000</v>
      </c>
      <c r="T26" s="223"/>
    </row>
    <row r="27" spans="1:20" s="129" customFormat="1" ht="30">
      <c r="A27" s="89" t="s">
        <v>107</v>
      </c>
      <c r="B27" s="90"/>
      <c r="C27" s="91" t="s">
        <v>154</v>
      </c>
      <c r="D27" s="91"/>
      <c r="E27" s="56">
        <v>170000000</v>
      </c>
      <c r="F27" s="56"/>
      <c r="G27" s="56">
        <v>188</v>
      </c>
      <c r="H27" s="56"/>
      <c r="I27" s="56">
        <v>0</v>
      </c>
      <c r="J27" s="56"/>
      <c r="K27" s="56">
        <v>0</v>
      </c>
      <c r="L27" s="56"/>
      <c r="M27" s="56">
        <f t="shared" si="0"/>
        <v>0</v>
      </c>
      <c r="N27" s="56"/>
      <c r="O27" s="56">
        <v>31960000000</v>
      </c>
      <c r="P27" s="56"/>
      <c r="Q27" s="56">
        <v>0</v>
      </c>
      <c r="R27" s="56"/>
      <c r="S27" s="56">
        <f t="shared" si="1"/>
        <v>31960000000</v>
      </c>
      <c r="T27" s="223"/>
    </row>
    <row r="28" spans="1:20" s="129" customFormat="1" ht="30">
      <c r="A28" s="89" t="s">
        <v>120</v>
      </c>
      <c r="B28" s="90"/>
      <c r="C28" s="91" t="s">
        <v>126</v>
      </c>
      <c r="D28" s="91"/>
      <c r="E28" s="56">
        <v>2000000</v>
      </c>
      <c r="F28" s="56"/>
      <c r="G28" s="56">
        <v>4100</v>
      </c>
      <c r="H28" s="56"/>
      <c r="I28" s="56">
        <v>0</v>
      </c>
      <c r="J28" s="56"/>
      <c r="K28" s="56">
        <v>0</v>
      </c>
      <c r="L28" s="56"/>
      <c r="M28" s="56">
        <f t="shared" si="0"/>
        <v>0</v>
      </c>
      <c r="N28" s="56"/>
      <c r="O28" s="56">
        <v>8200000000</v>
      </c>
      <c r="P28" s="56"/>
      <c r="Q28" s="56">
        <v>0</v>
      </c>
      <c r="R28" s="56"/>
      <c r="S28" s="56">
        <f t="shared" si="1"/>
        <v>8200000000</v>
      </c>
      <c r="T28" s="223"/>
    </row>
    <row r="29" spans="1:20" s="129" customFormat="1" ht="28.5" thickBot="1">
      <c r="A29" s="90"/>
      <c r="B29" s="90"/>
      <c r="C29" s="91"/>
      <c r="D29" s="91"/>
      <c r="E29" s="215"/>
      <c r="F29" s="90"/>
      <c r="G29" s="119"/>
      <c r="H29" s="90"/>
      <c r="I29" s="92">
        <f>SUM(I9:I28)</f>
        <v>70043000000</v>
      </c>
      <c r="J29" s="119" t="e">
        <f>SUM(#REF!)</f>
        <v>#REF!</v>
      </c>
      <c r="K29" s="92">
        <f>SUM(K9:K28)</f>
        <v>2897379514</v>
      </c>
      <c r="L29" s="119" t="e">
        <f>SUM(#REF!)</f>
        <v>#REF!</v>
      </c>
      <c r="M29" s="92">
        <f>SUM(M9:M28)</f>
        <v>67145620486</v>
      </c>
      <c r="N29" s="119" t="e">
        <f>SUM(#REF!)</f>
        <v>#REF!</v>
      </c>
      <c r="O29" s="92">
        <f>SUM(O9:O28)</f>
        <v>481927664700</v>
      </c>
      <c r="P29" s="119" t="e">
        <f>SUM(#REF!)</f>
        <v>#REF!</v>
      </c>
      <c r="Q29" s="92">
        <f>SUM(Q9:Q28)</f>
        <v>2897379514</v>
      </c>
      <c r="R29" s="119" t="e">
        <f>SUM(#REF!)</f>
        <v>#REF!</v>
      </c>
      <c r="S29" s="92">
        <f>SUM(S9:S28)</f>
        <v>479030285186</v>
      </c>
      <c r="T29" s="224"/>
    </row>
    <row r="30" spans="1:20" s="129" customFormat="1" ht="30.75" thickTop="1">
      <c r="A30" s="89"/>
      <c r="B30" s="90"/>
      <c r="C30" s="91"/>
      <c r="D30" s="91"/>
      <c r="E30" s="215"/>
      <c r="F30" s="90"/>
      <c r="G30" s="119"/>
      <c r="H30" s="90"/>
      <c r="I30" s="119"/>
      <c r="J30" s="90"/>
      <c r="K30" s="119"/>
      <c r="L30" s="90"/>
      <c r="M30" s="135"/>
      <c r="N30" s="90"/>
      <c r="O30" s="225"/>
      <c r="P30" s="90"/>
      <c r="Q30" s="119"/>
      <c r="R30" s="90"/>
      <c r="S30" s="119"/>
      <c r="T30" s="223"/>
    </row>
    <row r="31" spans="1:20" s="129" customFormat="1" ht="30">
      <c r="A31" s="89"/>
      <c r="B31" s="90"/>
      <c r="C31" s="91"/>
      <c r="D31" s="91"/>
      <c r="E31" s="215"/>
      <c r="F31" s="90"/>
      <c r="G31" s="119"/>
      <c r="H31" s="90"/>
      <c r="I31" s="119"/>
      <c r="J31" s="90"/>
      <c r="K31" s="119"/>
      <c r="L31" s="90"/>
      <c r="M31" s="135"/>
      <c r="N31" s="90"/>
      <c r="O31" s="119"/>
      <c r="P31" s="90"/>
      <c r="Q31" s="56"/>
      <c r="R31" s="90"/>
      <c r="S31" s="119"/>
      <c r="T31" s="223"/>
    </row>
    <row r="32" spans="1:20" s="129" customFormat="1" ht="30">
      <c r="A32" s="89"/>
      <c r="B32" s="90"/>
      <c r="C32" s="91"/>
      <c r="D32" s="91"/>
      <c r="E32" s="215"/>
      <c r="F32" s="90"/>
      <c r="G32" s="119"/>
      <c r="H32" s="90"/>
      <c r="I32" s="119"/>
      <c r="J32" s="90"/>
      <c r="K32" s="56"/>
      <c r="L32" s="90"/>
      <c r="M32" s="135"/>
      <c r="N32" s="90"/>
      <c r="O32" s="119"/>
      <c r="P32" s="90"/>
      <c r="Q32" s="119"/>
      <c r="R32" s="90"/>
      <c r="S32" s="119"/>
      <c r="T32" s="223"/>
    </row>
    <row r="33" spans="1:20" s="129" customFormat="1" ht="30">
      <c r="A33" s="89"/>
      <c r="B33" s="90"/>
      <c r="C33" s="91"/>
      <c r="D33" s="91"/>
      <c r="E33" s="215"/>
      <c r="F33" s="90"/>
      <c r="G33" s="119"/>
      <c r="H33" s="90"/>
      <c r="I33" s="119"/>
      <c r="J33" s="90"/>
      <c r="K33" s="119"/>
      <c r="L33" s="90"/>
      <c r="M33" s="135"/>
      <c r="N33" s="90"/>
      <c r="O33" s="119"/>
      <c r="P33" s="90"/>
      <c r="Q33" s="119"/>
      <c r="R33" s="90"/>
      <c r="S33" s="119"/>
      <c r="T33" s="223"/>
    </row>
    <row r="34" spans="1:20" s="129" customFormat="1" ht="30">
      <c r="A34" s="89"/>
      <c r="B34" s="90"/>
      <c r="C34" s="91"/>
      <c r="D34" s="91"/>
      <c r="E34" s="215"/>
      <c r="F34" s="90"/>
      <c r="G34" s="119"/>
      <c r="H34" s="90"/>
      <c r="I34" s="119"/>
      <c r="J34" s="90"/>
      <c r="K34" s="119"/>
      <c r="L34" s="90"/>
      <c r="M34" s="135"/>
      <c r="N34" s="90"/>
      <c r="O34" s="119"/>
      <c r="P34" s="90"/>
      <c r="Q34" s="119"/>
      <c r="R34" s="90"/>
      <c r="S34" s="119"/>
      <c r="T34" s="223"/>
    </row>
    <row r="35" spans="1:20" s="129" customFormat="1">
      <c r="A35" s="90"/>
      <c r="B35" s="90"/>
      <c r="C35" s="91"/>
      <c r="D35" s="91"/>
      <c r="E35" s="215"/>
      <c r="F35" s="90"/>
      <c r="G35" s="90"/>
      <c r="H35" s="90"/>
      <c r="I35" s="90"/>
      <c r="J35" s="90"/>
      <c r="K35" s="119"/>
      <c r="L35" s="90"/>
      <c r="M35" s="135"/>
      <c r="N35" s="90"/>
      <c r="O35" s="119"/>
      <c r="P35" s="90"/>
      <c r="Q35" s="119"/>
      <c r="R35" s="90"/>
      <c r="S35" s="119"/>
      <c r="T35" s="223"/>
    </row>
    <row r="36" spans="1:20" s="129" customFormat="1">
      <c r="A36" s="90"/>
      <c r="B36" s="90"/>
      <c r="C36" s="91"/>
      <c r="D36" s="91"/>
      <c r="E36" s="91"/>
      <c r="F36" s="90"/>
      <c r="G36" s="90"/>
      <c r="H36" s="90"/>
      <c r="I36" s="90"/>
      <c r="J36" s="90"/>
      <c r="K36" s="119"/>
      <c r="L36" s="90"/>
      <c r="M36" s="135"/>
      <c r="N36" s="90"/>
      <c r="O36" s="90"/>
      <c r="P36" s="90"/>
      <c r="Q36" s="90"/>
      <c r="R36" s="90"/>
      <c r="S36" s="90"/>
      <c r="T36" s="223"/>
    </row>
    <row r="37" spans="1:20" s="129" customFormat="1">
      <c r="A37" s="90"/>
      <c r="B37" s="90"/>
      <c r="C37" s="91"/>
      <c r="D37" s="91"/>
      <c r="E37" s="91"/>
      <c r="F37" s="90"/>
      <c r="G37" s="90"/>
      <c r="H37" s="90"/>
      <c r="I37" s="90"/>
      <c r="J37" s="90"/>
      <c r="K37" s="119"/>
      <c r="L37" s="90"/>
      <c r="M37" s="135"/>
      <c r="N37" s="90"/>
      <c r="O37" s="90"/>
      <c r="P37" s="90"/>
      <c r="Q37" s="90"/>
      <c r="R37" s="90"/>
      <c r="S37" s="90"/>
      <c r="T37" s="223"/>
    </row>
    <row r="38" spans="1:20" s="129" customFormat="1">
      <c r="A38" s="90"/>
      <c r="B38" s="90"/>
      <c r="C38" s="91"/>
      <c r="D38" s="91"/>
      <c r="E38" s="91"/>
      <c r="F38" s="90"/>
      <c r="G38" s="90"/>
      <c r="H38" s="90"/>
      <c r="I38" s="90"/>
      <c r="J38" s="90"/>
      <c r="K38" s="119"/>
      <c r="L38" s="90"/>
      <c r="M38" s="135"/>
      <c r="N38" s="90"/>
      <c r="O38" s="90"/>
      <c r="P38" s="90"/>
      <c r="Q38" s="90"/>
      <c r="R38" s="90"/>
      <c r="S38" s="90"/>
      <c r="T38" s="223"/>
    </row>
    <row r="39" spans="1:20" s="129" customFormat="1">
      <c r="A39" s="90"/>
      <c r="B39" s="90"/>
      <c r="C39" s="91"/>
      <c r="D39" s="91"/>
      <c r="E39" s="91"/>
      <c r="F39" s="90"/>
      <c r="G39" s="90"/>
      <c r="H39" s="90"/>
      <c r="I39" s="90"/>
      <c r="J39" s="90"/>
      <c r="K39" s="90"/>
      <c r="L39" s="90"/>
      <c r="M39" s="135"/>
      <c r="N39" s="90"/>
      <c r="O39" s="90"/>
      <c r="P39" s="90"/>
      <c r="Q39" s="90"/>
      <c r="R39" s="90"/>
      <c r="S39" s="90"/>
      <c r="T39" s="223"/>
    </row>
    <row r="40" spans="1:20" s="129" customFormat="1">
      <c r="A40" s="90"/>
      <c r="B40" s="90"/>
      <c r="C40" s="91"/>
      <c r="D40" s="91"/>
      <c r="E40" s="91"/>
      <c r="F40" s="90"/>
      <c r="G40" s="90"/>
      <c r="H40" s="90"/>
      <c r="I40" s="90"/>
      <c r="J40" s="90"/>
      <c r="K40" s="90"/>
      <c r="L40" s="90"/>
      <c r="M40" s="135"/>
      <c r="N40" s="90"/>
      <c r="O40" s="90"/>
      <c r="P40" s="90"/>
      <c r="Q40" s="90"/>
      <c r="R40" s="90"/>
      <c r="S40" s="90"/>
      <c r="T40" s="223"/>
    </row>
    <row r="41" spans="1:20" s="129" customFormat="1">
      <c r="A41" s="90"/>
      <c r="B41" s="90"/>
      <c r="C41" s="91"/>
      <c r="D41" s="91"/>
      <c r="E41" s="91"/>
      <c r="F41" s="90"/>
      <c r="G41" s="90"/>
      <c r="H41" s="90"/>
      <c r="I41" s="90"/>
      <c r="J41" s="90"/>
      <c r="K41" s="90"/>
      <c r="L41" s="90"/>
      <c r="M41" s="135"/>
      <c r="N41" s="90"/>
      <c r="O41" s="90"/>
      <c r="P41" s="90"/>
      <c r="Q41" s="90"/>
      <c r="R41" s="90"/>
      <c r="S41" s="90"/>
      <c r="T41" s="223"/>
    </row>
    <row r="42" spans="1:20" s="90" customFormat="1">
      <c r="C42" s="91"/>
      <c r="D42" s="91"/>
      <c r="E42" s="91"/>
      <c r="M42" s="135"/>
      <c r="T42" s="73"/>
    </row>
    <row r="43" spans="1:20" s="90" customFormat="1">
      <c r="C43" s="91"/>
      <c r="D43" s="91"/>
      <c r="E43" s="91"/>
      <c r="M43" s="135"/>
      <c r="T43" s="73"/>
    </row>
    <row r="44" spans="1:20" s="90" customFormat="1">
      <c r="C44" s="91"/>
      <c r="D44" s="91"/>
      <c r="E44" s="91"/>
      <c r="M44" s="135"/>
      <c r="T44" s="73"/>
    </row>
    <row r="45" spans="1:20" s="90" customFormat="1">
      <c r="C45" s="91"/>
      <c r="D45" s="91"/>
      <c r="E45" s="91"/>
      <c r="M45" s="135"/>
      <c r="T45" s="73"/>
    </row>
    <row r="46" spans="1:20" s="90" customFormat="1">
      <c r="C46" s="91"/>
      <c r="D46" s="91"/>
      <c r="E46" s="91"/>
      <c r="M46" s="135"/>
      <c r="T46" s="73"/>
    </row>
    <row r="47" spans="1:20" s="90" customFormat="1">
      <c r="C47" s="91"/>
      <c r="D47" s="91"/>
      <c r="E47" s="91"/>
      <c r="M47" s="135"/>
      <c r="T47" s="73"/>
    </row>
    <row r="48" spans="1:20" s="90" customFormat="1">
      <c r="C48" s="91"/>
      <c r="D48" s="91"/>
      <c r="E48" s="91"/>
      <c r="M48" s="135"/>
      <c r="T48" s="73"/>
    </row>
  </sheetData>
  <mergeCells count="8">
    <mergeCell ref="A2:S2"/>
    <mergeCell ref="A3:S3"/>
    <mergeCell ref="A4:S4"/>
    <mergeCell ref="A7:A8"/>
    <mergeCell ref="C7:G7"/>
    <mergeCell ref="O7:S7"/>
    <mergeCell ref="I7:M7"/>
    <mergeCell ref="A6:O6"/>
  </mergeCells>
  <pageMargins left="0.7" right="0.7" top="0.75" bottom="0.75" header="0.3" footer="0.3"/>
  <pageSetup paperSize="9" scale="5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Z63"/>
  <sheetViews>
    <sheetView rightToLeft="1" view="pageBreakPreview" zoomScale="50" zoomScaleNormal="100" zoomScaleSheetLayoutView="50" workbookViewId="0">
      <selection activeCell="I40" sqref="I40"/>
    </sheetView>
  </sheetViews>
  <sheetFormatPr defaultColWidth="8.7109375" defaultRowHeight="27.75"/>
  <cols>
    <col min="1" max="1" width="47.28515625" style="90" customWidth="1"/>
    <col min="2" max="2" width="0.5703125" style="90" customWidth="1"/>
    <col min="3" max="3" width="20.140625" style="91" customWidth="1"/>
    <col min="4" max="4" width="0.5703125" style="90" customWidth="1"/>
    <col min="5" max="5" width="28.7109375" style="90" customWidth="1"/>
    <col min="6" max="6" width="0.7109375" style="90" customWidth="1"/>
    <col min="7" max="7" width="28.28515625" style="90" customWidth="1"/>
    <col min="8" max="8" width="1" style="90" customWidth="1"/>
    <col min="9" max="9" width="26.5703125" style="90" customWidth="1"/>
    <col min="10" max="10" width="1.140625" style="90" customWidth="1"/>
    <col min="11" max="11" width="20.5703125" style="91" customWidth="1"/>
    <col min="12" max="12" width="1" style="90" customWidth="1"/>
    <col min="13" max="13" width="28" style="90" customWidth="1"/>
    <col min="14" max="14" width="0.7109375" style="90" customWidth="1"/>
    <col min="15" max="15" width="28.7109375" style="90" customWidth="1"/>
    <col min="16" max="16" width="0.85546875" style="90" customWidth="1"/>
    <col min="17" max="17" width="37.85546875" style="90" customWidth="1"/>
    <col min="18" max="18" width="26.7109375" style="90" bestFit="1" customWidth="1"/>
    <col min="19" max="19" width="21.28515625" style="90" bestFit="1" customWidth="1"/>
    <col min="20" max="20" width="25.140625" style="90" bestFit="1" customWidth="1"/>
    <col min="21" max="21" width="25.5703125" style="90" bestFit="1" customWidth="1"/>
    <col min="22" max="22" width="23.85546875" style="90" bestFit="1" customWidth="1"/>
    <col min="23" max="23" width="24.42578125" style="90" customWidth="1"/>
    <col min="24" max="24" width="17.5703125" style="90" bestFit="1" customWidth="1"/>
    <col min="25" max="25" width="21.28515625" style="90" customWidth="1"/>
    <col min="26" max="26" width="23.28515625" style="90" bestFit="1" customWidth="1"/>
    <col min="27" max="16384" width="8.7109375" style="90"/>
  </cols>
  <sheetData>
    <row r="1" spans="1:26" ht="31.5" customHeight="1"/>
    <row r="2" spans="1:26" s="128" customFormat="1" ht="36">
      <c r="A2" s="154" t="s">
        <v>65</v>
      </c>
      <c r="B2" s="154"/>
      <c r="C2" s="154"/>
      <c r="D2" s="154"/>
      <c r="E2" s="154"/>
      <c r="F2" s="154"/>
      <c r="G2" s="154"/>
      <c r="H2" s="154"/>
      <c r="I2" s="154"/>
      <c r="J2" s="154"/>
      <c r="K2" s="154"/>
      <c r="L2" s="154"/>
      <c r="M2" s="154"/>
      <c r="N2" s="154"/>
      <c r="O2" s="154"/>
      <c r="P2" s="154"/>
      <c r="Q2" s="154"/>
    </row>
    <row r="3" spans="1:26" s="128" customFormat="1" ht="36">
      <c r="A3" s="154" t="s">
        <v>29</v>
      </c>
      <c r="B3" s="154"/>
      <c r="C3" s="154"/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154"/>
      <c r="O3" s="154"/>
      <c r="P3" s="154"/>
      <c r="Q3" s="154"/>
    </row>
    <row r="4" spans="1:26" s="128" customFormat="1" ht="36">
      <c r="A4" s="154" t="str">
        <f>'درآمد ناشی از تغییر قیمت اوراق '!A4:Q4</f>
        <v>برای ماه منتهی به 1402/12/29</v>
      </c>
      <c r="B4" s="154"/>
      <c r="C4" s="154"/>
      <c r="D4" s="154"/>
      <c r="E4" s="154"/>
      <c r="F4" s="154"/>
      <c r="G4" s="154"/>
      <c r="H4" s="154"/>
      <c r="I4" s="154"/>
      <c r="J4" s="154"/>
      <c r="K4" s="154"/>
      <c r="L4" s="154"/>
      <c r="M4" s="154"/>
      <c r="N4" s="154"/>
      <c r="O4" s="154"/>
      <c r="P4" s="154"/>
      <c r="Q4" s="154"/>
    </row>
    <row r="5" spans="1:26" s="128" customFormat="1" ht="36">
      <c r="A5" s="139"/>
      <c r="B5" s="139"/>
      <c r="C5" s="139"/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</row>
    <row r="6" spans="1:26" ht="40.5">
      <c r="A6" s="157" t="s">
        <v>76</v>
      </c>
      <c r="B6" s="157"/>
      <c r="C6" s="157"/>
      <c r="D6" s="157"/>
      <c r="E6" s="157"/>
      <c r="F6" s="157"/>
      <c r="G6" s="157"/>
      <c r="H6" s="157"/>
    </row>
    <row r="7" spans="1:26" ht="45" customHeight="1" thickBot="1">
      <c r="A7" s="155" t="s">
        <v>3</v>
      </c>
      <c r="C7" s="156" t="s">
        <v>170</v>
      </c>
      <c r="D7" s="156" t="s">
        <v>31</v>
      </c>
      <c r="E7" s="156" t="s">
        <v>31</v>
      </c>
      <c r="F7" s="156" t="s">
        <v>31</v>
      </c>
      <c r="G7" s="156" t="s">
        <v>31</v>
      </c>
      <c r="H7" s="156" t="s">
        <v>31</v>
      </c>
      <c r="I7" s="156" t="s">
        <v>31</v>
      </c>
      <c r="K7" s="156" t="s">
        <v>171</v>
      </c>
      <c r="L7" s="156" t="s">
        <v>32</v>
      </c>
      <c r="M7" s="156" t="s">
        <v>32</v>
      </c>
      <c r="N7" s="156" t="s">
        <v>32</v>
      </c>
      <c r="O7" s="156" t="s">
        <v>32</v>
      </c>
      <c r="P7" s="156" t="s">
        <v>32</v>
      </c>
      <c r="Q7" s="156" t="s">
        <v>32</v>
      </c>
    </row>
    <row r="8" spans="1:26" s="129" customFormat="1" ht="54.75" customHeight="1" thickBot="1">
      <c r="A8" s="156" t="s">
        <v>3</v>
      </c>
      <c r="C8" s="130" t="s">
        <v>6</v>
      </c>
      <c r="E8" s="130" t="s">
        <v>45</v>
      </c>
      <c r="G8" s="130" t="s">
        <v>46</v>
      </c>
      <c r="I8" s="130" t="s">
        <v>48</v>
      </c>
      <c r="K8" s="130" t="s">
        <v>6</v>
      </c>
      <c r="M8" s="130" t="s">
        <v>45</v>
      </c>
      <c r="O8" s="130" t="s">
        <v>46</v>
      </c>
      <c r="Q8" s="130" t="s">
        <v>48</v>
      </c>
      <c r="S8" s="131"/>
    </row>
    <row r="9" spans="1:26" ht="34.5" customHeight="1">
      <c r="A9" s="89" t="s">
        <v>121</v>
      </c>
      <c r="C9" s="110">
        <v>100000</v>
      </c>
      <c r="D9" s="110"/>
      <c r="E9" s="110">
        <v>3717174832</v>
      </c>
      <c r="F9" s="110"/>
      <c r="G9" s="110">
        <v>3161268553</v>
      </c>
      <c r="H9" s="110"/>
      <c r="I9" s="110">
        <f>E9-G9</f>
        <v>555906279</v>
      </c>
      <c r="J9" s="110"/>
      <c r="K9" s="110">
        <v>305539</v>
      </c>
      <c r="L9" s="110"/>
      <c r="M9" s="110">
        <v>10718361871</v>
      </c>
      <c r="N9" s="110"/>
      <c r="O9" s="110">
        <v>9671730498</v>
      </c>
      <c r="P9" s="110"/>
      <c r="Q9" s="110">
        <f>M9-O9</f>
        <v>1046631373</v>
      </c>
      <c r="R9" s="56"/>
      <c r="S9" s="56"/>
      <c r="T9" s="56"/>
      <c r="U9" s="119"/>
      <c r="V9" s="119"/>
      <c r="W9" s="47"/>
      <c r="X9" s="119"/>
      <c r="Y9" s="56"/>
      <c r="Z9" s="119"/>
    </row>
    <row r="10" spans="1:26" ht="34.5" customHeight="1">
      <c r="A10" s="89" t="s">
        <v>106</v>
      </c>
      <c r="C10" s="110">
        <v>100000</v>
      </c>
      <c r="D10" s="110"/>
      <c r="E10" s="110">
        <v>2631250366</v>
      </c>
      <c r="F10" s="110"/>
      <c r="G10" s="110">
        <v>2135123582</v>
      </c>
      <c r="H10" s="110"/>
      <c r="I10" s="110">
        <f>E10-G10</f>
        <v>496126784</v>
      </c>
      <c r="J10" s="110"/>
      <c r="K10" s="110">
        <v>5400000</v>
      </c>
      <c r="L10" s="110"/>
      <c r="M10" s="110">
        <v>142979920603</v>
      </c>
      <c r="N10" s="110"/>
      <c r="O10" s="110">
        <v>115239079715</v>
      </c>
      <c r="P10" s="110"/>
      <c r="Q10" s="110">
        <f t="shared" ref="Q10:Q32" si="0">M10-O10</f>
        <v>27740840888</v>
      </c>
      <c r="R10" s="56"/>
      <c r="S10" s="132"/>
      <c r="T10" s="56"/>
      <c r="U10" s="119"/>
      <c r="V10" s="119"/>
      <c r="X10" s="119"/>
      <c r="Y10" s="56"/>
      <c r="Z10" s="56"/>
    </row>
    <row r="11" spans="1:26" ht="34.5" customHeight="1">
      <c r="A11" s="89" t="s">
        <v>107</v>
      </c>
      <c r="C11" s="110">
        <v>6000000</v>
      </c>
      <c r="D11" s="110"/>
      <c r="E11" s="110">
        <v>6989762120</v>
      </c>
      <c r="F11" s="110"/>
      <c r="G11" s="110">
        <v>6854556123</v>
      </c>
      <c r="H11" s="110"/>
      <c r="I11" s="110">
        <f>E11-G11</f>
        <v>135205997</v>
      </c>
      <c r="J11" s="110"/>
      <c r="K11" s="110">
        <v>189000000</v>
      </c>
      <c r="L11" s="110"/>
      <c r="M11" s="110">
        <v>219667951046</v>
      </c>
      <c r="N11" s="110"/>
      <c r="O11" s="110">
        <v>246301899558</v>
      </c>
      <c r="P11" s="110"/>
      <c r="Q11" s="110">
        <f t="shared" si="0"/>
        <v>-26633948512</v>
      </c>
      <c r="R11" s="56"/>
      <c r="S11" s="56"/>
      <c r="T11" s="56"/>
      <c r="U11" s="119"/>
      <c r="V11" s="119"/>
      <c r="X11" s="119"/>
      <c r="Y11" s="56"/>
    </row>
    <row r="12" spans="1:26" ht="34.5" customHeight="1">
      <c r="A12" s="89" t="s">
        <v>88</v>
      </c>
      <c r="C12" s="110">
        <v>800000</v>
      </c>
      <c r="D12" s="110"/>
      <c r="E12" s="110">
        <v>1829631595</v>
      </c>
      <c r="F12" s="110"/>
      <c r="G12" s="110">
        <v>1659813166</v>
      </c>
      <c r="H12" s="110"/>
      <c r="I12" s="110">
        <f t="shared" ref="I12:I36" si="1">E12-G12</f>
        <v>169818429</v>
      </c>
      <c r="J12" s="110"/>
      <c r="K12" s="110">
        <v>71275920</v>
      </c>
      <c r="L12" s="110"/>
      <c r="M12" s="110">
        <v>235165022239</v>
      </c>
      <c r="N12" s="110"/>
      <c r="O12" s="110">
        <v>188921314657</v>
      </c>
      <c r="P12" s="110"/>
      <c r="Q12" s="110">
        <f t="shared" si="0"/>
        <v>46243707582</v>
      </c>
      <c r="R12" s="56"/>
      <c r="S12" s="56"/>
      <c r="T12" s="56"/>
      <c r="U12" s="119"/>
      <c r="V12" s="119"/>
      <c r="X12" s="119"/>
      <c r="Y12" s="56"/>
    </row>
    <row r="13" spans="1:26" ht="34.5" customHeight="1">
      <c r="A13" s="89" t="s">
        <v>104</v>
      </c>
      <c r="C13" s="110">
        <v>800000</v>
      </c>
      <c r="D13" s="110"/>
      <c r="E13" s="110">
        <v>8524972822</v>
      </c>
      <c r="F13" s="110"/>
      <c r="G13" s="110">
        <v>7521353363</v>
      </c>
      <c r="H13" s="110"/>
      <c r="I13" s="110">
        <f t="shared" si="1"/>
        <v>1003619459</v>
      </c>
      <c r="J13" s="110"/>
      <c r="K13" s="110">
        <v>11807142</v>
      </c>
      <c r="L13" s="110"/>
      <c r="M13" s="110">
        <v>129818303131</v>
      </c>
      <c r="N13" s="110"/>
      <c r="O13" s="110">
        <v>122426323959</v>
      </c>
      <c r="P13" s="110"/>
      <c r="Q13" s="110">
        <f t="shared" si="0"/>
        <v>7391979172</v>
      </c>
      <c r="R13" s="56"/>
      <c r="S13" s="56"/>
      <c r="T13" s="56"/>
      <c r="U13" s="119"/>
      <c r="V13" s="119"/>
      <c r="X13" s="119"/>
      <c r="Y13" s="56"/>
    </row>
    <row r="14" spans="1:26" ht="34.5" customHeight="1">
      <c r="A14" s="89" t="s">
        <v>84</v>
      </c>
      <c r="C14" s="110">
        <v>1100000</v>
      </c>
      <c r="D14" s="110"/>
      <c r="E14" s="110">
        <v>30690414431</v>
      </c>
      <c r="F14" s="110"/>
      <c r="G14" s="110">
        <v>30093541288</v>
      </c>
      <c r="H14" s="110"/>
      <c r="I14" s="110">
        <f>E14-G14</f>
        <v>596873143</v>
      </c>
      <c r="J14" s="110"/>
      <c r="K14" s="110">
        <v>1601180</v>
      </c>
      <c r="L14" s="110"/>
      <c r="M14" s="110">
        <v>46257088112</v>
      </c>
      <c r="N14" s="110"/>
      <c r="O14" s="110">
        <v>43804523027</v>
      </c>
      <c r="P14" s="110"/>
      <c r="Q14" s="110">
        <f>M14-O14</f>
        <v>2452565085</v>
      </c>
      <c r="R14" s="56"/>
      <c r="S14" s="56"/>
      <c r="T14" s="56"/>
      <c r="U14" s="119"/>
      <c r="V14" s="119"/>
      <c r="X14" s="119"/>
      <c r="Y14" s="56"/>
    </row>
    <row r="15" spans="1:26" ht="34.5" customHeight="1">
      <c r="A15" s="89" t="s">
        <v>116</v>
      </c>
      <c r="C15" s="110">
        <v>0</v>
      </c>
      <c r="D15" s="110"/>
      <c r="E15" s="110">
        <v>0</v>
      </c>
      <c r="F15" s="110"/>
      <c r="G15" s="110">
        <v>0</v>
      </c>
      <c r="H15" s="110"/>
      <c r="I15" s="110">
        <f>E15-G15</f>
        <v>0</v>
      </c>
      <c r="J15" s="110"/>
      <c r="K15" s="110">
        <v>2500000</v>
      </c>
      <c r="L15" s="110"/>
      <c r="M15" s="110">
        <v>48223495229</v>
      </c>
      <c r="N15" s="110"/>
      <c r="O15" s="110">
        <v>45227571962</v>
      </c>
      <c r="P15" s="110"/>
      <c r="Q15" s="110">
        <f t="shared" si="0"/>
        <v>2995923267</v>
      </c>
      <c r="R15" s="56"/>
      <c r="S15" s="56"/>
      <c r="T15" s="56"/>
      <c r="U15" s="119"/>
      <c r="V15" s="119"/>
      <c r="X15" s="119"/>
      <c r="Y15" s="56"/>
    </row>
    <row r="16" spans="1:26" ht="34.5" customHeight="1">
      <c r="A16" s="89" t="s">
        <v>143</v>
      </c>
      <c r="C16" s="110">
        <v>0</v>
      </c>
      <c r="D16" s="110"/>
      <c r="E16" s="110">
        <v>0</v>
      </c>
      <c r="F16" s="110"/>
      <c r="G16" s="110">
        <v>0</v>
      </c>
      <c r="H16" s="110"/>
      <c r="I16" s="110">
        <f t="shared" si="1"/>
        <v>0</v>
      </c>
      <c r="J16" s="110"/>
      <c r="K16" s="110">
        <v>100000</v>
      </c>
      <c r="L16" s="110"/>
      <c r="M16" s="110">
        <v>1871619217</v>
      </c>
      <c r="N16" s="110"/>
      <c r="O16" s="110">
        <v>1924083877</v>
      </c>
      <c r="P16" s="110"/>
      <c r="Q16" s="110">
        <f t="shared" si="0"/>
        <v>-52464660</v>
      </c>
      <c r="R16" s="56"/>
      <c r="S16" s="132"/>
      <c r="T16" s="56"/>
      <c r="U16" s="119"/>
      <c r="V16" s="119"/>
      <c r="X16" s="119"/>
      <c r="Y16" s="56"/>
    </row>
    <row r="17" spans="1:25" ht="34.5" customHeight="1">
      <c r="A17" s="89" t="s">
        <v>157</v>
      </c>
      <c r="C17" s="110">
        <v>0</v>
      </c>
      <c r="D17" s="110"/>
      <c r="E17" s="110">
        <v>0</v>
      </c>
      <c r="F17" s="110"/>
      <c r="G17" s="110">
        <v>0</v>
      </c>
      <c r="H17" s="110"/>
      <c r="I17" s="110">
        <f>E17-G17</f>
        <v>0</v>
      </c>
      <c r="J17" s="110"/>
      <c r="K17" s="110">
        <f>2000000+1000000+200000</f>
        <v>3200000</v>
      </c>
      <c r="L17" s="110"/>
      <c r="M17" s="110">
        <f>6147205237+273856281947</f>
        <v>280003487184</v>
      </c>
      <c r="N17" s="110"/>
      <c r="O17" s="110">
        <f>7055926446+273853645673-1472005</f>
        <v>280908100114</v>
      </c>
      <c r="P17" s="110"/>
      <c r="Q17" s="110">
        <f>M17-O17</f>
        <v>-904612930</v>
      </c>
      <c r="R17" s="56"/>
      <c r="S17" s="132"/>
      <c r="T17" s="56"/>
      <c r="U17" s="119"/>
      <c r="V17" s="119"/>
      <c r="X17" s="119"/>
      <c r="Y17" s="56"/>
    </row>
    <row r="18" spans="1:25" ht="34.5" customHeight="1">
      <c r="A18" s="89" t="s">
        <v>118</v>
      </c>
      <c r="C18" s="110">
        <v>0</v>
      </c>
      <c r="D18" s="110"/>
      <c r="E18" s="110">
        <v>0</v>
      </c>
      <c r="F18" s="110"/>
      <c r="G18" s="110">
        <v>0</v>
      </c>
      <c r="H18" s="110"/>
      <c r="I18" s="110">
        <f>E18-G18</f>
        <v>0</v>
      </c>
      <c r="J18" s="110"/>
      <c r="K18" s="110">
        <v>1050393</v>
      </c>
      <c r="L18" s="110"/>
      <c r="M18" s="110">
        <v>48570325783</v>
      </c>
      <c r="N18" s="110"/>
      <c r="O18" s="110">
        <v>59314788551</v>
      </c>
      <c r="P18" s="110"/>
      <c r="Q18" s="110">
        <f t="shared" si="0"/>
        <v>-10744462768</v>
      </c>
      <c r="R18" s="56"/>
      <c r="S18" s="132"/>
      <c r="T18" s="56"/>
      <c r="U18" s="119"/>
      <c r="V18" s="119"/>
      <c r="X18" s="119"/>
      <c r="Y18" s="56"/>
    </row>
    <row r="19" spans="1:25" ht="34.5" customHeight="1">
      <c r="A19" s="89" t="s">
        <v>120</v>
      </c>
      <c r="C19" s="110">
        <v>0</v>
      </c>
      <c r="D19" s="110"/>
      <c r="E19" s="110">
        <v>0</v>
      </c>
      <c r="F19" s="110"/>
      <c r="G19" s="110">
        <v>0</v>
      </c>
      <c r="H19" s="110"/>
      <c r="I19" s="110">
        <f t="shared" si="1"/>
        <v>0</v>
      </c>
      <c r="J19" s="110"/>
      <c r="K19" s="110">
        <v>2000000</v>
      </c>
      <c r="L19" s="110"/>
      <c r="M19" s="110">
        <v>99816111274</v>
      </c>
      <c r="N19" s="110"/>
      <c r="O19" s="110">
        <v>95569426801</v>
      </c>
      <c r="P19" s="110"/>
      <c r="Q19" s="110">
        <f t="shared" si="0"/>
        <v>4246684473</v>
      </c>
      <c r="R19" s="56"/>
      <c r="S19" s="56"/>
      <c r="T19" s="56"/>
      <c r="U19" s="119"/>
      <c r="V19" s="119"/>
      <c r="X19" s="119"/>
      <c r="Y19" s="56"/>
    </row>
    <row r="20" spans="1:25" ht="34.5" customHeight="1">
      <c r="A20" s="89" t="s">
        <v>159</v>
      </c>
      <c r="C20" s="110">
        <v>0</v>
      </c>
      <c r="D20" s="110"/>
      <c r="E20" s="110">
        <v>0</v>
      </c>
      <c r="F20" s="110"/>
      <c r="G20" s="110">
        <v>0</v>
      </c>
      <c r="H20" s="110"/>
      <c r="I20" s="110">
        <f t="shared" si="1"/>
        <v>0</v>
      </c>
      <c r="J20" s="110"/>
      <c r="K20" s="110">
        <v>2300000</v>
      </c>
      <c r="L20" s="110"/>
      <c r="M20" s="110">
        <v>28177227776</v>
      </c>
      <c r="N20" s="110"/>
      <c r="O20" s="110">
        <v>29409672325</v>
      </c>
      <c r="P20" s="110"/>
      <c r="Q20" s="110">
        <f t="shared" si="0"/>
        <v>-1232444549</v>
      </c>
      <c r="R20" s="56"/>
      <c r="S20" s="132"/>
      <c r="T20" s="56"/>
      <c r="U20" s="119"/>
      <c r="V20" s="119"/>
      <c r="X20" s="119"/>
      <c r="Y20" s="56"/>
    </row>
    <row r="21" spans="1:25" ht="34.5" customHeight="1">
      <c r="A21" s="89" t="s">
        <v>87</v>
      </c>
      <c r="C21" s="110">
        <v>0</v>
      </c>
      <c r="D21" s="110"/>
      <c r="E21" s="110">
        <v>0</v>
      </c>
      <c r="F21" s="110"/>
      <c r="G21" s="110">
        <v>0</v>
      </c>
      <c r="H21" s="110"/>
      <c r="I21" s="110">
        <f t="shared" si="1"/>
        <v>0</v>
      </c>
      <c r="J21" s="110"/>
      <c r="K21" s="110">
        <v>2020253</v>
      </c>
      <c r="L21" s="110"/>
      <c r="M21" s="110">
        <v>24514731082</v>
      </c>
      <c r="N21" s="110"/>
      <c r="O21" s="110">
        <v>24681046832</v>
      </c>
      <c r="P21" s="110"/>
      <c r="Q21" s="110">
        <f t="shared" si="0"/>
        <v>-166315750</v>
      </c>
      <c r="R21" s="56"/>
      <c r="S21" s="56"/>
      <c r="T21" s="56"/>
      <c r="U21" s="119"/>
      <c r="V21" s="119"/>
      <c r="X21" s="119"/>
      <c r="Y21" s="56"/>
    </row>
    <row r="22" spans="1:25" ht="34.5" customHeight="1">
      <c r="A22" s="89" t="s">
        <v>144</v>
      </c>
      <c r="C22" s="110">
        <v>0</v>
      </c>
      <c r="D22" s="110"/>
      <c r="E22" s="110">
        <v>0</v>
      </c>
      <c r="F22" s="110"/>
      <c r="G22" s="110">
        <v>0</v>
      </c>
      <c r="H22" s="110"/>
      <c r="I22" s="110">
        <f t="shared" si="1"/>
        <v>0</v>
      </c>
      <c r="J22" s="110"/>
      <c r="K22" s="110">
        <v>400000</v>
      </c>
      <c r="L22" s="110"/>
      <c r="M22" s="110">
        <v>3489163842</v>
      </c>
      <c r="N22" s="110"/>
      <c r="O22" s="110">
        <v>3385974857</v>
      </c>
      <c r="P22" s="110"/>
      <c r="Q22" s="110">
        <f t="shared" si="0"/>
        <v>103188985</v>
      </c>
      <c r="R22" s="56"/>
      <c r="S22" s="56"/>
      <c r="T22" s="56"/>
      <c r="U22" s="119"/>
      <c r="V22" s="119"/>
      <c r="X22" s="119"/>
      <c r="Y22" s="56"/>
    </row>
    <row r="23" spans="1:25" ht="34.5" customHeight="1">
      <c r="A23" s="89" t="s">
        <v>141</v>
      </c>
      <c r="C23" s="110">
        <v>0</v>
      </c>
      <c r="D23" s="110"/>
      <c r="E23" s="110">
        <v>0</v>
      </c>
      <c r="F23" s="110"/>
      <c r="G23" s="110">
        <v>0</v>
      </c>
      <c r="H23" s="110"/>
      <c r="I23" s="110">
        <f t="shared" si="1"/>
        <v>0</v>
      </c>
      <c r="J23" s="110"/>
      <c r="K23" s="110">
        <v>400000</v>
      </c>
      <c r="L23" s="110"/>
      <c r="M23" s="110">
        <v>3204003757</v>
      </c>
      <c r="N23" s="110"/>
      <c r="O23" s="110">
        <v>3509803625</v>
      </c>
      <c r="P23" s="110"/>
      <c r="Q23" s="110">
        <f t="shared" si="0"/>
        <v>-305799868</v>
      </c>
      <c r="R23" s="56"/>
      <c r="S23" s="56"/>
      <c r="T23" s="56"/>
      <c r="U23" s="119"/>
      <c r="V23" s="119"/>
      <c r="X23" s="119"/>
      <c r="Y23" s="56"/>
    </row>
    <row r="24" spans="1:25" ht="34.5" customHeight="1">
      <c r="A24" s="89" t="s">
        <v>93</v>
      </c>
      <c r="C24" s="110">
        <v>0</v>
      </c>
      <c r="D24" s="110"/>
      <c r="E24" s="110">
        <v>0</v>
      </c>
      <c r="F24" s="110"/>
      <c r="G24" s="110">
        <v>0</v>
      </c>
      <c r="H24" s="110"/>
      <c r="I24" s="110">
        <f t="shared" si="1"/>
        <v>0</v>
      </c>
      <c r="J24" s="110"/>
      <c r="K24" s="110">
        <v>3454174</v>
      </c>
      <c r="L24" s="110"/>
      <c r="M24" s="110">
        <v>122301543698</v>
      </c>
      <c r="N24" s="110"/>
      <c r="O24" s="110">
        <v>111936457584</v>
      </c>
      <c r="P24" s="110"/>
      <c r="Q24" s="110">
        <f t="shared" si="0"/>
        <v>10365086114</v>
      </c>
      <c r="R24" s="56"/>
      <c r="S24" s="56"/>
      <c r="T24" s="56"/>
      <c r="U24" s="119"/>
      <c r="V24" s="119"/>
      <c r="X24" s="119"/>
      <c r="Y24" s="56"/>
    </row>
    <row r="25" spans="1:25" ht="34.5" customHeight="1">
      <c r="A25" s="89" t="s">
        <v>108</v>
      </c>
      <c r="C25" s="110">
        <v>0</v>
      </c>
      <c r="D25" s="110"/>
      <c r="E25" s="110">
        <v>0</v>
      </c>
      <c r="F25" s="110"/>
      <c r="G25" s="110">
        <v>0</v>
      </c>
      <c r="H25" s="110"/>
      <c r="I25" s="110">
        <f t="shared" si="1"/>
        <v>0</v>
      </c>
      <c r="J25" s="110"/>
      <c r="K25" s="110">
        <v>59400000</v>
      </c>
      <c r="L25" s="110"/>
      <c r="M25" s="110">
        <v>489713338815</v>
      </c>
      <c r="N25" s="110"/>
      <c r="O25" s="110">
        <v>507966150180</v>
      </c>
      <c r="P25" s="110"/>
      <c r="Q25" s="110">
        <f t="shared" si="0"/>
        <v>-18252811365</v>
      </c>
      <c r="R25" s="56"/>
      <c r="S25" s="56"/>
      <c r="T25" s="56"/>
      <c r="U25" s="119"/>
      <c r="V25" s="119"/>
      <c r="X25" s="119"/>
      <c r="Y25" s="56"/>
    </row>
    <row r="26" spans="1:25" ht="34.5" customHeight="1">
      <c r="A26" s="89" t="s">
        <v>86</v>
      </c>
      <c r="C26" s="110">
        <v>0</v>
      </c>
      <c r="D26" s="110"/>
      <c r="E26" s="110">
        <v>0</v>
      </c>
      <c r="F26" s="110"/>
      <c r="G26" s="110">
        <v>0</v>
      </c>
      <c r="H26" s="110"/>
      <c r="I26" s="110">
        <f t="shared" si="1"/>
        <v>0</v>
      </c>
      <c r="J26" s="110"/>
      <c r="K26" s="110">
        <v>3207092</v>
      </c>
      <c r="L26" s="110"/>
      <c r="M26" s="110">
        <v>171830643800</v>
      </c>
      <c r="N26" s="110"/>
      <c r="O26" s="110">
        <v>159355534945</v>
      </c>
      <c r="P26" s="110"/>
      <c r="Q26" s="110">
        <f t="shared" si="0"/>
        <v>12475108855</v>
      </c>
      <c r="R26" s="56"/>
      <c r="S26" s="56"/>
      <c r="T26" s="56"/>
      <c r="U26" s="119"/>
      <c r="V26" s="119"/>
      <c r="X26" s="119"/>
      <c r="Y26" s="56"/>
    </row>
    <row r="27" spans="1:25" ht="34.5" customHeight="1">
      <c r="A27" s="89" t="s">
        <v>85</v>
      </c>
      <c r="C27" s="110">
        <v>0</v>
      </c>
      <c r="D27" s="110"/>
      <c r="E27" s="110">
        <v>0</v>
      </c>
      <c r="F27" s="110"/>
      <c r="G27" s="110">
        <v>0</v>
      </c>
      <c r="H27" s="110"/>
      <c r="I27" s="110">
        <f t="shared" si="1"/>
        <v>0</v>
      </c>
      <c r="J27" s="110"/>
      <c r="K27" s="110">
        <v>19365510</v>
      </c>
      <c r="L27" s="110"/>
      <c r="M27" s="110">
        <v>428431880348</v>
      </c>
      <c r="N27" s="110"/>
      <c r="O27" s="110">
        <v>462400519166</v>
      </c>
      <c r="P27" s="110"/>
      <c r="Q27" s="110">
        <f t="shared" si="0"/>
        <v>-33968638818</v>
      </c>
      <c r="R27" s="56"/>
      <c r="S27" s="132"/>
      <c r="T27" s="56"/>
      <c r="U27" s="119"/>
      <c r="V27" s="119"/>
      <c r="X27" s="119"/>
      <c r="Y27" s="56"/>
    </row>
    <row r="28" spans="1:25" ht="34.5" customHeight="1">
      <c r="A28" s="89" t="s">
        <v>158</v>
      </c>
      <c r="C28" s="110">
        <v>0</v>
      </c>
      <c r="D28" s="110"/>
      <c r="E28" s="110">
        <v>0</v>
      </c>
      <c r="F28" s="110"/>
      <c r="G28" s="110">
        <v>0</v>
      </c>
      <c r="H28" s="110"/>
      <c r="I28" s="110">
        <f t="shared" si="1"/>
        <v>0</v>
      </c>
      <c r="J28" s="110"/>
      <c r="K28" s="110">
        <v>400000</v>
      </c>
      <c r="L28" s="110"/>
      <c r="M28" s="110">
        <v>1491075005</v>
      </c>
      <c r="N28" s="110"/>
      <c r="O28" s="110">
        <v>1440721459</v>
      </c>
      <c r="P28" s="110"/>
      <c r="Q28" s="110">
        <f t="shared" si="0"/>
        <v>50353546</v>
      </c>
      <c r="R28" s="56"/>
      <c r="S28" s="56"/>
      <c r="T28" s="56"/>
      <c r="U28" s="119"/>
      <c r="V28" s="119"/>
      <c r="X28" s="119"/>
      <c r="Y28" s="56"/>
    </row>
    <row r="29" spans="1:25" ht="34.5" customHeight="1">
      <c r="A29" s="89" t="s">
        <v>119</v>
      </c>
      <c r="C29" s="110">
        <v>0</v>
      </c>
      <c r="D29" s="110"/>
      <c r="E29" s="110">
        <v>0</v>
      </c>
      <c r="F29" s="110"/>
      <c r="G29" s="110">
        <v>0</v>
      </c>
      <c r="H29" s="110"/>
      <c r="I29" s="110">
        <f t="shared" si="1"/>
        <v>0</v>
      </c>
      <c r="J29" s="110"/>
      <c r="K29" s="110">
        <v>909057</v>
      </c>
      <c r="L29" s="110"/>
      <c r="M29" s="110">
        <v>29714389208</v>
      </c>
      <c r="N29" s="110"/>
      <c r="O29" s="110">
        <v>28130851203</v>
      </c>
      <c r="P29" s="110"/>
      <c r="Q29" s="110">
        <f t="shared" si="0"/>
        <v>1583538005</v>
      </c>
      <c r="R29" s="56"/>
      <c r="S29" s="56"/>
      <c r="T29" s="56"/>
      <c r="U29" s="119"/>
      <c r="V29" s="119"/>
      <c r="X29" s="119"/>
      <c r="Y29" s="56"/>
    </row>
    <row r="30" spans="1:25" ht="34.5" customHeight="1">
      <c r="A30" s="89" t="s">
        <v>105</v>
      </c>
      <c r="C30" s="110">
        <v>0</v>
      </c>
      <c r="D30" s="110"/>
      <c r="E30" s="110">
        <v>0</v>
      </c>
      <c r="F30" s="110"/>
      <c r="G30" s="110">
        <v>0</v>
      </c>
      <c r="H30" s="110"/>
      <c r="I30" s="110">
        <f t="shared" si="1"/>
        <v>0</v>
      </c>
      <c r="J30" s="110"/>
      <c r="K30" s="110">
        <v>2379357</v>
      </c>
      <c r="L30" s="110"/>
      <c r="M30" s="110">
        <v>103964659593</v>
      </c>
      <c r="N30" s="110"/>
      <c r="O30" s="110">
        <v>84199073885</v>
      </c>
      <c r="P30" s="110"/>
      <c r="Q30" s="110">
        <f t="shared" si="0"/>
        <v>19765585708</v>
      </c>
      <c r="R30" s="56"/>
      <c r="S30" s="56"/>
      <c r="T30" s="56"/>
      <c r="U30" s="119"/>
      <c r="V30" s="119"/>
      <c r="X30" s="119"/>
      <c r="Y30" s="56"/>
    </row>
    <row r="31" spans="1:25" ht="34.5" customHeight="1">
      <c r="A31" s="89" t="s">
        <v>89</v>
      </c>
      <c r="C31" s="110">
        <v>0</v>
      </c>
      <c r="D31" s="110"/>
      <c r="E31" s="110">
        <v>0</v>
      </c>
      <c r="F31" s="110"/>
      <c r="G31" s="110">
        <v>0</v>
      </c>
      <c r="H31" s="110"/>
      <c r="I31" s="110">
        <f t="shared" si="1"/>
        <v>0</v>
      </c>
      <c r="J31" s="110"/>
      <c r="K31" s="110">
        <v>3700000</v>
      </c>
      <c r="L31" s="110"/>
      <c r="M31" s="110">
        <v>100384139847</v>
      </c>
      <c r="N31" s="110"/>
      <c r="O31" s="110">
        <v>102531791639</v>
      </c>
      <c r="P31" s="110"/>
      <c r="Q31" s="110">
        <f t="shared" si="0"/>
        <v>-2147651792</v>
      </c>
      <c r="R31" s="56"/>
      <c r="S31" s="56"/>
      <c r="T31" s="56"/>
      <c r="U31" s="119"/>
      <c r="V31" s="119"/>
      <c r="X31" s="119"/>
      <c r="Y31" s="56"/>
    </row>
    <row r="32" spans="1:25" ht="34.5" customHeight="1">
      <c r="A32" s="89" t="s">
        <v>114</v>
      </c>
      <c r="C32" s="110">
        <v>0</v>
      </c>
      <c r="D32" s="110"/>
      <c r="E32" s="110">
        <v>0</v>
      </c>
      <c r="F32" s="110"/>
      <c r="G32" s="110">
        <v>0</v>
      </c>
      <c r="H32" s="110"/>
      <c r="I32" s="110">
        <f t="shared" si="1"/>
        <v>0</v>
      </c>
      <c r="J32" s="110"/>
      <c r="K32" s="110">
        <v>500000</v>
      </c>
      <c r="L32" s="110"/>
      <c r="M32" s="110">
        <v>34902346186</v>
      </c>
      <c r="N32" s="110"/>
      <c r="O32" s="110">
        <v>27982507500</v>
      </c>
      <c r="P32" s="110"/>
      <c r="Q32" s="110">
        <f t="shared" si="0"/>
        <v>6919838686</v>
      </c>
      <c r="R32" s="56"/>
      <c r="S32" s="56"/>
      <c r="T32" s="56"/>
      <c r="U32" s="119"/>
      <c r="V32" s="119"/>
      <c r="X32" s="119"/>
      <c r="Y32" s="56"/>
    </row>
    <row r="33" spans="1:25" ht="34.5" customHeight="1">
      <c r="A33" s="89" t="s">
        <v>115</v>
      </c>
      <c r="C33" s="110">
        <v>0</v>
      </c>
      <c r="D33" s="110"/>
      <c r="E33" s="110">
        <v>0</v>
      </c>
      <c r="F33" s="110"/>
      <c r="G33" s="110">
        <v>0</v>
      </c>
      <c r="H33" s="110"/>
      <c r="I33" s="110">
        <f t="shared" si="1"/>
        <v>0</v>
      </c>
      <c r="J33" s="110"/>
      <c r="K33" s="110">
        <v>36188679</v>
      </c>
      <c r="L33" s="110"/>
      <c r="M33" s="110">
        <v>228467381721</v>
      </c>
      <c r="N33" s="110"/>
      <c r="O33" s="110">
        <v>207087799717</v>
      </c>
      <c r="P33" s="110"/>
      <c r="Q33" s="110">
        <f>M33-O33</f>
        <v>21379582004</v>
      </c>
      <c r="R33" s="56"/>
      <c r="S33" s="56"/>
      <c r="T33" s="56"/>
      <c r="U33" s="119"/>
      <c r="V33" s="119"/>
      <c r="X33" s="119"/>
      <c r="Y33" s="56"/>
    </row>
    <row r="34" spans="1:25" ht="34.5" customHeight="1">
      <c r="A34" s="89" t="s">
        <v>103</v>
      </c>
      <c r="C34" s="110">
        <v>0</v>
      </c>
      <c r="D34" s="110"/>
      <c r="E34" s="110">
        <v>0</v>
      </c>
      <c r="F34" s="110"/>
      <c r="G34" s="110">
        <v>0</v>
      </c>
      <c r="H34" s="110"/>
      <c r="I34" s="110">
        <f t="shared" si="1"/>
        <v>0</v>
      </c>
      <c r="J34" s="110"/>
      <c r="K34" s="110">
        <v>8021245</v>
      </c>
      <c r="L34" s="110"/>
      <c r="M34" s="110">
        <v>204952990496</v>
      </c>
      <c r="N34" s="110"/>
      <c r="O34" s="110">
        <v>274181716323</v>
      </c>
      <c r="P34" s="110"/>
      <c r="Q34" s="110">
        <f t="shared" ref="Q34:Q45" si="2">M34-O34</f>
        <v>-69228725827</v>
      </c>
      <c r="R34" s="56"/>
      <c r="S34" s="56"/>
      <c r="T34" s="56"/>
      <c r="U34" s="119"/>
      <c r="V34" s="119"/>
      <c r="X34" s="119"/>
      <c r="Y34" s="56"/>
    </row>
    <row r="35" spans="1:25" ht="34.5" customHeight="1">
      <c r="A35" s="89" t="s">
        <v>96</v>
      </c>
      <c r="C35" s="110">
        <v>0</v>
      </c>
      <c r="D35" s="110"/>
      <c r="E35" s="110">
        <v>0</v>
      </c>
      <c r="F35" s="110"/>
      <c r="G35" s="110">
        <v>0</v>
      </c>
      <c r="H35" s="110"/>
      <c r="I35" s="110">
        <f t="shared" si="1"/>
        <v>0</v>
      </c>
      <c r="J35" s="110"/>
      <c r="K35" s="110">
        <v>6334269</v>
      </c>
      <c r="L35" s="110"/>
      <c r="M35" s="110">
        <v>26079654747</v>
      </c>
      <c r="N35" s="110"/>
      <c r="O35" s="110">
        <v>25141410333</v>
      </c>
      <c r="P35" s="110"/>
      <c r="Q35" s="110">
        <f t="shared" si="2"/>
        <v>938244414</v>
      </c>
      <c r="R35" s="56"/>
      <c r="S35" s="132"/>
      <c r="T35" s="56"/>
      <c r="U35" s="119"/>
      <c r="V35" s="119"/>
      <c r="W35" s="47"/>
      <c r="X35" s="119"/>
      <c r="Y35" s="56"/>
    </row>
    <row r="36" spans="1:25" ht="34.5" customHeight="1">
      <c r="A36" s="89" t="s">
        <v>82</v>
      </c>
      <c r="C36" s="110">
        <v>0</v>
      </c>
      <c r="D36" s="110"/>
      <c r="E36" s="110">
        <v>0</v>
      </c>
      <c r="F36" s="110"/>
      <c r="G36" s="110">
        <v>0</v>
      </c>
      <c r="H36" s="110"/>
      <c r="I36" s="110">
        <f t="shared" si="1"/>
        <v>0</v>
      </c>
      <c r="J36" s="110"/>
      <c r="K36" s="110">
        <v>886250</v>
      </c>
      <c r="L36" s="110"/>
      <c r="M36" s="110">
        <v>130504299279</v>
      </c>
      <c r="N36" s="110"/>
      <c r="O36" s="110">
        <v>153598036857</v>
      </c>
      <c r="P36" s="110"/>
      <c r="Q36" s="110">
        <f t="shared" si="2"/>
        <v>-23093737578</v>
      </c>
      <c r="R36" s="56"/>
      <c r="S36" s="56"/>
      <c r="T36" s="56"/>
      <c r="U36" s="119"/>
      <c r="V36" s="119"/>
      <c r="W36" s="47"/>
      <c r="X36" s="119"/>
      <c r="Y36" s="56"/>
    </row>
    <row r="37" spans="1:25" ht="34.5" customHeight="1">
      <c r="A37" s="89" t="s">
        <v>101</v>
      </c>
      <c r="C37" s="110">
        <v>0</v>
      </c>
      <c r="D37" s="110"/>
      <c r="E37" s="110">
        <v>0</v>
      </c>
      <c r="F37" s="110"/>
      <c r="G37" s="110">
        <v>0</v>
      </c>
      <c r="H37" s="110"/>
      <c r="I37" s="110"/>
      <c r="J37" s="110"/>
      <c r="K37" s="110">
        <v>24000001</v>
      </c>
      <c r="L37" s="110"/>
      <c r="M37" s="110">
        <v>153906185109</v>
      </c>
      <c r="N37" s="110"/>
      <c r="O37" s="110">
        <v>149173279583</v>
      </c>
      <c r="P37" s="110"/>
      <c r="Q37" s="110">
        <f t="shared" si="2"/>
        <v>4732905526</v>
      </c>
      <c r="R37" s="56"/>
      <c r="S37" s="132"/>
      <c r="T37" s="56"/>
      <c r="U37" s="119"/>
      <c r="V37" s="119"/>
      <c r="W37" s="47"/>
      <c r="X37" s="119"/>
      <c r="Y37" s="56"/>
    </row>
    <row r="38" spans="1:25" ht="34.5" customHeight="1">
      <c r="A38" s="89" t="s">
        <v>83</v>
      </c>
      <c r="C38" s="110">
        <v>0</v>
      </c>
      <c r="D38" s="110"/>
      <c r="E38" s="110">
        <v>0</v>
      </c>
      <c r="F38" s="110"/>
      <c r="G38" s="110">
        <v>0</v>
      </c>
      <c r="H38" s="110"/>
      <c r="I38" s="110"/>
      <c r="J38" s="110"/>
      <c r="K38" s="110">
        <v>12700000</v>
      </c>
      <c r="L38" s="110"/>
      <c r="M38" s="110">
        <v>348268923655</v>
      </c>
      <c r="N38" s="110"/>
      <c r="O38" s="110">
        <v>389297395407</v>
      </c>
      <c r="P38" s="110"/>
      <c r="Q38" s="110">
        <f t="shared" si="2"/>
        <v>-41028471752</v>
      </c>
      <c r="R38" s="56"/>
      <c r="S38" s="56"/>
      <c r="T38" s="56"/>
      <c r="U38" s="119"/>
      <c r="V38" s="119"/>
      <c r="W38" s="47"/>
      <c r="X38" s="119"/>
      <c r="Y38" s="56"/>
    </row>
    <row r="39" spans="1:25" ht="34.5" customHeight="1">
      <c r="A39" s="89" t="s">
        <v>142</v>
      </c>
      <c r="C39" s="110">
        <v>0</v>
      </c>
      <c r="D39" s="110"/>
      <c r="E39" s="110">
        <v>0</v>
      </c>
      <c r="F39" s="110"/>
      <c r="G39" s="110">
        <v>0</v>
      </c>
      <c r="H39" s="110"/>
      <c r="I39" s="110"/>
      <c r="J39" s="110"/>
      <c r="K39" s="110">
        <v>1944284</v>
      </c>
      <c r="L39" s="110"/>
      <c r="M39" s="110">
        <v>84275197504</v>
      </c>
      <c r="N39" s="110"/>
      <c r="O39" s="110">
        <v>87013284126</v>
      </c>
      <c r="P39" s="110"/>
      <c r="Q39" s="110">
        <f>M39-O39</f>
        <v>-2738086622</v>
      </c>
      <c r="R39" s="56"/>
      <c r="S39" s="132"/>
      <c r="T39" s="56"/>
      <c r="U39" s="119"/>
      <c r="V39" s="119"/>
      <c r="W39" s="47"/>
      <c r="X39" s="119"/>
      <c r="Y39" s="56"/>
    </row>
    <row r="40" spans="1:25" ht="34.5" customHeight="1">
      <c r="A40" s="89" t="s">
        <v>160</v>
      </c>
      <c r="C40" s="110">
        <v>0</v>
      </c>
      <c r="D40" s="110"/>
      <c r="E40" s="110">
        <v>0</v>
      </c>
      <c r="F40" s="110"/>
      <c r="G40" s="110">
        <v>0</v>
      </c>
      <c r="H40" s="110"/>
      <c r="I40" s="110"/>
      <c r="J40" s="110"/>
      <c r="K40" s="110">
        <v>276820</v>
      </c>
      <c r="L40" s="110"/>
      <c r="M40" s="110">
        <v>1898045216</v>
      </c>
      <c r="N40" s="110"/>
      <c r="O40" s="110">
        <v>2126384468</v>
      </c>
      <c r="P40" s="110"/>
      <c r="Q40" s="110">
        <f t="shared" si="2"/>
        <v>-228339252</v>
      </c>
      <c r="R40" s="56"/>
      <c r="S40" s="132"/>
      <c r="T40" s="56"/>
      <c r="U40" s="119"/>
      <c r="V40" s="119"/>
      <c r="W40" s="47"/>
      <c r="X40" s="119"/>
      <c r="Y40" s="56"/>
    </row>
    <row r="41" spans="1:25" ht="34.5" customHeight="1">
      <c r="A41" s="89" t="s">
        <v>111</v>
      </c>
      <c r="C41" s="110"/>
      <c r="D41" s="110"/>
      <c r="E41" s="110"/>
      <c r="F41" s="110"/>
      <c r="G41" s="110"/>
      <c r="H41" s="110"/>
      <c r="I41" s="110"/>
      <c r="J41" s="110"/>
      <c r="K41" s="110">
        <v>100000</v>
      </c>
      <c r="L41" s="110"/>
      <c r="M41" s="110">
        <v>2875800000</v>
      </c>
      <c r="N41" s="110"/>
      <c r="O41" s="110">
        <v>2887715250</v>
      </c>
      <c r="P41" s="110"/>
      <c r="Q41" s="110">
        <f>M41-O41</f>
        <v>-11915250</v>
      </c>
      <c r="R41" s="56"/>
      <c r="S41" s="132"/>
      <c r="T41" s="56"/>
      <c r="U41" s="119"/>
      <c r="V41" s="119"/>
      <c r="W41" s="47"/>
      <c r="X41" s="119"/>
      <c r="Y41" s="56"/>
    </row>
    <row r="42" spans="1:25" ht="34.5" customHeight="1">
      <c r="A42" s="89" t="s">
        <v>122</v>
      </c>
      <c r="C42" s="110"/>
      <c r="D42" s="110"/>
      <c r="E42" s="110"/>
      <c r="F42" s="110"/>
      <c r="G42" s="110"/>
      <c r="H42" s="110"/>
      <c r="I42" s="110"/>
      <c r="J42" s="110"/>
      <c r="K42" s="110">
        <v>200000</v>
      </c>
      <c r="L42" s="110"/>
      <c r="M42" s="110">
        <v>2515549688</v>
      </c>
      <c r="N42" s="110"/>
      <c r="O42" s="110">
        <v>2248938898</v>
      </c>
      <c r="P42" s="110"/>
      <c r="Q42" s="110">
        <f>M42-O42</f>
        <v>266610790</v>
      </c>
      <c r="R42" s="56"/>
      <c r="S42" s="132"/>
      <c r="T42" s="56"/>
      <c r="U42" s="119"/>
      <c r="V42" s="119"/>
      <c r="W42" s="47"/>
      <c r="X42" s="119"/>
      <c r="Y42" s="56"/>
    </row>
    <row r="43" spans="1:25" ht="34.5" customHeight="1">
      <c r="A43" s="89" t="s">
        <v>139</v>
      </c>
      <c r="C43" s="110">
        <v>0</v>
      </c>
      <c r="D43" s="110"/>
      <c r="E43" s="110">
        <v>0</v>
      </c>
      <c r="F43" s="110"/>
      <c r="G43" s="110">
        <v>0</v>
      </c>
      <c r="H43" s="110"/>
      <c r="I43" s="110"/>
      <c r="J43" s="110"/>
      <c r="K43" s="110">
        <v>30000</v>
      </c>
      <c r="L43" s="110"/>
      <c r="M43" s="110">
        <v>19648157131</v>
      </c>
      <c r="N43" s="110"/>
      <c r="O43" s="110">
        <v>19527448701</v>
      </c>
      <c r="P43" s="110"/>
      <c r="Q43" s="110">
        <f t="shared" ref="Q43:Q44" si="3">M43-O43</f>
        <v>120708430</v>
      </c>
      <c r="R43" s="56"/>
      <c r="S43" s="132"/>
      <c r="T43" s="56"/>
      <c r="U43" s="119"/>
      <c r="V43" s="119"/>
      <c r="W43" s="47"/>
      <c r="X43" s="119"/>
      <c r="Y43" s="56"/>
    </row>
    <row r="44" spans="1:25" ht="34.5" customHeight="1">
      <c r="A44" s="89" t="s">
        <v>162</v>
      </c>
      <c r="C44" s="110">
        <v>0</v>
      </c>
      <c r="D44" s="110"/>
      <c r="E44" s="110">
        <v>0</v>
      </c>
      <c r="F44" s="110"/>
      <c r="G44" s="110">
        <v>0</v>
      </c>
      <c r="H44" s="110"/>
      <c r="I44" s="110"/>
      <c r="J44" s="110"/>
      <c r="K44" s="110">
        <v>60000</v>
      </c>
      <c r="L44" s="110"/>
      <c r="M44" s="110">
        <v>32304543740</v>
      </c>
      <c r="N44" s="110"/>
      <c r="O44" s="110">
        <v>33029995587</v>
      </c>
      <c r="P44" s="110"/>
      <c r="Q44" s="110">
        <f t="shared" si="3"/>
        <v>-725451847</v>
      </c>
      <c r="R44" s="56"/>
      <c r="S44" s="132"/>
      <c r="T44" s="56"/>
      <c r="U44" s="119"/>
      <c r="V44" s="119"/>
      <c r="W44" s="47"/>
      <c r="X44" s="119"/>
      <c r="Y44" s="56"/>
    </row>
    <row r="45" spans="1:25" ht="34.5" customHeight="1">
      <c r="A45" s="89" t="s">
        <v>140</v>
      </c>
      <c r="C45" s="110">
        <v>0</v>
      </c>
      <c r="D45" s="110"/>
      <c r="E45" s="110">
        <v>0</v>
      </c>
      <c r="F45" s="110"/>
      <c r="G45" s="110">
        <v>0</v>
      </c>
      <c r="H45" s="110"/>
      <c r="I45" s="110"/>
      <c r="J45" s="110"/>
      <c r="K45" s="110">
        <v>15500</v>
      </c>
      <c r="L45" s="110"/>
      <c r="M45" s="110">
        <v>9065856517</v>
      </c>
      <c r="N45" s="110"/>
      <c r="O45" s="110">
        <v>9058723591</v>
      </c>
      <c r="P45" s="110"/>
      <c r="Q45" s="110">
        <f t="shared" si="2"/>
        <v>7132926</v>
      </c>
      <c r="R45" s="56"/>
      <c r="S45" s="132"/>
      <c r="T45" s="56"/>
      <c r="U45" s="119"/>
      <c r="V45" s="119"/>
      <c r="W45" s="47"/>
      <c r="X45" s="119"/>
      <c r="Y45" s="56"/>
    </row>
    <row r="46" spans="1:25" s="133" customFormat="1" ht="38.25" customHeight="1" thickBot="1">
      <c r="C46" s="110"/>
      <c r="E46" s="116">
        <f>SUM(E9:E45)</f>
        <v>54383206166</v>
      </c>
      <c r="F46" s="110"/>
      <c r="G46" s="116">
        <f>SUM(G9:G45)</f>
        <v>51425656075</v>
      </c>
      <c r="H46" s="110">
        <f ca="1">SUM(H9:H48)</f>
        <v>0</v>
      </c>
      <c r="I46" s="134">
        <f>SUM(I9:I45)</f>
        <v>2957550091</v>
      </c>
      <c r="J46" s="133">
        <f ca="1">SUM(J9:J48)</f>
        <v>0</v>
      </c>
      <c r="K46" s="110"/>
      <c r="L46" s="133">
        <f ca="1">SUM(L9:L48)</f>
        <v>0</v>
      </c>
      <c r="M46" s="134">
        <f>SUM(M9:M45)</f>
        <v>4049973413449</v>
      </c>
      <c r="N46" s="134">
        <f ca="1">SUM(N9:N48)</f>
        <v>0</v>
      </c>
      <c r="O46" s="134">
        <f>SUM(O9:O45)</f>
        <v>4110611076760</v>
      </c>
      <c r="P46" s="134">
        <f ca="1">SUM(P9:P48)</f>
        <v>0</v>
      </c>
      <c r="Q46" s="134">
        <f>SUM(Q9:Q45)</f>
        <v>-60637663311</v>
      </c>
      <c r="R46" s="110"/>
      <c r="S46" s="110"/>
    </row>
    <row r="47" spans="1:25" ht="38.25" customHeight="1" thickTop="1">
      <c r="M47" s="135"/>
    </row>
    <row r="48" spans="1:25" s="110" customFormat="1" ht="38.25" customHeight="1">
      <c r="K48" s="136"/>
    </row>
    <row r="49" spans="7:15" s="110" customFormat="1" ht="38.25" customHeight="1"/>
    <row r="50" spans="7:15" s="110" customFormat="1" ht="38.25" customHeight="1"/>
    <row r="51" spans="7:15" s="110" customFormat="1" ht="38.25" customHeight="1">
      <c r="G51" s="137"/>
      <c r="H51" s="137"/>
      <c r="I51" s="138"/>
      <c r="M51" s="119"/>
      <c r="N51" s="119"/>
      <c r="O51" s="119"/>
    </row>
    <row r="52" spans="7:15" s="110" customFormat="1" ht="38.25" customHeight="1"/>
    <row r="53" spans="7:15" s="110" customFormat="1" ht="38.25" customHeight="1"/>
    <row r="54" spans="7:15" s="110" customFormat="1" ht="38.25" customHeight="1"/>
    <row r="55" spans="7:15" s="110" customFormat="1" ht="38.25" customHeight="1"/>
    <row r="56" spans="7:15" s="110" customFormat="1" ht="38.25" customHeight="1"/>
    <row r="57" spans="7:15" ht="38.25" customHeight="1">
      <c r="I57" s="56"/>
    </row>
    <row r="58" spans="7:15" ht="38.25" customHeight="1">
      <c r="I58" s="56"/>
    </row>
    <row r="59" spans="7:15" ht="38.25" customHeight="1"/>
    <row r="60" spans="7:15" ht="38.25" customHeight="1"/>
    <row r="61" spans="7:15" ht="38.25" customHeight="1"/>
    <row r="62" spans="7:15" ht="38.25" customHeight="1"/>
    <row r="63" spans="7:15" ht="38.25" customHeight="1"/>
  </sheetData>
  <autoFilter ref="A8:Q8" xr:uid="{00000000-0001-0000-0700-000000000000}">
    <sortState xmlns:xlrd2="http://schemas.microsoft.com/office/spreadsheetml/2017/richdata2" ref="A10:Q33">
      <sortCondition ref="A8"/>
    </sortState>
  </autoFilter>
  <sortState xmlns:xlrd2="http://schemas.microsoft.com/office/spreadsheetml/2017/richdata2" ref="A9:Q56">
    <sortCondition descending="1" ref="Q9:Q61"/>
  </sortState>
  <mergeCells count="7">
    <mergeCell ref="A2:Q2"/>
    <mergeCell ref="A3:Q3"/>
    <mergeCell ref="A4:Q4"/>
    <mergeCell ref="A7:A8"/>
    <mergeCell ref="C7:I7"/>
    <mergeCell ref="K7:Q7"/>
    <mergeCell ref="A6:H6"/>
  </mergeCells>
  <printOptions horizontalCentered="1"/>
  <pageMargins left="0.31496062992125984" right="0.31496062992125984" top="0.74803149606299213" bottom="0.74803149606299213" header="0.31496062992125984" footer="0.31496062992125984"/>
  <pageSetup paperSize="9" scale="37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58"/>
  <sheetViews>
    <sheetView rightToLeft="1" view="pageBreakPreview" zoomScale="50" zoomScaleNormal="50" zoomScaleSheetLayoutView="50" workbookViewId="0">
      <selection activeCell="I10" sqref="I10"/>
    </sheetView>
  </sheetViews>
  <sheetFormatPr defaultColWidth="9.140625" defaultRowHeight="42.75"/>
  <cols>
    <col min="1" max="1" width="68.42578125" style="103" bestFit="1" customWidth="1"/>
    <col min="2" max="2" width="1" style="103" customWidth="1"/>
    <col min="3" max="3" width="22.7109375" style="104" bestFit="1" customWidth="1"/>
    <col min="4" max="4" width="1" style="103" customWidth="1"/>
    <col min="5" max="5" width="29.85546875" style="103" bestFit="1" customWidth="1"/>
    <col min="6" max="6" width="1" style="103" customWidth="1"/>
    <col min="7" max="7" width="33.42578125" style="103" customWidth="1"/>
    <col min="8" max="8" width="1" style="103" customWidth="1"/>
    <col min="9" max="9" width="28.85546875" style="103" customWidth="1"/>
    <col min="10" max="10" width="1" style="103" customWidth="1"/>
    <col min="11" max="11" width="21.7109375" style="104" customWidth="1"/>
    <col min="12" max="12" width="1" style="103" customWidth="1"/>
    <col min="13" max="13" width="30.85546875" style="103" customWidth="1"/>
    <col min="14" max="14" width="1" style="103" customWidth="1"/>
    <col min="15" max="15" width="32.5703125" style="103" bestFit="1" customWidth="1"/>
    <col min="16" max="16" width="1" style="103" customWidth="1"/>
    <col min="17" max="17" width="30.5703125" style="26" customWidth="1"/>
    <col min="18" max="18" width="1.85546875" style="103" customWidth="1"/>
    <col min="19" max="19" width="28.42578125" style="103" bestFit="1" customWidth="1"/>
    <col min="20" max="20" width="23.85546875" style="103" bestFit="1" customWidth="1"/>
    <col min="21" max="21" width="28.5703125" style="103" bestFit="1" customWidth="1"/>
    <col min="22" max="22" width="15.42578125" style="103" customWidth="1"/>
    <col min="23" max="24" width="29.7109375" style="103" bestFit="1" customWidth="1"/>
    <col min="25" max="25" width="12.85546875" style="98" customWidth="1"/>
    <col min="26" max="26" width="15.140625" style="103" bestFit="1" customWidth="1"/>
    <col min="27" max="27" width="22.28515625" style="103" bestFit="1" customWidth="1"/>
    <col min="28" max="16384" width="9.140625" style="103"/>
  </cols>
  <sheetData>
    <row r="1" spans="1:27" s="95" customFormat="1" ht="18.75" customHeight="1">
      <c r="C1" s="96"/>
      <c r="K1" s="96"/>
      <c r="Q1" s="97"/>
      <c r="Y1" s="98"/>
    </row>
    <row r="2" spans="1:27" s="99" customFormat="1">
      <c r="A2" s="158" t="s">
        <v>65</v>
      </c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  <c r="Q2" s="158"/>
      <c r="Y2" s="98"/>
    </row>
    <row r="3" spans="1:27" s="99" customFormat="1">
      <c r="A3" s="158" t="s">
        <v>29</v>
      </c>
      <c r="B3" s="158"/>
      <c r="C3" s="158"/>
      <c r="D3" s="158"/>
      <c r="E3" s="158"/>
      <c r="F3" s="158"/>
      <c r="G3" s="158"/>
      <c r="H3" s="158"/>
      <c r="I3" s="158"/>
      <c r="J3" s="158"/>
      <c r="K3" s="158"/>
      <c r="L3" s="158"/>
      <c r="M3" s="158"/>
      <c r="N3" s="158"/>
      <c r="O3" s="158"/>
      <c r="P3" s="158"/>
      <c r="Q3" s="158"/>
      <c r="Y3" s="98"/>
    </row>
    <row r="4" spans="1:27" s="99" customFormat="1">
      <c r="A4" s="158" t="str">
        <f>'درآمد سود سهام '!A4:S4</f>
        <v>برای ماه منتهی به 1402/12/29</v>
      </c>
      <c r="B4" s="158"/>
      <c r="C4" s="158"/>
      <c r="D4" s="158"/>
      <c r="E4" s="158"/>
      <c r="F4" s="158"/>
      <c r="G4" s="158"/>
      <c r="H4" s="158"/>
      <c r="I4" s="158"/>
      <c r="J4" s="158"/>
      <c r="K4" s="158"/>
      <c r="L4" s="158"/>
      <c r="M4" s="158"/>
      <c r="N4" s="158"/>
      <c r="O4" s="158"/>
      <c r="P4" s="158"/>
      <c r="Q4" s="158"/>
      <c r="Y4" s="98"/>
    </row>
    <row r="5" spans="1:27" s="95" customFormat="1" ht="19.5" customHeight="1">
      <c r="A5" s="139"/>
      <c r="B5" s="139"/>
      <c r="C5" s="139"/>
      <c r="D5" s="139"/>
      <c r="E5" s="139"/>
      <c r="F5" s="139"/>
      <c r="G5" s="100"/>
      <c r="H5" s="139"/>
      <c r="I5" s="101"/>
      <c r="J5" s="139"/>
      <c r="K5" s="139"/>
      <c r="L5" s="139"/>
      <c r="M5" s="139"/>
      <c r="N5" s="139"/>
      <c r="O5" s="139"/>
      <c r="P5" s="139"/>
      <c r="Q5" s="102"/>
      <c r="Y5" s="98"/>
    </row>
    <row r="6" spans="1:27">
      <c r="A6" s="157" t="s">
        <v>77</v>
      </c>
      <c r="B6" s="157"/>
      <c r="C6" s="157"/>
      <c r="D6" s="157"/>
      <c r="E6" s="157"/>
      <c r="F6" s="157"/>
      <c r="G6" s="157"/>
      <c r="H6" s="157"/>
      <c r="I6" s="157"/>
    </row>
    <row r="7" spans="1:27" s="105" customFormat="1" ht="43.5" thickBot="1">
      <c r="A7" s="159" t="s">
        <v>3</v>
      </c>
      <c r="C7" s="160" t="s">
        <v>170</v>
      </c>
      <c r="D7" s="160" t="s">
        <v>31</v>
      </c>
      <c r="E7" s="160" t="s">
        <v>31</v>
      </c>
      <c r="F7" s="160" t="s">
        <v>31</v>
      </c>
      <c r="G7" s="160" t="s">
        <v>31</v>
      </c>
      <c r="H7" s="160" t="s">
        <v>31</v>
      </c>
      <c r="I7" s="160" t="s">
        <v>31</v>
      </c>
      <c r="J7" s="90"/>
      <c r="K7" s="160" t="s">
        <v>171</v>
      </c>
      <c r="L7" s="160" t="s">
        <v>32</v>
      </c>
      <c r="M7" s="160" t="s">
        <v>32</v>
      </c>
      <c r="N7" s="160" t="s">
        <v>32</v>
      </c>
      <c r="O7" s="160" t="s">
        <v>32</v>
      </c>
      <c r="P7" s="160" t="s">
        <v>32</v>
      </c>
      <c r="Q7" s="160" t="s">
        <v>32</v>
      </c>
      <c r="Y7" s="98"/>
    </row>
    <row r="8" spans="1:27" s="106" customFormat="1" ht="66" customHeight="1" thickBot="1">
      <c r="A8" s="160" t="s">
        <v>3</v>
      </c>
      <c r="C8" s="107" t="s">
        <v>6</v>
      </c>
      <c r="E8" s="107" t="s">
        <v>45</v>
      </c>
      <c r="G8" s="107" t="s">
        <v>46</v>
      </c>
      <c r="I8" s="107" t="s">
        <v>47</v>
      </c>
      <c r="K8" s="107" t="s">
        <v>6</v>
      </c>
      <c r="M8" s="107" t="s">
        <v>45</v>
      </c>
      <c r="O8" s="107" t="s">
        <v>46</v>
      </c>
      <c r="Q8" s="108" t="s">
        <v>47</v>
      </c>
      <c r="Y8" s="109"/>
    </row>
    <row r="9" spans="1:27" s="105" customFormat="1" ht="40.5" customHeight="1">
      <c r="A9" s="89" t="s">
        <v>116</v>
      </c>
      <c r="B9" s="90"/>
      <c r="C9" s="101">
        <v>4100000</v>
      </c>
      <c r="D9" s="101"/>
      <c r="E9" s="101">
        <v>71526867750</v>
      </c>
      <c r="F9" s="101"/>
      <c r="G9" s="101">
        <v>71167065485</v>
      </c>
      <c r="H9" s="101"/>
      <c r="I9" s="110">
        <f>E9-G9</f>
        <v>359802265</v>
      </c>
      <c r="J9" s="101"/>
      <c r="K9" s="101">
        <v>4100000</v>
      </c>
      <c r="L9" s="101"/>
      <c r="M9" s="101">
        <v>71526867750</v>
      </c>
      <c r="N9" s="101"/>
      <c r="O9" s="101">
        <v>73004429181</v>
      </c>
      <c r="P9" s="101"/>
      <c r="Q9" s="110">
        <f>M9-O9</f>
        <v>-1477561431</v>
      </c>
      <c r="S9" s="111"/>
      <c r="T9" s="111"/>
      <c r="U9" s="111"/>
      <c r="V9" s="111"/>
      <c r="W9" s="111"/>
      <c r="X9" s="111"/>
      <c r="Y9" s="111"/>
    </row>
    <row r="10" spans="1:27" s="105" customFormat="1" ht="40.5" customHeight="1">
      <c r="A10" s="89" t="s">
        <v>157</v>
      </c>
      <c r="B10" s="90"/>
      <c r="C10" s="101">
        <v>91400000</v>
      </c>
      <c r="D10" s="101"/>
      <c r="E10" s="101">
        <v>274294777230</v>
      </c>
      <c r="F10" s="101"/>
      <c r="G10" s="101">
        <v>277298634601</v>
      </c>
      <c r="H10" s="101"/>
      <c r="I10" s="110">
        <f>E10-G10</f>
        <v>-3003857371</v>
      </c>
      <c r="J10" s="101"/>
      <c r="K10" s="101">
        <v>91400000</v>
      </c>
      <c r="L10" s="101"/>
      <c r="M10" s="101">
        <v>274294777230</v>
      </c>
      <c r="N10" s="101"/>
      <c r="O10" s="101">
        <v>320781425409</v>
      </c>
      <c r="P10" s="101"/>
      <c r="Q10" s="110">
        <f t="shared" ref="Q10:Q30" si="0">M10-O10</f>
        <v>-46486648179</v>
      </c>
      <c r="S10" s="111"/>
      <c r="T10" s="111"/>
      <c r="U10" s="112"/>
      <c r="V10" s="111"/>
      <c r="W10" s="111"/>
      <c r="X10" s="111"/>
      <c r="Y10" s="111"/>
    </row>
    <row r="11" spans="1:27" s="105" customFormat="1" ht="40.5" customHeight="1">
      <c r="A11" s="89" t="s">
        <v>87</v>
      </c>
      <c r="B11" s="90"/>
      <c r="C11" s="101">
        <v>46800000</v>
      </c>
      <c r="D11" s="101"/>
      <c r="E11" s="101">
        <v>375894043200</v>
      </c>
      <c r="F11" s="101"/>
      <c r="G11" s="101">
        <v>381543345856</v>
      </c>
      <c r="H11" s="101"/>
      <c r="I11" s="110">
        <f t="shared" ref="I11:I30" si="1">E11-G11</f>
        <v>-5649302656</v>
      </c>
      <c r="J11" s="101"/>
      <c r="K11" s="101">
        <v>46800000</v>
      </c>
      <c r="L11" s="101"/>
      <c r="M11" s="101">
        <v>375894043200</v>
      </c>
      <c r="N11" s="101"/>
      <c r="O11" s="101">
        <v>434734515744</v>
      </c>
      <c r="P11" s="101"/>
      <c r="Q11" s="110">
        <f>M11-O11</f>
        <v>-58840472544</v>
      </c>
      <c r="S11" s="111"/>
      <c r="T11" s="111"/>
      <c r="U11" s="111"/>
      <c r="V11" s="111"/>
      <c r="W11" s="111"/>
      <c r="X11" s="111"/>
      <c r="Y11" s="111"/>
    </row>
    <row r="12" spans="1:27" s="105" customFormat="1" ht="40.5" customHeight="1">
      <c r="A12" s="89" t="s">
        <v>141</v>
      </c>
      <c r="B12" s="90"/>
      <c r="C12" s="101">
        <v>31200000</v>
      </c>
      <c r="D12" s="101"/>
      <c r="E12" s="101">
        <v>263001772800</v>
      </c>
      <c r="F12" s="101"/>
      <c r="G12" s="101">
        <v>250395837706</v>
      </c>
      <c r="H12" s="101"/>
      <c r="I12" s="110">
        <f t="shared" si="1"/>
        <v>12605935094</v>
      </c>
      <c r="J12" s="101"/>
      <c r="K12" s="101">
        <v>31200000</v>
      </c>
      <c r="L12" s="101"/>
      <c r="M12" s="101">
        <v>263001772800</v>
      </c>
      <c r="N12" s="101"/>
      <c r="O12" s="101">
        <v>273724130018</v>
      </c>
      <c r="P12" s="101"/>
      <c r="Q12" s="110">
        <f t="shared" si="0"/>
        <v>-10722357218</v>
      </c>
      <c r="S12" s="111"/>
      <c r="T12" s="111"/>
      <c r="U12" s="111"/>
      <c r="V12" s="111"/>
      <c r="W12" s="111"/>
      <c r="X12" s="111"/>
      <c r="Y12" s="111"/>
    </row>
    <row r="13" spans="1:27" s="105" customFormat="1" ht="40.5" customHeight="1">
      <c r="A13" s="89" t="s">
        <v>165</v>
      </c>
      <c r="B13" s="90"/>
      <c r="C13" s="101">
        <v>200000</v>
      </c>
      <c r="D13" s="101"/>
      <c r="E13" s="101">
        <v>12853066500</v>
      </c>
      <c r="F13" s="101"/>
      <c r="G13" s="101">
        <v>12567636344</v>
      </c>
      <c r="H13" s="101"/>
      <c r="I13" s="110">
        <f t="shared" si="1"/>
        <v>285430156</v>
      </c>
      <c r="J13" s="101"/>
      <c r="K13" s="101">
        <v>200000</v>
      </c>
      <c r="L13" s="101"/>
      <c r="M13" s="101">
        <v>12853066500</v>
      </c>
      <c r="N13" s="101"/>
      <c r="O13" s="101">
        <v>12614458936</v>
      </c>
      <c r="P13" s="101"/>
      <c r="Q13" s="110">
        <f t="shared" si="0"/>
        <v>238607564</v>
      </c>
      <c r="S13" s="111"/>
      <c r="T13" s="111"/>
      <c r="U13" s="111"/>
      <c r="V13" s="111"/>
      <c r="W13" s="111"/>
      <c r="X13" s="111"/>
      <c r="Y13" s="111"/>
    </row>
    <row r="14" spans="1:27" s="105" customFormat="1" ht="40.5" customHeight="1">
      <c r="A14" s="89" t="s">
        <v>121</v>
      </c>
      <c r="B14" s="90"/>
      <c r="C14" s="101">
        <v>3000000</v>
      </c>
      <c r="D14" s="101"/>
      <c r="E14" s="101">
        <v>113440986000</v>
      </c>
      <c r="F14" s="101"/>
      <c r="G14" s="101">
        <v>104754787547</v>
      </c>
      <c r="H14" s="101"/>
      <c r="I14" s="110">
        <f t="shared" si="1"/>
        <v>8686198453</v>
      </c>
      <c r="J14" s="101"/>
      <c r="K14" s="101">
        <v>3000000</v>
      </c>
      <c r="L14" s="101"/>
      <c r="M14" s="101">
        <v>113440986000</v>
      </c>
      <c r="N14" s="101"/>
      <c r="O14" s="101">
        <v>94838056614</v>
      </c>
      <c r="P14" s="101"/>
      <c r="Q14" s="110">
        <f t="shared" si="0"/>
        <v>18602929386</v>
      </c>
      <c r="S14" s="111"/>
      <c r="T14" s="111"/>
      <c r="U14" s="111"/>
      <c r="V14" s="111"/>
      <c r="W14" s="111"/>
      <c r="X14" s="111"/>
      <c r="Y14" s="111"/>
    </row>
    <row r="15" spans="1:27" s="105" customFormat="1" ht="40.5" customHeight="1">
      <c r="A15" s="89" t="s">
        <v>108</v>
      </c>
      <c r="B15" s="90"/>
      <c r="C15" s="101">
        <v>2</v>
      </c>
      <c r="D15" s="101"/>
      <c r="E15" s="101">
        <v>11252</v>
      </c>
      <c r="F15" s="101"/>
      <c r="G15" s="101">
        <v>7654</v>
      </c>
      <c r="H15" s="101"/>
      <c r="I15" s="110">
        <f t="shared" si="1"/>
        <v>3598</v>
      </c>
      <c r="J15" s="101"/>
      <c r="K15" s="101">
        <v>2</v>
      </c>
      <c r="L15" s="101"/>
      <c r="M15" s="101">
        <v>11252</v>
      </c>
      <c r="N15" s="101"/>
      <c r="O15" s="101">
        <v>8550</v>
      </c>
      <c r="P15" s="101"/>
      <c r="Q15" s="110">
        <f t="shared" si="0"/>
        <v>2702</v>
      </c>
      <c r="S15" s="111"/>
      <c r="T15" s="111"/>
      <c r="U15" s="111"/>
      <c r="V15" s="111"/>
      <c r="W15" s="111"/>
      <c r="X15" s="111"/>
      <c r="Y15" s="111"/>
      <c r="Z15" s="70"/>
      <c r="AA15" s="113"/>
    </row>
    <row r="16" spans="1:27" s="105" customFormat="1" ht="40.5" customHeight="1">
      <c r="A16" s="89" t="s">
        <v>86</v>
      </c>
      <c r="B16" s="90"/>
      <c r="C16" s="101">
        <v>6400000</v>
      </c>
      <c r="D16" s="101"/>
      <c r="E16" s="101">
        <v>322040390400</v>
      </c>
      <c r="F16" s="101"/>
      <c r="G16" s="101">
        <v>310716172800</v>
      </c>
      <c r="H16" s="101"/>
      <c r="I16" s="110">
        <f t="shared" si="1"/>
        <v>11324217600</v>
      </c>
      <c r="J16" s="101"/>
      <c r="K16" s="101">
        <v>6400000</v>
      </c>
      <c r="L16" s="101"/>
      <c r="M16" s="101">
        <v>322040390400</v>
      </c>
      <c r="N16" s="101"/>
      <c r="O16" s="101">
        <v>317145791317</v>
      </c>
      <c r="P16" s="101"/>
      <c r="Q16" s="110">
        <f t="shared" si="0"/>
        <v>4894599083</v>
      </c>
      <c r="S16" s="111"/>
      <c r="T16" s="111"/>
      <c r="U16" s="111"/>
      <c r="V16" s="111"/>
      <c r="W16" s="111"/>
      <c r="X16" s="111"/>
      <c r="Y16" s="111"/>
    </row>
    <row r="17" spans="1:25" s="105" customFormat="1" ht="40.5" customHeight="1">
      <c r="A17" s="89" t="s">
        <v>106</v>
      </c>
      <c r="B17" s="90"/>
      <c r="C17" s="101">
        <v>18000000</v>
      </c>
      <c r="D17" s="101"/>
      <c r="E17" s="101">
        <v>399011670000</v>
      </c>
      <c r="F17" s="101"/>
      <c r="G17" s="101">
        <v>456915075236</v>
      </c>
      <c r="H17" s="101"/>
      <c r="I17" s="110">
        <f t="shared" si="1"/>
        <v>-57903405236</v>
      </c>
      <c r="J17" s="101"/>
      <c r="K17" s="101">
        <v>18000000</v>
      </c>
      <c r="L17" s="101"/>
      <c r="M17" s="101">
        <v>399011670000</v>
      </c>
      <c r="N17" s="101"/>
      <c r="O17" s="101">
        <v>384478399281</v>
      </c>
      <c r="P17" s="101"/>
      <c r="Q17" s="110">
        <f t="shared" si="0"/>
        <v>14533270719</v>
      </c>
      <c r="S17" s="111"/>
      <c r="T17" s="111"/>
      <c r="U17" s="111"/>
      <c r="V17" s="111"/>
      <c r="W17" s="111"/>
      <c r="X17" s="111"/>
      <c r="Y17" s="111"/>
    </row>
    <row r="18" spans="1:25" s="105" customFormat="1" ht="40.5" customHeight="1">
      <c r="A18" s="89" t="s">
        <v>158</v>
      </c>
      <c r="B18" s="90"/>
      <c r="C18" s="101">
        <v>2444444</v>
      </c>
      <c r="D18" s="101"/>
      <c r="E18" s="101">
        <v>6708952680</v>
      </c>
      <c r="F18" s="101"/>
      <c r="G18" s="101">
        <v>6701249878</v>
      </c>
      <c r="H18" s="101"/>
      <c r="I18" s="110">
        <f t="shared" si="1"/>
        <v>7702802</v>
      </c>
      <c r="J18" s="101"/>
      <c r="K18" s="101">
        <v>2444444</v>
      </c>
      <c r="L18" s="101"/>
      <c r="M18" s="101">
        <v>6708952680</v>
      </c>
      <c r="N18" s="101"/>
      <c r="O18" s="101">
        <v>7402965216</v>
      </c>
      <c r="P18" s="101"/>
      <c r="Q18" s="110">
        <f t="shared" si="0"/>
        <v>-694012536</v>
      </c>
      <c r="S18" s="111"/>
      <c r="T18" s="111"/>
      <c r="U18" s="111"/>
      <c r="V18" s="111"/>
      <c r="W18" s="111"/>
      <c r="X18" s="111"/>
      <c r="Y18" s="111"/>
    </row>
    <row r="19" spans="1:25" s="105" customFormat="1" ht="40.5" customHeight="1">
      <c r="A19" s="89" t="s">
        <v>119</v>
      </c>
      <c r="B19" s="90"/>
      <c r="C19" s="101">
        <v>8900000</v>
      </c>
      <c r="D19" s="101"/>
      <c r="E19" s="101">
        <v>274169924550</v>
      </c>
      <c r="F19" s="101"/>
      <c r="G19" s="101">
        <v>289506318074</v>
      </c>
      <c r="H19" s="101"/>
      <c r="I19" s="110">
        <f t="shared" si="1"/>
        <v>-15336393524</v>
      </c>
      <c r="J19" s="101"/>
      <c r="K19" s="101">
        <v>8900000</v>
      </c>
      <c r="L19" s="101"/>
      <c r="M19" s="101">
        <v>274169924550</v>
      </c>
      <c r="N19" s="101"/>
      <c r="O19" s="101">
        <v>275646593205</v>
      </c>
      <c r="P19" s="101"/>
      <c r="Q19" s="110">
        <f t="shared" si="0"/>
        <v>-1476668655</v>
      </c>
      <c r="S19" s="111"/>
      <c r="T19" s="111"/>
      <c r="U19" s="111"/>
      <c r="V19" s="111"/>
      <c r="W19" s="111"/>
      <c r="X19" s="111"/>
      <c r="Y19" s="111"/>
    </row>
    <row r="20" spans="1:25" s="105" customFormat="1" ht="40.5" customHeight="1">
      <c r="A20" s="89" t="s">
        <v>172</v>
      </c>
      <c r="B20" s="90"/>
      <c r="C20" s="101">
        <v>1600000</v>
      </c>
      <c r="D20" s="101"/>
      <c r="E20" s="101">
        <v>6648206400</v>
      </c>
      <c r="F20" s="101"/>
      <c r="G20" s="101">
        <v>6236303916</v>
      </c>
      <c r="H20" s="101"/>
      <c r="I20" s="110">
        <f t="shared" si="1"/>
        <v>411902484</v>
      </c>
      <c r="J20" s="101"/>
      <c r="K20" s="101">
        <v>1600000</v>
      </c>
      <c r="L20" s="101"/>
      <c r="M20" s="101">
        <v>6648206400</v>
      </c>
      <c r="N20" s="101"/>
      <c r="O20" s="101">
        <v>6236303916</v>
      </c>
      <c r="P20" s="101"/>
      <c r="Q20" s="110">
        <f t="shared" si="0"/>
        <v>411902484</v>
      </c>
      <c r="S20" s="111"/>
      <c r="T20" s="111"/>
      <c r="U20" s="111"/>
      <c r="V20" s="111"/>
      <c r="W20" s="111"/>
      <c r="X20" s="111"/>
      <c r="Y20" s="111"/>
    </row>
    <row r="21" spans="1:25" s="105" customFormat="1" ht="40.5" customHeight="1">
      <c r="A21" s="89" t="s">
        <v>107</v>
      </c>
      <c r="B21" s="90"/>
      <c r="C21" s="101">
        <v>88000000</v>
      </c>
      <c r="D21" s="101"/>
      <c r="E21" s="101">
        <v>103834486800</v>
      </c>
      <c r="F21" s="101"/>
      <c r="G21" s="101">
        <v>100533489876</v>
      </c>
      <c r="H21" s="101"/>
      <c r="I21" s="110">
        <f t="shared" si="1"/>
        <v>3300996924</v>
      </c>
      <c r="J21" s="101"/>
      <c r="K21" s="101">
        <v>88000000</v>
      </c>
      <c r="L21" s="101"/>
      <c r="M21" s="101">
        <v>103834486800</v>
      </c>
      <c r="N21" s="101"/>
      <c r="O21" s="101">
        <v>100533489876</v>
      </c>
      <c r="P21" s="101"/>
      <c r="Q21" s="110">
        <f t="shared" si="0"/>
        <v>3300996924</v>
      </c>
      <c r="S21" s="111"/>
      <c r="T21" s="111"/>
      <c r="U21" s="111"/>
      <c r="V21" s="111"/>
      <c r="W21" s="111"/>
      <c r="X21" s="111"/>
      <c r="Y21" s="111"/>
    </row>
    <row r="22" spans="1:25" s="105" customFormat="1" ht="40.5" customHeight="1">
      <c r="A22" s="89" t="s">
        <v>105</v>
      </c>
      <c r="B22" s="90"/>
      <c r="C22" s="101">
        <v>6200000</v>
      </c>
      <c r="D22" s="101"/>
      <c r="E22" s="101">
        <v>277216687800</v>
      </c>
      <c r="F22" s="101"/>
      <c r="G22" s="101">
        <v>277373019521</v>
      </c>
      <c r="H22" s="101"/>
      <c r="I22" s="110">
        <f t="shared" si="1"/>
        <v>-156331721</v>
      </c>
      <c r="J22" s="101"/>
      <c r="K22" s="101">
        <v>6200000</v>
      </c>
      <c r="L22" s="101"/>
      <c r="M22" s="101">
        <v>277216687800</v>
      </c>
      <c r="N22" s="101"/>
      <c r="O22" s="101">
        <v>222532083947</v>
      </c>
      <c r="P22" s="101"/>
      <c r="Q22" s="110">
        <f t="shared" si="0"/>
        <v>54684603853</v>
      </c>
      <c r="S22" s="111"/>
      <c r="T22" s="111"/>
      <c r="U22" s="111"/>
      <c r="V22" s="111"/>
      <c r="W22" s="111"/>
      <c r="X22" s="111"/>
      <c r="Y22" s="111"/>
    </row>
    <row r="23" spans="1:25" s="105" customFormat="1" ht="40.5" customHeight="1">
      <c r="A23" s="89" t="s">
        <v>88</v>
      </c>
      <c r="B23" s="90"/>
      <c r="C23" s="101">
        <v>45200001</v>
      </c>
      <c r="D23" s="101"/>
      <c r="E23" s="101">
        <v>107205511531</v>
      </c>
      <c r="F23" s="101"/>
      <c r="G23" s="101">
        <v>101494309117</v>
      </c>
      <c r="H23" s="101"/>
      <c r="I23" s="110">
        <f t="shared" si="1"/>
        <v>5711202414</v>
      </c>
      <c r="J23" s="101"/>
      <c r="K23" s="101">
        <v>45200001</v>
      </c>
      <c r="L23" s="101"/>
      <c r="M23" s="101">
        <v>107205511531</v>
      </c>
      <c r="N23" s="101"/>
      <c r="O23" s="101">
        <v>93779445664</v>
      </c>
      <c r="P23" s="101"/>
      <c r="Q23" s="110">
        <f t="shared" si="0"/>
        <v>13426065867</v>
      </c>
      <c r="S23" s="111"/>
      <c r="T23" s="111"/>
      <c r="U23" s="111"/>
      <c r="V23" s="111"/>
      <c r="W23" s="111"/>
      <c r="X23" s="111"/>
      <c r="Y23" s="111"/>
    </row>
    <row r="24" spans="1:25" s="105" customFormat="1" ht="40.5" customHeight="1">
      <c r="A24" s="89" t="s">
        <v>89</v>
      </c>
      <c r="B24" s="90"/>
      <c r="C24" s="101">
        <v>5189467</v>
      </c>
      <c r="D24" s="101"/>
      <c r="E24" s="101">
        <v>41320303267</v>
      </c>
      <c r="F24" s="101"/>
      <c r="G24" s="101">
        <v>40992577358</v>
      </c>
      <c r="H24" s="101"/>
      <c r="I24" s="110">
        <f t="shared" si="1"/>
        <v>327725909</v>
      </c>
      <c r="J24" s="101"/>
      <c r="K24" s="101">
        <v>5189467</v>
      </c>
      <c r="L24" s="101"/>
      <c r="M24" s="101">
        <v>41320303267</v>
      </c>
      <c r="N24" s="101"/>
      <c r="O24" s="101">
        <v>36072670741</v>
      </c>
      <c r="P24" s="101"/>
      <c r="Q24" s="110">
        <f t="shared" si="0"/>
        <v>5247632526</v>
      </c>
      <c r="S24" s="111"/>
      <c r="T24" s="111"/>
      <c r="U24" s="111"/>
      <c r="V24" s="111"/>
      <c r="W24" s="111"/>
      <c r="X24" s="111"/>
      <c r="Y24" s="111"/>
    </row>
    <row r="25" spans="1:25" s="105" customFormat="1" ht="40.5" customHeight="1">
      <c r="A25" s="89" t="s">
        <v>103</v>
      </c>
      <c r="B25" s="90"/>
      <c r="C25" s="101">
        <v>5600000</v>
      </c>
      <c r="D25" s="101"/>
      <c r="E25" s="101">
        <v>128868642000</v>
      </c>
      <c r="F25" s="101"/>
      <c r="G25" s="101">
        <v>129217323634</v>
      </c>
      <c r="H25" s="101"/>
      <c r="I25" s="110">
        <f t="shared" si="1"/>
        <v>-348681634</v>
      </c>
      <c r="J25" s="101"/>
      <c r="K25" s="101">
        <v>5600000</v>
      </c>
      <c r="L25" s="101"/>
      <c r="M25" s="101">
        <v>128868642000</v>
      </c>
      <c r="N25" s="101"/>
      <c r="O25" s="101">
        <v>180443307735</v>
      </c>
      <c r="P25" s="101"/>
      <c r="Q25" s="110">
        <f t="shared" si="0"/>
        <v>-51574665735</v>
      </c>
      <c r="S25" s="111"/>
      <c r="T25" s="111"/>
      <c r="U25" s="111"/>
      <c r="V25" s="111"/>
      <c r="W25" s="111"/>
      <c r="X25" s="111"/>
      <c r="Y25" s="111"/>
    </row>
    <row r="26" spans="1:25" s="105" customFormat="1" ht="40.5" customHeight="1">
      <c r="A26" s="89" t="s">
        <v>96</v>
      </c>
      <c r="B26" s="90"/>
      <c r="C26" s="101">
        <v>96000001</v>
      </c>
      <c r="D26" s="101"/>
      <c r="E26" s="101">
        <v>324935067384</v>
      </c>
      <c r="F26" s="101"/>
      <c r="G26" s="101">
        <v>332850285354</v>
      </c>
      <c r="H26" s="101"/>
      <c r="I26" s="110">
        <f t="shared" si="1"/>
        <v>-7915217970</v>
      </c>
      <c r="J26" s="101"/>
      <c r="K26" s="101">
        <v>96000001</v>
      </c>
      <c r="L26" s="101"/>
      <c r="M26" s="101">
        <v>324935067384</v>
      </c>
      <c r="N26" s="101"/>
      <c r="O26" s="101">
        <v>331126477558</v>
      </c>
      <c r="P26" s="101"/>
      <c r="Q26" s="110">
        <f t="shared" si="0"/>
        <v>-6191410174</v>
      </c>
      <c r="S26" s="111"/>
      <c r="T26" s="111"/>
      <c r="U26" s="111"/>
      <c r="V26" s="111"/>
      <c r="W26" s="111"/>
      <c r="X26" s="111"/>
      <c r="Y26" s="111"/>
    </row>
    <row r="27" spans="1:25" s="105" customFormat="1" ht="40.5" customHeight="1">
      <c r="A27" s="89" t="s">
        <v>161</v>
      </c>
      <c r="B27" s="90"/>
      <c r="C27" s="101">
        <v>3600000</v>
      </c>
      <c r="D27" s="101"/>
      <c r="E27" s="101">
        <v>21936695400</v>
      </c>
      <c r="F27" s="101"/>
      <c r="G27" s="101">
        <v>23138607598</v>
      </c>
      <c r="H27" s="101"/>
      <c r="I27" s="110">
        <f t="shared" si="1"/>
        <v>-1201912198</v>
      </c>
      <c r="J27" s="101"/>
      <c r="K27" s="101">
        <v>3600000</v>
      </c>
      <c r="L27" s="101"/>
      <c r="M27" s="101">
        <v>21936695400</v>
      </c>
      <c r="N27" s="101"/>
      <c r="O27" s="101">
        <v>23334592658</v>
      </c>
      <c r="P27" s="101"/>
      <c r="Q27" s="110">
        <f t="shared" si="0"/>
        <v>-1397897258</v>
      </c>
      <c r="S27" s="111"/>
      <c r="T27" s="111"/>
      <c r="U27" s="111"/>
      <c r="V27" s="111"/>
      <c r="W27" s="111"/>
      <c r="X27" s="111"/>
      <c r="Y27" s="111"/>
    </row>
    <row r="28" spans="1:25" s="105" customFormat="1" ht="40.5" customHeight="1">
      <c r="A28" s="89" t="s">
        <v>164</v>
      </c>
      <c r="B28" s="90"/>
      <c r="C28" s="101">
        <v>1998015</v>
      </c>
      <c r="D28" s="101"/>
      <c r="E28" s="101">
        <v>45879529328</v>
      </c>
      <c r="F28" s="101"/>
      <c r="G28" s="101">
        <v>45855786019</v>
      </c>
      <c r="H28" s="101"/>
      <c r="I28" s="110">
        <f t="shared" ref="I28:I29" si="2">E28-G28</f>
        <v>23743309</v>
      </c>
      <c r="J28" s="101"/>
      <c r="K28" s="101">
        <v>1998015</v>
      </c>
      <c r="L28" s="101"/>
      <c r="M28" s="101">
        <v>45879529328</v>
      </c>
      <c r="N28" s="101"/>
      <c r="O28" s="101">
        <v>45856246422</v>
      </c>
      <c r="P28" s="101"/>
      <c r="Q28" s="110">
        <f t="shared" ref="Q28:Q29" si="3">M28-O28</f>
        <v>23282906</v>
      </c>
      <c r="S28" s="111"/>
      <c r="T28" s="111"/>
      <c r="U28" s="111"/>
      <c r="V28" s="111"/>
      <c r="W28" s="111"/>
      <c r="X28" s="111"/>
      <c r="Y28" s="111"/>
    </row>
    <row r="29" spans="1:25" s="105" customFormat="1" ht="40.5" customHeight="1">
      <c r="A29" s="89" t="s">
        <v>156</v>
      </c>
      <c r="B29" s="90"/>
      <c r="C29" s="101">
        <v>35000000</v>
      </c>
      <c r="D29" s="101"/>
      <c r="E29" s="101">
        <v>229277632500</v>
      </c>
      <c r="F29" s="101"/>
      <c r="G29" s="101">
        <v>214143168564</v>
      </c>
      <c r="H29" s="101"/>
      <c r="I29" s="110">
        <f t="shared" si="2"/>
        <v>15134463936</v>
      </c>
      <c r="J29" s="101"/>
      <c r="K29" s="101">
        <v>35000000</v>
      </c>
      <c r="L29" s="101"/>
      <c r="M29" s="101">
        <v>229277632500</v>
      </c>
      <c r="N29" s="101"/>
      <c r="O29" s="101">
        <v>212935859450</v>
      </c>
      <c r="P29" s="101"/>
      <c r="Q29" s="110">
        <f t="shared" si="3"/>
        <v>16341773050</v>
      </c>
      <c r="S29" s="111"/>
      <c r="T29" s="111"/>
      <c r="U29" s="111"/>
      <c r="V29" s="111"/>
      <c r="W29" s="111"/>
      <c r="X29" s="111"/>
      <c r="Y29" s="111"/>
    </row>
    <row r="30" spans="1:25" s="105" customFormat="1" ht="40.5" customHeight="1">
      <c r="A30" s="89" t="s">
        <v>84</v>
      </c>
      <c r="B30" s="90"/>
      <c r="C30" s="101">
        <v>1400000</v>
      </c>
      <c r="D30" s="101"/>
      <c r="E30" s="101">
        <v>39217260600</v>
      </c>
      <c r="F30" s="101"/>
      <c r="G30" s="101">
        <v>41304099962</v>
      </c>
      <c r="H30" s="101"/>
      <c r="I30" s="110">
        <f t="shared" si="1"/>
        <v>-2086839362</v>
      </c>
      <c r="J30" s="101"/>
      <c r="K30" s="101">
        <v>1400000</v>
      </c>
      <c r="L30" s="101"/>
      <c r="M30" s="101">
        <v>39217260600</v>
      </c>
      <c r="N30" s="101"/>
      <c r="O30" s="101">
        <v>38300870727</v>
      </c>
      <c r="P30" s="101"/>
      <c r="Q30" s="110">
        <f t="shared" si="0"/>
        <v>916389873</v>
      </c>
      <c r="S30" s="111"/>
      <c r="T30" s="111"/>
      <c r="U30" s="111"/>
      <c r="V30" s="111"/>
      <c r="W30" s="111"/>
      <c r="X30" s="111"/>
      <c r="Y30" s="111"/>
    </row>
    <row r="31" spans="1:25" ht="34.5" customHeight="1" thickBot="1">
      <c r="A31" s="114"/>
      <c r="B31" s="114"/>
      <c r="C31" s="115"/>
      <c r="D31" s="114"/>
      <c r="E31" s="116">
        <f>SUM(E9:E30)</f>
        <v>3439282485372</v>
      </c>
      <c r="F31" s="114"/>
      <c r="G31" s="116">
        <f>SUM(G9:G30)</f>
        <v>3474705102100</v>
      </c>
      <c r="H31" s="114"/>
      <c r="I31" s="226">
        <f>SUM(I9:I30)</f>
        <v>-35422616728</v>
      </c>
      <c r="J31" s="114"/>
      <c r="K31" s="115"/>
      <c r="L31" s="114"/>
      <c r="M31" s="116">
        <f>SUM(M9:M30)</f>
        <v>3439282485372</v>
      </c>
      <c r="N31" s="114"/>
      <c r="O31" s="116">
        <f>SUM(O9:O30)</f>
        <v>3485522122165</v>
      </c>
      <c r="P31" s="114"/>
      <c r="Q31" s="116">
        <f>SUM(Q9:Q30)</f>
        <v>-46239636793</v>
      </c>
      <c r="S31" s="111"/>
      <c r="T31" s="111"/>
      <c r="U31" s="111"/>
      <c r="V31" s="111"/>
      <c r="W31" s="111"/>
      <c r="X31" s="111"/>
      <c r="Y31" s="111"/>
    </row>
    <row r="32" spans="1:25" ht="43.5" thickTop="1">
      <c r="C32" s="101"/>
      <c r="D32" s="101"/>
      <c r="E32" s="101"/>
      <c r="F32" s="101"/>
      <c r="G32" s="101"/>
      <c r="H32" s="101"/>
      <c r="I32" s="101"/>
      <c r="J32" s="101"/>
      <c r="K32" s="101"/>
      <c r="L32" s="101"/>
      <c r="M32" s="101"/>
      <c r="N32" s="101"/>
      <c r="O32" s="101"/>
      <c r="P32" s="101"/>
      <c r="Q32" s="101"/>
    </row>
    <row r="33" spans="1:25" s="26" customFormat="1">
      <c r="C33" s="101"/>
      <c r="D33" s="101"/>
      <c r="E33" s="101"/>
      <c r="F33" s="101"/>
      <c r="G33" s="101"/>
      <c r="H33" s="101"/>
      <c r="I33" s="101"/>
      <c r="J33" s="101"/>
      <c r="K33" s="101"/>
      <c r="L33" s="101"/>
      <c r="M33" s="101"/>
      <c r="N33" s="101"/>
      <c r="O33" s="101"/>
      <c r="P33" s="101"/>
      <c r="Q33" s="101"/>
      <c r="Y33" s="30"/>
    </row>
    <row r="34" spans="1:25" s="26" customFormat="1">
      <c r="C34" s="101"/>
      <c r="D34" s="101"/>
      <c r="E34" s="101"/>
      <c r="F34" s="101"/>
      <c r="G34" s="101"/>
      <c r="H34" s="101"/>
      <c r="I34" s="117"/>
      <c r="J34" s="101"/>
      <c r="K34" s="101"/>
      <c r="L34" s="101"/>
      <c r="M34" s="101"/>
      <c r="N34" s="101"/>
      <c r="O34" s="101"/>
      <c r="P34" s="101"/>
      <c r="Q34" s="101"/>
      <c r="Y34" s="30"/>
    </row>
    <row r="35" spans="1:25" s="26" customFormat="1">
      <c r="C35" s="101"/>
      <c r="D35" s="101"/>
      <c r="E35" s="101"/>
      <c r="F35" s="101"/>
      <c r="G35" s="118"/>
      <c r="H35" s="118"/>
      <c r="I35" s="101"/>
      <c r="J35" s="101"/>
      <c r="K35" s="101"/>
      <c r="L35" s="101"/>
      <c r="M35" s="101"/>
      <c r="N35" s="101"/>
      <c r="O35" s="101"/>
      <c r="P35" s="101"/>
      <c r="Q35" s="101"/>
      <c r="Y35" s="30"/>
    </row>
    <row r="36" spans="1:25" s="26" customFormat="1">
      <c r="I36" s="101"/>
      <c r="Y36" s="30"/>
    </row>
    <row r="37" spans="1:25" s="26" customFormat="1">
      <c r="I37" s="101"/>
      <c r="K37" s="126"/>
      <c r="Y37" s="30"/>
    </row>
    <row r="38" spans="1:25" s="26" customFormat="1">
      <c r="I38" s="101"/>
      <c r="Y38" s="30"/>
    </row>
    <row r="39" spans="1:25" s="26" customFormat="1">
      <c r="I39" s="101"/>
      <c r="Y39" s="30"/>
    </row>
    <row r="40" spans="1:25">
      <c r="E40" s="119"/>
      <c r="F40" s="90"/>
      <c r="I40" s="101"/>
    </row>
    <row r="41" spans="1:25">
      <c r="A41" s="114"/>
      <c r="B41" s="114"/>
      <c r="C41" s="115"/>
      <c r="D41" s="114"/>
      <c r="E41" s="114"/>
      <c r="F41" s="114"/>
      <c r="G41" s="114"/>
      <c r="H41" s="114"/>
      <c r="I41" s="101"/>
      <c r="J41" s="114"/>
      <c r="K41" s="115"/>
      <c r="L41" s="114"/>
      <c r="M41" s="114"/>
      <c r="N41" s="114"/>
      <c r="O41" s="114"/>
      <c r="P41" s="114"/>
    </row>
    <row r="42" spans="1:25">
      <c r="A42" s="114"/>
      <c r="B42" s="114"/>
      <c r="C42" s="115"/>
      <c r="D42" s="114"/>
      <c r="E42" s="119"/>
      <c r="F42" s="90"/>
      <c r="G42" s="119"/>
      <c r="H42" s="90"/>
      <c r="I42" s="101"/>
      <c r="J42" s="114"/>
      <c r="K42" s="115"/>
      <c r="L42" s="114"/>
      <c r="M42" s="114"/>
      <c r="N42" s="114"/>
      <c r="O42" s="114"/>
      <c r="P42" s="114"/>
    </row>
    <row r="43" spans="1:25">
      <c r="E43" s="119"/>
      <c r="F43" s="90"/>
      <c r="G43" s="119"/>
      <c r="H43" s="90"/>
      <c r="I43" s="101"/>
    </row>
    <row r="44" spans="1:25">
      <c r="A44" s="114"/>
      <c r="B44" s="114"/>
      <c r="C44" s="115"/>
      <c r="D44" s="114"/>
      <c r="E44" s="114"/>
      <c r="F44" s="114"/>
      <c r="G44" s="101"/>
      <c r="H44" s="114"/>
      <c r="I44" s="101"/>
      <c r="J44" s="120"/>
      <c r="K44" s="120"/>
      <c r="L44" s="120"/>
      <c r="M44" s="120"/>
      <c r="N44" s="120"/>
      <c r="O44" s="120"/>
      <c r="P44" s="120"/>
      <c r="Q44" s="120"/>
    </row>
    <row r="45" spans="1:25">
      <c r="G45" s="101"/>
      <c r="I45" s="120"/>
      <c r="J45" s="120"/>
      <c r="K45" s="120"/>
      <c r="L45" s="120"/>
      <c r="M45" s="120"/>
      <c r="N45" s="120"/>
      <c r="O45" s="120"/>
      <c r="P45" s="120"/>
      <c r="Q45" s="120"/>
    </row>
    <row r="46" spans="1:25">
      <c r="A46" s="114"/>
      <c r="B46" s="114"/>
      <c r="C46" s="115"/>
      <c r="D46" s="114"/>
      <c r="E46" s="114"/>
      <c r="F46" s="114"/>
      <c r="G46" s="101"/>
      <c r="H46" s="114"/>
      <c r="I46" s="120"/>
      <c r="J46" s="120"/>
      <c r="K46" s="120"/>
      <c r="L46" s="120"/>
      <c r="M46" s="120"/>
      <c r="N46" s="120"/>
      <c r="O46" s="120"/>
      <c r="P46" s="120"/>
      <c r="Q46" s="120"/>
    </row>
    <row r="47" spans="1:25">
      <c r="A47" s="114"/>
      <c r="B47" s="114"/>
      <c r="C47" s="115"/>
      <c r="D47" s="114"/>
      <c r="E47" s="114"/>
      <c r="F47" s="114"/>
      <c r="G47" s="101"/>
      <c r="H47" s="114"/>
      <c r="I47" s="120"/>
      <c r="J47" s="120"/>
      <c r="K47" s="120"/>
      <c r="L47" s="120"/>
      <c r="M47" s="120"/>
      <c r="N47" s="120"/>
      <c r="O47" s="120"/>
      <c r="P47" s="120"/>
      <c r="Q47" s="120"/>
    </row>
    <row r="48" spans="1:25">
      <c r="A48" s="114"/>
      <c r="B48" s="114"/>
      <c r="C48" s="115"/>
      <c r="D48" s="114"/>
      <c r="E48" s="114"/>
      <c r="F48" s="114"/>
      <c r="G48" s="114"/>
      <c r="H48" s="114"/>
      <c r="I48" s="121"/>
      <c r="J48" s="120"/>
      <c r="K48" s="120"/>
      <c r="L48" s="120"/>
      <c r="M48" s="120"/>
      <c r="N48" s="120"/>
      <c r="O48" s="120"/>
      <c r="P48" s="120"/>
      <c r="Q48" s="121"/>
    </row>
    <row r="49" spans="1:17">
      <c r="A49" s="114"/>
      <c r="B49" s="114"/>
      <c r="C49" s="115"/>
      <c r="D49" s="114"/>
      <c r="E49" s="114"/>
      <c r="F49" s="114"/>
      <c r="G49" s="114"/>
      <c r="H49" s="114"/>
      <c r="I49" s="114"/>
      <c r="J49" s="114"/>
      <c r="K49" s="114"/>
      <c r="L49" s="114"/>
      <c r="M49" s="114"/>
      <c r="N49" s="114"/>
      <c r="O49" s="114"/>
      <c r="P49" s="114"/>
      <c r="Q49" s="114"/>
    </row>
    <row r="50" spans="1:17">
      <c r="A50" s="114"/>
      <c r="B50" s="114"/>
      <c r="C50" s="115"/>
      <c r="D50" s="114"/>
      <c r="E50" s="114"/>
      <c r="F50" s="114"/>
      <c r="G50" s="114"/>
      <c r="H50" s="114"/>
      <c r="I50" s="114"/>
      <c r="J50" s="114"/>
      <c r="K50" s="114"/>
      <c r="L50" s="114"/>
      <c r="M50" s="114"/>
      <c r="N50" s="114"/>
      <c r="O50" s="114"/>
      <c r="P50" s="114"/>
      <c r="Q50" s="114"/>
    </row>
    <row r="51" spans="1:17">
      <c r="A51" s="114"/>
      <c r="B51" s="114"/>
      <c r="C51" s="115"/>
      <c r="D51" s="114"/>
      <c r="E51" s="114"/>
      <c r="F51" s="114"/>
      <c r="G51" s="114"/>
      <c r="H51" s="114"/>
      <c r="I51" s="114"/>
      <c r="J51" s="114"/>
      <c r="K51" s="115"/>
      <c r="L51" s="114"/>
      <c r="M51" s="114"/>
      <c r="N51" s="114"/>
      <c r="O51" s="114"/>
      <c r="P51" s="114"/>
    </row>
    <row r="52" spans="1:17">
      <c r="C52" s="122"/>
      <c r="E52" s="123"/>
      <c r="G52" s="123"/>
      <c r="I52" s="124"/>
      <c r="K52" s="122"/>
      <c r="M52" s="123"/>
      <c r="O52" s="123"/>
      <c r="Q52" s="125"/>
    </row>
    <row r="53" spans="1:17">
      <c r="A53" s="114"/>
      <c r="B53" s="114"/>
      <c r="C53" s="115"/>
      <c r="D53" s="114"/>
      <c r="E53" s="114"/>
      <c r="F53" s="114"/>
      <c r="G53" s="114"/>
      <c r="H53" s="114"/>
      <c r="I53" s="114"/>
      <c r="J53" s="114"/>
      <c r="K53" s="115"/>
      <c r="L53" s="114"/>
      <c r="M53" s="114"/>
      <c r="N53" s="114"/>
      <c r="O53" s="114"/>
      <c r="P53" s="114"/>
    </row>
    <row r="54" spans="1:17">
      <c r="A54" s="114"/>
      <c r="B54" s="114"/>
      <c r="C54" s="115"/>
      <c r="D54" s="114"/>
      <c r="E54" s="114"/>
      <c r="F54" s="114"/>
      <c r="G54" s="114"/>
      <c r="H54" s="114"/>
      <c r="I54" s="114"/>
      <c r="J54" s="114"/>
      <c r="K54" s="115"/>
      <c r="L54" s="114"/>
      <c r="M54" s="114"/>
      <c r="N54" s="114"/>
      <c r="O54" s="114"/>
      <c r="P54" s="114"/>
    </row>
    <row r="55" spans="1:17">
      <c r="A55" s="114"/>
      <c r="B55" s="114"/>
      <c r="C55" s="115"/>
      <c r="D55" s="114"/>
      <c r="E55" s="114"/>
      <c r="F55" s="114"/>
      <c r="G55" s="114"/>
      <c r="H55" s="114"/>
      <c r="I55" s="114"/>
      <c r="J55" s="114"/>
      <c r="K55" s="115"/>
      <c r="L55" s="114"/>
      <c r="M55" s="114"/>
      <c r="N55" s="114"/>
      <c r="O55" s="114"/>
      <c r="P55" s="114"/>
    </row>
    <row r="56" spans="1:17">
      <c r="A56" s="114"/>
      <c r="B56" s="114"/>
      <c r="C56" s="115"/>
      <c r="D56" s="114"/>
      <c r="E56" s="114"/>
      <c r="F56" s="114"/>
      <c r="G56" s="114"/>
      <c r="H56" s="114"/>
      <c r="I56" s="114"/>
      <c r="J56" s="114"/>
      <c r="K56" s="115"/>
      <c r="L56" s="114"/>
      <c r="M56" s="114"/>
      <c r="N56" s="114"/>
      <c r="O56" s="114"/>
      <c r="P56" s="114"/>
    </row>
    <row r="57" spans="1:17">
      <c r="A57" s="114"/>
      <c r="B57" s="114"/>
      <c r="C57" s="115"/>
      <c r="D57" s="114"/>
      <c r="E57" s="114"/>
      <c r="F57" s="114"/>
      <c r="G57" s="114"/>
      <c r="H57" s="114"/>
      <c r="I57" s="114"/>
      <c r="J57" s="114"/>
      <c r="K57" s="115"/>
      <c r="L57" s="114"/>
      <c r="M57" s="114"/>
      <c r="N57" s="114"/>
      <c r="O57" s="114"/>
      <c r="P57" s="114"/>
    </row>
    <row r="58" spans="1:17">
      <c r="A58" s="114"/>
      <c r="B58" s="114"/>
      <c r="C58" s="115"/>
      <c r="D58" s="114"/>
      <c r="E58" s="114"/>
      <c r="F58" s="114"/>
      <c r="G58" s="114"/>
      <c r="H58" s="114"/>
      <c r="I58" s="114"/>
      <c r="J58" s="114"/>
      <c r="K58" s="115"/>
      <c r="L58" s="114"/>
      <c r="M58" s="114"/>
      <c r="N58" s="114"/>
      <c r="O58" s="114"/>
      <c r="P58" s="114"/>
    </row>
  </sheetData>
  <autoFilter ref="A8:X8" xr:uid="{00000000-0001-0000-0600-000000000000}"/>
  <sortState xmlns:xlrd2="http://schemas.microsoft.com/office/spreadsheetml/2017/richdata2" ref="A9:Q16">
    <sortCondition descending="1" ref="Q9:Q16"/>
  </sortState>
  <mergeCells count="7">
    <mergeCell ref="A2:Q2"/>
    <mergeCell ref="A3:Q3"/>
    <mergeCell ref="A4:Q4"/>
    <mergeCell ref="A7:A8"/>
    <mergeCell ref="C7:I7"/>
    <mergeCell ref="K7:Q7"/>
    <mergeCell ref="A6:I6"/>
  </mergeCells>
  <printOptions horizontalCentered="1"/>
  <pageMargins left="0.31496062992125984" right="0.31496062992125984" top="0.74803149606299213" bottom="0" header="0.31496062992125984" footer="0.31496062992125984"/>
  <pageSetup paperSize="9" scale="4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16</vt:i4>
      </vt:variant>
    </vt:vector>
  </HeadingPairs>
  <TitlesOfParts>
    <vt:vector size="29" baseType="lpstr">
      <vt:lpstr>روکش</vt:lpstr>
      <vt:lpstr>سهام</vt:lpstr>
      <vt:lpstr>اوراق</vt:lpstr>
      <vt:lpstr>سپرده </vt:lpstr>
      <vt:lpstr>جمع درآمدها</vt:lpstr>
      <vt:lpstr>سود اوراق بهادار و سپرده بانکی </vt:lpstr>
      <vt:lpstr>درآمد سود سهام </vt:lpstr>
      <vt:lpstr>درآمد ناشی از فروش </vt:lpstr>
      <vt:lpstr>درآمد ناشی از تغییر قیمت اوراق </vt:lpstr>
      <vt:lpstr>سرمایه‌گذاری در سهام </vt:lpstr>
      <vt:lpstr>سرمایه‌گذاری در اوراق بهادار </vt:lpstr>
      <vt:lpstr>درآمد سپرده بانکی </vt:lpstr>
      <vt:lpstr>سایر درآمدها </vt:lpstr>
      <vt:lpstr>aaa</vt:lpstr>
      <vt:lpstr>اوراق!Print_Area</vt:lpstr>
      <vt:lpstr>'جمع درآمدها'!Print_Area</vt:lpstr>
      <vt:lpstr>'درآمد سپرده بانکی '!Print_Area</vt:lpstr>
      <vt:lpstr>'درآمد سود سهام '!Print_Area</vt:lpstr>
      <vt:lpstr>'درآمد ناشی از تغییر قیمت اوراق '!Print_Area</vt:lpstr>
      <vt:lpstr>'درآمد ناشی از فروش '!Print_Area</vt:lpstr>
      <vt:lpstr>روکش!Print_Area</vt:lpstr>
      <vt:lpstr>'سایر درآمدها '!Print_Area</vt:lpstr>
      <vt:lpstr>'سپرده '!Print_Area</vt:lpstr>
      <vt:lpstr>'سرمایه‌گذاری در اوراق بهادار '!Print_Area</vt:lpstr>
      <vt:lpstr>'سرمایه‌گذاری در سهام '!Print_Area</vt:lpstr>
      <vt:lpstr>سهام!Print_Area</vt:lpstr>
      <vt:lpstr>'سود اوراق بهادار و سپرده بانکی '!Print_Area</vt:lpstr>
      <vt:lpstr>'سرمایه‌گذاری در سهام '!Print_Titles</vt:lpstr>
      <vt:lpstr>درآمدناشیازتغییرقیمتاوراق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Sadaf Najiun</cp:lastModifiedBy>
  <cp:lastPrinted>2023-04-24T13:57:09Z</cp:lastPrinted>
  <dcterms:created xsi:type="dcterms:W3CDTF">2019-07-05T09:08:54Z</dcterms:created>
  <dcterms:modified xsi:type="dcterms:W3CDTF">2024-03-26T15:03:00Z</dcterms:modified>
</cp:coreProperties>
</file>