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und\4 صندوق آهنگ سهام کیان\گزارش ماهانه\1403 سال\01 فروردین\"/>
    </mc:Choice>
  </mc:AlternateContent>
  <xr:revisionPtr revIDLastSave="0" documentId="13_ncr:1_{9280C1EF-3196-4963-99F2-C26AEE7AA6BB}" xr6:coauthVersionLast="47" xr6:coauthVersionMax="47" xr10:uidLastSave="{00000000-0000-0000-0000-000000000000}"/>
  <bookViews>
    <workbookView xWindow="-120" yWindow="-120" windowWidth="24240" windowHeight="13140" tabRatio="900" xr2:uid="{00000000-000D-0000-FFFF-FFFF00000000}"/>
  </bookViews>
  <sheets>
    <sheet name="روکش" sheetId="20" r:id="rId1"/>
    <sheet name="سهام" sheetId="1" r:id="rId2"/>
    <sheet name="اوراق" sheetId="21" r:id="rId3"/>
    <sheet name="سپرده " sheetId="6" r:id="rId4"/>
    <sheet name="جمع درآمدها" sheetId="15" r:id="rId5"/>
    <sheet name="سود اوراق بهادار و سپرده بانکی " sheetId="7" r:id="rId6"/>
    <sheet name="درآمد سود سهام " sheetId="8" r:id="rId7"/>
    <sheet name="درآمد ناشی از فروش " sheetId="9" r:id="rId8"/>
    <sheet name="درآمد ناشی از تغییر قیمت اوراق " sheetId="10" r:id="rId9"/>
    <sheet name="سرمایه‌گذاری در سهام " sheetId="11" r:id="rId10"/>
    <sheet name="سرمایه‌گذاری در اوراق بهادار " sheetId="18" r:id="rId11"/>
    <sheet name="درآمد سپرده بانکی " sheetId="13" r:id="rId12"/>
    <sheet name="سایر درآمدها " sheetId="14" r:id="rId13"/>
  </sheets>
  <definedNames>
    <definedName name="_xlnm._FilterDatabase" localSheetId="11" hidden="1">'درآمد سپرده بانکی '!$A$9:$M$9</definedName>
    <definedName name="_xlnm._FilterDatabase" localSheetId="8" hidden="1">'درآمد ناشی از تغییر قیمت اوراق '!$A$8:$X$8</definedName>
    <definedName name="_xlnm._FilterDatabase" localSheetId="7" hidden="1">'درآمد ناشی از فروش '!$A$8:$Q$8</definedName>
    <definedName name="_xlnm._FilterDatabase" localSheetId="12" hidden="1">'سایر درآمدها '!$A$9:$M$9</definedName>
    <definedName name="_xlnm._FilterDatabase" localSheetId="9" hidden="1">'سرمایه‌گذاری در سهام '!$A$9:$AA$9</definedName>
    <definedName name="_xlnm._FilterDatabase" localSheetId="1" hidden="1">سهام!$A$11:$AG$11</definedName>
    <definedName name="_xlnm._FilterDatabase" localSheetId="5" hidden="1">'سود اوراق بهادار و سپرده بانکی '!$A$7:$S$7</definedName>
    <definedName name="_xlnm.Print_Area" localSheetId="2">اوراق!$A$1:$AK$13</definedName>
    <definedName name="_xlnm.Print_Area" localSheetId="4">'جمع درآمدها'!$A$1:$I$13</definedName>
    <definedName name="_xlnm.Print_Area" localSheetId="11">'درآمد سپرده بانکی '!$A$1:$L$14</definedName>
    <definedName name="_xlnm.Print_Area" localSheetId="6">'درآمد سود سهام '!$A$1:$S$11</definedName>
    <definedName name="_xlnm.Print_Area" localSheetId="8">'درآمد ناشی از تغییر قیمت اوراق '!$A$1:$Q$30</definedName>
    <definedName name="_xlnm.Print_Area" localSheetId="7">'درآمد ناشی از فروش '!$A$1:$Q$13</definedName>
    <definedName name="_xlnm.Print_Area" localSheetId="0">روکش!$A$1:$L$40</definedName>
    <definedName name="_xlnm.Print_Area" localSheetId="12">'سایر درآمدها '!$A$1:$E$13</definedName>
    <definedName name="_xlnm.Print_Area" localSheetId="3">'سپرده '!$A$1:$S$15</definedName>
    <definedName name="_xlnm.Print_Area" localSheetId="10">'سرمایه‌گذاری در اوراق بهادار '!$A$1:$Q$13</definedName>
    <definedName name="_xlnm.Print_Area" localSheetId="9">'سرمایه‌گذاری در سهام '!$A$1:$U$33</definedName>
    <definedName name="_xlnm.Print_Area" localSheetId="1">سهام!$A$1:$Z$36</definedName>
    <definedName name="_xlnm.Print_Area" localSheetId="5">'سود اوراق بهادار و سپرده بانکی '!$A$1:$T$12</definedName>
    <definedName name="_xlnm.Print_Titles" localSheetId="8">'درآمد ناشی از تغییر قیمت اوراق '!#REF!</definedName>
    <definedName name="_xlnm.Print_Titles" localSheetId="9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0" i="11" l="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10" i="11"/>
  <c r="Q14" i="11"/>
  <c r="Q15" i="11"/>
  <c r="Q10" i="11"/>
  <c r="O34" i="11"/>
  <c r="O33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G34" i="11"/>
  <c r="G14" i="11"/>
  <c r="G15" i="11"/>
  <c r="G10" i="11"/>
  <c r="E34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I9" i="10"/>
  <c r="U11" i="9"/>
  <c r="T10" i="9"/>
  <c r="T11" i="9"/>
  <c r="T9" i="9"/>
  <c r="S10" i="9"/>
  <c r="S11" i="9"/>
  <c r="S9" i="9"/>
  <c r="R10" i="9"/>
  <c r="R11" i="9"/>
  <c r="R9" i="9"/>
  <c r="E12" i="14"/>
  <c r="C12" i="14"/>
  <c r="K11" i="13"/>
  <c r="K14" i="13" s="1"/>
  <c r="K12" i="13"/>
  <c r="K13" i="13"/>
  <c r="K10" i="13"/>
  <c r="G11" i="13"/>
  <c r="G12" i="13"/>
  <c r="G14" i="13" s="1"/>
  <c r="G13" i="13"/>
  <c r="G10" i="13"/>
  <c r="I14" i="13"/>
  <c r="E14" i="13"/>
  <c r="M33" i="11"/>
  <c r="C33" i="11"/>
  <c r="Q10" i="10"/>
  <c r="Q11" i="10"/>
  <c r="Q30" i="10" s="1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9" i="10"/>
  <c r="I10" i="10"/>
  <c r="I11" i="10"/>
  <c r="I30" i="10" s="1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O30" i="10"/>
  <c r="M30" i="10"/>
  <c r="G30" i="10"/>
  <c r="E30" i="10"/>
  <c r="Q10" i="9"/>
  <c r="Q11" i="9"/>
  <c r="Q9" i="9"/>
  <c r="I10" i="9"/>
  <c r="U10" i="9" s="1"/>
  <c r="I11" i="9"/>
  <c r="I9" i="9"/>
  <c r="U9" i="9" s="1"/>
  <c r="O12" i="9"/>
  <c r="M12" i="9"/>
  <c r="G12" i="9"/>
  <c r="E12" i="9"/>
  <c r="S9" i="7"/>
  <c r="S10" i="7"/>
  <c r="S11" i="7"/>
  <c r="S8" i="7"/>
  <c r="M9" i="7"/>
  <c r="M12" i="7" s="1"/>
  <c r="M10" i="7"/>
  <c r="M11" i="7"/>
  <c r="M8" i="7"/>
  <c r="S12" i="7"/>
  <c r="Q12" i="7"/>
  <c r="O12" i="7"/>
  <c r="K12" i="7"/>
  <c r="I12" i="7"/>
  <c r="I10" i="15"/>
  <c r="I11" i="15"/>
  <c r="E11" i="15"/>
  <c r="Q11" i="18"/>
  <c r="E10" i="15"/>
  <c r="Q14" i="6"/>
  <c r="O14" i="6"/>
  <c r="M14" i="6"/>
  <c r="K14" i="6"/>
  <c r="W34" i="1"/>
  <c r="U34" i="1"/>
  <c r="O34" i="1"/>
  <c r="K34" i="1"/>
  <c r="G34" i="1"/>
  <c r="E34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12" i="1"/>
  <c r="S14" i="11"/>
  <c r="I14" i="11"/>
  <c r="S9" i="8"/>
  <c r="M10" i="8"/>
  <c r="M9" i="8"/>
  <c r="O11" i="18"/>
  <c r="M11" i="18"/>
  <c r="K11" i="18"/>
  <c r="G11" i="18"/>
  <c r="E11" i="18"/>
  <c r="C11" i="18"/>
  <c r="Q10" i="8"/>
  <c r="K10" i="8"/>
  <c r="I10" i="8"/>
  <c r="S9" i="6"/>
  <c r="S10" i="6"/>
  <c r="S11" i="6"/>
  <c r="S12" i="6"/>
  <c r="S13" i="6"/>
  <c r="S8" i="6"/>
  <c r="S32" i="11" l="1"/>
  <c r="I32" i="11"/>
  <c r="E33" i="11"/>
  <c r="I12" i="9"/>
  <c r="Q12" i="9"/>
  <c r="S14" i="6"/>
  <c r="Y34" i="1"/>
  <c r="S10" i="8"/>
  <c r="I7" i="8"/>
  <c r="Q6" i="6"/>
  <c r="K6" i="6"/>
  <c r="I17" i="11"/>
  <c r="S16" i="11" l="1"/>
  <c r="S17" i="11"/>
  <c r="I16" i="11" l="1"/>
  <c r="I12" i="11"/>
  <c r="I23" i="11"/>
  <c r="I25" i="11"/>
  <c r="I28" i="11"/>
  <c r="I30" i="11"/>
  <c r="I31" i="11"/>
  <c r="S11" i="11"/>
  <c r="S12" i="11"/>
  <c r="S15" i="11"/>
  <c r="S18" i="11"/>
  <c r="S20" i="11"/>
  <c r="S21" i="11"/>
  <c r="S19" i="11"/>
  <c r="S22" i="11"/>
  <c r="S23" i="11"/>
  <c r="S24" i="11"/>
  <c r="S25" i="11"/>
  <c r="S26" i="11"/>
  <c r="S28" i="11"/>
  <c r="S29" i="11"/>
  <c r="S30" i="11"/>
  <c r="S31" i="11"/>
  <c r="I11" i="11"/>
  <c r="I13" i="11"/>
  <c r="I19" i="11"/>
  <c r="I10" i="18"/>
  <c r="I11" i="18" s="1"/>
  <c r="I18" i="11" l="1"/>
  <c r="I22" i="11"/>
  <c r="I26" i="11"/>
  <c r="I21" i="11"/>
  <c r="I24" i="11"/>
  <c r="I20" i="11"/>
  <c r="I10" i="11"/>
  <c r="G33" i="11"/>
  <c r="I29" i="11"/>
  <c r="S27" i="11"/>
  <c r="S13" i="11"/>
  <c r="AA12" i="21"/>
  <c r="W12" i="21"/>
  <c r="S12" i="21"/>
  <c r="Q12" i="21"/>
  <c r="O12" i="21"/>
  <c r="I15" i="11" l="1"/>
  <c r="I27" i="11"/>
  <c r="K33" i="11"/>
  <c r="I33" i="11"/>
  <c r="S10" i="11"/>
  <c r="Q33" i="11"/>
  <c r="AK12" i="21"/>
  <c r="AI12" i="21"/>
  <c r="AG12" i="21"/>
  <c r="S33" i="11" l="1"/>
  <c r="D11" i="18"/>
  <c r="F11" i="18"/>
  <c r="H11" i="18"/>
  <c r="J11" i="18"/>
  <c r="L11" i="18"/>
  <c r="N11" i="18"/>
  <c r="P11" i="18"/>
  <c r="E8" i="14" l="1"/>
  <c r="C8" i="14"/>
  <c r="I8" i="13"/>
  <c r="E8" i="13"/>
  <c r="K8" i="18"/>
  <c r="C8" i="18"/>
  <c r="L14" i="13" l="1"/>
  <c r="J14" i="13"/>
  <c r="H14" i="13"/>
  <c r="F14" i="13"/>
  <c r="R11" i="18"/>
  <c r="C4" i="18"/>
  <c r="A3" i="18"/>
  <c r="A3" i="13" s="1"/>
  <c r="AA33" i="11"/>
  <c r="R10" i="8"/>
  <c r="P10" i="8"/>
  <c r="N10" i="8"/>
  <c r="L10" i="8"/>
  <c r="J10" i="8"/>
  <c r="O7" i="8"/>
  <c r="A4" i="15"/>
  <c r="A4" i="7" s="1"/>
  <c r="E4" i="6"/>
  <c r="A4" i="8" l="1"/>
  <c r="A4" i="10" s="1"/>
  <c r="A4" i="9" s="1"/>
  <c r="A4" i="11" s="1"/>
  <c r="A4" i="18" s="1"/>
  <c r="A4" i="13" s="1"/>
  <c r="A4" i="14" s="1"/>
  <c r="U24" i="11" l="1"/>
  <c r="U29" i="11"/>
  <c r="U15" i="11"/>
  <c r="U21" i="11"/>
  <c r="U30" i="11"/>
  <c r="U20" i="11"/>
  <c r="U16" i="11"/>
  <c r="U25" i="11"/>
  <c r="U31" i="11"/>
  <c r="U11" i="11"/>
  <c r="U17" i="11"/>
  <c r="U22" i="11"/>
  <c r="U26" i="11"/>
  <c r="U32" i="11"/>
  <c r="U14" i="11"/>
  <c r="U18" i="11"/>
  <c r="U23" i="11"/>
  <c r="U27" i="11"/>
  <c r="U13" i="11"/>
  <c r="U19" i="11"/>
  <c r="U28" i="11"/>
  <c r="U12" i="11" l="1"/>
  <c r="U33" i="11" s="1"/>
  <c r="E9" i="15" l="1"/>
  <c r="E12" i="15" l="1"/>
  <c r="G9" i="15" s="1"/>
  <c r="I9" i="15"/>
  <c r="I12" i="15" s="1"/>
  <c r="G12" i="15" l="1"/>
  <c r="G11" i="15"/>
  <c r="G10" i="15"/>
  <c r="L12" i="9" l="1"/>
  <c r="P12" i="9"/>
  <c r="N12" i="9"/>
  <c r="J12" i="9"/>
  <c r="H12" i="9"/>
</calcChain>
</file>

<file path=xl/sharedStrings.xml><?xml version="1.0" encoding="utf-8"?>
<sst xmlns="http://schemas.openxmlformats.org/spreadsheetml/2006/main" count="459" uniqueCount="142">
  <si>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</si>
  <si>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</si>
  <si>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</si>
  <si>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</si>
  <si>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</si>
  <si>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</si>
  <si>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</si>
  <si>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</si>
  <si>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</si>
  <si>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</si>
  <si>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</si>
  <si>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</si>
  <si>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</si>
  <si>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</si>
  <si>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</si>
  <si>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</si>
  <si>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</si>
  <si>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</si>
  <si>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</si>
  <si>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</si>
  <si>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</si>
  <si>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</si>
  <si>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</si>
  <si>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</si>
  <si>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</si>
  <si>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</si>
  <si>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</si>
  <si>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</si>
  <si>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</si>
  <si>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</si>
  <si>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</si>
  <si>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</si>
  <si>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</si>
  <si>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</si>
  <si>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</si>
  <si>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</si>
  <si>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</si>
  <si>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</si>
  <si>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</si>
  <si>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</si>
  <si>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</si>
  <si>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</si>
  <si>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</si>
  <si>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</si>
  <si>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</si>
  <si>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</si>
  <si>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</si>
  <si>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</si>
  <si>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</si>
  <si>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</si>
  <si>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</si>
  <si>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</si>
  <si>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</si>
  <si>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</si>
  <si>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</si>
  <si>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</si>
  <si>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</si>
  <si>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</si>
  <si>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</si>
  <si>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</si>
  <si>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</si>
  <si>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</si>
  <si>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</si>
  <si>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</si>
  <si>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</si>
  <si>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</si>
  <si>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</si>
  <si>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</si>
  <si>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</si>
  <si>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</si>
  <si>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</si>
  <si>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</si>
  <si>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</si>
  <si>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</si>
  <si>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</si>
  <si>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</si>
  <si>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</si>
  <si>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</si>
  <si>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</si>
  <si>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</si>
  <si>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</si>
  <si>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</si>
  <si>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سرمایه گذاری دارویی تامین</t>
  </si>
  <si>
    <t>سیمان خوزستان</t>
  </si>
  <si>
    <t>م .صنایع و معادن احیاء سپاهان</t>
  </si>
  <si>
    <t>بانک ملت</t>
  </si>
  <si>
    <t>پخش البرز</t>
  </si>
  <si>
    <t>صورت وضعیت پرتفوی</t>
  </si>
  <si>
    <t xml:space="preserve">گزارش وضعیت پرتفوی ماهانه </t>
  </si>
  <si>
    <t>برای ماه منتهی به 1399/04/31</t>
  </si>
  <si>
    <t>1399/07/30</t>
  </si>
  <si>
    <t>1399/08/30</t>
  </si>
  <si>
    <t>بانک خاورمیانه</t>
  </si>
  <si>
    <t>تعدیل کارمزد کارگزار</t>
  </si>
  <si>
    <t>بانک اقتصاد نوین توحید</t>
  </si>
  <si>
    <t>12485067333911</t>
  </si>
  <si>
    <t>1400/04/19</t>
  </si>
  <si>
    <t>کل دارایی ها</t>
  </si>
  <si>
    <t>توزیع دارو پخش</t>
  </si>
  <si>
    <t>سیمان‌شاهرود</t>
  </si>
  <si>
    <t>سیمان‌مازندران‌</t>
  </si>
  <si>
    <t>سرمایه گذاری تامین اجتماعی</t>
  </si>
  <si>
    <t>پالایش نفت اصفهان</t>
  </si>
  <si>
    <t>بانک سامان زعفرانیه</t>
  </si>
  <si>
    <t>8648104013808</t>
  </si>
  <si>
    <t>بانک ملی الوند</t>
  </si>
  <si>
    <t>0228569775003</t>
  </si>
  <si>
    <t>سرمایه‌گذاری‌صندوق‌بازنشستگی‌</t>
  </si>
  <si>
    <t>داروسازی‌ اکسیر</t>
  </si>
  <si>
    <t>سیمان‌ صوفیان‌</t>
  </si>
  <si>
    <t>درآمدها</t>
  </si>
  <si>
    <t>1401/06/21</t>
  </si>
  <si>
    <t>1401/07/25</t>
  </si>
  <si>
    <t>مبین انرژی خلیج فارس</t>
  </si>
  <si>
    <t>2-1-سرمایه‌گذاری در اوراق بهادار با درآمد ثابت</t>
  </si>
  <si>
    <t>دارای مجوز سازمان</t>
  </si>
  <si>
    <t>بورسی یا فرابورسی</t>
  </si>
  <si>
    <t>تاریخ انتشار</t>
  </si>
  <si>
    <t>تاریخ سررسید</t>
  </si>
  <si>
    <t>نرخ موثر</t>
  </si>
  <si>
    <t>قیمت بازار هر ورقه</t>
  </si>
  <si>
    <t>کربن‌ ایران‌</t>
  </si>
  <si>
    <t>گروه مالی صبا تامین</t>
  </si>
  <si>
    <t>تجارت الکترونیک  پارسیان</t>
  </si>
  <si>
    <t>البرزدارو</t>
  </si>
  <si>
    <t>زغال سنگ پروده طبس</t>
  </si>
  <si>
    <t>صنایع‌ لاستیکی‌  سهند</t>
  </si>
  <si>
    <t>1402/12/29</t>
  </si>
  <si>
    <t>صنایع شیمیایی کیمیاگران امروز</t>
  </si>
  <si>
    <t>بانک پاسارگاد الوند</t>
  </si>
  <si>
    <t>209-8100-17419217-1</t>
  </si>
  <si>
    <t>1402/08/15</t>
  </si>
  <si>
    <t>سرمایه‌گذاری در سهام</t>
  </si>
  <si>
    <t>سرمایه‌گذاری در اوراق بهادار</t>
  </si>
  <si>
    <t>درآمد سپرده بانکی</t>
  </si>
  <si>
    <t xml:space="preserve"> منتهی به 1403/01/31</t>
  </si>
  <si>
    <t>1403/01/31</t>
  </si>
  <si>
    <t>برای ماه منتهی به 1403/01/31</t>
  </si>
  <si>
    <t xml:space="preserve">از ابتدای سال مالی تا پایان فروردین ماه </t>
  </si>
  <si>
    <t>طی فروردین ماه</t>
  </si>
  <si>
    <t>از ابتدای سال مالی تا پایان فروردین ماه</t>
  </si>
  <si>
    <t>پتروشیمی‌ خارک‌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</si>
</sst>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55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sz val="48"/>
      <name val="B Nazanin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  <font>
      <sz val="9"/>
      <name val="B Nazanin"/>
      <charset val="178"/>
    </font>
    <font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8"/>
      <color rgb="FF000000"/>
      <name val="B Nazanin"/>
      <charset val="178"/>
    </font>
    <font>
      <sz val="20"/>
      <color rgb="FF000000"/>
      <name val="B Nazanin"/>
      <charset val="178"/>
    </font>
    <font>
      <sz val="28"/>
      <name val="B Nazanin"/>
      <charset val="178"/>
    </font>
    <font>
      <b/>
      <sz val="20"/>
      <color rgb="FFFFFF00"/>
      <name val="B Nazanin"/>
      <charset val="178"/>
    </font>
    <font>
      <sz val="24"/>
      <color theme="1"/>
      <name val="B Nazanin"/>
      <charset val="178"/>
    </font>
    <font>
      <b/>
      <sz val="24"/>
      <color rgb="FFFFFF00"/>
      <name val="B Nazanin"/>
      <charset val="178"/>
    </font>
    <font>
      <sz val="24"/>
      <color rgb="FF000000"/>
      <name val="Tahoma"/>
      <family val="2"/>
    </font>
    <font>
      <sz val="22"/>
      <color rgb="FF000000"/>
      <name val="Tahoma"/>
      <family val="2"/>
    </font>
    <font>
      <sz val="18"/>
      <color rgb="FFFF0000"/>
      <name val="B Nazanin"/>
      <charset val="178"/>
    </font>
    <font>
      <b/>
      <sz val="10"/>
      <color rgb="FF000000"/>
      <name val="B Nazanin"/>
      <charset val="178"/>
    </font>
    <font>
      <b/>
      <sz val="10"/>
      <color rgb="FF000000"/>
      <name val="IRANSans"/>
      <family val="2"/>
    </font>
    <font>
      <b/>
      <sz val="10"/>
      <color rgb="FFFFFFFF"/>
      <name val="IRANSans"/>
      <family val="2"/>
    </font>
    <font>
      <b/>
      <sz val="48"/>
      <name val="B Nazanin"/>
      <charset val="178"/>
    </font>
    <font>
      <b/>
      <sz val="22"/>
      <name val="B Nazanin"/>
      <charset val="178"/>
    </font>
    <font>
      <b/>
      <sz val="26"/>
      <name val="B Titr"/>
      <charset val="178"/>
    </font>
    <font>
      <b/>
      <sz val="20"/>
      <name val="B Titr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33">
    <xf numFmtId="0" fontId="0" fillId="0" borderId="0" xfId="0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4" fillId="0" borderId="0" xfId="0" applyFont="1" applyAlignment="1">
      <alignment horizontal="center"/>
    </xf>
    <xf numFmtId="165" fontId="24" fillId="0" borderId="2" xfId="0" applyNumberFormat="1" applyFont="1" applyBorder="1" applyAlignment="1">
      <alignment horizontal="center" vertical="center"/>
    </xf>
    <xf numFmtId="10" fontId="25" fillId="0" borderId="0" xfId="0" applyNumberFormat="1" applyFont="1" applyAlignment="1">
      <alignment horizontal="center"/>
    </xf>
    <xf numFmtId="10" fontId="8" fillId="0" borderId="2" xfId="1" applyNumberFormat="1" applyFont="1" applyFill="1" applyBorder="1" applyAlignment="1">
      <alignment horizontal="center" vertical="center"/>
    </xf>
    <xf numFmtId="3" fontId="8" fillId="0" borderId="0" xfId="0" applyNumberFormat="1" applyFont="1"/>
    <xf numFmtId="165" fontId="8" fillId="0" borderId="0" xfId="0" applyNumberFormat="1" applyFont="1"/>
    <xf numFmtId="168" fontId="8" fillId="0" borderId="0" xfId="0" applyNumberFormat="1" applyFont="1"/>
    <xf numFmtId="10" fontId="8" fillId="0" borderId="2" xfId="1" applyNumberFormat="1" applyFont="1" applyBorder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/>
    </xf>
    <xf numFmtId="165" fontId="33" fillId="0" borderId="0" xfId="2" applyNumberFormat="1" applyFont="1" applyFill="1"/>
    <xf numFmtId="10" fontId="24" fillId="0" borderId="0" xfId="0" applyNumberFormat="1" applyFont="1" applyAlignment="1">
      <alignment horizontal="center"/>
    </xf>
    <xf numFmtId="10" fontId="24" fillId="0" borderId="2" xfId="1" applyNumberFormat="1" applyFont="1" applyFill="1" applyBorder="1" applyAlignment="1">
      <alignment horizontal="center" vertical="center"/>
    </xf>
    <xf numFmtId="10" fontId="11" fillId="0" borderId="0" xfId="1" applyNumberFormat="1" applyFont="1" applyFill="1" applyAlignment="1">
      <alignment horizontal="center" vertical="center"/>
    </xf>
    <xf numFmtId="10" fontId="11" fillId="0" borderId="2" xfId="1" applyNumberFormat="1" applyFont="1" applyFill="1" applyBorder="1" applyAlignment="1">
      <alignment horizontal="center" vertical="center"/>
    </xf>
    <xf numFmtId="10" fontId="13" fillId="0" borderId="2" xfId="1" applyNumberFormat="1" applyFont="1" applyFill="1" applyBorder="1" applyAlignment="1">
      <alignment horizontal="center"/>
    </xf>
    <xf numFmtId="167" fontId="8" fillId="0" borderId="0" xfId="2" applyNumberFormat="1" applyFont="1" applyFill="1" applyAlignment="1">
      <alignment vertical="center"/>
    </xf>
    <xf numFmtId="165" fontId="37" fillId="0" borderId="0" xfId="0" applyNumberFormat="1" applyFont="1" applyAlignment="1">
      <alignment vertical="center" wrapText="1"/>
    </xf>
    <xf numFmtId="167" fontId="8" fillId="0" borderId="0" xfId="0" applyNumberFormat="1" applyFont="1"/>
    <xf numFmtId="165" fontId="24" fillId="0" borderId="0" xfId="0" applyNumberFormat="1" applyFont="1"/>
    <xf numFmtId="167" fontId="41" fillId="0" borderId="0" xfId="2" applyNumberFormat="1" applyFont="1" applyFill="1" applyAlignment="1">
      <alignment vertical="center"/>
    </xf>
    <xf numFmtId="0" fontId="8" fillId="0" borderId="0" xfId="0" applyFont="1" applyAlignment="1">
      <alignment wrapText="1"/>
    </xf>
    <xf numFmtId="167" fontId="42" fillId="0" borderId="8" xfId="2" applyNumberFormat="1" applyFont="1" applyFill="1" applyBorder="1" applyAlignment="1">
      <alignment vertical="center"/>
    </xf>
    <xf numFmtId="0" fontId="42" fillId="0" borderId="8" xfId="0" applyFont="1" applyBorder="1" applyAlignment="1">
      <alignment vertical="center"/>
    </xf>
    <xf numFmtId="167" fontId="24" fillId="0" borderId="0" xfId="2" applyNumberFormat="1" applyFont="1" applyFill="1" applyAlignment="1">
      <alignment vertical="center"/>
    </xf>
    <xf numFmtId="167" fontId="44" fillId="0" borderId="8" xfId="2" applyNumberFormat="1" applyFont="1" applyFill="1" applyBorder="1" applyAlignment="1">
      <alignment vertical="center"/>
    </xf>
    <xf numFmtId="3" fontId="24" fillId="0" borderId="0" xfId="0" applyNumberFormat="1" applyFont="1" applyAlignment="1">
      <alignment vertical="center"/>
    </xf>
    <xf numFmtId="0" fontId="14" fillId="0" borderId="0" xfId="3" applyFont="1" applyAlignment="1">
      <alignment horizontal="right" vertical="center" readingOrder="2"/>
    </xf>
    <xf numFmtId="0" fontId="26" fillId="0" borderId="0" xfId="3" applyFont="1" applyAlignment="1">
      <alignment horizontal="center" vertical="center" wrapText="1"/>
    </xf>
    <xf numFmtId="0" fontId="24" fillId="0" borderId="0" xfId="3" applyFont="1" applyAlignment="1">
      <alignment vertical="center" wrapText="1"/>
    </xf>
    <xf numFmtId="0" fontId="26" fillId="0" borderId="9" xfId="3" applyFont="1" applyBorder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41" fontId="8" fillId="0" borderId="0" xfId="0" applyNumberFormat="1" applyFont="1" applyAlignment="1">
      <alignment wrapText="1"/>
    </xf>
    <xf numFmtId="41" fontId="8" fillId="0" borderId="0" xfId="0" applyNumberFormat="1" applyFont="1"/>
    <xf numFmtId="0" fontId="8" fillId="0" borderId="2" xfId="0" applyFont="1" applyBorder="1"/>
    <xf numFmtId="41" fontId="8" fillId="0" borderId="2" xfId="0" applyNumberFormat="1" applyFont="1" applyBorder="1"/>
    <xf numFmtId="165" fontId="0" fillId="0" borderId="0" xfId="2" applyNumberFormat="1" applyFont="1" applyFill="1"/>
    <xf numFmtId="165" fontId="31" fillId="0" borderId="0" xfId="0" applyNumberFormat="1" applyFont="1" applyFill="1"/>
    <xf numFmtId="165" fontId="52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0" fontId="54" fillId="0" borderId="0" xfId="0" applyFont="1" applyFill="1" applyAlignment="1">
      <alignment horizontal="right" vertical="center" readingOrder="2"/>
    </xf>
    <xf numFmtId="3" fontId="54" fillId="0" borderId="0" xfId="0" applyNumberFormat="1" applyFont="1" applyFill="1" applyAlignment="1">
      <alignment horizontal="right" vertical="center" readingOrder="2"/>
    </xf>
    <xf numFmtId="0" fontId="54" fillId="0" borderId="0" xfId="0" applyFont="1" applyFill="1" applyAlignment="1">
      <alignment horizontal="center" vertical="center" readingOrder="2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30" fillId="0" borderId="1" xfId="0" applyNumberFormat="1" applyFont="1" applyFill="1" applyBorder="1" applyAlignment="1">
      <alignment horizontal="center" vertical="center" wrapText="1"/>
    </xf>
    <xf numFmtId="0" fontId="30" fillId="0" borderId="0" xfId="0" applyFont="1" applyFill="1"/>
    <xf numFmtId="0" fontId="29" fillId="0" borderId="0" xfId="0" applyFont="1" applyFill="1"/>
    <xf numFmtId="165" fontId="29" fillId="0" borderId="0" xfId="0" applyNumberFormat="1" applyFont="1" applyFill="1" applyAlignment="1">
      <alignment horizontal="right" vertical="center"/>
    </xf>
    <xf numFmtId="10" fontId="29" fillId="0" borderId="0" xfId="0" applyNumberFormat="1" applyFont="1" applyFill="1" applyAlignment="1">
      <alignment horizontal="center"/>
    </xf>
    <xf numFmtId="3" fontId="29" fillId="0" borderId="0" xfId="0" applyNumberFormat="1" applyFont="1" applyFill="1"/>
    <xf numFmtId="165" fontId="30" fillId="0" borderId="2" xfId="0" applyNumberFormat="1" applyFont="1" applyFill="1" applyBorder="1"/>
    <xf numFmtId="3" fontId="36" fillId="0" borderId="0" xfId="0" applyNumberFormat="1" applyFont="1" applyFill="1"/>
    <xf numFmtId="165" fontId="36" fillId="0" borderId="0" xfId="0" applyNumberFormat="1" applyFont="1" applyFill="1" applyAlignment="1">
      <alignment horizontal="right" vertical="center"/>
    </xf>
    <xf numFmtId="0" fontId="4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3" fontId="35" fillId="0" borderId="0" xfId="0" applyNumberFormat="1" applyFont="1" applyFill="1"/>
    <xf numFmtId="0" fontId="6" fillId="0" borderId="0" xfId="0" applyFont="1" applyFill="1"/>
    <xf numFmtId="3" fontId="4" fillId="0" borderId="0" xfId="0" applyNumberFormat="1" applyFont="1" applyFill="1"/>
    <xf numFmtId="0" fontId="11" fillId="0" borderId="0" xfId="0" applyFont="1" applyFill="1"/>
    <xf numFmtId="168" fontId="4" fillId="0" borderId="0" xfId="0" applyNumberFormat="1" applyFont="1" applyFill="1"/>
    <xf numFmtId="165" fontId="4" fillId="0" borderId="0" xfId="0" applyNumberFormat="1" applyFont="1" applyFill="1"/>
    <xf numFmtId="0" fontId="4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readingOrder="2"/>
    </xf>
    <xf numFmtId="0" fontId="5" fillId="0" borderId="4" xfId="0" applyFont="1" applyFill="1" applyBorder="1" applyAlignment="1">
      <alignment horizontal="center" vertical="center"/>
    </xf>
    <xf numFmtId="3" fontId="11" fillId="0" borderId="0" xfId="0" applyNumberFormat="1" applyFont="1" applyFill="1"/>
    <xf numFmtId="0" fontId="11" fillId="0" borderId="0" xfId="0" applyFont="1" applyFill="1" applyAlignment="1">
      <alignment vertical="center"/>
    </xf>
    <xf numFmtId="41" fontId="4" fillId="0" borderId="0" xfId="0" applyNumberFormat="1" applyFont="1" applyFill="1"/>
    <xf numFmtId="168" fontId="11" fillId="0" borderId="0" xfId="0" applyNumberFormat="1" applyFont="1" applyFill="1"/>
    <xf numFmtId="0" fontId="8" fillId="0" borderId="0" xfId="3" applyFont="1" applyFill="1"/>
    <xf numFmtId="0" fontId="3" fillId="0" borderId="0" xfId="3" applyFont="1" applyFill="1" applyAlignment="1">
      <alignment horizontal="center" vertical="center"/>
    </xf>
    <xf numFmtId="0" fontId="19" fillId="0" borderId="0" xfId="0" applyFont="1" applyFill="1" applyAlignment="1">
      <alignment horizontal="right" vertical="center" readingOrder="2"/>
    </xf>
    <xf numFmtId="0" fontId="3" fillId="0" borderId="5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wrapText="1"/>
    </xf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165" fontId="8" fillId="0" borderId="2" xfId="0" applyNumberFormat="1" applyFont="1" applyFill="1" applyBorder="1"/>
    <xf numFmtId="166" fontId="8" fillId="0" borderId="2" xfId="3" applyNumberFormat="1" applyFont="1" applyFill="1" applyBorder="1"/>
    <xf numFmtId="168" fontId="8" fillId="0" borderId="0" xfId="3" applyNumberFormat="1" applyFont="1" applyFill="1"/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horizontal="center" vertical="center"/>
    </xf>
    <xf numFmtId="41" fontId="8" fillId="0" borderId="0" xfId="0" applyNumberFormat="1" applyFont="1" applyFill="1"/>
    <xf numFmtId="167" fontId="10" fillId="0" borderId="0" xfId="2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horizontal="right" vertical="center"/>
    </xf>
    <xf numFmtId="41" fontId="24" fillId="0" borderId="0" xfId="0" applyNumberFormat="1" applyFont="1" applyFill="1" applyAlignment="1">
      <alignment vertical="center"/>
    </xf>
    <xf numFmtId="3" fontId="24" fillId="0" borderId="0" xfId="0" applyNumberFormat="1" applyFont="1" applyFill="1" applyAlignment="1">
      <alignment vertical="center"/>
    </xf>
    <xf numFmtId="165" fontId="24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41" fontId="33" fillId="0" borderId="0" xfId="0" applyNumberFormat="1" applyFont="1" applyFill="1"/>
    <xf numFmtId="41" fontId="47" fillId="0" borderId="0" xfId="0" applyNumberFormat="1" applyFont="1" applyFill="1"/>
    <xf numFmtId="3" fontId="8" fillId="0" borderId="0" xfId="0" applyNumberFormat="1" applyFont="1" applyFill="1"/>
    <xf numFmtId="165" fontId="9" fillId="0" borderId="0" xfId="0" applyNumberFormat="1" applyFont="1" applyFill="1" applyAlignment="1">
      <alignment vertical="center"/>
    </xf>
    <xf numFmtId="165" fontId="38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167" fontId="11" fillId="0" borderId="0" xfId="2" applyNumberFormat="1" applyFont="1" applyFill="1" applyAlignment="1">
      <alignment vertical="center"/>
    </xf>
    <xf numFmtId="0" fontId="13" fillId="0" borderId="0" xfId="0" applyFont="1" applyFill="1"/>
    <xf numFmtId="0" fontId="9" fillId="0" borderId="0" xfId="0" applyFont="1" applyFill="1"/>
    <xf numFmtId="0" fontId="8" fillId="0" borderId="0" xfId="0" applyFont="1" applyFill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165" fontId="8" fillId="0" borderId="0" xfId="0" applyNumberFormat="1" applyFont="1" applyFill="1" applyAlignment="1">
      <alignment wrapText="1"/>
    </xf>
    <xf numFmtId="0" fontId="8" fillId="0" borderId="0" xfId="0" applyFont="1" applyFill="1" applyAlignment="1">
      <alignment horizontal="right" vertical="center"/>
    </xf>
    <xf numFmtId="168" fontId="8" fillId="0" borderId="0" xfId="0" applyNumberFormat="1" applyFont="1" applyFill="1"/>
    <xf numFmtId="3" fontId="50" fillId="0" borderId="0" xfId="0" applyNumberFormat="1" applyFont="1" applyFill="1"/>
    <xf numFmtId="165" fontId="47" fillId="0" borderId="0" xfId="0" applyNumberFormat="1" applyFont="1" applyFill="1" applyAlignment="1">
      <alignment horizontal="right" vertical="center"/>
    </xf>
    <xf numFmtId="165" fontId="33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36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readingOrder="2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vertical="center"/>
    </xf>
    <xf numFmtId="0" fontId="26" fillId="0" borderId="6" xfId="0" applyFont="1" applyFill="1" applyBorder="1" applyAlignment="1">
      <alignment horizontal="center" vertical="center"/>
    </xf>
    <xf numFmtId="0" fontId="42" fillId="0" borderId="8" xfId="0" applyFont="1" applyFill="1" applyBorder="1" applyAlignment="1">
      <alignment vertical="center"/>
    </xf>
    <xf numFmtId="0" fontId="23" fillId="0" borderId="0" xfId="0" applyFont="1" applyFill="1"/>
    <xf numFmtId="0" fontId="24" fillId="0" borderId="0" xfId="0" applyFont="1" applyFill="1"/>
    <xf numFmtId="41" fontId="24" fillId="0" borderId="0" xfId="0" applyNumberFormat="1" applyFont="1" applyFill="1"/>
    <xf numFmtId="10" fontId="24" fillId="0" borderId="0" xfId="0" applyNumberFormat="1" applyFont="1" applyFill="1" applyAlignment="1">
      <alignment horizontal="center" vertical="center"/>
    </xf>
    <xf numFmtId="3" fontId="45" fillId="0" borderId="0" xfId="0" applyNumberFormat="1" applyFont="1" applyFill="1"/>
    <xf numFmtId="3" fontId="40" fillId="0" borderId="0" xfId="0" applyNumberFormat="1" applyFont="1" applyFill="1"/>
    <xf numFmtId="3" fontId="46" fillId="0" borderId="0" xfId="0" applyNumberFormat="1" applyFont="1" applyFill="1"/>
    <xf numFmtId="3" fontId="39" fillId="0" borderId="0" xfId="0" applyNumberFormat="1" applyFont="1" applyFill="1"/>
    <xf numFmtId="41" fontId="24" fillId="0" borderId="0" xfId="0" applyNumberFormat="1" applyFont="1" applyFill="1" applyAlignment="1">
      <alignment horizontal="center" vertical="center"/>
    </xf>
    <xf numFmtId="3" fontId="24" fillId="0" borderId="0" xfId="0" applyNumberFormat="1" applyFont="1" applyFill="1" applyAlignment="1">
      <alignment horizontal="center" vertical="center"/>
    </xf>
    <xf numFmtId="167" fontId="36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166" fontId="24" fillId="0" borderId="0" xfId="0" applyNumberFormat="1" applyFont="1" applyFill="1" applyAlignment="1">
      <alignment vertical="center"/>
    </xf>
    <xf numFmtId="3" fontId="49" fillId="0" borderId="0" xfId="0" applyNumberFormat="1" applyFont="1" applyFill="1" applyAlignment="1">
      <alignment vertical="center"/>
    </xf>
    <xf numFmtId="3" fontId="48" fillId="0" borderId="0" xfId="0" applyNumberFormat="1" applyFont="1" applyFill="1" applyBorder="1" applyAlignment="1">
      <alignment horizontal="center" vertical="top"/>
    </xf>
    <xf numFmtId="167" fontId="24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43" fontId="11" fillId="0" borderId="0" xfId="0" applyNumberFormat="1" applyFont="1" applyFill="1" applyAlignment="1">
      <alignment horizontal="center"/>
    </xf>
    <xf numFmtId="41" fontId="11" fillId="0" borderId="0" xfId="0" applyNumberFormat="1" applyFont="1" applyFill="1"/>
    <xf numFmtId="10" fontId="11" fillId="0" borderId="0" xfId="0" applyNumberFormat="1" applyFont="1" applyFill="1" applyAlignment="1">
      <alignment horizontal="center"/>
    </xf>
    <xf numFmtId="3" fontId="11" fillId="0" borderId="0" xfId="0" applyNumberFormat="1" applyFont="1" applyFill="1" applyAlignment="1">
      <alignment horizontal="center"/>
    </xf>
    <xf numFmtId="165" fontId="11" fillId="0" borderId="0" xfId="0" applyNumberFormat="1" applyFont="1" applyFill="1"/>
    <xf numFmtId="0" fontId="3" fillId="0" borderId="3" xfId="0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horizontal="center"/>
    </xf>
    <xf numFmtId="43" fontId="8" fillId="0" borderId="0" xfId="0" applyNumberFormat="1" applyFont="1" applyFill="1" applyAlignment="1">
      <alignment horizontal="center"/>
    </xf>
    <xf numFmtId="167" fontId="8" fillId="0" borderId="0" xfId="0" applyNumberFormat="1" applyFont="1" applyFill="1"/>
    <xf numFmtId="0" fontId="3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11" fillId="0" borderId="0" xfId="0" applyFont="1" applyFill="1" applyAlignment="1">
      <alignment wrapText="1"/>
    </xf>
    <xf numFmtId="165" fontId="11" fillId="0" borderId="0" xfId="0" applyNumberFormat="1" applyFont="1" applyFill="1" applyAlignment="1">
      <alignment wrapText="1"/>
    </xf>
    <xf numFmtId="3" fontId="34" fillId="0" borderId="0" xfId="0" applyNumberFormat="1" applyFont="1" applyFill="1"/>
    <xf numFmtId="0" fontId="3" fillId="0" borderId="1" xfId="0" applyFont="1" applyFill="1" applyBorder="1" applyAlignment="1">
      <alignment horizontal="center" vertical="center"/>
    </xf>
    <xf numFmtId="166" fontId="24" fillId="0" borderId="2" xfId="0" applyNumberFormat="1" applyFont="1" applyFill="1" applyBorder="1" applyAlignment="1">
      <alignment vertical="center"/>
    </xf>
    <xf numFmtId="0" fontId="26" fillId="0" borderId="9" xfId="3" applyFont="1" applyFill="1" applyBorder="1" applyAlignment="1">
      <alignment horizontal="center" vertical="center" wrapText="1"/>
    </xf>
    <xf numFmtId="0" fontId="24" fillId="0" borderId="0" xfId="3" applyFont="1" applyFill="1" applyAlignment="1">
      <alignment vertical="center" wrapText="1"/>
    </xf>
    <xf numFmtId="0" fontId="26" fillId="0" borderId="7" xfId="3" applyFont="1" applyFill="1" applyBorder="1" applyAlignment="1">
      <alignment horizontal="center" vertical="center" wrapText="1"/>
    </xf>
    <xf numFmtId="0" fontId="26" fillId="0" borderId="0" xfId="3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3" fontId="13" fillId="0" borderId="2" xfId="0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vertical="center"/>
    </xf>
    <xf numFmtId="165" fontId="8" fillId="0" borderId="2" xfId="0" applyNumberFormat="1" applyFont="1" applyFill="1" applyBorder="1" applyAlignment="1">
      <alignment horizontal="right" vertical="center"/>
    </xf>
    <xf numFmtId="167" fontId="26" fillId="0" borderId="1" xfId="2" applyNumberFormat="1" applyFont="1" applyFill="1" applyBorder="1" applyAlignment="1">
      <alignment horizontal="center" vertical="center" wrapText="1"/>
    </xf>
    <xf numFmtId="41" fontId="8" fillId="0" borderId="7" xfId="0" applyNumberFormat="1" applyFont="1" applyFill="1" applyBorder="1"/>
    <xf numFmtId="10" fontId="30" fillId="0" borderId="2" xfId="1" applyNumberFormat="1" applyFont="1" applyFill="1" applyBorder="1" applyAlignment="1">
      <alignment horizontal="center"/>
    </xf>
    <xf numFmtId="0" fontId="32" fillId="0" borderId="4" xfId="0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vertical="center"/>
    </xf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0" xfId="3" applyFont="1" applyAlignment="1">
      <alignment horizontal="right" vertical="center" readingOrder="2"/>
    </xf>
    <xf numFmtId="0" fontId="8" fillId="0" borderId="6" xfId="0" applyFont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28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65" fontId="51" fillId="0" borderId="0" xfId="0" applyNumberFormat="1" applyFont="1" applyFill="1" applyAlignment="1">
      <alignment horizontal="center" vertical="center"/>
    </xf>
    <xf numFmtId="165" fontId="30" fillId="0" borderId="0" xfId="0" applyNumberFormat="1" applyFont="1" applyFill="1" applyAlignment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/>
    </xf>
    <xf numFmtId="0" fontId="53" fillId="0" borderId="0" xfId="0" applyFont="1" applyFill="1" applyAlignment="1">
      <alignment horizontal="right" vertical="center" readingOrder="2"/>
    </xf>
    <xf numFmtId="0" fontId="3" fillId="0" borderId="0" xfId="3" applyFont="1" applyFill="1" applyAlignment="1">
      <alignment horizontal="center" vertical="center"/>
    </xf>
    <xf numFmtId="0" fontId="19" fillId="0" borderId="0" xfId="0" applyFont="1" applyFill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</cellXfs>
  <cellStyles count="5">
    <cellStyle name="Comma" xfId="2" builtinId="3"/>
    <cellStyle name="Comma 2" xfId="4" xr:uid="{20F315B7-6660-4AC9-9D35-9FCEB33F9C15}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52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D8C9E9-4701-4F8B-B057-25A784115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914000" y="0"/>
          <a:ext cx="7772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tabSelected="1" view="pageBreakPreview" topLeftCell="A19" zoomScaleNormal="100" zoomScaleSheetLayoutView="100" workbookViewId="0">
      <selection activeCell="D58" sqref="D58"/>
    </sheetView>
  </sheetViews>
  <sheetFormatPr defaultRowHeight="15"/>
  <sheetData>
    <row r="19" spans="1:13" ht="15" customHeight="1"/>
    <row r="20" spans="1:13" ht="15" customHeight="1"/>
    <row r="21" spans="1:13" ht="15" customHeight="1"/>
    <row r="23" spans="1:13" ht="15" customHeight="1">
      <c r="A23" s="197" t="s">
        <v>88</v>
      </c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</row>
    <row r="24" spans="1:13" ht="15" customHeight="1">
      <c r="A24" s="197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</row>
    <row r="25" spans="1:13" ht="15" customHeight="1">
      <c r="A25" s="197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</row>
    <row r="28" spans="1:13">
      <c r="A28" s="198" t="s">
        <v>135</v>
      </c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</row>
    <row r="29" spans="1:13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</row>
    <row r="30" spans="1:13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</row>
    <row r="32" spans="1:13">
      <c r="C32" s="16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A55"/>
  <sheetViews>
    <sheetView rightToLeft="1" view="pageBreakPreview" zoomScale="33" zoomScaleNormal="91" zoomScaleSheetLayoutView="33" workbookViewId="0">
      <selection activeCell="C9" sqref="C9:U9"/>
    </sheetView>
  </sheetViews>
  <sheetFormatPr defaultColWidth="9.140625" defaultRowHeight="27.75"/>
  <cols>
    <col min="1" max="1" width="74.140625" style="53" bestFit="1" customWidth="1"/>
    <col min="2" max="2" width="1" style="53" customWidth="1"/>
    <col min="3" max="3" width="39.28515625" style="53" bestFit="1" customWidth="1"/>
    <col min="4" max="4" width="1" style="53" customWidth="1"/>
    <col min="5" max="5" width="45.7109375" style="53" bestFit="1" customWidth="1"/>
    <col min="6" max="6" width="2.5703125" style="53" customWidth="1"/>
    <col min="7" max="7" width="44.28515625" style="53" bestFit="1" customWidth="1"/>
    <col min="8" max="8" width="1" style="53" customWidth="1"/>
    <col min="9" max="9" width="43.85546875" style="53" bestFit="1" customWidth="1"/>
    <col min="10" max="10" width="1" style="53" customWidth="1"/>
    <col min="11" max="11" width="22.28515625" style="54" customWidth="1"/>
    <col min="12" max="12" width="1" style="53" customWidth="1"/>
    <col min="13" max="13" width="44.28515625" style="53" bestFit="1" customWidth="1"/>
    <col min="14" max="14" width="1" style="53" customWidth="1"/>
    <col min="15" max="15" width="44.5703125" style="53" bestFit="1" customWidth="1"/>
    <col min="16" max="16" width="1.5703125" style="53" customWidth="1"/>
    <col min="17" max="17" width="44" style="53" customWidth="1"/>
    <col min="18" max="18" width="1.28515625" style="53" customWidth="1"/>
    <col min="19" max="19" width="43.42578125" style="53" customWidth="1"/>
    <col min="20" max="20" width="1" style="53" customWidth="1"/>
    <col min="21" max="21" width="23.42578125" style="54" customWidth="1"/>
    <col min="22" max="22" width="1" style="53" customWidth="1"/>
    <col min="23" max="23" width="36.5703125" style="53" bestFit="1" customWidth="1"/>
    <col min="24" max="24" width="34.85546875" style="53" bestFit="1" customWidth="1"/>
    <col min="25" max="25" width="37.7109375" style="53" bestFit="1" customWidth="1"/>
    <col min="26" max="26" width="23" style="53" bestFit="1" customWidth="1"/>
    <col min="27" max="27" width="31.7109375" style="53" bestFit="1" customWidth="1"/>
    <col min="28" max="16384" width="9.140625" style="53"/>
  </cols>
  <sheetData>
    <row r="2" spans="1:25" s="45" customFormat="1" ht="78">
      <c r="A2" s="222" t="s">
        <v>65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</row>
    <row r="3" spans="1:25" s="45" customFormat="1" ht="78">
      <c r="A3" s="222" t="s">
        <v>29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</row>
    <row r="4" spans="1:25" s="45" customFormat="1" ht="78">
      <c r="A4" s="222" t="str">
        <f>'درآمد ناشی از فروش '!A4:Q4</f>
        <v>برای ماه منتهی به 1403/01/31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</row>
    <row r="5" spans="1:25" s="47" customFormat="1" ht="36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</row>
    <row r="6" spans="1:25" s="48" customFormat="1" ht="53.25">
      <c r="A6" s="225" t="s">
        <v>78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U6" s="49"/>
    </row>
    <row r="7" spans="1:25" ht="40.5">
      <c r="A7" s="50"/>
      <c r="B7" s="50"/>
      <c r="C7" s="50"/>
      <c r="D7" s="50"/>
      <c r="E7" s="50"/>
      <c r="F7" s="50"/>
      <c r="G7" s="50"/>
      <c r="H7" s="50"/>
      <c r="I7" s="51"/>
      <c r="J7" s="50"/>
      <c r="K7" s="52"/>
      <c r="L7" s="50"/>
      <c r="M7" s="50"/>
      <c r="N7" s="50"/>
      <c r="O7" s="50"/>
      <c r="P7" s="50"/>
      <c r="Q7" s="50"/>
      <c r="R7" s="50"/>
      <c r="S7" s="51"/>
    </row>
    <row r="8" spans="1:25" s="48" customFormat="1" ht="46.5" customHeight="1" thickBot="1">
      <c r="A8" s="223" t="s">
        <v>3</v>
      </c>
      <c r="C8" s="224" t="s">
        <v>139</v>
      </c>
      <c r="D8" s="224" t="s">
        <v>31</v>
      </c>
      <c r="E8" s="224" t="s">
        <v>31</v>
      </c>
      <c r="F8" s="224"/>
      <c r="G8" s="224" t="s">
        <v>31</v>
      </c>
      <c r="H8" s="224" t="s">
        <v>31</v>
      </c>
      <c r="I8" s="224" t="s">
        <v>31</v>
      </c>
      <c r="J8" s="224" t="s">
        <v>31</v>
      </c>
      <c r="K8" s="224" t="s">
        <v>31</v>
      </c>
      <c r="M8" s="224" t="s">
        <v>140</v>
      </c>
      <c r="N8" s="224" t="s">
        <v>32</v>
      </c>
      <c r="O8" s="224" t="s">
        <v>32</v>
      </c>
      <c r="P8" s="224" t="s">
        <v>32</v>
      </c>
      <c r="Q8" s="224" t="s">
        <v>32</v>
      </c>
      <c r="R8" s="224"/>
      <c r="S8" s="224" t="s">
        <v>32</v>
      </c>
      <c r="T8" s="224" t="s">
        <v>32</v>
      </c>
      <c r="U8" s="224" t="s">
        <v>32</v>
      </c>
    </row>
    <row r="9" spans="1:25" s="55" customFormat="1" ht="76.5" customHeight="1" thickBot="1">
      <c r="A9" s="224" t="s">
        <v>3</v>
      </c>
      <c r="C9" s="56" t="s">
        <v>49</v>
      </c>
      <c r="E9" s="56" t="s">
        <v>50</v>
      </c>
      <c r="F9" s="56"/>
      <c r="G9" s="56" t="s">
        <v>51</v>
      </c>
      <c r="I9" s="56" t="s">
        <v>22</v>
      </c>
      <c r="K9" s="56" t="s">
        <v>52</v>
      </c>
      <c r="M9" s="56" t="s">
        <v>49</v>
      </c>
      <c r="O9" s="56" t="s">
        <v>50</v>
      </c>
      <c r="Q9" s="56" t="s">
        <v>51</v>
      </c>
      <c r="R9" s="56"/>
      <c r="S9" s="56" t="s">
        <v>22</v>
      </c>
      <c r="U9" s="56" t="s">
        <v>52</v>
      </c>
    </row>
    <row r="10" spans="1:25" s="58" customFormat="1" ht="51" customHeight="1">
      <c r="A10" s="57" t="s">
        <v>141</v>
      </c>
      <c r="C10" s="59">
        <v>0</v>
      </c>
      <c r="D10" s="59"/>
      <c r="E10" s="59">
        <v>0</v>
      </c>
      <c r="F10" s="59"/>
      <c r="G10" s="59">
        <f>VLOOKUP(A10,'درآمد ناشی از فروش '!$A$9:$Q$11,9,0)</f>
        <v>-64861640</v>
      </c>
      <c r="H10" s="59"/>
      <c r="I10" s="59">
        <f>C10+E10+G10</f>
        <v>-64861640</v>
      </c>
      <c r="K10" s="60">
        <f>I10/-40323146717</f>
        <v>1.608546090294454E-3</v>
      </c>
      <c r="M10" s="59">
        <v>0</v>
      </c>
      <c r="N10" s="59"/>
      <c r="O10" s="59">
        <v>0</v>
      </c>
      <c r="P10" s="59"/>
      <c r="Q10" s="59">
        <f>VLOOKUP(A10,'درآمد ناشی از فروش '!$A$9:$Q$11,17,0)</f>
        <v>-64861640</v>
      </c>
      <c r="R10" s="59"/>
      <c r="S10" s="59">
        <f>M10+O10+Q10</f>
        <v>-64861640</v>
      </c>
      <c r="U10" s="60">
        <f>S10/'جمع درآمدها'!$J$5</f>
        <v>1.608546090294454E-3</v>
      </c>
      <c r="W10" s="61"/>
      <c r="X10" s="61"/>
      <c r="Y10" s="48"/>
    </row>
    <row r="11" spans="1:25" s="58" customFormat="1" ht="51" customHeight="1">
      <c r="A11" s="57" t="s">
        <v>102</v>
      </c>
      <c r="C11" s="59">
        <v>0</v>
      </c>
      <c r="D11" s="59"/>
      <c r="E11" s="59">
        <v>0</v>
      </c>
      <c r="F11" s="59"/>
      <c r="G11" s="59">
        <v>0</v>
      </c>
      <c r="H11" s="59"/>
      <c r="I11" s="59">
        <f t="shared" ref="I11:I32" si="0">C11+E11+G11</f>
        <v>0</v>
      </c>
      <c r="K11" s="60">
        <f t="shared" ref="K11:K32" si="1">I11/-40323146717</f>
        <v>0</v>
      </c>
      <c r="M11" s="59">
        <v>0</v>
      </c>
      <c r="N11" s="59"/>
      <c r="O11" s="59">
        <v>0</v>
      </c>
      <c r="P11" s="59"/>
      <c r="Q11" s="59">
        <v>0</v>
      </c>
      <c r="R11" s="59"/>
      <c r="S11" s="59">
        <f t="shared" ref="S11:S32" si="2">M11+O11+Q11</f>
        <v>0</v>
      </c>
      <c r="U11" s="60">
        <f>S11/'جمع درآمدها'!$J$5</f>
        <v>0</v>
      </c>
      <c r="W11" s="61"/>
      <c r="X11" s="61"/>
      <c r="Y11" s="48"/>
    </row>
    <row r="12" spans="1:25" s="58" customFormat="1" ht="51" customHeight="1">
      <c r="A12" s="57" t="s">
        <v>85</v>
      </c>
      <c r="C12" s="59">
        <v>0</v>
      </c>
      <c r="D12" s="59"/>
      <c r="E12" s="59">
        <f>VLOOKUP(A12,'درآمد ناشی از تغییر قیمت اوراق '!$A$9:$Q$29,9,0)</f>
        <v>584106153</v>
      </c>
      <c r="F12" s="59"/>
      <c r="G12" s="59">
        <v>0</v>
      </c>
      <c r="H12" s="59"/>
      <c r="I12" s="59">
        <f t="shared" si="0"/>
        <v>584106153</v>
      </c>
      <c r="K12" s="60">
        <f t="shared" si="1"/>
        <v>-1.4485629236711933E-2</v>
      </c>
      <c r="M12" s="59">
        <v>0</v>
      </c>
      <c r="N12" s="59"/>
      <c r="O12" s="59">
        <f>VLOOKUP(A12,'درآمد ناشی از تغییر قیمت اوراق '!$A$9:$Q$29,17,0)</f>
        <v>584106153</v>
      </c>
      <c r="P12" s="59"/>
      <c r="Q12" s="59">
        <v>0</v>
      </c>
      <c r="R12" s="59"/>
      <c r="S12" s="59">
        <f t="shared" si="2"/>
        <v>584106153</v>
      </c>
      <c r="U12" s="60">
        <f>S12/'جمع درآمدها'!$J$5</f>
        <v>-1.4485629236711933E-2</v>
      </c>
      <c r="W12" s="61"/>
      <c r="X12" s="61"/>
      <c r="Y12" s="48"/>
    </row>
    <row r="13" spans="1:25" s="58" customFormat="1" ht="51" customHeight="1">
      <c r="A13" s="57" t="s">
        <v>92</v>
      </c>
      <c r="C13" s="59">
        <v>0</v>
      </c>
      <c r="D13" s="59"/>
      <c r="E13" s="59">
        <f>VLOOKUP(A13,'درآمد ناشی از تغییر قیمت اوراق '!$A$9:$Q$29,9,0)</f>
        <v>2099436985</v>
      </c>
      <c r="F13" s="59"/>
      <c r="G13" s="59">
        <v>0</v>
      </c>
      <c r="H13" s="59"/>
      <c r="I13" s="59">
        <f t="shared" si="0"/>
        <v>2099436985</v>
      </c>
      <c r="K13" s="60">
        <f t="shared" si="1"/>
        <v>-5.2065306304948912E-2</v>
      </c>
      <c r="M13" s="59">
        <v>0</v>
      </c>
      <c r="N13" s="59"/>
      <c r="O13" s="59">
        <f>VLOOKUP(A13,'درآمد ناشی از تغییر قیمت اوراق '!$A$9:$Q$29,17,0)</f>
        <v>2099436985</v>
      </c>
      <c r="P13" s="59"/>
      <c r="Q13" s="59">
        <v>0</v>
      </c>
      <c r="R13" s="59"/>
      <c r="S13" s="59">
        <f t="shared" si="2"/>
        <v>2099436985</v>
      </c>
      <c r="U13" s="60">
        <f>S13/'جمع درآمدها'!$J$5</f>
        <v>-5.2065306304948912E-2</v>
      </c>
      <c r="W13" s="61"/>
      <c r="X13" s="61"/>
      <c r="Y13" s="48"/>
    </row>
    <row r="14" spans="1:25" s="58" customFormat="1" ht="51" customHeight="1">
      <c r="A14" s="57" t="s">
        <v>124</v>
      </c>
      <c r="C14" s="59">
        <v>0</v>
      </c>
      <c r="D14" s="59"/>
      <c r="E14" s="59">
        <f>VLOOKUP(A14,'درآمد ناشی از تغییر قیمت اوراق '!$A$9:$Q$29,9,0)</f>
        <v>-1130884327</v>
      </c>
      <c r="F14" s="59"/>
      <c r="G14" s="59">
        <f>VLOOKUP(A14,'درآمد ناشی از فروش '!$A$9:$Q$11,9,0)</f>
        <v>-57532104</v>
      </c>
      <c r="H14" s="59"/>
      <c r="I14" s="59">
        <f t="shared" si="0"/>
        <v>-1188416431</v>
      </c>
      <c r="K14" s="60">
        <f t="shared" si="1"/>
        <v>2.9472313739318631E-2</v>
      </c>
      <c r="M14" s="59">
        <v>0</v>
      </c>
      <c r="N14" s="59"/>
      <c r="O14" s="59">
        <f>VLOOKUP(A14,'درآمد ناشی از تغییر قیمت اوراق '!$A$9:$Q$29,17,0)</f>
        <v>-1130884327</v>
      </c>
      <c r="P14" s="59"/>
      <c r="Q14" s="59">
        <f>VLOOKUP(A14,'درآمد ناشی از فروش '!$A$9:$Q$11,17,0)</f>
        <v>-57532104</v>
      </c>
      <c r="R14" s="59"/>
      <c r="S14" s="59">
        <f t="shared" si="2"/>
        <v>-1188416431</v>
      </c>
      <c r="U14" s="60">
        <f>S14/'جمع درآمدها'!$J$5</f>
        <v>2.9472313739318631E-2</v>
      </c>
      <c r="W14" s="61"/>
      <c r="X14" s="61"/>
      <c r="Y14" s="48"/>
    </row>
    <row r="15" spans="1:25" s="58" customFormat="1" ht="51" customHeight="1">
      <c r="A15" s="57" t="s">
        <v>82</v>
      </c>
      <c r="C15" s="59">
        <v>0</v>
      </c>
      <c r="D15" s="59"/>
      <c r="E15" s="59">
        <f>VLOOKUP(A15,'درآمد ناشی از تغییر قیمت اوراق '!$A$9:$Q$29,9,0)</f>
        <v>59643000</v>
      </c>
      <c r="F15" s="59"/>
      <c r="G15" s="59">
        <f>VLOOKUP(A15,'درآمد ناشی از فروش '!$A$9:$Q$11,9,0)</f>
        <v>11933816</v>
      </c>
      <c r="H15" s="59"/>
      <c r="I15" s="59">
        <f t="shared" si="0"/>
        <v>71576816</v>
      </c>
      <c r="K15" s="60">
        <f t="shared" si="1"/>
        <v>-1.7750801171929282E-3</v>
      </c>
      <c r="M15" s="59">
        <v>0</v>
      </c>
      <c r="N15" s="59"/>
      <c r="O15" s="59">
        <f>VLOOKUP(A15,'درآمد ناشی از تغییر قیمت اوراق '!$A$9:$Q$29,17,0)</f>
        <v>59643000</v>
      </c>
      <c r="P15" s="59"/>
      <c r="Q15" s="59">
        <f>VLOOKUP(A15,'درآمد ناشی از فروش '!$A$9:$Q$11,17,0)</f>
        <v>11933816</v>
      </c>
      <c r="R15" s="59"/>
      <c r="S15" s="59">
        <f t="shared" si="2"/>
        <v>71576816</v>
      </c>
      <c r="U15" s="60">
        <f>S15/'جمع درآمدها'!$J$5</f>
        <v>-1.7750801171929282E-3</v>
      </c>
      <c r="W15" s="61"/>
      <c r="X15" s="61"/>
      <c r="Y15" s="48"/>
    </row>
    <row r="16" spans="1:25" s="58" customFormat="1" ht="51" customHeight="1">
      <c r="A16" s="57" t="s">
        <v>107</v>
      </c>
      <c r="C16" s="59">
        <v>0</v>
      </c>
      <c r="D16" s="59"/>
      <c r="E16" s="59">
        <f>VLOOKUP(A16,'درآمد ناشی از تغییر قیمت اوراق '!$A$9:$Q$29,9,0)</f>
        <v>2689899300</v>
      </c>
      <c r="F16" s="59"/>
      <c r="G16" s="59">
        <v>0</v>
      </c>
      <c r="H16" s="59"/>
      <c r="I16" s="59">
        <f t="shared" si="0"/>
        <v>2689899300</v>
      </c>
      <c r="K16" s="60">
        <f t="shared" si="1"/>
        <v>-6.6708566146350734E-2</v>
      </c>
      <c r="M16" s="59">
        <v>0</v>
      </c>
      <c r="N16" s="59"/>
      <c r="O16" s="59">
        <f>VLOOKUP(A16,'درآمد ناشی از تغییر قیمت اوراق '!$A$9:$Q$29,17,0)</f>
        <v>2689899300</v>
      </c>
      <c r="P16" s="59"/>
      <c r="Q16" s="59">
        <v>0</v>
      </c>
      <c r="R16" s="59"/>
      <c r="S16" s="59">
        <f t="shared" si="2"/>
        <v>2689899300</v>
      </c>
      <c r="U16" s="60">
        <f>S16/'جمع درآمدها'!$J$5</f>
        <v>-6.6708566146350734E-2</v>
      </c>
      <c r="W16" s="61"/>
      <c r="X16" s="61"/>
      <c r="Y16" s="48"/>
    </row>
    <row r="17" spans="1:25" s="58" customFormat="1" ht="51" customHeight="1">
      <c r="A17" s="57" t="s">
        <v>122</v>
      </c>
      <c r="C17" s="59">
        <v>0</v>
      </c>
      <c r="D17" s="59"/>
      <c r="E17" s="59">
        <f>VLOOKUP(A17,'درآمد ناشی از تغییر قیمت اوراق '!$A$9:$Q$29,9,0)</f>
        <v>-616433919</v>
      </c>
      <c r="F17" s="59"/>
      <c r="G17" s="59">
        <v>0</v>
      </c>
      <c r="H17" s="59"/>
      <c r="I17" s="59">
        <f t="shared" si="0"/>
        <v>-616433919</v>
      </c>
      <c r="K17" s="60">
        <f t="shared" si="1"/>
        <v>1.528734657853761E-2</v>
      </c>
      <c r="M17" s="59">
        <v>0</v>
      </c>
      <c r="N17" s="59"/>
      <c r="O17" s="59">
        <f>VLOOKUP(A17,'درآمد ناشی از تغییر قیمت اوراق '!$A$9:$Q$29,17,0)</f>
        <v>-616433919</v>
      </c>
      <c r="P17" s="59"/>
      <c r="Q17" s="59">
        <v>0</v>
      </c>
      <c r="R17" s="59"/>
      <c r="S17" s="59">
        <f t="shared" si="2"/>
        <v>-616433919</v>
      </c>
      <c r="U17" s="60">
        <f>S17/'جمع درآمدها'!$J$5</f>
        <v>1.528734657853761E-2</v>
      </c>
      <c r="W17" s="61"/>
      <c r="X17" s="61"/>
      <c r="Y17" s="48"/>
    </row>
    <row r="18" spans="1:25" s="58" customFormat="1" ht="51" customHeight="1">
      <c r="A18" s="57" t="s">
        <v>84</v>
      </c>
      <c r="C18" s="59">
        <v>0</v>
      </c>
      <c r="D18" s="59"/>
      <c r="E18" s="59">
        <f>VLOOKUP(A18,'درآمد ناشی از تغییر قیمت اوراق '!$A$9:$Q$29,9,0)</f>
        <v>-28134696940</v>
      </c>
      <c r="F18" s="59"/>
      <c r="G18" s="59">
        <v>0</v>
      </c>
      <c r="H18" s="59"/>
      <c r="I18" s="59">
        <f t="shared" si="0"/>
        <v>-28134696940</v>
      </c>
      <c r="K18" s="60">
        <f t="shared" si="1"/>
        <v>0.69773068896278823</v>
      </c>
      <c r="M18" s="59">
        <v>0</v>
      </c>
      <c r="N18" s="59"/>
      <c r="O18" s="59">
        <f>VLOOKUP(A18,'درآمد ناشی از تغییر قیمت اوراق '!$A$9:$Q$29,17,0)</f>
        <v>-28134696940</v>
      </c>
      <c r="P18" s="59"/>
      <c r="Q18" s="59">
        <v>0</v>
      </c>
      <c r="R18" s="59"/>
      <c r="S18" s="59">
        <f t="shared" si="2"/>
        <v>-28134696940</v>
      </c>
      <c r="U18" s="60">
        <f>S18/'جمع درآمدها'!$J$5</f>
        <v>0.69773068896278823</v>
      </c>
      <c r="W18" s="61"/>
      <c r="X18" s="61"/>
      <c r="Y18" s="48"/>
    </row>
    <row r="19" spans="1:25" s="58" customFormat="1" ht="51" customHeight="1">
      <c r="A19" s="57" t="s">
        <v>113</v>
      </c>
      <c r="C19" s="59">
        <v>0</v>
      </c>
      <c r="D19" s="59"/>
      <c r="E19" s="59">
        <f>VLOOKUP(A19,'درآمد ناشی از تغییر قیمت اوراق '!$A$9:$Q$29,9,0)</f>
        <v>620287200</v>
      </c>
      <c r="F19" s="59"/>
      <c r="G19" s="59">
        <v>0</v>
      </c>
      <c r="H19" s="59"/>
      <c r="I19" s="59">
        <f t="shared" si="0"/>
        <v>620287200</v>
      </c>
      <c r="K19" s="60">
        <f t="shared" si="1"/>
        <v>-1.5382906605810369E-2</v>
      </c>
      <c r="M19" s="59">
        <v>0</v>
      </c>
      <c r="N19" s="59"/>
      <c r="O19" s="59">
        <f>VLOOKUP(A19,'درآمد ناشی از تغییر قیمت اوراق '!$A$9:$Q$29,17,0)</f>
        <v>620287200</v>
      </c>
      <c r="P19" s="59"/>
      <c r="Q19" s="59">
        <v>0</v>
      </c>
      <c r="R19" s="59"/>
      <c r="S19" s="59">
        <f t="shared" si="2"/>
        <v>620287200</v>
      </c>
      <c r="U19" s="60">
        <f>S19/'جمع درآمدها'!$J$5</f>
        <v>-1.5382906605810369E-2</v>
      </c>
      <c r="W19" s="61"/>
      <c r="X19" s="61"/>
      <c r="Y19" s="48"/>
    </row>
    <row r="20" spans="1:25" s="58" customFormat="1" ht="51" customHeight="1">
      <c r="A20" s="57" t="s">
        <v>126</v>
      </c>
      <c r="C20" s="59">
        <v>0</v>
      </c>
      <c r="D20" s="59"/>
      <c r="E20" s="59">
        <f>VLOOKUP(A20,'درآمد ناشی از تغییر قیمت اوراق '!$A$9:$Q$29,9,0)</f>
        <v>280322100</v>
      </c>
      <c r="F20" s="59"/>
      <c r="G20" s="59">
        <v>0</v>
      </c>
      <c r="H20" s="59"/>
      <c r="I20" s="59">
        <f t="shared" si="0"/>
        <v>280322100</v>
      </c>
      <c r="K20" s="60">
        <f t="shared" si="1"/>
        <v>-6.9518904853181473E-3</v>
      </c>
      <c r="M20" s="59">
        <v>0</v>
      </c>
      <c r="N20" s="59"/>
      <c r="O20" s="59">
        <f>VLOOKUP(A20,'درآمد ناشی از تغییر قیمت اوراق '!$A$9:$Q$29,17,0)</f>
        <v>280322100</v>
      </c>
      <c r="P20" s="59"/>
      <c r="Q20" s="59">
        <v>0</v>
      </c>
      <c r="R20" s="59"/>
      <c r="S20" s="59">
        <f t="shared" si="2"/>
        <v>280322100</v>
      </c>
      <c r="U20" s="60">
        <f>S20/'جمع درآمدها'!$J$5</f>
        <v>-6.9518904853181473E-3</v>
      </c>
      <c r="W20" s="61"/>
      <c r="X20" s="61"/>
      <c r="Y20" s="48"/>
    </row>
    <row r="21" spans="1:25" s="58" customFormat="1" ht="51" customHeight="1">
      <c r="A21" s="57" t="s">
        <v>109</v>
      </c>
      <c r="C21" s="59">
        <v>0</v>
      </c>
      <c r="D21" s="59"/>
      <c r="E21" s="59">
        <f>VLOOKUP(A21,'درآمد ناشی از تغییر قیمت اوراق '!$A$9:$Q$29,9,0)</f>
        <v>2326077000</v>
      </c>
      <c r="F21" s="59"/>
      <c r="G21" s="59">
        <v>0</v>
      </c>
      <c r="H21" s="59"/>
      <c r="I21" s="59">
        <f t="shared" si="0"/>
        <v>2326077000</v>
      </c>
      <c r="K21" s="60">
        <f t="shared" si="1"/>
        <v>-5.7685899771788882E-2</v>
      </c>
      <c r="M21" s="59">
        <v>0</v>
      </c>
      <c r="N21" s="59"/>
      <c r="O21" s="59">
        <f>VLOOKUP(A21,'درآمد ناشی از تغییر قیمت اوراق '!$A$9:$Q$29,17,0)</f>
        <v>2326077000</v>
      </c>
      <c r="P21" s="59"/>
      <c r="Q21" s="59">
        <v>0</v>
      </c>
      <c r="R21" s="59"/>
      <c r="S21" s="59">
        <f t="shared" si="2"/>
        <v>2326077000</v>
      </c>
      <c r="U21" s="60">
        <f>S21/'جمع درآمدها'!$J$5</f>
        <v>-5.7685899771788882E-2</v>
      </c>
      <c r="W21" s="61"/>
      <c r="X21" s="61"/>
      <c r="Y21" s="48"/>
    </row>
    <row r="22" spans="1:25" s="58" customFormat="1" ht="51" customHeight="1">
      <c r="A22" s="57" t="s">
        <v>83</v>
      </c>
      <c r="C22" s="59">
        <v>0</v>
      </c>
      <c r="D22" s="59"/>
      <c r="E22" s="59">
        <f>VLOOKUP(A22,'درآمد ناشی از تغییر قیمت اوراق '!$A$9:$Q$29,9,0)</f>
        <v>5534870400</v>
      </c>
      <c r="F22" s="59"/>
      <c r="G22" s="59">
        <v>0</v>
      </c>
      <c r="H22" s="59"/>
      <c r="I22" s="59">
        <f t="shared" si="0"/>
        <v>5534870400</v>
      </c>
      <c r="K22" s="60">
        <f t="shared" si="1"/>
        <v>-0.13726285894415408</v>
      </c>
      <c r="M22" s="59">
        <v>0</v>
      </c>
      <c r="N22" s="59"/>
      <c r="O22" s="59">
        <f>VLOOKUP(A22,'درآمد ناشی از تغییر قیمت اوراق '!$A$9:$Q$29,17,0)</f>
        <v>5534870400</v>
      </c>
      <c r="P22" s="59"/>
      <c r="Q22" s="59">
        <v>0</v>
      </c>
      <c r="R22" s="59"/>
      <c r="S22" s="59">
        <f t="shared" si="2"/>
        <v>5534870400</v>
      </c>
      <c r="U22" s="60">
        <f>S22/'جمع درآمدها'!$J$5</f>
        <v>-0.13726285894415408</v>
      </c>
      <c r="W22" s="61"/>
      <c r="X22" s="61"/>
      <c r="Y22" s="48"/>
    </row>
    <row r="23" spans="1:25" s="58" customFormat="1" ht="51" customHeight="1">
      <c r="A23" s="57" t="s">
        <v>100</v>
      </c>
      <c r="C23" s="59">
        <v>0</v>
      </c>
      <c r="D23" s="59"/>
      <c r="E23" s="59">
        <f>VLOOKUP(A23,'درآمد ناشی از تغییر قیمت اوراق '!$A$9:$Q$29,9,0)</f>
        <v>4912813607</v>
      </c>
      <c r="F23" s="59"/>
      <c r="G23" s="59">
        <v>0</v>
      </c>
      <c r="H23" s="59"/>
      <c r="I23" s="59">
        <f t="shared" si="0"/>
        <v>4912813607</v>
      </c>
      <c r="K23" s="60">
        <f t="shared" si="1"/>
        <v>-0.12183606704803092</v>
      </c>
      <c r="M23" s="59">
        <v>0</v>
      </c>
      <c r="N23" s="59"/>
      <c r="O23" s="59">
        <f>VLOOKUP(A23,'درآمد ناشی از تغییر قیمت اوراق '!$A$9:$Q$29,17,0)</f>
        <v>4912813607</v>
      </c>
      <c r="P23" s="59"/>
      <c r="Q23" s="59">
        <v>0</v>
      </c>
      <c r="R23" s="59"/>
      <c r="S23" s="59">
        <f t="shared" si="2"/>
        <v>4912813607</v>
      </c>
      <c r="U23" s="60">
        <f>S23/'جمع درآمدها'!$J$5</f>
        <v>-0.12183606704803092</v>
      </c>
      <c r="W23" s="61"/>
      <c r="X23" s="61"/>
      <c r="Y23" s="48"/>
    </row>
    <row r="24" spans="1:25" s="58" customFormat="1" ht="51" customHeight="1">
      <c r="A24" s="57" t="s">
        <v>123</v>
      </c>
      <c r="C24" s="59">
        <v>0</v>
      </c>
      <c r="D24" s="59"/>
      <c r="E24" s="59">
        <f>VLOOKUP(A24,'درآمد ناشی از تغییر قیمت اوراق '!$A$9:$Q$29,9,0)</f>
        <v>-298877646</v>
      </c>
      <c r="F24" s="59"/>
      <c r="G24" s="59">
        <v>0</v>
      </c>
      <c r="H24" s="59"/>
      <c r="I24" s="59">
        <f t="shared" si="0"/>
        <v>-298877646</v>
      </c>
      <c r="K24" s="60">
        <f t="shared" si="1"/>
        <v>7.4120615659688822E-3</v>
      </c>
      <c r="M24" s="59">
        <v>0</v>
      </c>
      <c r="N24" s="59"/>
      <c r="O24" s="59">
        <f>VLOOKUP(A24,'درآمد ناشی از تغییر قیمت اوراق '!$A$9:$Q$29,17,0)</f>
        <v>-298877646</v>
      </c>
      <c r="P24" s="59"/>
      <c r="Q24" s="59">
        <v>0</v>
      </c>
      <c r="R24" s="59"/>
      <c r="S24" s="59">
        <f t="shared" si="2"/>
        <v>-298877646</v>
      </c>
      <c r="U24" s="60">
        <f>S24/'جمع درآمدها'!$J$5</f>
        <v>7.4120615659688822E-3</v>
      </c>
      <c r="W24" s="61"/>
      <c r="X24" s="61"/>
      <c r="Y24" s="48"/>
    </row>
    <row r="25" spans="1:25" s="58" customFormat="1" ht="51" customHeight="1">
      <c r="A25" s="57" t="s">
        <v>108</v>
      </c>
      <c r="C25" s="59">
        <v>0</v>
      </c>
      <c r="D25" s="59"/>
      <c r="E25" s="59">
        <f>VLOOKUP(A25,'درآمد ناشی از تغییر قیمت اوراق '!$A$9:$Q$29,9,0)</f>
        <v>-19345181884</v>
      </c>
      <c r="F25" s="59"/>
      <c r="G25" s="59">
        <v>0</v>
      </c>
      <c r="H25" s="59"/>
      <c r="I25" s="59">
        <f t="shared" si="0"/>
        <v>-19345181884</v>
      </c>
      <c r="K25" s="60">
        <f t="shared" si="1"/>
        <v>0.47975377566067245</v>
      </c>
      <c r="M25" s="59">
        <v>0</v>
      </c>
      <c r="N25" s="59"/>
      <c r="O25" s="59">
        <f>VLOOKUP(A25,'درآمد ناشی از تغییر قیمت اوراق '!$A$9:$Q$29,17,0)</f>
        <v>-19345181884</v>
      </c>
      <c r="P25" s="59"/>
      <c r="Q25" s="59">
        <v>0</v>
      </c>
      <c r="R25" s="59"/>
      <c r="S25" s="59">
        <f t="shared" si="2"/>
        <v>-19345181884</v>
      </c>
      <c r="U25" s="60">
        <f>S25/'جمع درآمدها'!$J$5</f>
        <v>0.47975377566067245</v>
      </c>
      <c r="W25" s="61"/>
      <c r="X25" s="61"/>
      <c r="Y25" s="48"/>
    </row>
    <row r="26" spans="1:25" s="58" customFormat="1" ht="51" customHeight="1">
      <c r="A26" s="57" t="s">
        <v>128</v>
      </c>
      <c r="C26" s="59">
        <v>0</v>
      </c>
      <c r="D26" s="59"/>
      <c r="E26" s="59">
        <f>VLOOKUP(A26,'درآمد ناشی از تغییر قیمت اوراق '!$A$9:$Q$29,9,0)</f>
        <v>-3457062891</v>
      </c>
      <c r="F26" s="59"/>
      <c r="G26" s="59">
        <v>0</v>
      </c>
      <c r="H26" s="59"/>
      <c r="I26" s="59">
        <f t="shared" si="0"/>
        <v>-3457062891</v>
      </c>
      <c r="K26" s="60">
        <f t="shared" si="1"/>
        <v>8.5733956113661206E-2</v>
      </c>
      <c r="M26" s="59">
        <v>0</v>
      </c>
      <c r="N26" s="59"/>
      <c r="O26" s="59">
        <f>VLOOKUP(A26,'درآمد ناشی از تغییر قیمت اوراق '!$A$9:$Q$29,17,0)</f>
        <v>-3457062891</v>
      </c>
      <c r="P26" s="59"/>
      <c r="Q26" s="59">
        <v>0</v>
      </c>
      <c r="R26" s="59"/>
      <c r="S26" s="59">
        <f t="shared" si="2"/>
        <v>-3457062891</v>
      </c>
      <c r="U26" s="60">
        <f>S26/'جمع درآمدها'!$J$5</f>
        <v>8.5733956113661206E-2</v>
      </c>
      <c r="W26" s="61"/>
      <c r="X26" s="61"/>
      <c r="Y26" s="48"/>
    </row>
    <row r="27" spans="1:25" s="58" customFormat="1" ht="51" customHeight="1">
      <c r="A27" s="57" t="s">
        <v>101</v>
      </c>
      <c r="C27" s="59">
        <v>0</v>
      </c>
      <c r="D27" s="59"/>
      <c r="E27" s="59">
        <f>VLOOKUP(A27,'درآمد ناشی از تغییر قیمت اوراق '!$A$9:$Q$29,9,0)</f>
        <v>-6962076665</v>
      </c>
      <c r="F27" s="59"/>
      <c r="G27" s="59">
        <v>0</v>
      </c>
      <c r="H27" s="59"/>
      <c r="I27" s="59">
        <f t="shared" si="0"/>
        <v>-6962076665</v>
      </c>
      <c r="K27" s="60">
        <f t="shared" si="1"/>
        <v>0.17265707743152967</v>
      </c>
      <c r="M27" s="59">
        <v>0</v>
      </c>
      <c r="N27" s="59"/>
      <c r="O27" s="59">
        <f>VLOOKUP(A27,'درآمد ناشی از تغییر قیمت اوراق '!$A$9:$Q$29,17,0)</f>
        <v>-6962076665</v>
      </c>
      <c r="P27" s="59"/>
      <c r="Q27" s="59">
        <v>0</v>
      </c>
      <c r="R27" s="59"/>
      <c r="S27" s="59">
        <f t="shared" si="2"/>
        <v>-6962076665</v>
      </c>
      <c r="U27" s="60">
        <f>S27/'جمع درآمدها'!$J$5</f>
        <v>0.17265707743152967</v>
      </c>
      <c r="W27" s="61"/>
      <c r="X27" s="61"/>
      <c r="Y27" s="48"/>
    </row>
    <row r="28" spans="1:25" s="58" customFormat="1" ht="51" customHeight="1">
      <c r="A28" s="57" t="s">
        <v>99</v>
      </c>
      <c r="C28" s="59">
        <v>0</v>
      </c>
      <c r="D28" s="59"/>
      <c r="E28" s="59">
        <f>VLOOKUP(A28,'درآمد ناشی از تغییر قیمت اوراق '!$A$9:$Q$29,9,0)</f>
        <v>12574312298</v>
      </c>
      <c r="F28" s="59"/>
      <c r="G28" s="59">
        <v>0</v>
      </c>
      <c r="H28" s="59"/>
      <c r="I28" s="59">
        <f t="shared" si="0"/>
        <v>12574312298</v>
      </c>
      <c r="K28" s="60">
        <f t="shared" si="1"/>
        <v>-0.31183856721922809</v>
      </c>
      <c r="M28" s="59">
        <v>0</v>
      </c>
      <c r="N28" s="59"/>
      <c r="O28" s="59">
        <f>VLOOKUP(A28,'درآمد ناشی از تغییر قیمت اوراق '!$A$9:$Q$29,17,0)</f>
        <v>12574312298</v>
      </c>
      <c r="P28" s="59"/>
      <c r="Q28" s="59">
        <v>0</v>
      </c>
      <c r="R28" s="59"/>
      <c r="S28" s="59">
        <f t="shared" si="2"/>
        <v>12574312298</v>
      </c>
      <c r="U28" s="60">
        <f>S28/'جمع درآمدها'!$J$5</f>
        <v>-0.31183856721922809</v>
      </c>
      <c r="W28" s="61"/>
      <c r="X28" s="61"/>
      <c r="Y28" s="48"/>
    </row>
    <row r="29" spans="1:25" s="58" customFormat="1" ht="51" customHeight="1">
      <c r="A29" s="57" t="s">
        <v>86</v>
      </c>
      <c r="C29" s="59">
        <v>0</v>
      </c>
      <c r="D29" s="59"/>
      <c r="E29" s="59">
        <f>VLOOKUP(A29,'درآمد ناشی از تغییر قیمت اوراق '!$A$9:$Q$29,9,0)</f>
        <v>-6255198471</v>
      </c>
      <c r="F29" s="59"/>
      <c r="G29" s="59">
        <v>0</v>
      </c>
      <c r="H29" s="59"/>
      <c r="I29" s="59">
        <f t="shared" si="0"/>
        <v>-6255198471</v>
      </c>
      <c r="K29" s="60">
        <f t="shared" si="1"/>
        <v>0.15512674432134149</v>
      </c>
      <c r="M29" s="59">
        <v>0</v>
      </c>
      <c r="N29" s="59"/>
      <c r="O29" s="59">
        <f>VLOOKUP(A29,'درآمد ناشی از تغییر قیمت اوراق '!$A$9:$Q$29,17,0)</f>
        <v>-6255198471</v>
      </c>
      <c r="P29" s="59"/>
      <c r="Q29" s="59">
        <v>0</v>
      </c>
      <c r="R29" s="59"/>
      <c r="S29" s="59">
        <f t="shared" si="2"/>
        <v>-6255198471</v>
      </c>
      <c r="U29" s="60">
        <f>S29/'جمع درآمدها'!$J$5</f>
        <v>0.15512674432134149</v>
      </c>
      <c r="W29" s="61"/>
      <c r="X29" s="61"/>
      <c r="Y29" s="48"/>
    </row>
    <row r="30" spans="1:25" s="58" customFormat="1" ht="51" customHeight="1">
      <c r="A30" s="57" t="s">
        <v>98</v>
      </c>
      <c r="C30" s="59">
        <v>0</v>
      </c>
      <c r="D30" s="59"/>
      <c r="E30" s="59">
        <f>VLOOKUP(A30,'درآمد ناشی از تغییر قیمت اوراق '!$A$9:$Q$29,9,0)</f>
        <v>-12703832634</v>
      </c>
      <c r="F30" s="59"/>
      <c r="G30" s="59">
        <v>0</v>
      </c>
      <c r="H30" s="59"/>
      <c r="I30" s="59">
        <f t="shared" si="0"/>
        <v>-12703832634</v>
      </c>
      <c r="K30" s="60">
        <f t="shared" si="1"/>
        <v>0.31505062645927234</v>
      </c>
      <c r="M30" s="59">
        <v>0</v>
      </c>
      <c r="N30" s="59"/>
      <c r="O30" s="59">
        <f>VLOOKUP(A30,'درآمد ناشی از تغییر قیمت اوراق '!$A$9:$Q$29,17,0)</f>
        <v>-12703832634</v>
      </c>
      <c r="P30" s="59"/>
      <c r="Q30" s="59">
        <v>0</v>
      </c>
      <c r="R30" s="59"/>
      <c r="S30" s="59">
        <f t="shared" si="2"/>
        <v>-12703832634</v>
      </c>
      <c r="U30" s="60">
        <f>S30/'جمع درآمدها'!$J$5</f>
        <v>0.31505062645927234</v>
      </c>
      <c r="W30" s="61"/>
      <c r="X30" s="61"/>
      <c r="Y30" s="48"/>
    </row>
    <row r="31" spans="1:25" s="58" customFormat="1" ht="51" customHeight="1">
      <c r="A31" s="57" t="s">
        <v>125</v>
      </c>
      <c r="C31" s="59">
        <v>0</v>
      </c>
      <c r="D31" s="59"/>
      <c r="E31" s="59">
        <f>VLOOKUP(A31,'درآمد ناشی از تغییر قیمت اوراق '!$A$9:$Q$29,9,0)</f>
        <v>-4916904718</v>
      </c>
      <c r="F31" s="59"/>
      <c r="G31" s="59">
        <v>0</v>
      </c>
      <c r="H31" s="59"/>
      <c r="I31" s="59">
        <f t="shared" si="0"/>
        <v>-4916904718</v>
      </c>
      <c r="K31" s="60">
        <f t="shared" si="1"/>
        <v>0.12193752517650271</v>
      </c>
      <c r="M31" s="59">
        <v>0</v>
      </c>
      <c r="N31" s="59"/>
      <c r="O31" s="59">
        <f>VLOOKUP(A31,'درآمد ناشی از تغییر قیمت اوراق '!$A$9:$Q$29,17,0)</f>
        <v>-4916904718</v>
      </c>
      <c r="P31" s="59"/>
      <c r="Q31" s="59">
        <v>0</v>
      </c>
      <c r="R31" s="59"/>
      <c r="S31" s="59">
        <f t="shared" si="2"/>
        <v>-4916904718</v>
      </c>
      <c r="U31" s="60">
        <f>S31/'جمع درآمدها'!$J$5</f>
        <v>0.12193752517650271</v>
      </c>
      <c r="W31" s="61"/>
      <c r="X31" s="61"/>
      <c r="Y31" s="48"/>
    </row>
    <row r="32" spans="1:25" s="58" customFormat="1" ht="51" customHeight="1">
      <c r="A32" s="57" t="s">
        <v>121</v>
      </c>
      <c r="C32" s="59">
        <v>0</v>
      </c>
      <c r="D32" s="59"/>
      <c r="E32" s="59">
        <f>VLOOKUP(A32,'درآمد ناشی از تغییر قیمت اوراق '!$A$9:$Q$29,9,0)</f>
        <v>10437525000</v>
      </c>
      <c r="F32" s="59"/>
      <c r="G32" s="59">
        <v>0</v>
      </c>
      <c r="H32" s="59"/>
      <c r="I32" s="59">
        <f t="shared" si="0"/>
        <v>10437525000</v>
      </c>
      <c r="K32" s="60">
        <f t="shared" si="1"/>
        <v>-0.25884698615546292</v>
      </c>
      <c r="M32" s="59">
        <v>0</v>
      </c>
      <c r="N32" s="59"/>
      <c r="O32" s="59">
        <f>VLOOKUP(A32,'درآمد ناشی از تغییر قیمت اوراق '!$A$9:$Q$29,17,0)</f>
        <v>10437525000</v>
      </c>
      <c r="P32" s="59"/>
      <c r="Q32" s="59">
        <v>0</v>
      </c>
      <c r="R32" s="59"/>
      <c r="S32" s="59">
        <f t="shared" si="2"/>
        <v>10437525000</v>
      </c>
      <c r="U32" s="60">
        <f>S32/'جمع درآمدها'!$J$5</f>
        <v>-0.25884698615546292</v>
      </c>
      <c r="W32" s="61"/>
      <c r="X32" s="61"/>
      <c r="Y32" s="48"/>
    </row>
    <row r="33" spans="3:27" s="48" customFormat="1" ht="51" customHeight="1" thickBot="1">
      <c r="C33" s="62">
        <f>SUM(C10:C32)</f>
        <v>0</v>
      </c>
      <c r="E33" s="62">
        <f>SUM(E10:E32)</f>
        <v>-41701857052</v>
      </c>
      <c r="F33" s="62"/>
      <c r="G33" s="62">
        <f>SUM(G10:G32)</f>
        <v>-110459928</v>
      </c>
      <c r="I33" s="62">
        <f>SUM(I10:I32)</f>
        <v>-41812316980</v>
      </c>
      <c r="J33" s="58"/>
      <c r="K33" s="192">
        <f>SUM(K10:K32)</f>
        <v>1.0369309040648897</v>
      </c>
      <c r="L33" s="58"/>
      <c r="M33" s="62">
        <f>SUM(M10:M32)</f>
        <v>0</v>
      </c>
      <c r="O33" s="62">
        <f>SUM(O10:O32)</f>
        <v>-41701857052</v>
      </c>
      <c r="Q33" s="62">
        <f>SUM(Q10:Q32)</f>
        <v>-110459928</v>
      </c>
      <c r="R33" s="62"/>
      <c r="S33" s="62">
        <f>SUM(S10:S32)</f>
        <v>-41812316980</v>
      </c>
      <c r="T33" s="58"/>
      <c r="U33" s="192">
        <f>SUM(U10:U32)</f>
        <v>1.0369309040648897</v>
      </c>
      <c r="V33" s="58"/>
      <c r="AA33" s="63">
        <f>SUM(W33:Z33)</f>
        <v>0</v>
      </c>
    </row>
    <row r="34" spans="3:27" s="64" customFormat="1" ht="51" customHeight="1" thickTop="1">
      <c r="E34" s="64">
        <f>E33-'درآمد ناشی از تغییر قیمت اوراق '!I30</f>
        <v>0</v>
      </c>
      <c r="G34" s="64">
        <f>G33-'درآمد ناشی از فروش '!I12</f>
        <v>0</v>
      </c>
      <c r="O34" s="64">
        <f>O33-E33</f>
        <v>0</v>
      </c>
    </row>
    <row r="35" spans="3:27" s="64" customFormat="1" ht="36.75"/>
    <row r="36" spans="3:27" s="64" customFormat="1" ht="36.75"/>
    <row r="37" spans="3:27" s="64" customFormat="1" ht="36.75"/>
    <row r="38" spans="3:27" s="64" customFormat="1" ht="36.75"/>
    <row r="39" spans="3:27" s="64" customFormat="1" ht="36.75"/>
    <row r="40" spans="3:27" s="64" customFormat="1" ht="36.75"/>
    <row r="41" spans="3:27" s="64" customFormat="1" ht="36.75"/>
    <row r="42" spans="3:27" s="64" customFormat="1" ht="36.75"/>
    <row r="43" spans="3:27" s="64" customFormat="1" ht="36.75"/>
    <row r="44" spans="3:27" s="64" customFormat="1" ht="36.75"/>
    <row r="45" spans="3:27" s="64" customFormat="1" ht="36.75"/>
    <row r="46" spans="3:27" s="64" customFormat="1" ht="36.75"/>
    <row r="47" spans="3:27" s="64" customFormat="1" ht="36.75"/>
    <row r="48" spans="3:27" s="64" customFormat="1" ht="36.75"/>
    <row r="49" spans="1:1" s="64" customFormat="1" ht="36.75"/>
    <row r="50" spans="1:1" s="64" customFormat="1" ht="36.75"/>
    <row r="51" spans="1:1" s="64" customFormat="1" ht="36.75"/>
    <row r="52" spans="1:1" s="64" customFormat="1" ht="36.75"/>
    <row r="53" spans="1:1" s="64" customFormat="1" ht="36.75"/>
    <row r="54" spans="1:1" s="64" customFormat="1" ht="36.75"/>
    <row r="55" spans="1:1" ht="36.75">
      <c r="A55" s="64"/>
    </row>
  </sheetData>
  <autoFilter ref="A9:AA9" xr:uid="{00000000-0001-0000-0800-000000000000}">
    <sortState xmlns:xlrd2="http://schemas.microsoft.com/office/spreadsheetml/2017/richdata2" ref="A11:AA37">
      <sortCondition descending="1" ref="G9"/>
    </sortState>
  </autoFilter>
  <sortState xmlns:xlrd2="http://schemas.microsoft.com/office/spreadsheetml/2017/richdata2"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8" zoomScaleNormal="100" zoomScaleSheetLayoutView="68" workbookViewId="0">
      <selection activeCell="Q11" sqref="Q11"/>
    </sheetView>
  </sheetViews>
  <sheetFormatPr defaultColWidth="9.140625" defaultRowHeight="27.75"/>
  <cols>
    <col min="1" max="1" width="42" style="80" bestFit="1" customWidth="1"/>
    <col min="2" max="2" width="1" style="80" customWidth="1"/>
    <col min="3" max="3" width="20.28515625" style="80" customWidth="1"/>
    <col min="4" max="4" width="1" style="80" customWidth="1"/>
    <col min="5" max="5" width="24" style="80" bestFit="1" customWidth="1"/>
    <col min="6" max="6" width="1" style="80" customWidth="1"/>
    <col min="7" max="7" width="21.28515625" style="80" bestFit="1" customWidth="1"/>
    <col min="8" max="8" width="1" style="80" customWidth="1"/>
    <col min="9" max="9" width="21.28515625" style="80" bestFit="1" customWidth="1"/>
    <col min="10" max="10" width="1" style="80" customWidth="1"/>
    <col min="11" max="11" width="20.7109375" style="80" customWidth="1"/>
    <col min="12" max="12" width="1" style="80" customWidth="1"/>
    <col min="13" max="13" width="24" style="80" bestFit="1" customWidth="1"/>
    <col min="14" max="14" width="1" style="80" customWidth="1"/>
    <col min="15" max="15" width="20.5703125" style="80" bestFit="1" customWidth="1"/>
    <col min="16" max="16" width="1" style="80" customWidth="1"/>
    <col min="17" max="17" width="20.5703125" style="80" bestFit="1" customWidth="1"/>
    <col min="18" max="18" width="1" style="80" customWidth="1"/>
    <col min="19" max="19" width="9.140625" style="80" customWidth="1"/>
    <col min="20" max="16384" width="9.140625" style="80"/>
  </cols>
  <sheetData>
    <row r="2" spans="1:18" ht="30">
      <c r="A2" s="226" t="s">
        <v>65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</row>
    <row r="3" spans="1:18" ht="30">
      <c r="A3" s="226" t="str">
        <f>'سرمایه‌گذاری در سهام '!A3:U3</f>
        <v>صورت وضعیت درآمدها</v>
      </c>
      <c r="B3" s="226"/>
      <c r="C3" s="226" t="s">
        <v>29</v>
      </c>
      <c r="D3" s="226" t="s">
        <v>29</v>
      </c>
      <c r="E3" s="226" t="s">
        <v>29</v>
      </c>
      <c r="F3" s="226" t="s">
        <v>29</v>
      </c>
      <c r="G3" s="226" t="s">
        <v>29</v>
      </c>
      <c r="H3" s="226"/>
      <c r="I3" s="226"/>
      <c r="J3" s="226"/>
      <c r="K3" s="226"/>
      <c r="L3" s="226"/>
      <c r="M3" s="226"/>
      <c r="N3" s="226"/>
      <c r="O3" s="226"/>
      <c r="P3" s="226"/>
      <c r="Q3" s="226"/>
    </row>
    <row r="4" spans="1:18" ht="30">
      <c r="A4" s="226" t="str">
        <f>'سرمایه‌گذاری در سهام '!A4:U4</f>
        <v>برای ماه منتهی به 1403/01/31</v>
      </c>
      <c r="B4" s="226"/>
      <c r="C4" s="226">
        <f>'سرمایه‌گذاری در سهام '!A4:U4</f>
        <v>0</v>
      </c>
      <c r="D4" s="226" t="s">
        <v>58</v>
      </c>
      <c r="E4" s="226" t="s">
        <v>58</v>
      </c>
      <c r="F4" s="226" t="s">
        <v>58</v>
      </c>
      <c r="G4" s="226" t="s">
        <v>58</v>
      </c>
      <c r="H4" s="226"/>
      <c r="I4" s="226"/>
      <c r="J4" s="226"/>
      <c r="K4" s="226"/>
      <c r="L4" s="226"/>
      <c r="M4" s="226"/>
      <c r="N4" s="226"/>
      <c r="O4" s="226"/>
      <c r="P4" s="226"/>
      <c r="Q4" s="226"/>
    </row>
    <row r="5" spans="1:18" ht="30"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</row>
    <row r="6" spans="1:18" ht="32.25">
      <c r="A6" s="227" t="s">
        <v>80</v>
      </c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</row>
    <row r="7" spans="1:18" ht="32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</row>
    <row r="8" spans="1:18" ht="30">
      <c r="A8" s="226" t="s">
        <v>33</v>
      </c>
      <c r="C8" s="226" t="str">
        <f>'درآمد ناشی از فروش '!C7</f>
        <v>طی فروردین ماه</v>
      </c>
      <c r="D8" s="226" t="s">
        <v>31</v>
      </c>
      <c r="E8" s="226" t="s">
        <v>31</v>
      </c>
      <c r="F8" s="226" t="s">
        <v>31</v>
      </c>
      <c r="G8" s="226" t="s">
        <v>31</v>
      </c>
      <c r="H8" s="226" t="s">
        <v>31</v>
      </c>
      <c r="I8" s="226" t="s">
        <v>31</v>
      </c>
      <c r="K8" s="226" t="str">
        <f>'درآمد ناشی از فروش '!K7</f>
        <v>از ابتدای سال مالی تا پایان فروردین ماه</v>
      </c>
      <c r="L8" s="226" t="s">
        <v>32</v>
      </c>
      <c r="M8" s="226" t="s">
        <v>32</v>
      </c>
      <c r="N8" s="226" t="s">
        <v>32</v>
      </c>
      <c r="O8" s="226" t="s">
        <v>32</v>
      </c>
      <c r="P8" s="226" t="s">
        <v>32</v>
      </c>
      <c r="Q8" s="226" t="s">
        <v>32</v>
      </c>
    </row>
    <row r="9" spans="1:18" ht="72.75" customHeight="1" thickBot="1">
      <c r="A9" s="226" t="s">
        <v>33</v>
      </c>
      <c r="C9" s="83" t="s">
        <v>59</v>
      </c>
      <c r="D9" s="84"/>
      <c r="E9" s="83" t="s">
        <v>50</v>
      </c>
      <c r="F9" s="84"/>
      <c r="G9" s="83" t="s">
        <v>51</v>
      </c>
      <c r="H9" s="84"/>
      <c r="I9" s="83" t="s">
        <v>60</v>
      </c>
      <c r="J9" s="84"/>
      <c r="K9" s="83" t="s">
        <v>59</v>
      </c>
      <c r="L9" s="84"/>
      <c r="M9" s="83" t="s">
        <v>50</v>
      </c>
      <c r="N9" s="84"/>
      <c r="O9" s="83" t="s">
        <v>51</v>
      </c>
      <c r="P9" s="84"/>
      <c r="Q9" s="83" t="s">
        <v>60</v>
      </c>
    </row>
    <row r="10" spans="1:18" ht="30" customHeight="1">
      <c r="A10" s="85"/>
      <c r="B10" s="86"/>
      <c r="C10" s="53">
        <v>0</v>
      </c>
      <c r="D10" s="87"/>
      <c r="E10" s="53">
        <v>0</v>
      </c>
      <c r="F10" s="53"/>
      <c r="G10" s="53">
        <v>0</v>
      </c>
      <c r="H10" s="53"/>
      <c r="I10" s="53">
        <f>C10+E10+G10</f>
        <v>0</v>
      </c>
      <c r="J10" s="53"/>
      <c r="K10" s="53">
        <v>0</v>
      </c>
      <c r="L10" s="53"/>
      <c r="M10" s="53">
        <v>0</v>
      </c>
      <c r="N10" s="53"/>
      <c r="O10" s="53">
        <v>0</v>
      </c>
      <c r="P10" s="53"/>
      <c r="Q10" s="53">
        <v>0</v>
      </c>
    </row>
    <row r="11" spans="1:18" ht="43.5" thickBot="1">
      <c r="C11" s="88">
        <f t="shared" ref="C11:P11" si="0">SUM(C10:C10)</f>
        <v>0</v>
      </c>
      <c r="D11" s="62">
        <f t="shared" si="0"/>
        <v>0</v>
      </c>
      <c r="E11" s="88">
        <f t="shared" si="0"/>
        <v>0</v>
      </c>
      <c r="F11" s="88">
        <f t="shared" si="0"/>
        <v>0</v>
      </c>
      <c r="G11" s="88">
        <f t="shared" si="0"/>
        <v>0</v>
      </c>
      <c r="H11" s="88">
        <f t="shared" si="0"/>
        <v>0</v>
      </c>
      <c r="I11" s="88">
        <f t="shared" si="0"/>
        <v>0</v>
      </c>
      <c r="J11" s="88">
        <f t="shared" si="0"/>
        <v>0</v>
      </c>
      <c r="K11" s="88">
        <f t="shared" si="0"/>
        <v>0</v>
      </c>
      <c r="L11" s="88">
        <f t="shared" si="0"/>
        <v>0</v>
      </c>
      <c r="M11" s="88">
        <f t="shared" si="0"/>
        <v>0</v>
      </c>
      <c r="N11" s="88">
        <f t="shared" si="0"/>
        <v>0</v>
      </c>
      <c r="O11" s="88">
        <f t="shared" si="0"/>
        <v>0</v>
      </c>
      <c r="P11" s="88">
        <f t="shared" si="0"/>
        <v>0</v>
      </c>
      <c r="Q11" s="88">
        <f>SUM(Q10:Q10)</f>
        <v>0</v>
      </c>
      <c r="R11" s="89">
        <f t="shared" ref="R11" si="1">SUM(R10:R10)</f>
        <v>0</v>
      </c>
    </row>
    <row r="12" spans="1:18" ht="28.5" thickTop="1"/>
    <row r="13" spans="1:18">
      <c r="M13" s="90"/>
    </row>
    <row r="14" spans="1:18">
      <c r="M14" s="90"/>
    </row>
    <row r="15" spans="1:18">
      <c r="M15" s="90"/>
    </row>
    <row r="16" spans="1:18">
      <c r="M16" s="90"/>
    </row>
    <row r="17" spans="13:13">
      <c r="M17" s="90"/>
    </row>
    <row r="18" spans="13:13">
      <c r="M18" s="90"/>
    </row>
    <row r="19" spans="13:13">
      <c r="M19" s="90"/>
    </row>
    <row r="20" spans="13:13">
      <c r="M20" s="90"/>
    </row>
    <row r="21" spans="13:13">
      <c r="M21" s="90"/>
    </row>
    <row r="22" spans="13:13">
      <c r="M22" s="90"/>
    </row>
    <row r="23" spans="13:13">
      <c r="M23" s="90"/>
    </row>
    <row r="24" spans="13:13">
      <c r="M24" s="90"/>
    </row>
    <row r="25" spans="13:13">
      <c r="M25" s="90"/>
    </row>
    <row r="26" spans="13:13">
      <c r="M26" s="90"/>
    </row>
    <row r="27" spans="13:13">
      <c r="M27" s="90"/>
    </row>
    <row r="28" spans="13:13">
      <c r="M28" s="90"/>
    </row>
    <row r="29" spans="13:13">
      <c r="M29" s="90"/>
    </row>
    <row r="30" spans="13:13">
      <c r="M30" s="90"/>
    </row>
    <row r="31" spans="13:13">
      <c r="M31" s="90"/>
    </row>
    <row r="32" spans="13:13">
      <c r="M32" s="90"/>
    </row>
    <row r="33" spans="13:13">
      <c r="M33" s="90"/>
    </row>
    <row r="34" spans="13:13">
      <c r="M34" s="90"/>
    </row>
    <row r="35" spans="13:13">
      <c r="M35" s="90"/>
    </row>
    <row r="36" spans="13:13">
      <c r="M36" s="90"/>
    </row>
    <row r="37" spans="13:13">
      <c r="M37" s="90"/>
    </row>
    <row r="38" spans="13:13">
      <c r="M38" s="90"/>
    </row>
    <row r="39" spans="13:13">
      <c r="M39" s="90"/>
    </row>
    <row r="40" spans="13:13">
      <c r="M40" s="90"/>
    </row>
    <row r="41" spans="13:13">
      <c r="M41" s="90"/>
    </row>
    <row r="42" spans="13:13">
      <c r="M42" s="90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P40"/>
  <sheetViews>
    <sheetView rightToLeft="1" view="pageBreakPreview" zoomScaleNormal="100" zoomScaleSheetLayoutView="100" workbookViewId="0">
      <selection activeCell="N8" sqref="M8:N15"/>
    </sheetView>
  </sheetViews>
  <sheetFormatPr defaultColWidth="9.140625" defaultRowHeight="22.5"/>
  <cols>
    <col min="1" max="1" width="26.140625" style="65" bestFit="1" customWidth="1"/>
    <col min="2" max="2" width="1" style="65" customWidth="1"/>
    <col min="3" max="3" width="31" style="65" bestFit="1" customWidth="1"/>
    <col min="4" max="4" width="1" style="65" customWidth="1"/>
    <col min="5" max="5" width="32.5703125" style="65" bestFit="1" customWidth="1"/>
    <col min="6" max="6" width="1" style="65" customWidth="1"/>
    <col min="7" max="7" width="10" style="73" customWidth="1"/>
    <col min="8" max="8" width="1" style="65" customWidth="1"/>
    <col min="9" max="9" width="32.5703125" style="65" bestFit="1" customWidth="1"/>
    <col min="10" max="10" width="1" style="65" customWidth="1"/>
    <col min="11" max="11" width="10.28515625" style="73" customWidth="1"/>
    <col min="12" max="12" width="1" style="65" customWidth="1"/>
    <col min="13" max="13" width="9.140625" style="65" customWidth="1"/>
    <col min="14" max="16384" width="9.140625" style="65"/>
  </cols>
  <sheetData>
    <row r="2" spans="1:16" ht="24">
      <c r="A2" s="228" t="s">
        <v>65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6" ht="24">
      <c r="A3" s="228" t="str">
        <f>'سرمایه‌گذاری در اوراق بهادار '!A3:Q3</f>
        <v>صورت وضعیت درآمدها</v>
      </c>
      <c r="B3" s="228" t="s">
        <v>29</v>
      </c>
      <c r="C3" s="228" t="s">
        <v>29</v>
      </c>
      <c r="D3" s="228" t="s">
        <v>29</v>
      </c>
      <c r="E3" s="228" t="s">
        <v>29</v>
      </c>
      <c r="F3" s="228" t="s">
        <v>29</v>
      </c>
      <c r="G3" s="228"/>
      <c r="H3" s="228"/>
      <c r="I3" s="228"/>
      <c r="J3" s="228"/>
      <c r="K3" s="228"/>
      <c r="L3" s="228"/>
      <c r="M3" s="228"/>
    </row>
    <row r="4" spans="1:16" ht="26.25">
      <c r="A4" s="208" t="str">
        <f>'سرمایه‌گذاری در اوراق بهادار '!A4:Q4</f>
        <v>برای ماه منتهی به 1403/01/31</v>
      </c>
      <c r="B4" s="208" t="s">
        <v>89</v>
      </c>
      <c r="C4" s="208" t="s">
        <v>2</v>
      </c>
      <c r="D4" s="208" t="s">
        <v>2</v>
      </c>
      <c r="E4" s="208" t="s">
        <v>2</v>
      </c>
      <c r="F4" s="208" t="s">
        <v>2</v>
      </c>
      <c r="G4" s="208"/>
      <c r="H4" s="208"/>
      <c r="I4" s="208"/>
      <c r="J4" s="208"/>
      <c r="K4" s="208"/>
      <c r="L4" s="208"/>
      <c r="M4" s="208"/>
      <c r="N4" s="70"/>
    </row>
    <row r="5" spans="1:16" ht="24">
      <c r="B5" s="134"/>
      <c r="C5" s="134"/>
      <c r="D5" s="134"/>
      <c r="E5" s="134"/>
      <c r="F5" s="134"/>
      <c r="G5" s="134"/>
      <c r="H5" s="134"/>
      <c r="I5" s="134"/>
    </row>
    <row r="6" spans="1:16" ht="28.5">
      <c r="A6" s="230" t="s">
        <v>79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</row>
    <row r="7" spans="1:16" ht="28.5">
      <c r="A7" s="137"/>
      <c r="B7" s="137"/>
      <c r="C7" s="137"/>
      <c r="D7" s="137"/>
      <c r="E7" s="137"/>
      <c r="F7" s="137"/>
      <c r="G7" s="74"/>
      <c r="H7" s="137"/>
      <c r="I7" s="137"/>
      <c r="J7" s="137"/>
      <c r="K7" s="74"/>
      <c r="L7" s="137"/>
    </row>
    <row r="8" spans="1:16" ht="24.75" thickBot="1">
      <c r="A8" s="229" t="s">
        <v>53</v>
      </c>
      <c r="B8" s="229" t="s">
        <v>53</v>
      </c>
      <c r="C8" s="229" t="s">
        <v>53</v>
      </c>
      <c r="E8" s="229" t="str">
        <f>'درآمد ناشی از فروش '!C7</f>
        <v>طی فروردین ماه</v>
      </c>
      <c r="F8" s="229" t="s">
        <v>31</v>
      </c>
      <c r="G8" s="229" t="s">
        <v>31</v>
      </c>
      <c r="I8" s="229" t="str">
        <f>'درآمد ناشی از فروش '!K7</f>
        <v>از ابتدای سال مالی تا پایان فروردین ماه</v>
      </c>
      <c r="J8" s="229" t="s">
        <v>32</v>
      </c>
      <c r="K8" s="229" t="s">
        <v>32</v>
      </c>
    </row>
    <row r="9" spans="1:16" ht="48" thickBot="1">
      <c r="A9" s="75" t="s">
        <v>54</v>
      </c>
      <c r="C9" s="75" t="s">
        <v>19</v>
      </c>
      <c r="E9" s="75" t="s">
        <v>55</v>
      </c>
      <c r="G9" s="193" t="s">
        <v>56</v>
      </c>
      <c r="I9" s="75" t="s">
        <v>55</v>
      </c>
      <c r="K9" s="193" t="s">
        <v>56</v>
      </c>
    </row>
    <row r="10" spans="1:16" ht="24.75">
      <c r="A10" s="76" t="s">
        <v>61</v>
      </c>
      <c r="B10" s="76"/>
      <c r="C10" s="76" t="s">
        <v>62</v>
      </c>
      <c r="D10" s="76"/>
      <c r="E10" s="76">
        <v>3057650</v>
      </c>
      <c r="F10" s="77"/>
      <c r="G10" s="21">
        <f>E10/$E$14</f>
        <v>0.9115909022473675</v>
      </c>
      <c r="H10" s="77"/>
      <c r="I10" s="76">
        <v>3057650</v>
      </c>
      <c r="J10" s="77"/>
      <c r="K10" s="21">
        <f>I10/$I$14</f>
        <v>0.9115909022473675</v>
      </c>
      <c r="M10" s="69"/>
      <c r="N10" s="78"/>
      <c r="O10" s="69"/>
      <c r="P10" s="78"/>
    </row>
    <row r="11" spans="1:16" ht="24.75">
      <c r="A11" s="76" t="s">
        <v>94</v>
      </c>
      <c r="B11" s="76"/>
      <c r="C11" s="76" t="s">
        <v>95</v>
      </c>
      <c r="D11" s="76"/>
      <c r="E11" s="76">
        <v>286285</v>
      </c>
      <c r="F11" s="77"/>
      <c r="G11" s="21">
        <f t="shared" ref="G11:G13" si="0">E11/$E$14</f>
        <v>8.5351430493970079E-2</v>
      </c>
      <c r="H11" s="77"/>
      <c r="I11" s="76">
        <v>286285</v>
      </c>
      <c r="J11" s="77"/>
      <c r="K11" s="21">
        <f t="shared" ref="K11:K13" si="1">I11/$I$14</f>
        <v>8.5351430493970079E-2</v>
      </c>
      <c r="M11" s="69"/>
      <c r="N11" s="78"/>
      <c r="O11" s="69"/>
      <c r="P11" s="78"/>
    </row>
    <row r="12" spans="1:16" ht="24.75">
      <c r="A12" s="76" t="s">
        <v>103</v>
      </c>
      <c r="B12" s="76"/>
      <c r="C12" s="76" t="s">
        <v>104</v>
      </c>
      <c r="D12" s="76"/>
      <c r="E12" s="76">
        <v>5855</v>
      </c>
      <c r="F12" s="77"/>
      <c r="G12" s="21">
        <f t="shared" si="0"/>
        <v>1.74557739854409E-3</v>
      </c>
      <c r="H12" s="77"/>
      <c r="I12" s="76">
        <v>5855</v>
      </c>
      <c r="J12" s="77"/>
      <c r="K12" s="21">
        <f t="shared" si="1"/>
        <v>1.74557739854409E-3</v>
      </c>
      <c r="M12" s="69"/>
      <c r="N12" s="78"/>
      <c r="O12" s="69"/>
      <c r="P12" s="78"/>
    </row>
    <row r="13" spans="1:16" ht="24.75">
      <c r="A13" s="76" t="s">
        <v>105</v>
      </c>
      <c r="B13" s="76"/>
      <c r="C13" s="76" t="s">
        <v>106</v>
      </c>
      <c r="D13" s="76"/>
      <c r="E13" s="76">
        <v>4401</v>
      </c>
      <c r="F13" s="77"/>
      <c r="G13" s="21">
        <f t="shared" si="0"/>
        <v>1.3120898601182819E-3</v>
      </c>
      <c r="H13" s="77"/>
      <c r="I13" s="76">
        <v>4401</v>
      </c>
      <c r="J13" s="77"/>
      <c r="K13" s="21">
        <f t="shared" si="1"/>
        <v>1.3120898601182819E-3</v>
      </c>
      <c r="M13" s="69"/>
      <c r="N13" s="78"/>
      <c r="O13" s="69"/>
      <c r="P13" s="78"/>
    </row>
    <row r="14" spans="1:16" s="70" customFormat="1" ht="36.75" customHeight="1" thickBot="1">
      <c r="E14" s="194">
        <f>SUM(E10:E13)</f>
        <v>3354191</v>
      </c>
      <c r="F14" s="77">
        <f t="shared" ref="F14:L14" si="2">SUM(F10:F12)</f>
        <v>0</v>
      </c>
      <c r="G14" s="22">
        <f>SUM(G10:G13)</f>
        <v>1</v>
      </c>
      <c r="H14" s="77">
        <f t="shared" si="2"/>
        <v>0</v>
      </c>
      <c r="I14" s="194">
        <f>SUM(I10:I13)</f>
        <v>3354191</v>
      </c>
      <c r="J14" s="77">
        <f t="shared" si="2"/>
        <v>0</v>
      </c>
      <c r="K14" s="22">
        <f>SUM(K10:K13)</f>
        <v>1</v>
      </c>
      <c r="L14" s="70">
        <f t="shared" si="2"/>
        <v>0</v>
      </c>
      <c r="M14" s="79"/>
    </row>
    <row r="15" spans="1:16" ht="23.25" thickTop="1">
      <c r="E15" s="72"/>
      <c r="I15" s="72"/>
      <c r="M15" s="71"/>
    </row>
    <row r="16" spans="1:16">
      <c r="E16" s="72"/>
      <c r="I16" s="72"/>
      <c r="M16" s="71"/>
    </row>
    <row r="17" spans="5:13">
      <c r="E17" s="72"/>
      <c r="I17" s="72"/>
      <c r="M17" s="71"/>
    </row>
    <row r="18" spans="5:13">
      <c r="M18" s="71"/>
    </row>
    <row r="19" spans="5:13">
      <c r="M19" s="71"/>
    </row>
    <row r="20" spans="5:13">
      <c r="M20" s="71"/>
    </row>
    <row r="21" spans="5:13">
      <c r="M21" s="71"/>
    </row>
    <row r="22" spans="5:13">
      <c r="M22" s="71"/>
    </row>
    <row r="23" spans="5:13">
      <c r="M23" s="71"/>
    </row>
    <row r="24" spans="5:13">
      <c r="M24" s="71"/>
    </row>
    <row r="25" spans="5:13">
      <c r="M25" s="71"/>
    </row>
    <row r="26" spans="5:13">
      <c r="M26" s="71"/>
    </row>
    <row r="27" spans="5:13">
      <c r="M27" s="71"/>
    </row>
    <row r="28" spans="5:13">
      <c r="M28" s="71"/>
    </row>
    <row r="29" spans="5:13">
      <c r="M29" s="71"/>
    </row>
    <row r="30" spans="5:13">
      <c r="M30" s="71"/>
    </row>
    <row r="31" spans="5:13">
      <c r="M31" s="71"/>
    </row>
    <row r="32" spans="5:13">
      <c r="M32" s="71"/>
    </row>
    <row r="33" spans="13:13">
      <c r="M33" s="71"/>
    </row>
    <row r="34" spans="13:13">
      <c r="M34" s="71"/>
    </row>
    <row r="35" spans="13:13">
      <c r="M35" s="71"/>
    </row>
    <row r="36" spans="13:13">
      <c r="M36" s="71"/>
    </row>
    <row r="37" spans="13:13">
      <c r="M37" s="71"/>
    </row>
    <row r="38" spans="13:13">
      <c r="M38" s="71"/>
    </row>
    <row r="39" spans="13:13">
      <c r="M39" s="71"/>
    </row>
    <row r="40" spans="13:13">
      <c r="M40" s="71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2"/>
  <sheetViews>
    <sheetView rightToLeft="1" view="pageBreakPreview" zoomScaleNormal="100" zoomScaleSheetLayoutView="100" workbookViewId="0">
      <selection activeCell="C12" sqref="C12:E12"/>
    </sheetView>
  </sheetViews>
  <sheetFormatPr defaultColWidth="12.140625" defaultRowHeight="22.5"/>
  <cols>
    <col min="1" max="1" width="42.42578125" style="65" bestFit="1" customWidth="1"/>
    <col min="2" max="2" width="2.5703125" style="65" customWidth="1"/>
    <col min="3" max="3" width="19" style="65" bestFit="1" customWidth="1"/>
    <col min="4" max="4" width="0.7109375" style="65" customWidth="1"/>
    <col min="5" max="5" width="43.7109375" style="65" customWidth="1"/>
    <col min="6" max="6" width="12.140625" style="65"/>
    <col min="7" max="7" width="14" style="65" bestFit="1" customWidth="1"/>
    <col min="8" max="16384" width="12.140625" style="65"/>
  </cols>
  <sheetData>
    <row r="2" spans="1:13" ht="24">
      <c r="A2" s="228" t="s">
        <v>65</v>
      </c>
      <c r="B2" s="228"/>
      <c r="C2" s="228"/>
      <c r="D2" s="228"/>
      <c r="E2" s="228"/>
    </row>
    <row r="3" spans="1:13" ht="24">
      <c r="A3" s="228" t="s">
        <v>29</v>
      </c>
      <c r="B3" s="228" t="s">
        <v>29</v>
      </c>
      <c r="C3" s="228" t="s">
        <v>29</v>
      </c>
      <c r="D3" s="228" t="s">
        <v>29</v>
      </c>
      <c r="E3" s="228"/>
    </row>
    <row r="4" spans="1:13" ht="24">
      <c r="A4" s="228" t="str">
        <f>'درآمد سپرده بانکی '!A4:M4</f>
        <v>برای ماه منتهی به 1403/01/31</v>
      </c>
      <c r="B4" s="228" t="s">
        <v>2</v>
      </c>
      <c r="C4" s="228" t="s">
        <v>2</v>
      </c>
      <c r="D4" s="228" t="s">
        <v>2</v>
      </c>
      <c r="E4" s="228"/>
    </row>
    <row r="5" spans="1:13" ht="24">
      <c r="A5" s="134"/>
      <c r="B5" s="134"/>
      <c r="C5" s="134"/>
      <c r="D5" s="134"/>
      <c r="E5" s="134"/>
    </row>
    <row r="6" spans="1:13" ht="28.5">
      <c r="A6" s="230" t="s">
        <v>81</v>
      </c>
      <c r="B6" s="230"/>
      <c r="C6" s="230"/>
      <c r="D6" s="230"/>
      <c r="E6" s="230"/>
    </row>
    <row r="7" spans="1:13" ht="28.5">
      <c r="A7" s="137"/>
      <c r="B7" s="137"/>
      <c r="C7" s="137"/>
      <c r="D7" s="137"/>
      <c r="E7" s="137"/>
    </row>
    <row r="8" spans="1:13" ht="24.75" thickBot="1">
      <c r="A8" s="228" t="s">
        <v>57</v>
      </c>
      <c r="C8" s="136" t="str">
        <f>'درآمد ناشی از فروش '!C7</f>
        <v>طی فروردین ماه</v>
      </c>
      <c r="E8" s="66" t="str">
        <f>'درآمد ناشی از فروش '!K7</f>
        <v>از ابتدای سال مالی تا پایان فروردین ماه</v>
      </c>
      <c r="G8" s="67"/>
    </row>
    <row r="9" spans="1:13" ht="24.75" thickBot="1">
      <c r="A9" s="229" t="s">
        <v>57</v>
      </c>
      <c r="C9" s="136" t="s">
        <v>22</v>
      </c>
      <c r="E9" s="136" t="s">
        <v>22</v>
      </c>
      <c r="G9" s="67"/>
    </row>
    <row r="10" spans="1:13" ht="24">
      <c r="A10" s="68" t="s">
        <v>64</v>
      </c>
      <c r="C10" s="69">
        <v>1395116779</v>
      </c>
      <c r="E10" s="69">
        <v>1395116779</v>
      </c>
      <c r="F10" s="67"/>
      <c r="G10" s="69"/>
      <c r="H10" s="69"/>
      <c r="I10" s="69"/>
      <c r="J10" s="69"/>
      <c r="K10" s="69"/>
    </row>
    <row r="11" spans="1:13" ht="24">
      <c r="A11" s="68" t="s">
        <v>93</v>
      </c>
      <c r="C11" s="69">
        <v>20886915</v>
      </c>
      <c r="E11" s="69">
        <v>20886915</v>
      </c>
      <c r="F11" s="67"/>
      <c r="G11" s="69"/>
      <c r="H11" s="69"/>
      <c r="I11" s="69"/>
      <c r="J11" s="69"/>
      <c r="K11" s="69"/>
    </row>
    <row r="12" spans="1:13" ht="27" thickBot="1">
      <c r="A12" s="68" t="s">
        <v>38</v>
      </c>
      <c r="C12" s="195">
        <f>SUM(C10:C11)</f>
        <v>1416003694</v>
      </c>
      <c r="D12" s="70"/>
      <c r="E12" s="196">
        <f>SUM(E10:E11)</f>
        <v>1416003694</v>
      </c>
    </row>
    <row r="13" spans="1:13" ht="23.25" thickTop="1">
      <c r="M13" s="71"/>
    </row>
    <row r="14" spans="1:13">
      <c r="C14" s="69"/>
      <c r="E14" s="69"/>
      <c r="M14" s="71"/>
    </row>
    <row r="15" spans="1:13">
      <c r="C15" s="67"/>
      <c r="E15" s="72"/>
      <c r="M15" s="71"/>
    </row>
    <row r="16" spans="1:13">
      <c r="C16" s="67"/>
      <c r="E16" s="69"/>
      <c r="M16" s="71"/>
    </row>
    <row r="17" spans="3:13">
      <c r="C17" s="69"/>
      <c r="E17" s="69"/>
      <c r="M17" s="71"/>
    </row>
    <row r="18" spans="3:13">
      <c r="E18" s="69"/>
      <c r="M18" s="71"/>
    </row>
    <row r="19" spans="3:13">
      <c r="M19" s="71"/>
    </row>
    <row r="20" spans="3:13">
      <c r="M20" s="71"/>
    </row>
    <row r="21" spans="3:13">
      <c r="M21" s="71"/>
    </row>
    <row r="22" spans="3:13">
      <c r="M22" s="71"/>
    </row>
    <row r="23" spans="3:13">
      <c r="M23" s="71"/>
    </row>
    <row r="24" spans="3:13">
      <c r="M24" s="71"/>
    </row>
    <row r="25" spans="3:13">
      <c r="M25" s="71"/>
    </row>
    <row r="26" spans="3:13">
      <c r="M26" s="71"/>
    </row>
    <row r="27" spans="3:13">
      <c r="M27" s="71"/>
    </row>
    <row r="28" spans="3:13">
      <c r="M28" s="71"/>
    </row>
    <row r="29" spans="3:13">
      <c r="M29" s="71"/>
    </row>
    <row r="30" spans="3:13">
      <c r="M30" s="71"/>
    </row>
    <row r="31" spans="3:13">
      <c r="M31" s="71"/>
    </row>
    <row r="32" spans="3:13">
      <c r="M32" s="71"/>
    </row>
    <row r="33" spans="13:13">
      <c r="M33" s="71"/>
    </row>
    <row r="34" spans="13:13">
      <c r="M34" s="71"/>
    </row>
    <row r="35" spans="13:13">
      <c r="M35" s="71"/>
    </row>
    <row r="36" spans="13:13">
      <c r="M36" s="71"/>
    </row>
    <row r="37" spans="13:13">
      <c r="M37" s="71"/>
    </row>
    <row r="38" spans="13:13">
      <c r="M38" s="71"/>
    </row>
    <row r="39" spans="13:13">
      <c r="M39" s="71"/>
    </row>
    <row r="40" spans="13:13">
      <c r="M40" s="71"/>
    </row>
    <row r="41" spans="13:13">
      <c r="M41" s="71"/>
    </row>
    <row r="42" spans="13:13">
      <c r="M42" s="71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G45"/>
  <sheetViews>
    <sheetView rightToLeft="1" view="pageBreakPreview" topLeftCell="A22" zoomScale="39" zoomScaleNormal="60" zoomScaleSheetLayoutView="39" workbookViewId="0">
      <selection activeCell="A34" sqref="A34"/>
    </sheetView>
  </sheetViews>
  <sheetFormatPr defaultColWidth="9.140625" defaultRowHeight="36.75"/>
  <cols>
    <col min="1" max="1" width="51.7109375" style="101" customWidth="1"/>
    <col min="2" max="2" width="1" style="101" customWidth="1"/>
    <col min="3" max="3" width="23.7109375" style="157" bestFit="1" customWidth="1"/>
    <col min="4" max="4" width="1" style="101" customWidth="1"/>
    <col min="5" max="5" width="33" style="101" bestFit="1" customWidth="1"/>
    <col min="6" max="6" width="0.7109375" style="101" customWidth="1"/>
    <col min="7" max="7" width="34.7109375" style="101" bestFit="1" customWidth="1"/>
    <col min="8" max="8" width="1.140625" style="101" customWidth="1"/>
    <col min="9" max="9" width="22.7109375" style="157" bestFit="1" customWidth="1"/>
    <col min="10" max="10" width="1.42578125" style="101" customWidth="1"/>
    <col min="11" max="11" width="33.42578125" style="101" customWidth="1"/>
    <col min="12" max="12" width="0.7109375" style="101" customWidth="1"/>
    <col min="13" max="13" width="22.5703125" style="157" bestFit="1" customWidth="1"/>
    <col min="14" max="14" width="0.85546875" style="101" customWidth="1"/>
    <col min="15" max="15" width="29.140625" style="101" bestFit="1" customWidth="1"/>
    <col min="16" max="16" width="1" style="101" customWidth="1"/>
    <col min="17" max="17" width="22.5703125" style="157" bestFit="1" customWidth="1"/>
    <col min="18" max="18" width="1" style="101" customWidth="1"/>
    <col min="19" max="19" width="18.140625" style="101" bestFit="1" customWidth="1"/>
    <col min="20" max="20" width="1" style="101" customWidth="1"/>
    <col min="21" max="21" width="28.7109375" style="101" customWidth="1"/>
    <col min="22" max="22" width="0.85546875" style="101" customWidth="1"/>
    <col min="23" max="23" width="29.85546875" style="101" customWidth="1"/>
    <col min="24" max="24" width="1" style="101" customWidth="1"/>
    <col min="25" max="25" width="19.5703125" style="157" customWidth="1"/>
    <col min="26" max="26" width="1.85546875" style="101" customWidth="1"/>
    <col min="27" max="27" width="46.140625" style="138" bestFit="1" customWidth="1"/>
    <col min="28" max="28" width="29.5703125" style="101" bestFit="1" customWidth="1"/>
    <col min="29" max="29" width="23.42578125" style="101" bestFit="1" customWidth="1"/>
    <col min="30" max="30" width="9.140625" style="101" customWidth="1"/>
    <col min="31" max="31" width="19.42578125" style="101" bestFit="1" customWidth="1"/>
    <col min="32" max="32" width="9.140625" style="101"/>
    <col min="33" max="33" width="27.28515625" style="101" bestFit="1" customWidth="1"/>
    <col min="34" max="16384" width="9.140625" style="101"/>
  </cols>
  <sheetData>
    <row r="2" spans="1:33" ht="47.25" customHeight="1">
      <c r="A2" s="201" t="s">
        <v>65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</row>
    <row r="3" spans="1:33" ht="47.25" customHeight="1">
      <c r="A3" s="201" t="s">
        <v>87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</row>
    <row r="4" spans="1:33" ht="47.25" customHeight="1">
      <c r="A4" s="201" t="s">
        <v>137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</row>
    <row r="5" spans="1:33" ht="47.25" customHeight="1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</row>
    <row r="6" spans="1:33" s="141" customFormat="1" ht="47.25" customHeight="1">
      <c r="A6" s="133" t="s">
        <v>66</v>
      </c>
      <c r="B6" s="133"/>
      <c r="C6" s="140"/>
      <c r="D6" s="133"/>
      <c r="E6" s="133"/>
      <c r="F6" s="133"/>
      <c r="G6" s="133"/>
      <c r="H6" s="133"/>
      <c r="I6" s="140"/>
      <c r="J6" s="133"/>
      <c r="K6" s="133"/>
      <c r="L6" s="133"/>
      <c r="M6" s="140"/>
      <c r="N6" s="133"/>
      <c r="O6" s="133"/>
      <c r="P6" s="133"/>
      <c r="Q6" s="140"/>
      <c r="R6" s="133"/>
      <c r="S6" s="133"/>
      <c r="T6" s="133"/>
      <c r="U6" s="133"/>
      <c r="V6" s="133"/>
      <c r="W6" s="133"/>
      <c r="Y6" s="142"/>
      <c r="AA6" s="143"/>
    </row>
    <row r="7" spans="1:33" s="141" customFormat="1" ht="47.25" customHeight="1">
      <c r="A7" s="133" t="s">
        <v>67</v>
      </c>
      <c r="B7" s="133"/>
      <c r="C7" s="140"/>
      <c r="D7" s="133"/>
      <c r="E7" s="133"/>
      <c r="F7" s="133"/>
      <c r="G7" s="133"/>
      <c r="H7" s="133"/>
      <c r="I7" s="140"/>
      <c r="J7" s="133"/>
      <c r="K7" s="133"/>
      <c r="L7" s="133"/>
      <c r="M7" s="140"/>
      <c r="N7" s="133"/>
      <c r="O7" s="133"/>
      <c r="P7" s="133"/>
      <c r="Q7" s="140"/>
      <c r="R7" s="133"/>
      <c r="S7" s="133"/>
      <c r="T7" s="133"/>
      <c r="U7" s="133"/>
      <c r="V7" s="133"/>
      <c r="W7" s="133"/>
      <c r="Y7" s="142"/>
      <c r="AA7" s="143"/>
    </row>
    <row r="9" spans="1:33" ht="40.5" customHeight="1">
      <c r="A9" s="199" t="s">
        <v>3</v>
      </c>
      <c r="C9" s="200" t="s">
        <v>127</v>
      </c>
      <c r="D9" s="200" t="s">
        <v>90</v>
      </c>
      <c r="E9" s="200" t="s">
        <v>90</v>
      </c>
      <c r="F9" s="200" t="s">
        <v>90</v>
      </c>
      <c r="G9" s="200" t="s">
        <v>90</v>
      </c>
      <c r="I9" s="200" t="s">
        <v>4</v>
      </c>
      <c r="J9" s="200" t="s">
        <v>4</v>
      </c>
      <c r="K9" s="200" t="s">
        <v>4</v>
      </c>
      <c r="L9" s="200" t="s">
        <v>4</v>
      </c>
      <c r="M9" s="200" t="s">
        <v>4</v>
      </c>
      <c r="N9" s="200" t="s">
        <v>4</v>
      </c>
      <c r="O9" s="200" t="s">
        <v>4</v>
      </c>
      <c r="Q9" s="200" t="s">
        <v>136</v>
      </c>
      <c r="R9" s="200" t="s">
        <v>91</v>
      </c>
      <c r="S9" s="200" t="s">
        <v>91</v>
      </c>
      <c r="T9" s="200" t="s">
        <v>91</v>
      </c>
      <c r="U9" s="200" t="s">
        <v>91</v>
      </c>
      <c r="V9" s="200" t="s">
        <v>91</v>
      </c>
      <c r="W9" s="200" t="s">
        <v>91</v>
      </c>
      <c r="X9" s="200" t="s">
        <v>91</v>
      </c>
      <c r="Y9" s="200" t="s">
        <v>91</v>
      </c>
    </row>
    <row r="10" spans="1:33" ht="33.75" customHeight="1">
      <c r="A10" s="199" t="s">
        <v>3</v>
      </c>
      <c r="C10" s="202" t="s">
        <v>6</v>
      </c>
      <c r="E10" s="202" t="s">
        <v>7</v>
      </c>
      <c r="G10" s="202" t="s">
        <v>8</v>
      </c>
      <c r="I10" s="199" t="s">
        <v>9</v>
      </c>
      <c r="J10" s="199" t="s">
        <v>9</v>
      </c>
      <c r="K10" s="199" t="s">
        <v>9</v>
      </c>
      <c r="M10" s="199" t="s">
        <v>10</v>
      </c>
      <c r="N10" s="199" t="s">
        <v>10</v>
      </c>
      <c r="O10" s="199" t="s">
        <v>10</v>
      </c>
      <c r="Q10" s="202" t="s">
        <v>6</v>
      </c>
      <c r="S10" s="202" t="s">
        <v>11</v>
      </c>
      <c r="U10" s="202" t="s">
        <v>7</v>
      </c>
      <c r="V10" s="202"/>
      <c r="W10" s="202" t="s">
        <v>8</v>
      </c>
      <c r="Y10" s="203" t="s">
        <v>12</v>
      </c>
    </row>
    <row r="11" spans="1:33" ht="60.75" customHeight="1">
      <c r="A11" s="199" t="s">
        <v>3</v>
      </c>
      <c r="C11" s="200" t="s">
        <v>6</v>
      </c>
      <c r="E11" s="200" t="s">
        <v>7</v>
      </c>
      <c r="G11" s="200" t="s">
        <v>8</v>
      </c>
      <c r="I11" s="144" t="s">
        <v>6</v>
      </c>
      <c r="K11" s="144" t="s">
        <v>7</v>
      </c>
      <c r="M11" s="144" t="s">
        <v>6</v>
      </c>
      <c r="O11" s="144" t="s">
        <v>13</v>
      </c>
      <c r="Q11" s="200" t="s">
        <v>6</v>
      </c>
      <c r="S11" s="200" t="s">
        <v>11</v>
      </c>
      <c r="U11" s="200" t="s">
        <v>7</v>
      </c>
      <c r="V11" s="200"/>
      <c r="W11" s="200"/>
      <c r="Y11" s="204" t="s">
        <v>12</v>
      </c>
      <c r="AA11" s="33"/>
      <c r="AB11" s="145"/>
    </row>
    <row r="12" spans="1:33" ht="41.25" customHeight="1">
      <c r="A12" s="146" t="s">
        <v>124</v>
      </c>
      <c r="B12" s="147"/>
      <c r="C12" s="148">
        <v>3600000</v>
      </c>
      <c r="D12" s="148"/>
      <c r="E12" s="148">
        <v>23334592658</v>
      </c>
      <c r="F12" s="148"/>
      <c r="G12" s="148">
        <v>21936695400</v>
      </c>
      <c r="H12" s="148"/>
      <c r="I12" s="148">
        <v>400000</v>
      </c>
      <c r="J12" s="148"/>
      <c r="K12" s="148">
        <v>2474717151</v>
      </c>
      <c r="L12" s="148"/>
      <c r="M12" s="148">
        <v>-200000</v>
      </c>
      <c r="N12" s="148"/>
      <c r="O12" s="148">
        <v>1163038520</v>
      </c>
      <c r="P12" s="148"/>
      <c r="Q12" s="148">
        <v>3800000</v>
      </c>
      <c r="R12" s="148"/>
      <c r="S12" s="148">
        <v>5840</v>
      </c>
      <c r="T12" s="148"/>
      <c r="U12" s="148">
        <v>24518844321</v>
      </c>
      <c r="V12" s="148"/>
      <c r="W12" s="148">
        <v>22059957600</v>
      </c>
      <c r="Y12" s="149" t="e">
        <f>W12/$AA$11</f>
        <v>#DIV/0!</v>
      </c>
      <c r="AA12" s="150"/>
      <c r="AB12" s="150"/>
      <c r="AC12" s="151"/>
      <c r="AD12" s="152"/>
      <c r="AE12" s="153"/>
      <c r="AF12" s="106"/>
      <c r="AG12" s="106"/>
    </row>
    <row r="13" spans="1:33" ht="41.25" customHeight="1">
      <c r="A13" s="146" t="s">
        <v>92</v>
      </c>
      <c r="B13" s="147"/>
      <c r="C13" s="148">
        <v>96000001</v>
      </c>
      <c r="D13" s="148"/>
      <c r="E13" s="148">
        <v>321436652588</v>
      </c>
      <c r="F13" s="148"/>
      <c r="G13" s="148">
        <v>324935067383.73999</v>
      </c>
      <c r="H13" s="148"/>
      <c r="I13" s="148">
        <v>0</v>
      </c>
      <c r="J13" s="148"/>
      <c r="K13" s="148">
        <v>0</v>
      </c>
      <c r="L13" s="148"/>
      <c r="M13" s="148">
        <v>0</v>
      </c>
      <c r="N13" s="148"/>
      <c r="O13" s="148">
        <v>0</v>
      </c>
      <c r="P13" s="148"/>
      <c r="Q13" s="148">
        <v>96000000</v>
      </c>
      <c r="R13" s="148"/>
      <c r="S13" s="148">
        <v>3427</v>
      </c>
      <c r="T13" s="148"/>
      <c r="U13" s="151">
        <v>321436645892</v>
      </c>
      <c r="V13" s="148"/>
      <c r="W13" s="148">
        <v>327034497600</v>
      </c>
      <c r="Y13" s="149" t="e">
        <f t="shared" ref="Y13:Y33" si="0">W13/$AA$11</f>
        <v>#DIV/0!</v>
      </c>
      <c r="AA13" s="150"/>
      <c r="AB13" s="150"/>
      <c r="AC13" s="151"/>
      <c r="AD13" s="152"/>
      <c r="AE13" s="153"/>
      <c r="AF13" s="106"/>
      <c r="AG13" s="106"/>
    </row>
    <row r="14" spans="1:33" ht="41.25" customHeight="1">
      <c r="A14" s="146" t="s">
        <v>85</v>
      </c>
      <c r="B14" s="147"/>
      <c r="C14" s="148">
        <v>45200001</v>
      </c>
      <c r="D14" s="148"/>
      <c r="E14" s="148">
        <v>93643239921</v>
      </c>
      <c r="F14" s="148"/>
      <c r="G14" s="148">
        <v>107205511531.80299</v>
      </c>
      <c r="H14" s="148"/>
      <c r="I14" s="148">
        <v>0</v>
      </c>
      <c r="J14" s="148"/>
      <c r="K14" s="148">
        <v>0</v>
      </c>
      <c r="L14" s="148"/>
      <c r="M14" s="148">
        <v>0</v>
      </c>
      <c r="N14" s="148"/>
      <c r="O14" s="148">
        <v>0</v>
      </c>
      <c r="P14" s="148"/>
      <c r="Q14" s="148">
        <v>45200000</v>
      </c>
      <c r="R14" s="148"/>
      <c r="S14" s="148">
        <v>2399</v>
      </c>
      <c r="T14" s="148"/>
      <c r="U14" s="148">
        <v>93643235778</v>
      </c>
      <c r="V14" s="148"/>
      <c r="W14" s="148">
        <v>107789612940</v>
      </c>
      <c r="Y14" s="149" t="e">
        <f t="shared" si="0"/>
        <v>#DIV/0!</v>
      </c>
      <c r="AA14" s="150"/>
      <c r="AB14" s="150"/>
      <c r="AC14" s="151"/>
      <c r="AD14" s="152"/>
      <c r="AE14" s="153"/>
      <c r="AF14" s="106"/>
      <c r="AG14" s="106"/>
    </row>
    <row r="15" spans="1:33" ht="41.25" customHeight="1">
      <c r="A15" s="146" t="s">
        <v>86</v>
      </c>
      <c r="B15" s="147"/>
      <c r="C15" s="148">
        <v>5189467</v>
      </c>
      <c r="D15" s="148"/>
      <c r="E15" s="148">
        <v>36072670741</v>
      </c>
      <c r="F15" s="148"/>
      <c r="G15" s="148">
        <v>41320303267.513496</v>
      </c>
      <c r="H15" s="148"/>
      <c r="I15" s="148">
        <v>10533</v>
      </c>
      <c r="J15" s="148"/>
      <c r="K15" s="148">
        <v>84503204</v>
      </c>
      <c r="L15" s="148"/>
      <c r="M15" s="148">
        <v>0</v>
      </c>
      <c r="N15" s="148"/>
      <c r="O15" s="148">
        <v>0</v>
      </c>
      <c r="P15" s="148"/>
      <c r="Q15" s="148">
        <v>5200000</v>
      </c>
      <c r="R15" s="148"/>
      <c r="S15" s="148">
        <v>6800</v>
      </c>
      <c r="T15" s="148"/>
      <c r="U15" s="148">
        <v>36157173945</v>
      </c>
      <c r="V15" s="148"/>
      <c r="W15" s="148">
        <v>35149608000</v>
      </c>
      <c r="Y15" s="149" t="e">
        <f t="shared" si="0"/>
        <v>#DIV/0!</v>
      </c>
      <c r="AA15" s="150"/>
      <c r="AB15" s="150"/>
      <c r="AC15" s="151"/>
      <c r="AD15" s="152"/>
      <c r="AE15" s="153"/>
      <c r="AF15" s="106"/>
      <c r="AG15" s="106"/>
    </row>
    <row r="16" spans="1:33" ht="41.25" customHeight="1">
      <c r="A16" s="146" t="s">
        <v>123</v>
      </c>
      <c r="B16" s="147"/>
      <c r="C16" s="148">
        <v>2444444</v>
      </c>
      <c r="D16" s="148"/>
      <c r="E16" s="148">
        <v>7402965216</v>
      </c>
      <c r="F16" s="148"/>
      <c r="G16" s="148">
        <v>6708952680.1901999</v>
      </c>
      <c r="H16" s="148"/>
      <c r="I16" s="148">
        <v>0</v>
      </c>
      <c r="J16" s="148"/>
      <c r="K16" s="148">
        <v>0</v>
      </c>
      <c r="L16" s="148"/>
      <c r="M16" s="148">
        <v>0</v>
      </c>
      <c r="N16" s="148"/>
      <c r="O16" s="148">
        <v>0</v>
      </c>
      <c r="P16" s="148"/>
      <c r="Q16" s="148">
        <v>2444444</v>
      </c>
      <c r="R16" s="148"/>
      <c r="S16" s="148">
        <v>2638</v>
      </c>
      <c r="T16" s="148"/>
      <c r="U16" s="151">
        <v>7402965216</v>
      </c>
      <c r="V16" s="148"/>
      <c r="W16" s="148">
        <v>6410075034.5316</v>
      </c>
      <c r="Y16" s="149" t="e">
        <f t="shared" si="0"/>
        <v>#DIV/0!</v>
      </c>
      <c r="AA16" s="150"/>
      <c r="AB16" s="150"/>
      <c r="AC16" s="151"/>
      <c r="AD16" s="152"/>
      <c r="AE16" s="153"/>
      <c r="AF16" s="106"/>
      <c r="AG16" s="106"/>
    </row>
    <row r="17" spans="1:33" ht="41.25" customHeight="1">
      <c r="A17" s="146" t="s">
        <v>98</v>
      </c>
      <c r="B17" s="147"/>
      <c r="C17" s="148">
        <v>5600000</v>
      </c>
      <c r="D17" s="148"/>
      <c r="E17" s="148">
        <v>136646635318</v>
      </c>
      <c r="F17" s="148"/>
      <c r="G17" s="148">
        <v>128868642000</v>
      </c>
      <c r="H17" s="148"/>
      <c r="I17" s="148">
        <v>200000</v>
      </c>
      <c r="J17" s="148"/>
      <c r="K17" s="148">
        <v>4333931634</v>
      </c>
      <c r="L17" s="148"/>
      <c r="M17" s="148">
        <v>0</v>
      </c>
      <c r="N17" s="148"/>
      <c r="O17" s="148">
        <v>0</v>
      </c>
      <c r="P17" s="148"/>
      <c r="Q17" s="148">
        <v>5800000</v>
      </c>
      <c r="R17" s="148"/>
      <c r="S17" s="148">
        <v>20900</v>
      </c>
      <c r="T17" s="148"/>
      <c r="U17" s="151">
        <v>140980566952</v>
      </c>
      <c r="V17" s="148"/>
      <c r="W17" s="148">
        <v>120498741000</v>
      </c>
      <c r="Y17" s="149" t="e">
        <f t="shared" si="0"/>
        <v>#DIV/0!</v>
      </c>
      <c r="AA17" s="150"/>
      <c r="AB17" s="150"/>
      <c r="AC17" s="151"/>
      <c r="AD17" s="152"/>
      <c r="AE17" s="153"/>
      <c r="AF17" s="106"/>
      <c r="AG17" s="106"/>
    </row>
    <row r="18" spans="1:33" ht="41.25" customHeight="1">
      <c r="A18" s="146" t="s">
        <v>108</v>
      </c>
      <c r="B18" s="147"/>
      <c r="C18" s="148">
        <v>8900000</v>
      </c>
      <c r="D18" s="148"/>
      <c r="E18" s="148">
        <v>275646593205</v>
      </c>
      <c r="F18" s="148"/>
      <c r="G18" s="148">
        <v>274169924550</v>
      </c>
      <c r="H18" s="148"/>
      <c r="I18" s="148">
        <v>500000</v>
      </c>
      <c r="J18" s="148"/>
      <c r="K18" s="148">
        <v>14751676834</v>
      </c>
      <c r="L18" s="148"/>
      <c r="M18" s="148">
        <v>0</v>
      </c>
      <c r="N18" s="148"/>
      <c r="O18" s="148">
        <v>0</v>
      </c>
      <c r="P18" s="148"/>
      <c r="Q18" s="148">
        <v>9400000</v>
      </c>
      <c r="R18" s="148"/>
      <c r="S18" s="148">
        <v>28850</v>
      </c>
      <c r="T18" s="148"/>
      <c r="U18" s="151">
        <v>290398270039</v>
      </c>
      <c r="V18" s="148"/>
      <c r="W18" s="148">
        <v>269576419500</v>
      </c>
      <c r="Y18" s="149" t="e">
        <f t="shared" si="0"/>
        <v>#DIV/0!</v>
      </c>
      <c r="AA18" s="150"/>
      <c r="AB18" s="150"/>
      <c r="AC18" s="151"/>
      <c r="AD18" s="152"/>
      <c r="AE18" s="153"/>
      <c r="AF18" s="106"/>
      <c r="AG18" s="106"/>
    </row>
    <row r="19" spans="1:33" ht="41.25" customHeight="1">
      <c r="A19" s="146" t="s">
        <v>125</v>
      </c>
      <c r="B19" s="147"/>
      <c r="C19" s="148">
        <v>1998015</v>
      </c>
      <c r="D19" s="148"/>
      <c r="E19" s="148">
        <v>45856246422</v>
      </c>
      <c r="F19" s="148"/>
      <c r="G19" s="148">
        <v>45879529328.324997</v>
      </c>
      <c r="H19" s="148"/>
      <c r="I19" s="148">
        <v>4001985</v>
      </c>
      <c r="J19" s="148"/>
      <c r="K19" s="148">
        <v>94128770390</v>
      </c>
      <c r="L19" s="148"/>
      <c r="M19" s="148">
        <v>0</v>
      </c>
      <c r="N19" s="148"/>
      <c r="O19" s="148">
        <v>0</v>
      </c>
      <c r="P19" s="148"/>
      <c r="Q19" s="148">
        <v>6000000</v>
      </c>
      <c r="R19" s="148"/>
      <c r="S19" s="148">
        <v>22650</v>
      </c>
      <c r="T19" s="148"/>
      <c r="U19" s="151">
        <v>139985016812</v>
      </c>
      <c r="V19" s="148"/>
      <c r="W19" s="148">
        <v>135091395000</v>
      </c>
      <c r="Y19" s="149" t="e">
        <f t="shared" si="0"/>
        <v>#DIV/0!</v>
      </c>
      <c r="AA19" s="150"/>
      <c r="AB19" s="150"/>
      <c r="AC19" s="151"/>
      <c r="AD19" s="152"/>
      <c r="AE19" s="153"/>
      <c r="AF19" s="106"/>
      <c r="AG19" s="106"/>
    </row>
    <row r="20" spans="1:33" ht="41.25" customHeight="1">
      <c r="A20" s="146" t="s">
        <v>101</v>
      </c>
      <c r="B20" s="147"/>
      <c r="C20" s="148">
        <v>88000000</v>
      </c>
      <c r="D20" s="148"/>
      <c r="E20" s="148">
        <v>100533489876</v>
      </c>
      <c r="F20" s="148"/>
      <c r="G20" s="148">
        <v>103834486800</v>
      </c>
      <c r="H20" s="148"/>
      <c r="I20" s="148">
        <v>34400000</v>
      </c>
      <c r="J20" s="148"/>
      <c r="K20" s="148">
        <v>40251618305</v>
      </c>
      <c r="L20" s="148"/>
      <c r="M20" s="148">
        <v>0</v>
      </c>
      <c r="N20" s="148"/>
      <c r="O20" s="148">
        <v>0</v>
      </c>
      <c r="P20" s="148"/>
      <c r="Q20" s="148">
        <v>122400000</v>
      </c>
      <c r="R20" s="148"/>
      <c r="S20" s="148">
        <v>1127</v>
      </c>
      <c r="T20" s="148"/>
      <c r="U20" s="148">
        <v>140785108181</v>
      </c>
      <c r="V20" s="148"/>
      <c r="W20" s="148">
        <v>137124028440</v>
      </c>
      <c r="Y20" s="149" t="e">
        <f t="shared" si="0"/>
        <v>#DIV/0!</v>
      </c>
      <c r="AA20" s="150"/>
      <c r="AB20" s="150"/>
      <c r="AC20" s="151"/>
      <c r="AD20" s="152"/>
      <c r="AE20" s="153"/>
      <c r="AF20" s="106"/>
      <c r="AG20" s="106"/>
    </row>
    <row r="21" spans="1:33" ht="41.25" customHeight="1">
      <c r="A21" s="146" t="s">
        <v>82</v>
      </c>
      <c r="B21" s="147"/>
      <c r="C21" s="148">
        <v>1400000</v>
      </c>
      <c r="D21" s="148"/>
      <c r="E21" s="148">
        <v>30766820758</v>
      </c>
      <c r="F21" s="148"/>
      <c r="G21" s="148">
        <v>39217260600</v>
      </c>
      <c r="H21" s="148"/>
      <c r="I21" s="148">
        <v>0</v>
      </c>
      <c r="J21" s="148"/>
      <c r="K21" s="148">
        <v>0</v>
      </c>
      <c r="L21" s="148"/>
      <c r="M21" s="148">
        <v>-200000</v>
      </c>
      <c r="N21" s="148"/>
      <c r="O21" s="148">
        <v>5614399616</v>
      </c>
      <c r="P21" s="148"/>
      <c r="Q21" s="148">
        <v>1200000</v>
      </c>
      <c r="R21" s="148"/>
      <c r="S21" s="148">
        <v>28230</v>
      </c>
      <c r="T21" s="148"/>
      <c r="U21" s="148">
        <v>26371560650</v>
      </c>
      <c r="V21" s="148"/>
      <c r="W21" s="148">
        <v>33674437800</v>
      </c>
      <c r="Y21" s="149" t="e">
        <f t="shared" si="0"/>
        <v>#DIV/0!</v>
      </c>
      <c r="AA21" s="150"/>
      <c r="AB21" s="150"/>
      <c r="AC21" s="151"/>
      <c r="AD21" s="152"/>
      <c r="AE21" s="153"/>
      <c r="AF21" s="106"/>
      <c r="AG21" s="106"/>
    </row>
    <row r="22" spans="1:33" ht="41.25" customHeight="1">
      <c r="A22" s="146" t="s">
        <v>107</v>
      </c>
      <c r="B22" s="147"/>
      <c r="C22" s="148">
        <v>4100000</v>
      </c>
      <c r="D22" s="148"/>
      <c r="E22" s="148">
        <v>69027661872</v>
      </c>
      <c r="F22" s="148"/>
      <c r="G22" s="148">
        <v>71526867750</v>
      </c>
      <c r="H22" s="148"/>
      <c r="I22" s="148">
        <v>0</v>
      </c>
      <c r="J22" s="148"/>
      <c r="K22" s="148">
        <v>0</v>
      </c>
      <c r="L22" s="148"/>
      <c r="M22" s="148">
        <v>0</v>
      </c>
      <c r="N22" s="148"/>
      <c r="O22" s="148">
        <v>0</v>
      </c>
      <c r="P22" s="148"/>
      <c r="Q22" s="148">
        <v>4100000</v>
      </c>
      <c r="R22" s="148"/>
      <c r="S22" s="148">
        <v>18210</v>
      </c>
      <c r="T22" s="148"/>
      <c r="U22" s="148">
        <v>69027661872</v>
      </c>
      <c r="V22" s="148"/>
      <c r="W22" s="148">
        <v>74216767050</v>
      </c>
      <c r="Y22" s="149" t="e">
        <f t="shared" si="0"/>
        <v>#DIV/0!</v>
      </c>
      <c r="AA22" s="150"/>
      <c r="AB22" s="150"/>
      <c r="AC22" s="151"/>
      <c r="AD22" s="152"/>
      <c r="AE22" s="153"/>
      <c r="AF22" s="106"/>
      <c r="AG22" s="106"/>
    </row>
    <row r="23" spans="1:33" ht="41.25" customHeight="1">
      <c r="A23" s="146" t="s">
        <v>83</v>
      </c>
      <c r="B23" s="147"/>
      <c r="C23" s="148">
        <v>6400000</v>
      </c>
      <c r="D23" s="148"/>
      <c r="E23" s="148">
        <v>125558759268</v>
      </c>
      <c r="F23" s="148"/>
      <c r="G23" s="148">
        <v>322040390399</v>
      </c>
      <c r="H23" s="148"/>
      <c r="I23" s="148">
        <v>0</v>
      </c>
      <c r="J23" s="148"/>
      <c r="K23" s="148">
        <v>0</v>
      </c>
      <c r="L23" s="148"/>
      <c r="M23" s="148">
        <v>0</v>
      </c>
      <c r="N23" s="148"/>
      <c r="O23" s="148">
        <v>0</v>
      </c>
      <c r="P23" s="148"/>
      <c r="Q23" s="148">
        <v>6400000</v>
      </c>
      <c r="R23" s="148"/>
      <c r="S23" s="148">
        <v>51490</v>
      </c>
      <c r="T23" s="148"/>
      <c r="U23" s="148">
        <v>125558759268</v>
      </c>
      <c r="V23" s="148"/>
      <c r="W23" s="148">
        <v>327575260800</v>
      </c>
      <c r="Y23" s="149" t="e">
        <f t="shared" si="0"/>
        <v>#DIV/0!</v>
      </c>
      <c r="AA23" s="150"/>
      <c r="AB23" s="150"/>
      <c r="AC23" s="151"/>
      <c r="AD23" s="152"/>
      <c r="AE23" s="153"/>
      <c r="AF23" s="106"/>
      <c r="AG23" s="106"/>
    </row>
    <row r="24" spans="1:33" ht="41.25" customHeight="1">
      <c r="A24" s="146" t="s">
        <v>109</v>
      </c>
      <c r="B24" s="147"/>
      <c r="C24" s="148">
        <v>3000000</v>
      </c>
      <c r="D24" s="148"/>
      <c r="E24" s="148">
        <v>94838056614</v>
      </c>
      <c r="F24" s="148"/>
      <c r="G24" s="148">
        <v>113440986000</v>
      </c>
      <c r="H24" s="148"/>
      <c r="I24" s="148">
        <v>0</v>
      </c>
      <c r="J24" s="148"/>
      <c r="K24" s="148">
        <v>0</v>
      </c>
      <c r="L24" s="148"/>
      <c r="M24" s="148">
        <v>0</v>
      </c>
      <c r="N24" s="148"/>
      <c r="O24" s="148">
        <v>0</v>
      </c>
      <c r="P24" s="148"/>
      <c r="Q24" s="148">
        <v>3000000</v>
      </c>
      <c r="R24" s="148"/>
      <c r="S24" s="148">
        <v>38820</v>
      </c>
      <c r="T24" s="148"/>
      <c r="U24" s="148">
        <v>94838056614</v>
      </c>
      <c r="V24" s="148"/>
      <c r="W24" s="148">
        <v>115767063000</v>
      </c>
      <c r="Y24" s="149" t="e">
        <f t="shared" si="0"/>
        <v>#DIV/0!</v>
      </c>
      <c r="AA24" s="150"/>
      <c r="AB24" s="150"/>
      <c r="AC24" s="151"/>
      <c r="AD24" s="152"/>
      <c r="AE24" s="153"/>
      <c r="AF24" s="106"/>
      <c r="AG24" s="106"/>
    </row>
    <row r="25" spans="1:33" ht="41.25" customHeight="1">
      <c r="A25" s="146" t="s">
        <v>99</v>
      </c>
      <c r="B25" s="147"/>
      <c r="C25" s="148">
        <v>6200000</v>
      </c>
      <c r="D25" s="148"/>
      <c r="E25" s="148">
        <v>157234115596</v>
      </c>
      <c r="F25" s="148"/>
      <c r="G25" s="148">
        <v>277216687800</v>
      </c>
      <c r="H25" s="148"/>
      <c r="I25" s="148">
        <v>10000</v>
      </c>
      <c r="J25" s="148"/>
      <c r="K25" s="148">
        <v>465834412</v>
      </c>
      <c r="L25" s="148"/>
      <c r="M25" s="148">
        <v>0</v>
      </c>
      <c r="N25" s="148"/>
      <c r="O25" s="148">
        <v>0</v>
      </c>
      <c r="P25" s="148"/>
      <c r="Q25" s="148">
        <v>6210000</v>
      </c>
      <c r="R25" s="148"/>
      <c r="S25" s="148">
        <v>47020</v>
      </c>
      <c r="T25" s="148"/>
      <c r="U25" s="148">
        <v>157699950008</v>
      </c>
      <c r="V25" s="148"/>
      <c r="W25" s="148">
        <v>290256834510</v>
      </c>
      <c r="Y25" s="149" t="e">
        <f t="shared" si="0"/>
        <v>#DIV/0!</v>
      </c>
      <c r="AA25" s="150"/>
      <c r="AB25" s="150"/>
      <c r="AC25" s="151"/>
      <c r="AD25" s="152"/>
      <c r="AE25" s="153"/>
      <c r="AF25" s="106"/>
      <c r="AG25" s="106"/>
    </row>
    <row r="26" spans="1:33" ht="41.25" customHeight="1">
      <c r="A26" s="146" t="s">
        <v>100</v>
      </c>
      <c r="B26" s="147"/>
      <c r="C26" s="148">
        <v>18000000</v>
      </c>
      <c r="D26" s="148"/>
      <c r="E26" s="148">
        <v>351119687293</v>
      </c>
      <c r="F26" s="148"/>
      <c r="G26" s="148">
        <v>399011669999</v>
      </c>
      <c r="H26" s="148"/>
      <c r="I26" s="148">
        <v>200000</v>
      </c>
      <c r="J26" s="148"/>
      <c r="K26" s="148">
        <v>4586328193</v>
      </c>
      <c r="L26" s="148"/>
      <c r="M26" s="148">
        <v>0</v>
      </c>
      <c r="N26" s="148"/>
      <c r="O26" s="148">
        <v>0</v>
      </c>
      <c r="P26" s="148"/>
      <c r="Q26" s="148">
        <v>18200000</v>
      </c>
      <c r="R26" s="148"/>
      <c r="S26" s="148">
        <v>22580</v>
      </c>
      <c r="T26" s="148"/>
      <c r="U26" s="148">
        <v>355706015486</v>
      </c>
      <c r="V26" s="148"/>
      <c r="W26" s="148">
        <v>408510811799</v>
      </c>
      <c r="Y26" s="149" t="e">
        <f t="shared" si="0"/>
        <v>#DIV/0!</v>
      </c>
      <c r="AA26" s="150"/>
      <c r="AB26" s="150"/>
      <c r="AC26" s="151"/>
      <c r="AD26" s="152"/>
      <c r="AE26" s="153"/>
      <c r="AF26" s="106"/>
      <c r="AG26" s="106"/>
    </row>
    <row r="27" spans="1:33" ht="41.25" customHeight="1">
      <c r="A27" s="146" t="s">
        <v>128</v>
      </c>
      <c r="B27" s="147"/>
      <c r="C27" s="148">
        <v>1600000</v>
      </c>
      <c r="D27" s="148"/>
      <c r="E27" s="148">
        <v>6236303916</v>
      </c>
      <c r="F27" s="148"/>
      <c r="G27" s="148">
        <v>6648206400</v>
      </c>
      <c r="H27" s="148"/>
      <c r="I27" s="148">
        <v>10000000</v>
      </c>
      <c r="J27" s="148"/>
      <c r="K27" s="148">
        <v>42771342771</v>
      </c>
      <c r="L27" s="148"/>
      <c r="M27" s="148">
        <v>0</v>
      </c>
      <c r="N27" s="148"/>
      <c r="O27" s="148">
        <v>0</v>
      </c>
      <c r="P27" s="148"/>
      <c r="Q27" s="148">
        <v>11600000</v>
      </c>
      <c r="R27" s="148"/>
      <c r="S27" s="148">
        <v>3986</v>
      </c>
      <c r="T27" s="148"/>
      <c r="U27" s="151">
        <v>49007646687</v>
      </c>
      <c r="V27" s="148"/>
      <c r="W27" s="148">
        <v>45962486280</v>
      </c>
      <c r="Y27" s="149" t="e">
        <f t="shared" si="0"/>
        <v>#DIV/0!</v>
      </c>
      <c r="AA27" s="150"/>
      <c r="AB27" s="150"/>
      <c r="AC27" s="151"/>
      <c r="AD27" s="152"/>
      <c r="AE27" s="153"/>
      <c r="AF27" s="106"/>
      <c r="AG27" s="106"/>
    </row>
    <row r="28" spans="1:33" ht="41.25" customHeight="1">
      <c r="A28" s="146" t="s">
        <v>126</v>
      </c>
      <c r="B28" s="147"/>
      <c r="C28" s="148">
        <v>200000</v>
      </c>
      <c r="D28" s="148"/>
      <c r="E28" s="148">
        <v>12614458936</v>
      </c>
      <c r="F28" s="148"/>
      <c r="G28" s="148">
        <v>12853066500</v>
      </c>
      <c r="H28" s="148"/>
      <c r="I28" s="148">
        <v>0</v>
      </c>
      <c r="J28" s="148"/>
      <c r="K28" s="148">
        <v>0</v>
      </c>
      <c r="L28" s="148"/>
      <c r="M28" s="148">
        <v>0</v>
      </c>
      <c r="N28" s="148"/>
      <c r="O28" s="148">
        <v>0</v>
      </c>
      <c r="P28" s="148"/>
      <c r="Q28" s="148">
        <v>200000</v>
      </c>
      <c r="R28" s="148"/>
      <c r="S28" s="148">
        <v>66060</v>
      </c>
      <c r="T28" s="148"/>
      <c r="U28" s="151">
        <v>12614458936</v>
      </c>
      <c r="V28" s="148"/>
      <c r="W28" s="148">
        <v>13133388600</v>
      </c>
      <c r="Y28" s="149" t="e">
        <f t="shared" si="0"/>
        <v>#DIV/0!</v>
      </c>
      <c r="AA28" s="150"/>
      <c r="AB28" s="150"/>
      <c r="AC28" s="151"/>
      <c r="AD28" s="152"/>
      <c r="AE28" s="153"/>
      <c r="AF28" s="106"/>
      <c r="AG28" s="106"/>
    </row>
    <row r="29" spans="1:33" ht="41.25" customHeight="1">
      <c r="A29" s="146" t="s">
        <v>122</v>
      </c>
      <c r="B29" s="147"/>
      <c r="C29" s="148">
        <v>91400000</v>
      </c>
      <c r="D29" s="148"/>
      <c r="E29" s="148">
        <v>320781425409</v>
      </c>
      <c r="F29" s="148"/>
      <c r="G29" s="148">
        <v>274294777230</v>
      </c>
      <c r="H29" s="148"/>
      <c r="I29" s="148">
        <v>2600000</v>
      </c>
      <c r="J29" s="148"/>
      <c r="K29" s="148">
        <v>7858485789</v>
      </c>
      <c r="L29" s="148"/>
      <c r="M29" s="148">
        <v>0</v>
      </c>
      <c r="N29" s="148"/>
      <c r="O29" s="148">
        <v>0</v>
      </c>
      <c r="P29" s="148"/>
      <c r="Q29" s="148">
        <v>94000000</v>
      </c>
      <c r="R29" s="148"/>
      <c r="S29" s="148">
        <v>3013</v>
      </c>
      <c r="T29" s="148"/>
      <c r="U29" s="151">
        <v>328639911198</v>
      </c>
      <c r="V29" s="148"/>
      <c r="W29" s="148">
        <v>281536829100</v>
      </c>
      <c r="Y29" s="149" t="e">
        <f t="shared" si="0"/>
        <v>#DIV/0!</v>
      </c>
      <c r="AA29" s="150"/>
      <c r="AB29" s="150"/>
      <c r="AC29" s="151"/>
      <c r="AD29" s="152"/>
      <c r="AE29" s="153"/>
      <c r="AF29" s="106"/>
      <c r="AG29" s="106"/>
    </row>
    <row r="30" spans="1:33" ht="41.25" customHeight="1">
      <c r="A30" s="146" t="s">
        <v>84</v>
      </c>
      <c r="B30" s="147"/>
      <c r="C30" s="148">
        <v>46800000</v>
      </c>
      <c r="D30" s="148"/>
      <c r="E30" s="148">
        <v>424456482494</v>
      </c>
      <c r="F30" s="148"/>
      <c r="G30" s="148">
        <v>375894043200</v>
      </c>
      <c r="H30" s="148"/>
      <c r="I30" s="148">
        <v>1000000</v>
      </c>
      <c r="J30" s="148"/>
      <c r="K30" s="148">
        <v>7657266940</v>
      </c>
      <c r="L30" s="148"/>
      <c r="M30" s="148">
        <v>0</v>
      </c>
      <c r="N30" s="148"/>
      <c r="O30" s="148">
        <v>0</v>
      </c>
      <c r="P30" s="148"/>
      <c r="Q30" s="148">
        <v>47800000</v>
      </c>
      <c r="R30" s="148"/>
      <c r="S30" s="148">
        <v>7480</v>
      </c>
      <c r="T30" s="148"/>
      <c r="U30" s="151">
        <v>432113749434</v>
      </c>
      <c r="V30" s="148"/>
      <c r="W30" s="148">
        <v>355416613200</v>
      </c>
      <c r="Y30" s="149" t="e">
        <f t="shared" si="0"/>
        <v>#DIV/0!</v>
      </c>
      <c r="AA30" s="150"/>
      <c r="AB30" s="150"/>
      <c r="AC30" s="151"/>
      <c r="AD30" s="152"/>
      <c r="AE30" s="153"/>
      <c r="AF30" s="106"/>
      <c r="AG30" s="106"/>
    </row>
    <row r="31" spans="1:33" ht="41.25" customHeight="1">
      <c r="A31" s="146" t="s">
        <v>113</v>
      </c>
      <c r="B31" s="147"/>
      <c r="C31" s="148">
        <v>31200000</v>
      </c>
      <c r="D31" s="148"/>
      <c r="E31" s="148">
        <v>273724130018</v>
      </c>
      <c r="F31" s="148"/>
      <c r="G31" s="148">
        <v>263001772800</v>
      </c>
      <c r="H31" s="148"/>
      <c r="I31" s="148">
        <v>0</v>
      </c>
      <c r="J31" s="148"/>
      <c r="K31" s="148">
        <v>0</v>
      </c>
      <c r="L31" s="148"/>
      <c r="M31" s="148">
        <v>0</v>
      </c>
      <c r="N31" s="148"/>
      <c r="O31" s="148">
        <v>0</v>
      </c>
      <c r="P31" s="148"/>
      <c r="Q31" s="148">
        <v>31200000</v>
      </c>
      <c r="R31" s="148"/>
      <c r="S31" s="148">
        <v>8500</v>
      </c>
      <c r="T31" s="148"/>
      <c r="U31" s="151">
        <v>273724130018</v>
      </c>
      <c r="V31" s="148"/>
      <c r="W31" s="148">
        <v>263622060000</v>
      </c>
      <c r="Y31" s="149" t="e">
        <f t="shared" si="0"/>
        <v>#DIV/0!</v>
      </c>
      <c r="AA31" s="150"/>
      <c r="AB31" s="150"/>
      <c r="AC31" s="151"/>
      <c r="AD31" s="152"/>
      <c r="AE31" s="153"/>
      <c r="AF31" s="106"/>
      <c r="AG31" s="106"/>
    </row>
    <row r="32" spans="1:33" ht="41.25" customHeight="1">
      <c r="A32" s="146" t="s">
        <v>121</v>
      </c>
      <c r="B32" s="147"/>
      <c r="C32" s="148">
        <v>35000000</v>
      </c>
      <c r="D32" s="148"/>
      <c r="E32" s="148">
        <v>212935859450</v>
      </c>
      <c r="F32" s="148"/>
      <c r="G32" s="148">
        <v>229277632500</v>
      </c>
      <c r="H32" s="148"/>
      <c r="I32" s="148">
        <v>0</v>
      </c>
      <c r="J32" s="148"/>
      <c r="K32" s="148">
        <v>0</v>
      </c>
      <c r="L32" s="148"/>
      <c r="M32" s="148">
        <v>0</v>
      </c>
      <c r="N32" s="148"/>
      <c r="O32" s="148">
        <v>0</v>
      </c>
      <c r="P32" s="148"/>
      <c r="Q32" s="148">
        <v>35000000</v>
      </c>
      <c r="R32" s="148"/>
      <c r="S32" s="148">
        <v>6890</v>
      </c>
      <c r="T32" s="148"/>
      <c r="U32" s="148">
        <v>212935859450</v>
      </c>
      <c r="V32" s="148"/>
      <c r="W32" s="148">
        <v>239715157500</v>
      </c>
      <c r="Y32" s="149" t="e">
        <f t="shared" si="0"/>
        <v>#DIV/0!</v>
      </c>
      <c r="AA32" s="150"/>
      <c r="AB32" s="150"/>
      <c r="AC32" s="151"/>
      <c r="AD32" s="152"/>
      <c r="AE32" s="153"/>
      <c r="AF32" s="106"/>
      <c r="AG32" s="106"/>
    </row>
    <row r="33" spans="1:33" ht="41.25" customHeight="1">
      <c r="A33" s="146" t="s">
        <v>141</v>
      </c>
      <c r="B33" s="147"/>
      <c r="C33" s="148">
        <v>0</v>
      </c>
      <c r="D33" s="148"/>
      <c r="E33" s="148">
        <v>0</v>
      </c>
      <c r="F33" s="148"/>
      <c r="G33" s="148">
        <v>0</v>
      </c>
      <c r="H33" s="148"/>
      <c r="I33" s="148">
        <v>100000</v>
      </c>
      <c r="J33" s="148"/>
      <c r="K33" s="148">
        <v>4954593595</v>
      </c>
      <c r="L33" s="148"/>
      <c r="M33" s="148">
        <v>-100000</v>
      </c>
      <c r="N33" s="148"/>
      <c r="O33" s="148">
        <v>4889731955</v>
      </c>
      <c r="P33" s="148"/>
      <c r="Q33" s="148">
        <v>0</v>
      </c>
      <c r="R33" s="148"/>
      <c r="S33" s="148">
        <v>0</v>
      </c>
      <c r="T33" s="148"/>
      <c r="U33" s="151">
        <v>0</v>
      </c>
      <c r="V33" s="148"/>
      <c r="W33" s="148">
        <v>0</v>
      </c>
      <c r="Y33" s="149" t="e">
        <f t="shared" si="0"/>
        <v>#DIV/0!</v>
      </c>
      <c r="AA33" s="150"/>
      <c r="AB33" s="150"/>
      <c r="AC33" s="151"/>
      <c r="AD33" s="152"/>
      <c r="AE33" s="153"/>
      <c r="AF33" s="106"/>
      <c r="AG33" s="106"/>
    </row>
    <row r="34" spans="1:33" ht="41.25" customHeight="1" thickBot="1">
      <c r="C34" s="154"/>
      <c r="D34" s="108"/>
      <c r="E34" s="180">
        <f>SUM(E12:E33)</f>
        <v>3119866847569</v>
      </c>
      <c r="F34" s="108"/>
      <c r="G34" s="180">
        <f>SUM(G12:G33)</f>
        <v>3439282474119.5713</v>
      </c>
      <c r="H34" s="108"/>
      <c r="I34" s="155"/>
      <c r="J34" s="108"/>
      <c r="K34" s="180">
        <f>SUM(K12:K33)</f>
        <v>224319069218</v>
      </c>
      <c r="L34" s="108"/>
      <c r="M34" s="155"/>
      <c r="N34" s="108"/>
      <c r="O34" s="180">
        <f>SUM(O12:O33)</f>
        <v>11667170091</v>
      </c>
      <c r="P34" s="108"/>
      <c r="Q34" s="154"/>
      <c r="T34" s="108"/>
      <c r="U34" s="180">
        <f>SUM(U12:U33)</f>
        <v>3333545586757</v>
      </c>
      <c r="V34" s="108"/>
      <c r="W34" s="180">
        <f>SUM(W12:W33)</f>
        <v>3610122044753.5317</v>
      </c>
      <c r="Y34" s="20" t="e">
        <f>SUM(Y12:Y33)</f>
        <v>#DIV/0!</v>
      </c>
      <c r="AA34" s="156"/>
      <c r="AB34" s="107"/>
    </row>
    <row r="35" spans="1:33" ht="41.25" customHeight="1" thickTop="1">
      <c r="E35" s="158"/>
      <c r="G35" s="158"/>
      <c r="I35" s="155"/>
      <c r="K35" s="107"/>
      <c r="O35" s="107"/>
      <c r="V35" s="158"/>
    </row>
    <row r="36" spans="1:33" ht="41.25" customHeight="1">
      <c r="E36" s="107"/>
      <c r="I36" s="155"/>
      <c r="K36" s="158"/>
      <c r="O36" s="158"/>
      <c r="V36" s="107"/>
    </row>
    <row r="37" spans="1:33">
      <c r="C37" s="154"/>
      <c r="E37" s="148"/>
      <c r="F37" s="148"/>
      <c r="G37" s="148"/>
      <c r="I37" s="128"/>
      <c r="K37" s="128"/>
      <c r="M37" s="159"/>
      <c r="O37" s="159"/>
      <c r="Q37" s="160"/>
      <c r="U37" s="107"/>
      <c r="W37" s="107"/>
    </row>
    <row r="38" spans="1:33">
      <c r="C38" s="154"/>
      <c r="E38" s="32"/>
      <c r="F38" s="32"/>
      <c r="G38" s="32"/>
      <c r="I38" s="155"/>
      <c r="K38" s="107"/>
      <c r="M38" s="155"/>
      <c r="O38" s="107"/>
      <c r="Q38" s="154"/>
      <c r="U38" s="107"/>
      <c r="W38" s="107"/>
    </row>
    <row r="39" spans="1:33">
      <c r="C39" s="154"/>
      <c r="E39" s="161"/>
      <c r="G39" s="161"/>
      <c r="I39" s="154"/>
      <c r="K39" s="107"/>
      <c r="M39" s="154"/>
      <c r="O39" s="107"/>
      <c r="Q39" s="154"/>
      <c r="U39" s="158"/>
      <c r="W39" s="158"/>
    </row>
    <row r="40" spans="1:33">
      <c r="C40" s="154"/>
      <c r="E40" s="106"/>
      <c r="F40" s="106"/>
      <c r="G40" s="106"/>
      <c r="I40" s="154"/>
      <c r="M40" s="155"/>
      <c r="O40" s="107"/>
      <c r="U40" s="158"/>
      <c r="W40" s="158"/>
    </row>
    <row r="41" spans="1:33">
      <c r="C41" s="154"/>
      <c r="D41" s="154"/>
      <c r="E41" s="154"/>
      <c r="F41" s="154"/>
      <c r="G41" s="154"/>
      <c r="I41" s="155"/>
      <c r="K41" s="106"/>
      <c r="M41" s="155"/>
      <c r="O41" s="107"/>
      <c r="U41" s="107"/>
      <c r="W41" s="158"/>
    </row>
    <row r="42" spans="1:33">
      <c r="E42" s="106"/>
      <c r="M42" s="154"/>
      <c r="U42" s="107"/>
    </row>
    <row r="43" spans="1:33">
      <c r="M43" s="154"/>
      <c r="U43" s="107"/>
    </row>
    <row r="44" spans="1:33">
      <c r="U44" s="107"/>
    </row>
    <row r="45" spans="1:33">
      <c r="U45" s="107"/>
    </row>
  </sheetData>
  <autoFilter ref="A11:AG11" xr:uid="{00000000-0001-0000-0100-000000000000}">
    <sortState xmlns:xlrd2="http://schemas.microsoft.com/office/spreadsheetml/2017/richdata2" ref="A14:AG40">
      <sortCondition descending="1" ref="U11"/>
    </sortState>
  </autoFilter>
  <mergeCells count="18">
    <mergeCell ref="U10:U11"/>
    <mergeCell ref="W10:W11"/>
    <mergeCell ref="I10:K10"/>
    <mergeCell ref="M10:O10"/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</mergeCells>
  <pageMargins left="0.7" right="0.7" top="0.75" bottom="0.75" header="0.3" footer="0.3"/>
  <pageSetup paperSize="9" scale="3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125E-485D-4580-875E-749181E3DFBF}">
  <dimension ref="A2:AM17"/>
  <sheetViews>
    <sheetView rightToLeft="1" view="pageBreakPreview" zoomScale="44" zoomScaleNormal="100" zoomScaleSheetLayoutView="44" workbookViewId="0">
      <selection activeCell="O10" sqref="O10:AK10"/>
    </sheetView>
  </sheetViews>
  <sheetFormatPr defaultColWidth="9" defaultRowHeight="27.75"/>
  <cols>
    <col min="1" max="1" width="39.28515625" style="1" customWidth="1"/>
    <col min="2" max="2" width="0.42578125" style="1" customWidth="1"/>
    <col min="3" max="3" width="17.7109375" style="1" bestFit="1" customWidth="1"/>
    <col min="4" max="4" width="0.42578125" style="1" customWidth="1"/>
    <col min="5" max="5" width="14.42578125" style="1" bestFit="1" customWidth="1"/>
    <col min="6" max="6" width="0.5703125" style="1" customWidth="1"/>
    <col min="7" max="7" width="19.140625" style="1" bestFit="1" customWidth="1"/>
    <col min="8" max="8" width="0.28515625" style="1" customWidth="1"/>
    <col min="9" max="9" width="19.140625" style="1" bestFit="1" customWidth="1"/>
    <col min="10" max="10" width="0.42578125" style="1" customWidth="1"/>
    <col min="11" max="11" width="11.5703125" style="1" bestFit="1" customWidth="1"/>
    <col min="12" max="12" width="0.42578125" style="1" customWidth="1"/>
    <col min="13" max="13" width="11.5703125" style="1" bestFit="1" customWidth="1"/>
    <col min="14" max="14" width="0.42578125" style="1" customWidth="1"/>
    <col min="15" max="15" width="12.5703125" style="1" bestFit="1" customWidth="1"/>
    <col min="16" max="16" width="0.42578125" style="1" customWidth="1"/>
    <col min="17" max="17" width="24.42578125" style="1" bestFit="1" customWidth="1"/>
    <col min="18" max="18" width="0.5703125" style="1" customWidth="1"/>
    <col min="19" max="19" width="23.5703125" style="1" bestFit="1" customWidth="1"/>
    <col min="20" max="20" width="0.42578125" style="1" customWidth="1"/>
    <col min="21" max="21" width="21" style="1" bestFit="1" customWidth="1"/>
    <col min="22" max="22" width="0.5703125" style="1" customWidth="1"/>
    <col min="23" max="23" width="24.42578125" style="1" bestFit="1" customWidth="1"/>
    <col min="24" max="24" width="0.42578125" style="1" customWidth="1"/>
    <col min="25" max="25" width="13.42578125" style="1" bestFit="1" customWidth="1"/>
    <col min="26" max="26" width="0.5703125" style="1" customWidth="1"/>
    <col min="27" max="27" width="24.140625" style="1" bestFit="1" customWidth="1"/>
    <col min="28" max="28" width="0.85546875" style="1" customWidth="1"/>
    <col min="29" max="29" width="11" style="1" bestFit="1" customWidth="1"/>
    <col min="30" max="30" width="0.5703125" style="1" customWidth="1"/>
    <col min="31" max="31" width="23.5703125" style="1" bestFit="1" customWidth="1"/>
    <col min="32" max="32" width="0.28515625" style="1" customWidth="1"/>
    <col min="33" max="33" width="21.42578125" style="1" bestFit="1" customWidth="1"/>
    <col min="34" max="34" width="0.42578125" style="1" customWidth="1"/>
    <col min="35" max="35" width="23.5703125" style="1" bestFit="1" customWidth="1"/>
    <col min="36" max="36" width="0.42578125" style="1" customWidth="1"/>
    <col min="37" max="37" width="29.42578125" style="1" customWidth="1"/>
    <col min="38" max="38" width="0.28515625" style="1" customWidth="1"/>
    <col min="39" max="39" width="28.28515625" style="1" bestFit="1" customWidth="1"/>
    <col min="40" max="40" width="18" style="1" bestFit="1" customWidth="1"/>
    <col min="41" max="16384" width="9" style="1"/>
  </cols>
  <sheetData>
    <row r="2" spans="1:39">
      <c r="A2" s="205" t="s">
        <v>65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</row>
    <row r="3" spans="1:39">
      <c r="A3" s="205" t="s">
        <v>87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</row>
    <row r="4" spans="1:39">
      <c r="A4" s="205" t="s">
        <v>137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</row>
    <row r="6" spans="1:39" ht="40.5">
      <c r="A6" s="35" t="s">
        <v>66</v>
      </c>
    </row>
    <row r="7" spans="1:39" ht="40.5">
      <c r="A7" s="206" t="s">
        <v>114</v>
      </c>
      <c r="B7" s="206"/>
      <c r="C7" s="206"/>
      <c r="D7" s="206"/>
      <c r="E7" s="206"/>
      <c r="F7" s="206"/>
      <c r="G7" s="206"/>
    </row>
    <row r="9" spans="1:39">
      <c r="A9" s="205" t="s">
        <v>127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U9" s="207" t="s">
        <v>4</v>
      </c>
      <c r="V9" s="207"/>
      <c r="W9" s="207"/>
      <c r="X9" s="207"/>
      <c r="Y9" s="207"/>
      <c r="Z9" s="207"/>
      <c r="AA9" s="207"/>
      <c r="AC9" s="207" t="s">
        <v>136</v>
      </c>
      <c r="AD9" s="207"/>
      <c r="AE9" s="207"/>
      <c r="AF9" s="207"/>
      <c r="AG9" s="207"/>
      <c r="AH9" s="207"/>
      <c r="AI9" s="207"/>
      <c r="AJ9" s="207"/>
      <c r="AK9" s="207"/>
    </row>
    <row r="10" spans="1:39" s="29" customFormat="1" ht="135">
      <c r="A10" s="36" t="s">
        <v>3</v>
      </c>
      <c r="B10" s="37"/>
      <c r="C10" s="38" t="s">
        <v>115</v>
      </c>
      <c r="D10" s="37"/>
      <c r="E10" s="38" t="s">
        <v>116</v>
      </c>
      <c r="F10" s="37"/>
      <c r="G10" s="38" t="s">
        <v>117</v>
      </c>
      <c r="H10" s="37"/>
      <c r="I10" s="38" t="s">
        <v>118</v>
      </c>
      <c r="J10" s="39"/>
      <c r="K10" s="38" t="s">
        <v>15</v>
      </c>
      <c r="L10" s="37"/>
      <c r="M10" s="38" t="s">
        <v>119</v>
      </c>
      <c r="N10" s="39"/>
      <c r="O10" s="181" t="s">
        <v>6</v>
      </c>
      <c r="P10" s="182"/>
      <c r="Q10" s="181" t="s">
        <v>7</v>
      </c>
      <c r="R10" s="183"/>
      <c r="S10" s="181" t="s">
        <v>8</v>
      </c>
      <c r="T10" s="182"/>
      <c r="U10" s="181" t="s">
        <v>6</v>
      </c>
      <c r="V10" s="184"/>
      <c r="W10" s="181" t="s">
        <v>7</v>
      </c>
      <c r="X10" s="184"/>
      <c r="Y10" s="181" t="s">
        <v>6</v>
      </c>
      <c r="Z10" s="182"/>
      <c r="AA10" s="181" t="s">
        <v>13</v>
      </c>
      <c r="AB10" s="182"/>
      <c r="AC10" s="181" t="s">
        <v>6</v>
      </c>
      <c r="AD10" s="182"/>
      <c r="AE10" s="181" t="s">
        <v>120</v>
      </c>
      <c r="AF10" s="182"/>
      <c r="AG10" s="181" t="s">
        <v>7</v>
      </c>
      <c r="AH10" s="182"/>
      <c r="AI10" s="181" t="s">
        <v>8</v>
      </c>
      <c r="AJ10" s="182"/>
      <c r="AK10" s="181" t="s">
        <v>12</v>
      </c>
      <c r="AM10" s="40"/>
    </row>
    <row r="11" spans="1:39">
      <c r="N11" s="41"/>
      <c r="O11" s="41"/>
      <c r="P11" s="41"/>
      <c r="Q11" s="41"/>
      <c r="R11" s="41"/>
      <c r="S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M11" s="41"/>
    </row>
    <row r="12" spans="1:39" ht="28.5" thickBot="1">
      <c r="O12" s="41">
        <f>SUM(O11:O11)</f>
        <v>0</v>
      </c>
      <c r="P12" s="42"/>
      <c r="Q12" s="43">
        <f>SUM(Q11:Q11)</f>
        <v>0</v>
      </c>
      <c r="R12" s="42"/>
      <c r="S12" s="43">
        <f>SUM(S11:S11)</f>
        <v>0</v>
      </c>
      <c r="T12" s="42"/>
      <c r="V12" s="42"/>
      <c r="W12" s="43">
        <f>SUM(W11:W11)</f>
        <v>0</v>
      </c>
      <c r="X12" s="42"/>
      <c r="Y12" s="41"/>
      <c r="Z12" s="42"/>
      <c r="AA12" s="43">
        <f>SUM(AA11:AA11)</f>
        <v>0</v>
      </c>
      <c r="AB12" s="42"/>
      <c r="AC12" s="42"/>
      <c r="AD12" s="42"/>
      <c r="AE12" s="42"/>
      <c r="AF12" s="42"/>
      <c r="AG12" s="42">
        <f>SUM(AG11:AG11)</f>
        <v>0</v>
      </c>
      <c r="AH12" s="42"/>
      <c r="AI12" s="42">
        <f>SUM(AI11:AI11)</f>
        <v>0</v>
      </c>
      <c r="AK12" s="42">
        <f>SUM(AK11:AK11)</f>
        <v>0</v>
      </c>
    </row>
    <row r="13" spans="1:39" ht="28.5" thickTop="1"/>
    <row r="14" spans="1:39">
      <c r="Q14" s="12"/>
      <c r="S14" s="12"/>
      <c r="Y14" s="41"/>
    </row>
    <row r="15" spans="1:39" ht="31.5">
      <c r="Q15" s="12"/>
      <c r="S15" s="12"/>
      <c r="W15" s="12"/>
      <c r="AA15" s="34"/>
    </row>
    <row r="16" spans="1:39">
      <c r="Q16" s="12"/>
      <c r="S16" s="12"/>
      <c r="W16" s="41"/>
      <c r="Y16" s="41"/>
      <c r="AA16" s="41"/>
    </row>
    <row r="17" spans="17:19">
      <c r="Q17" s="41"/>
      <c r="S17" s="41"/>
    </row>
  </sheetData>
  <mergeCells count="7">
    <mergeCell ref="A2:AK2"/>
    <mergeCell ref="A3:AK3"/>
    <mergeCell ref="A4:AK4"/>
    <mergeCell ref="A9:S9"/>
    <mergeCell ref="A7:G7"/>
    <mergeCell ref="U9:AA9"/>
    <mergeCell ref="AC9:AK9"/>
  </mergeCells>
  <pageMargins left="0.7" right="0.7" top="0.75" bottom="0.75" header="0.3" footer="0.3"/>
  <pageSetup scale="23" orientation="portrait" r:id="rId1"/>
  <colBreaks count="1" manualBreakCount="1"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B42"/>
  <sheetViews>
    <sheetView rightToLeft="1" view="pageBreakPreview" zoomScale="70" zoomScaleNormal="100" zoomScaleSheetLayoutView="70" workbookViewId="0">
      <selection activeCell="A18" sqref="A18"/>
    </sheetView>
  </sheetViews>
  <sheetFormatPr defaultColWidth="9.140625" defaultRowHeight="24.75"/>
  <cols>
    <col min="1" max="1" width="27" style="70" bestFit="1" customWidth="1"/>
    <col min="2" max="2" width="1" style="70" customWidth="1"/>
    <col min="3" max="3" width="31.42578125" style="70" customWidth="1"/>
    <col min="4" max="4" width="2.42578125" style="70" customWidth="1"/>
    <col min="5" max="5" width="20.5703125" style="70" customWidth="1"/>
    <col min="6" max="6" width="1" style="70" customWidth="1"/>
    <col min="7" max="7" width="16.5703125" style="163" customWidth="1"/>
    <col min="8" max="8" width="2.28515625" style="70" customWidth="1"/>
    <col min="9" max="9" width="9" style="70" customWidth="1"/>
    <col min="10" max="10" width="1" style="70" customWidth="1"/>
    <col min="11" max="11" width="26.42578125" style="70" bestFit="1" customWidth="1"/>
    <col min="12" max="12" width="1" style="70" customWidth="1"/>
    <col min="13" max="13" width="23.5703125" style="70" bestFit="1" customWidth="1"/>
    <col min="14" max="14" width="1" style="70" customWidth="1"/>
    <col min="15" max="15" width="24.42578125" style="70" bestFit="1" customWidth="1"/>
    <col min="16" max="16" width="1" style="70" customWidth="1"/>
    <col min="17" max="17" width="23.85546875" style="70" bestFit="1" customWidth="1"/>
    <col min="18" max="18" width="1" style="70" customWidth="1"/>
    <col min="19" max="19" width="15.85546875" style="163" customWidth="1"/>
    <col min="20" max="20" width="1" style="70" customWidth="1"/>
    <col min="21" max="21" width="13.85546875" style="70" bestFit="1" customWidth="1"/>
    <col min="22" max="22" width="9.140625" style="70"/>
    <col min="23" max="23" width="13.85546875" style="70" bestFit="1" customWidth="1"/>
    <col min="24" max="24" width="9.140625" style="70"/>
    <col min="25" max="25" width="13.85546875" style="70" bestFit="1" customWidth="1"/>
    <col min="26" max="26" width="9.140625" style="70"/>
    <col min="27" max="27" width="13.85546875" style="70" bestFit="1" customWidth="1"/>
    <col min="28" max="16384" width="9.140625" style="70"/>
  </cols>
  <sheetData>
    <row r="2" spans="1:28" ht="26.25">
      <c r="D2" s="162"/>
      <c r="E2" s="208" t="s">
        <v>65</v>
      </c>
      <c r="F2" s="208" t="s">
        <v>0</v>
      </c>
      <c r="G2" s="208" t="s">
        <v>0</v>
      </c>
      <c r="H2" s="208" t="s">
        <v>0</v>
      </c>
      <c r="I2" s="208"/>
      <c r="J2" s="208"/>
      <c r="K2" s="208"/>
      <c r="L2" s="208"/>
      <c r="M2" s="208"/>
    </row>
    <row r="3" spans="1:28" ht="26.25">
      <c r="D3" s="162"/>
      <c r="E3" s="208" t="s">
        <v>1</v>
      </c>
      <c r="F3" s="208" t="s">
        <v>1</v>
      </c>
      <c r="G3" s="208" t="s">
        <v>1</v>
      </c>
      <c r="H3" s="208" t="s">
        <v>1</v>
      </c>
      <c r="I3" s="208"/>
      <c r="J3" s="208"/>
      <c r="K3" s="208"/>
      <c r="L3" s="208"/>
      <c r="M3" s="208"/>
    </row>
    <row r="4" spans="1:28" ht="26.25">
      <c r="D4" s="162"/>
      <c r="E4" s="208" t="str">
        <f>سهام!A4</f>
        <v>برای ماه منتهی به 1403/01/31</v>
      </c>
      <c r="F4" s="208" t="s">
        <v>2</v>
      </c>
      <c r="G4" s="208" t="s">
        <v>2</v>
      </c>
      <c r="H4" s="208" t="s">
        <v>2</v>
      </c>
      <c r="I4" s="208"/>
      <c r="J4" s="208"/>
      <c r="K4" s="208"/>
      <c r="L4" s="208"/>
      <c r="M4" s="208"/>
    </row>
    <row r="5" spans="1:28" ht="33.75">
      <c r="A5" s="210" t="s">
        <v>68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</row>
    <row r="6" spans="1:28" ht="27" thickBot="1">
      <c r="A6" s="208" t="s">
        <v>17</v>
      </c>
      <c r="C6" s="209" t="s">
        <v>18</v>
      </c>
      <c r="D6" s="209" t="s">
        <v>18</v>
      </c>
      <c r="E6" s="209" t="s">
        <v>18</v>
      </c>
      <c r="F6" s="209" t="s">
        <v>18</v>
      </c>
      <c r="G6" s="209" t="s">
        <v>18</v>
      </c>
      <c r="H6" s="209" t="s">
        <v>18</v>
      </c>
      <c r="I6" s="209" t="s">
        <v>18</v>
      </c>
      <c r="K6" s="164" t="str">
        <f>سهام!C9</f>
        <v>1402/12/29</v>
      </c>
      <c r="M6" s="209" t="s">
        <v>4</v>
      </c>
      <c r="N6" s="209" t="s">
        <v>4</v>
      </c>
      <c r="O6" s="209" t="s">
        <v>4</v>
      </c>
      <c r="Q6" s="209" t="str">
        <f>سهام!Q9</f>
        <v>1403/01/31</v>
      </c>
      <c r="R6" s="209" t="s">
        <v>5</v>
      </c>
      <c r="S6" s="209" t="s">
        <v>5</v>
      </c>
    </row>
    <row r="7" spans="1:28" ht="52.5">
      <c r="A7" s="208" t="s">
        <v>17</v>
      </c>
      <c r="C7" s="135" t="s">
        <v>19</v>
      </c>
      <c r="E7" s="135" t="s">
        <v>20</v>
      </c>
      <c r="G7" s="135" t="s">
        <v>21</v>
      </c>
      <c r="I7" s="135" t="s">
        <v>15</v>
      </c>
      <c r="K7" s="135" t="s">
        <v>22</v>
      </c>
      <c r="M7" s="135" t="s">
        <v>23</v>
      </c>
      <c r="O7" s="135" t="s">
        <v>24</v>
      </c>
      <c r="Q7" s="135" t="s">
        <v>22</v>
      </c>
      <c r="S7" s="185" t="s">
        <v>16</v>
      </c>
    </row>
    <row r="8" spans="1:28" ht="26.25">
      <c r="A8" s="121" t="s">
        <v>26</v>
      </c>
      <c r="C8" s="70" t="s">
        <v>27</v>
      </c>
      <c r="E8" s="70" t="s">
        <v>25</v>
      </c>
      <c r="G8" s="163" t="s">
        <v>28</v>
      </c>
      <c r="I8" s="165">
        <v>0</v>
      </c>
      <c r="K8" s="166">
        <v>137680</v>
      </c>
      <c r="L8" s="166"/>
      <c r="M8" s="166">
        <v>0</v>
      </c>
      <c r="N8" s="166"/>
      <c r="O8" s="166">
        <v>0</v>
      </c>
      <c r="P8" s="166"/>
      <c r="Q8" s="166">
        <v>137680</v>
      </c>
      <c r="S8" s="167" t="e">
        <f>Q8/سهام!$AA$11</f>
        <v>#DIV/0!</v>
      </c>
      <c r="U8" s="67"/>
      <c r="V8" s="166"/>
      <c r="W8" s="67"/>
      <c r="X8" s="166"/>
      <c r="Y8" s="67"/>
      <c r="Z8" s="166"/>
      <c r="AA8" s="67"/>
      <c r="AB8" s="166"/>
    </row>
    <row r="9" spans="1:28" ht="26.25">
      <c r="A9" s="121" t="s">
        <v>61</v>
      </c>
      <c r="C9" s="70" t="s">
        <v>62</v>
      </c>
      <c r="E9" s="70" t="s">
        <v>25</v>
      </c>
      <c r="G9" s="163" t="s">
        <v>63</v>
      </c>
      <c r="I9" s="165">
        <v>0</v>
      </c>
      <c r="K9" s="166">
        <v>2518256441</v>
      </c>
      <c r="L9" s="166"/>
      <c r="M9" s="166">
        <v>98140827810</v>
      </c>
      <c r="N9" s="166"/>
      <c r="O9" s="166">
        <v>83526997118</v>
      </c>
      <c r="P9" s="166"/>
      <c r="Q9" s="166">
        <v>17132087133</v>
      </c>
      <c r="S9" s="167" t="e">
        <f>Q9/سهام!$AA$11</f>
        <v>#DIV/0!</v>
      </c>
      <c r="U9" s="67"/>
      <c r="V9" s="166"/>
      <c r="W9" s="67"/>
      <c r="X9" s="166"/>
      <c r="Y9" s="67"/>
      <c r="Z9" s="166"/>
      <c r="AA9" s="67"/>
      <c r="AB9" s="166"/>
    </row>
    <row r="10" spans="1:28" ht="26.25">
      <c r="A10" s="121" t="s">
        <v>94</v>
      </c>
      <c r="C10" s="70" t="s">
        <v>95</v>
      </c>
      <c r="E10" s="70" t="s">
        <v>25</v>
      </c>
      <c r="G10" s="163" t="s">
        <v>96</v>
      </c>
      <c r="I10" s="165">
        <v>0</v>
      </c>
      <c r="K10" s="166">
        <v>72361091</v>
      </c>
      <c r="L10" s="166"/>
      <c r="M10" s="166">
        <v>286285</v>
      </c>
      <c r="N10" s="166"/>
      <c r="O10" s="166">
        <v>21600</v>
      </c>
      <c r="P10" s="166"/>
      <c r="Q10" s="166">
        <v>72625776</v>
      </c>
      <c r="S10" s="167" t="e">
        <f>Q10/سهام!$AA$11</f>
        <v>#DIV/0!</v>
      </c>
      <c r="U10" s="67"/>
      <c r="V10" s="166"/>
      <c r="W10" s="67"/>
      <c r="X10" s="166"/>
      <c r="Z10" s="166"/>
      <c r="AA10" s="67"/>
      <c r="AB10" s="166"/>
    </row>
    <row r="11" spans="1:28" ht="26.25">
      <c r="A11" s="121" t="s">
        <v>103</v>
      </c>
      <c r="C11" s="70" t="s">
        <v>104</v>
      </c>
      <c r="E11" s="70" t="s">
        <v>25</v>
      </c>
      <c r="G11" s="163" t="s">
        <v>111</v>
      </c>
      <c r="I11" s="165">
        <v>0</v>
      </c>
      <c r="K11" s="166">
        <v>1479785</v>
      </c>
      <c r="L11" s="166"/>
      <c r="M11" s="166">
        <v>5855</v>
      </c>
      <c r="N11" s="166"/>
      <c r="O11" s="166">
        <v>0</v>
      </c>
      <c r="P11" s="166"/>
      <c r="Q11" s="166">
        <v>1485640</v>
      </c>
      <c r="S11" s="167" t="e">
        <f>Q11/سهام!$AA$11</f>
        <v>#DIV/0!</v>
      </c>
      <c r="U11" s="67"/>
      <c r="V11" s="166"/>
      <c r="W11" s="67"/>
      <c r="X11" s="166"/>
      <c r="Z11" s="166"/>
      <c r="AA11" s="67"/>
      <c r="AB11" s="166"/>
    </row>
    <row r="12" spans="1:28" ht="26.25">
      <c r="A12" s="121" t="s">
        <v>105</v>
      </c>
      <c r="C12" s="70" t="s">
        <v>106</v>
      </c>
      <c r="E12" s="70" t="s">
        <v>25</v>
      </c>
      <c r="G12" s="163" t="s">
        <v>112</v>
      </c>
      <c r="I12" s="165">
        <v>0</v>
      </c>
      <c r="K12" s="166">
        <v>1110214</v>
      </c>
      <c r="L12" s="166"/>
      <c r="M12" s="166">
        <v>4401</v>
      </c>
      <c r="N12" s="166"/>
      <c r="O12" s="166">
        <v>0</v>
      </c>
      <c r="P12" s="166"/>
      <c r="Q12" s="166">
        <v>1114615</v>
      </c>
      <c r="S12" s="167" t="e">
        <f>Q12/سهام!$AA$11</f>
        <v>#DIV/0!</v>
      </c>
      <c r="U12" s="67"/>
      <c r="V12" s="166"/>
      <c r="X12" s="166"/>
      <c r="Y12" s="67"/>
      <c r="Z12" s="166"/>
      <c r="AA12" s="67"/>
      <c r="AB12" s="166"/>
    </row>
    <row r="13" spans="1:28" ht="26.25">
      <c r="A13" s="121" t="s">
        <v>129</v>
      </c>
      <c r="C13" s="70" t="s">
        <v>130</v>
      </c>
      <c r="E13" s="70" t="s">
        <v>25</v>
      </c>
      <c r="G13" s="163" t="s">
        <v>131</v>
      </c>
      <c r="I13" s="165">
        <v>0</v>
      </c>
      <c r="K13" s="166">
        <v>300169186034</v>
      </c>
      <c r="L13" s="166"/>
      <c r="M13" s="166">
        <v>14995048230</v>
      </c>
      <c r="N13" s="166"/>
      <c r="O13" s="166">
        <v>314507947730</v>
      </c>
      <c r="P13" s="166"/>
      <c r="Q13" s="166">
        <v>656286534</v>
      </c>
      <c r="S13" s="167" t="e">
        <f>Q13/سهام!$AA$11</f>
        <v>#DIV/0!</v>
      </c>
      <c r="U13" s="67"/>
      <c r="V13" s="166"/>
      <c r="X13" s="166"/>
      <c r="Y13" s="67"/>
      <c r="Z13" s="166"/>
      <c r="AA13" s="67"/>
      <c r="AB13" s="166"/>
    </row>
    <row r="14" spans="1:28" ht="27" thickBot="1">
      <c r="K14" s="186">
        <f>SUM(K8:K13)</f>
        <v>302762531245</v>
      </c>
      <c r="L14" s="121"/>
      <c r="M14" s="186">
        <f>SUM(M8:M13)</f>
        <v>113136172581</v>
      </c>
      <c r="N14" s="121"/>
      <c r="O14" s="186">
        <f>SUM(O8:O13)</f>
        <v>398034966448</v>
      </c>
      <c r="P14" s="121"/>
      <c r="Q14" s="186">
        <f>SUM(Q8:Q13)</f>
        <v>17863737378</v>
      </c>
      <c r="R14" s="121"/>
      <c r="S14" s="23" t="e">
        <f>SUM(S8:S13)</f>
        <v>#DIV/0!</v>
      </c>
    </row>
    <row r="15" spans="1:28" ht="25.5" thickTop="1">
      <c r="M15" s="79"/>
    </row>
    <row r="16" spans="1:28">
      <c r="K16" s="76"/>
      <c r="M16" s="76"/>
      <c r="N16" s="76"/>
      <c r="O16" s="76"/>
      <c r="P16" s="76"/>
      <c r="Q16" s="76"/>
      <c r="R16" s="76"/>
      <c r="S16" s="168"/>
    </row>
    <row r="17" spans="11:17" ht="30">
      <c r="K17" s="18"/>
      <c r="L17" s="18"/>
      <c r="M17" s="18"/>
      <c r="N17" s="18"/>
      <c r="O17" s="18"/>
      <c r="P17" s="18"/>
      <c r="Q17" s="18"/>
    </row>
    <row r="18" spans="11:17">
      <c r="M18" s="79"/>
      <c r="Q18" s="76"/>
    </row>
    <row r="19" spans="11:17">
      <c r="K19" s="169"/>
      <c r="M19" s="79"/>
    </row>
    <row r="20" spans="11:17">
      <c r="M20" s="79"/>
    </row>
    <row r="21" spans="11:17">
      <c r="M21" s="79"/>
    </row>
    <row r="22" spans="11:17">
      <c r="M22" s="79"/>
    </row>
    <row r="23" spans="11:17">
      <c r="M23" s="79"/>
    </row>
    <row r="24" spans="11:17">
      <c r="M24" s="79"/>
    </row>
    <row r="25" spans="11:17">
      <c r="M25" s="79"/>
    </row>
    <row r="26" spans="11:17">
      <c r="M26" s="79"/>
    </row>
    <row r="27" spans="11:17">
      <c r="M27" s="79"/>
    </row>
    <row r="28" spans="11:17">
      <c r="M28" s="79"/>
    </row>
    <row r="29" spans="11:17">
      <c r="M29" s="79"/>
    </row>
    <row r="30" spans="11:17">
      <c r="M30" s="79"/>
    </row>
    <row r="31" spans="11:17">
      <c r="M31" s="79"/>
    </row>
    <row r="32" spans="11:17">
      <c r="M32" s="79"/>
    </row>
    <row r="33" spans="13:13">
      <c r="M33" s="79"/>
    </row>
    <row r="34" spans="13:13">
      <c r="M34" s="79"/>
    </row>
    <row r="35" spans="13:13">
      <c r="M35" s="79"/>
    </row>
    <row r="36" spans="13:13">
      <c r="M36" s="79"/>
    </row>
    <row r="37" spans="13:13">
      <c r="M37" s="79"/>
    </row>
    <row r="38" spans="13:13">
      <c r="M38" s="79"/>
    </row>
    <row r="39" spans="13:13">
      <c r="M39" s="79"/>
    </row>
    <row r="40" spans="13:13">
      <c r="M40" s="79"/>
    </row>
    <row r="41" spans="13:13">
      <c r="M41" s="79"/>
    </row>
    <row r="42" spans="13:13">
      <c r="M42" s="79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2"/>
  <sheetViews>
    <sheetView rightToLeft="1" view="pageBreakPreview" zoomScale="80" zoomScaleNormal="100" zoomScaleSheetLayoutView="80" workbookViewId="0">
      <selection activeCell="M11" sqref="M11"/>
    </sheetView>
  </sheetViews>
  <sheetFormatPr defaultColWidth="9.140625" defaultRowHeight="27.75"/>
  <cols>
    <col min="1" max="1" width="57.85546875" style="1" customWidth="1"/>
    <col min="2" max="2" width="1" style="1" customWidth="1"/>
    <col min="3" max="3" width="15.5703125" style="17" customWidth="1"/>
    <col min="4" max="4" width="1" style="1" customWidth="1"/>
    <col min="5" max="5" width="30.5703125" style="1" bestFit="1" customWidth="1"/>
    <col min="6" max="6" width="1" style="1" customWidth="1"/>
    <col min="7" max="7" width="25.7109375" style="1" bestFit="1" customWidth="1"/>
    <col min="8" max="8" width="1" style="1" customWidth="1"/>
    <col min="9" max="9" width="25.5703125" style="1" customWidth="1"/>
    <col min="10" max="10" width="35.28515625" style="1" bestFit="1" customWidth="1"/>
    <col min="11" max="11" width="21.85546875" style="1" bestFit="1" customWidth="1"/>
    <col min="12" max="12" width="9.140625" style="1"/>
    <col min="13" max="13" width="22.85546875" style="1" bestFit="1" customWidth="1"/>
    <col min="14" max="14" width="3.85546875" style="1" customWidth="1"/>
    <col min="15" max="15" width="22.85546875" style="1" bestFit="1" customWidth="1"/>
    <col min="16" max="16" width="20" style="1" bestFit="1" customWidth="1"/>
    <col min="17" max="17" width="12.7109375" style="1" customWidth="1"/>
    <col min="18" max="16384" width="9.140625" style="1"/>
  </cols>
  <sheetData>
    <row r="2" spans="1:17" ht="30">
      <c r="A2" s="211" t="s">
        <v>65</v>
      </c>
      <c r="B2" s="211"/>
      <c r="C2" s="211"/>
      <c r="D2" s="211"/>
      <c r="E2" s="211"/>
      <c r="F2" s="211"/>
      <c r="G2" s="211"/>
      <c r="H2" s="211"/>
      <c r="I2" s="211"/>
      <c r="J2" s="12"/>
    </row>
    <row r="3" spans="1:17" ht="30">
      <c r="A3" s="211" t="s">
        <v>29</v>
      </c>
      <c r="B3" s="211" t="s">
        <v>29</v>
      </c>
      <c r="C3" s="211"/>
      <c r="D3" s="211"/>
      <c r="E3" s="211" t="s">
        <v>29</v>
      </c>
      <c r="F3" s="211" t="s">
        <v>29</v>
      </c>
      <c r="G3" s="211" t="s">
        <v>29</v>
      </c>
      <c r="H3" s="211"/>
      <c r="I3" s="211"/>
    </row>
    <row r="4" spans="1:17" ht="30">
      <c r="A4" s="211" t="str">
        <f>سهام!A4</f>
        <v>برای ماه منتهی به 1403/01/31</v>
      </c>
      <c r="B4" s="211" t="s">
        <v>2</v>
      </c>
      <c r="C4" s="211"/>
      <c r="D4" s="211"/>
      <c r="E4" s="211" t="s">
        <v>2</v>
      </c>
      <c r="F4" s="211" t="s">
        <v>2</v>
      </c>
      <c r="G4" s="211" t="s">
        <v>2</v>
      </c>
      <c r="H4" s="211"/>
      <c r="I4" s="211"/>
    </row>
    <row r="5" spans="1:17" ht="33.75">
      <c r="A5" s="6"/>
      <c r="B5" s="6"/>
      <c r="C5" s="6"/>
      <c r="D5" s="6"/>
      <c r="E5" s="6"/>
      <c r="F5" s="6"/>
      <c r="G5" s="6"/>
      <c r="H5" s="6"/>
      <c r="I5" s="6"/>
      <c r="J5" s="30">
        <v>-40323146717</v>
      </c>
      <c r="K5" s="31" t="s">
        <v>110</v>
      </c>
    </row>
    <row r="6" spans="1:17" ht="33.75">
      <c r="A6" s="212" t="s">
        <v>73</v>
      </c>
      <c r="B6" s="212"/>
      <c r="C6" s="212"/>
      <c r="D6" s="212"/>
      <c r="E6" s="212"/>
      <c r="F6" s="212"/>
      <c r="G6" s="212"/>
      <c r="J6" s="30">
        <v>3767176771242</v>
      </c>
      <c r="K6" s="31" t="s">
        <v>97</v>
      </c>
    </row>
    <row r="7" spans="1:17" ht="28.5">
      <c r="A7" s="7"/>
      <c r="B7" s="7"/>
      <c r="C7" s="213" t="s">
        <v>138</v>
      </c>
      <c r="D7" s="213"/>
      <c r="E7" s="213"/>
      <c r="F7" s="213"/>
      <c r="G7" s="213"/>
      <c r="H7" s="213"/>
      <c r="I7" s="213"/>
    </row>
    <row r="8" spans="1:17" ht="64.5" customHeight="1" thickBot="1">
      <c r="A8" s="2" t="s">
        <v>33</v>
      </c>
      <c r="C8" s="2" t="s">
        <v>69</v>
      </c>
      <c r="E8" s="179" t="s">
        <v>22</v>
      </c>
      <c r="F8" s="86"/>
      <c r="G8" s="179" t="s">
        <v>52</v>
      </c>
      <c r="H8" s="86"/>
      <c r="I8" s="187" t="s">
        <v>12</v>
      </c>
      <c r="J8" s="25"/>
      <c r="K8" s="25"/>
      <c r="L8" s="25"/>
      <c r="M8" s="25"/>
      <c r="N8" s="25"/>
      <c r="O8" s="25"/>
      <c r="P8" s="25"/>
      <c r="Q8" s="25"/>
    </row>
    <row r="9" spans="1:17" ht="31.5" customHeight="1">
      <c r="A9" s="3" t="s">
        <v>132</v>
      </c>
      <c r="C9" s="17" t="s">
        <v>70</v>
      </c>
      <c r="E9" s="27">
        <f>'سرمایه‌گذاری در سهام '!S33</f>
        <v>-41812316980</v>
      </c>
      <c r="F9" s="8"/>
      <c r="G9" s="19">
        <f>E9/$E$12</f>
        <v>1.0000802266015765</v>
      </c>
      <c r="H9" s="8"/>
      <c r="I9" s="10">
        <f>E9/$J$6</f>
        <v>-1.1099112019162007E-2</v>
      </c>
      <c r="J9" s="25"/>
      <c r="K9" s="25"/>
      <c r="L9" s="25"/>
      <c r="M9" s="25"/>
      <c r="N9" s="25"/>
      <c r="O9" s="25"/>
      <c r="P9" s="25"/>
      <c r="Q9" s="25"/>
    </row>
    <row r="10" spans="1:17" ht="31.5">
      <c r="A10" s="3" t="s">
        <v>133</v>
      </c>
      <c r="C10" s="17" t="s">
        <v>71</v>
      </c>
      <c r="E10" s="27">
        <f>'سرمایه‌گذاری در اوراق بهادار '!Q11</f>
        <v>0</v>
      </c>
      <c r="F10" s="8"/>
      <c r="G10" s="19">
        <f t="shared" ref="G10:G11" si="0">E10/$E$12</f>
        <v>0</v>
      </c>
      <c r="H10" s="8"/>
      <c r="I10" s="10">
        <f t="shared" ref="I10:I11" si="1">E10/$J$6</f>
        <v>0</v>
      </c>
      <c r="J10" s="25"/>
      <c r="K10" s="25"/>
      <c r="L10" s="25"/>
      <c r="M10" s="25"/>
      <c r="N10" s="25"/>
      <c r="O10" s="25"/>
      <c r="P10" s="25"/>
      <c r="Q10" s="25"/>
    </row>
    <row r="11" spans="1:17" ht="31.5">
      <c r="A11" s="3" t="s">
        <v>134</v>
      </c>
      <c r="C11" s="17" t="s">
        <v>72</v>
      </c>
      <c r="E11" s="27">
        <f>'درآمد سپرده بانکی '!I14</f>
        <v>3354191</v>
      </c>
      <c r="F11" s="8"/>
      <c r="G11" s="19">
        <f t="shared" si="0"/>
        <v>-8.0226601576504378E-5</v>
      </c>
      <c r="H11" s="8"/>
      <c r="I11" s="10">
        <f t="shared" si="1"/>
        <v>8.9037260624596527E-7</v>
      </c>
      <c r="J11" s="25"/>
      <c r="K11" s="25"/>
      <c r="L11" s="25"/>
      <c r="M11" s="25"/>
      <c r="N11" s="25"/>
      <c r="O11" s="25"/>
      <c r="P11" s="25"/>
      <c r="Q11" s="25"/>
    </row>
    <row r="12" spans="1:17" ht="32.25" thickBot="1">
      <c r="E12" s="9">
        <f>SUM(E9:E11)</f>
        <v>-41808962789</v>
      </c>
      <c r="F12" s="8"/>
      <c r="G12" s="15">
        <f>SUM(G9:G11)</f>
        <v>1</v>
      </c>
      <c r="H12" s="8"/>
      <c r="I12" s="11">
        <f>SUM(I9:I11)</f>
        <v>-1.109822164655576E-2</v>
      </c>
      <c r="J12" s="25"/>
      <c r="K12" s="25"/>
      <c r="L12" s="25"/>
      <c r="M12" s="25"/>
      <c r="N12" s="25"/>
      <c r="O12" s="25"/>
      <c r="P12" s="25"/>
      <c r="Q12" s="25"/>
    </row>
    <row r="13" spans="1:17" ht="32.25" thickTop="1">
      <c r="F13" s="8"/>
      <c r="H13" s="8"/>
      <c r="I13" s="4"/>
      <c r="J13" s="25"/>
      <c r="K13" s="25"/>
      <c r="L13" s="25"/>
      <c r="M13" s="25"/>
      <c r="N13" s="25"/>
      <c r="O13" s="25"/>
      <c r="P13" s="25"/>
      <c r="Q13" s="25"/>
    </row>
    <row r="14" spans="1:17">
      <c r="E14" s="12"/>
      <c r="I14" s="12"/>
      <c r="J14" s="25"/>
      <c r="K14" s="25"/>
      <c r="L14" s="25"/>
      <c r="M14" s="25"/>
      <c r="N14" s="25"/>
      <c r="O14" s="25"/>
      <c r="P14" s="25"/>
      <c r="Q14" s="25"/>
    </row>
    <row r="15" spans="1:17">
      <c r="E15" s="12"/>
      <c r="J15" s="25"/>
      <c r="K15" s="25"/>
      <c r="L15" s="25"/>
      <c r="M15" s="25"/>
      <c r="N15" s="25"/>
      <c r="O15" s="25"/>
      <c r="P15" s="25"/>
      <c r="Q15" s="25"/>
    </row>
    <row r="16" spans="1:17">
      <c r="E16" s="13"/>
      <c r="G16" s="12"/>
      <c r="I16" s="5"/>
      <c r="J16" s="25"/>
      <c r="K16" s="25"/>
      <c r="L16" s="25"/>
      <c r="M16" s="25"/>
      <c r="N16" s="25"/>
      <c r="O16" s="25"/>
      <c r="P16" s="25"/>
      <c r="Q16" s="25"/>
    </row>
    <row r="17" spans="5:13" ht="27.75" customHeight="1">
      <c r="E17" s="12"/>
      <c r="G17" s="12"/>
      <c r="I17" s="12"/>
      <c r="M17" s="14"/>
    </row>
    <row r="18" spans="5:13">
      <c r="E18" s="13"/>
      <c r="G18" s="12"/>
      <c r="I18" s="26"/>
      <c r="M18" s="14"/>
    </row>
    <row r="19" spans="5:13">
      <c r="G19" s="13"/>
      <c r="M19" s="14"/>
    </row>
    <row r="20" spans="5:13">
      <c r="M20" s="14"/>
    </row>
    <row r="21" spans="5:13">
      <c r="M21" s="14"/>
    </row>
    <row r="22" spans="5:13">
      <c r="M22" s="14"/>
    </row>
    <row r="23" spans="5:13">
      <c r="M23" s="14"/>
    </row>
    <row r="24" spans="5:13">
      <c r="M24" s="14"/>
    </row>
    <row r="25" spans="5:13">
      <c r="M25" s="14"/>
    </row>
    <row r="26" spans="5:13" ht="28.5" customHeight="1">
      <c r="M26" s="14"/>
    </row>
    <row r="27" spans="5:13">
      <c r="M27" s="14"/>
    </row>
    <row r="28" spans="5:13">
      <c r="M28" s="14"/>
    </row>
    <row r="29" spans="5:13">
      <c r="M29" s="14"/>
    </row>
    <row r="30" spans="5:13">
      <c r="M30" s="14"/>
    </row>
    <row r="31" spans="5:13">
      <c r="M31" s="14"/>
    </row>
    <row r="32" spans="5:13">
      <c r="M32" s="14"/>
    </row>
    <row r="33" spans="13:13">
      <c r="M33" s="14"/>
    </row>
    <row r="34" spans="13:13">
      <c r="M34" s="14"/>
    </row>
    <row r="35" spans="13:13">
      <c r="M35" s="14"/>
    </row>
    <row r="36" spans="13:13">
      <c r="M36" s="14"/>
    </row>
    <row r="37" spans="13:13">
      <c r="M37" s="14"/>
    </row>
    <row r="38" spans="13:13">
      <c r="M38" s="14"/>
    </row>
    <row r="39" spans="13:13">
      <c r="M39" s="14"/>
    </row>
    <row r="40" spans="13:13">
      <c r="M40" s="14"/>
    </row>
    <row r="41" spans="13:13">
      <c r="M41" s="14"/>
    </row>
    <row r="42" spans="13:13">
      <c r="M42" s="14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39"/>
  <sheetViews>
    <sheetView rightToLeft="1" view="pageBreakPreview" zoomScale="70" zoomScaleNormal="100" zoomScaleSheetLayoutView="70" workbookViewId="0">
      <selection activeCell="I12" sqref="I12:S12"/>
    </sheetView>
  </sheetViews>
  <sheetFormatPr defaultColWidth="9.140625" defaultRowHeight="27.75"/>
  <cols>
    <col min="1" max="1" width="42" style="86" bestFit="1" customWidth="1"/>
    <col min="2" max="2" width="1" style="86" customWidth="1"/>
    <col min="3" max="3" width="23.140625" style="87" bestFit="1" customWidth="1"/>
    <col min="4" max="4" width="1" style="86" customWidth="1"/>
    <col min="5" max="5" width="19.42578125" style="86" hidden="1" customWidth="1"/>
    <col min="6" max="6" width="1" style="86" hidden="1" customWidth="1"/>
    <col min="7" max="7" width="12.28515625" style="86" bestFit="1" customWidth="1"/>
    <col min="8" max="8" width="1" style="86" customWidth="1"/>
    <col min="9" max="9" width="28.140625" style="86" customWidth="1"/>
    <col min="10" max="10" width="1" style="86" customWidth="1"/>
    <col min="11" max="11" width="15.85546875" style="86" bestFit="1" customWidth="1"/>
    <col min="12" max="12" width="1" style="86" customWidth="1"/>
    <col min="13" max="13" width="24.7109375" style="86" bestFit="1" customWidth="1"/>
    <col min="14" max="14" width="1" style="86" customWidth="1"/>
    <col min="15" max="15" width="27" style="86" bestFit="1" customWidth="1"/>
    <col min="16" max="16" width="1" style="86" customWidth="1"/>
    <col min="17" max="17" width="15.85546875" style="86" bestFit="1" customWidth="1"/>
    <col min="18" max="18" width="1" style="86" customWidth="1"/>
    <col min="19" max="19" width="25.42578125" style="86" bestFit="1" customWidth="1"/>
    <col min="20" max="20" width="1" style="86" customWidth="1"/>
    <col min="21" max="21" width="13.85546875" style="86" bestFit="1" customWidth="1"/>
    <col min="22" max="22" width="11.140625" style="86" bestFit="1" customWidth="1"/>
    <col min="23" max="23" width="11.5703125" style="86" bestFit="1" customWidth="1"/>
    <col min="24" max="24" width="9.140625" style="86"/>
    <col min="25" max="25" width="11.140625" style="86" bestFit="1" customWidth="1"/>
    <col min="26" max="16384" width="9.140625" style="86"/>
  </cols>
  <sheetData>
    <row r="2" spans="1:26" ht="30">
      <c r="A2" s="215" t="s">
        <v>65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</row>
    <row r="3" spans="1:26" ht="30">
      <c r="A3" s="215" t="s">
        <v>29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</row>
    <row r="4" spans="1:26" ht="30">
      <c r="A4" s="215" t="str">
        <f>'جمع درآمدها'!A4:I4</f>
        <v>برای ماه منتهی به 1403/01/31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</row>
    <row r="5" spans="1:26" ht="36">
      <c r="A5" s="214" t="s">
        <v>74</v>
      </c>
      <c r="B5" s="214"/>
      <c r="C5" s="214"/>
      <c r="D5" s="214"/>
      <c r="E5" s="214"/>
      <c r="F5" s="214"/>
      <c r="G5" s="214"/>
      <c r="H5" s="214"/>
      <c r="I5" s="214"/>
    </row>
    <row r="6" spans="1:26" ht="30.75" thickBot="1">
      <c r="A6" s="215" t="s">
        <v>30</v>
      </c>
      <c r="B6" s="215"/>
      <c r="C6" s="215"/>
      <c r="D6" s="215"/>
      <c r="E6" s="215"/>
      <c r="F6" s="215"/>
      <c r="G6" s="215"/>
      <c r="I6" s="215" t="s">
        <v>139</v>
      </c>
      <c r="J6" s="215"/>
      <c r="K6" s="215"/>
      <c r="L6" s="215"/>
      <c r="M6" s="215"/>
      <c r="O6" s="216" t="s">
        <v>140</v>
      </c>
      <c r="P6" s="216" t="s">
        <v>32</v>
      </c>
      <c r="Q6" s="216" t="s">
        <v>32</v>
      </c>
      <c r="R6" s="216" t="s">
        <v>32</v>
      </c>
      <c r="S6" s="216" t="s">
        <v>32</v>
      </c>
    </row>
    <row r="7" spans="1:26" ht="30">
      <c r="A7" s="170" t="s">
        <v>33</v>
      </c>
      <c r="C7" s="170" t="s">
        <v>34</v>
      </c>
      <c r="E7" s="170" t="s">
        <v>14</v>
      </c>
      <c r="G7" s="170" t="s">
        <v>15</v>
      </c>
      <c r="I7" s="170" t="s">
        <v>35</v>
      </c>
      <c r="K7" s="170" t="s">
        <v>36</v>
      </c>
      <c r="M7" s="170" t="s">
        <v>37</v>
      </c>
      <c r="O7" s="170" t="s">
        <v>35</v>
      </c>
      <c r="Q7" s="170" t="s">
        <v>36</v>
      </c>
      <c r="S7" s="170" t="s">
        <v>37</v>
      </c>
    </row>
    <row r="8" spans="1:26" ht="30">
      <c r="A8" s="85" t="s">
        <v>61</v>
      </c>
      <c r="C8" s="171">
        <v>17</v>
      </c>
      <c r="E8" s="87" t="s">
        <v>38</v>
      </c>
      <c r="G8" s="172">
        <v>0</v>
      </c>
      <c r="I8" s="97">
        <v>3057650</v>
      </c>
      <c r="K8" s="97">
        <v>0</v>
      </c>
      <c r="L8" s="97"/>
      <c r="M8" s="97">
        <f>I8-K8</f>
        <v>3057650</v>
      </c>
      <c r="N8" s="97"/>
      <c r="O8" s="97">
        <v>3057650</v>
      </c>
      <c r="P8" s="97"/>
      <c r="Q8" s="97">
        <v>0</v>
      </c>
      <c r="R8" s="97"/>
      <c r="S8" s="97">
        <f>O8-Q8</f>
        <v>3057650</v>
      </c>
      <c r="U8" s="67"/>
      <c r="V8" s="67"/>
      <c r="W8" s="113"/>
      <c r="Y8" s="67"/>
      <c r="Z8" s="113"/>
    </row>
    <row r="9" spans="1:26" ht="30">
      <c r="A9" s="85" t="s">
        <v>94</v>
      </c>
      <c r="C9" s="171">
        <v>1</v>
      </c>
      <c r="E9" s="87" t="s">
        <v>38</v>
      </c>
      <c r="G9" s="172">
        <v>0</v>
      </c>
      <c r="I9" s="113">
        <v>286285</v>
      </c>
      <c r="K9" s="97">
        <v>0</v>
      </c>
      <c r="L9" s="97"/>
      <c r="M9" s="97">
        <f t="shared" ref="M9:M11" si="0">I9-K9</f>
        <v>286285</v>
      </c>
      <c r="N9" s="97"/>
      <c r="O9" s="97">
        <v>286285</v>
      </c>
      <c r="P9" s="97"/>
      <c r="Q9" s="97">
        <v>0</v>
      </c>
      <c r="R9" s="97"/>
      <c r="S9" s="97">
        <f t="shared" ref="S9:S11" si="1">O9-Q9</f>
        <v>286285</v>
      </c>
      <c r="U9" s="67"/>
      <c r="V9" s="67"/>
      <c r="W9" s="113"/>
      <c r="Y9" s="67"/>
      <c r="Z9" s="113"/>
    </row>
    <row r="10" spans="1:26" ht="30">
      <c r="A10" s="85" t="s">
        <v>103</v>
      </c>
      <c r="C10" s="171">
        <v>17</v>
      </c>
      <c r="E10" s="87" t="s">
        <v>38</v>
      </c>
      <c r="G10" s="172">
        <v>0</v>
      </c>
      <c r="I10" s="113">
        <v>5855</v>
      </c>
      <c r="K10" s="97">
        <v>0</v>
      </c>
      <c r="L10" s="97"/>
      <c r="M10" s="97">
        <f t="shared" si="0"/>
        <v>5855</v>
      </c>
      <c r="N10" s="97"/>
      <c r="O10" s="97">
        <v>5855</v>
      </c>
      <c r="P10" s="97"/>
      <c r="Q10" s="97">
        <v>0</v>
      </c>
      <c r="R10" s="97"/>
      <c r="S10" s="97">
        <f t="shared" si="1"/>
        <v>5855</v>
      </c>
      <c r="U10" s="67"/>
      <c r="V10" s="67"/>
      <c r="W10" s="113"/>
      <c r="Y10" s="67"/>
      <c r="Z10" s="113"/>
    </row>
    <row r="11" spans="1:26" ht="30">
      <c r="A11" s="85" t="s">
        <v>105</v>
      </c>
      <c r="C11" s="171">
        <v>30</v>
      </c>
      <c r="E11" s="87" t="s">
        <v>38</v>
      </c>
      <c r="G11" s="172">
        <v>0</v>
      </c>
      <c r="I11" s="113">
        <v>4401</v>
      </c>
      <c r="K11" s="97">
        <v>0</v>
      </c>
      <c r="L11" s="97"/>
      <c r="M11" s="97">
        <f t="shared" si="0"/>
        <v>4401</v>
      </c>
      <c r="N11" s="97"/>
      <c r="O11" s="97">
        <v>4401</v>
      </c>
      <c r="P11" s="97"/>
      <c r="Q11" s="97">
        <v>0</v>
      </c>
      <c r="R11" s="97"/>
      <c r="S11" s="97">
        <f t="shared" si="1"/>
        <v>4401</v>
      </c>
      <c r="U11" s="67"/>
      <c r="V11" s="67"/>
      <c r="W11" s="113"/>
      <c r="Y11" s="67"/>
      <c r="Z11" s="113"/>
    </row>
    <row r="12" spans="1:26" ht="30.75" thickBot="1">
      <c r="A12" s="132"/>
      <c r="C12" s="132"/>
      <c r="E12" s="132" t="s">
        <v>38</v>
      </c>
      <c r="G12" s="132"/>
      <c r="I12" s="231">
        <f>SUM(I8:I11)</f>
        <v>3354191</v>
      </c>
      <c r="J12" s="88"/>
      <c r="K12" s="232">
        <f>SUM(K8:K11)</f>
        <v>0</v>
      </c>
      <c r="L12" s="231"/>
      <c r="M12" s="231">
        <f>SUM(M8:M11)</f>
        <v>3354191</v>
      </c>
      <c r="N12" s="231"/>
      <c r="O12" s="231">
        <f>SUM(O8:O11)</f>
        <v>3354191</v>
      </c>
      <c r="P12" s="231"/>
      <c r="Q12" s="232">
        <f>SUM(Q8:Q11)</f>
        <v>0</v>
      </c>
      <c r="R12" s="231"/>
      <c r="S12" s="231">
        <f>SUM(S8:S11)</f>
        <v>3354191</v>
      </c>
    </row>
    <row r="13" spans="1:26" ht="28.5" thickTop="1">
      <c r="I13" s="53"/>
      <c r="M13" s="127"/>
      <c r="O13" s="113"/>
      <c r="S13" s="113"/>
    </row>
    <row r="14" spans="1:26">
      <c r="I14" s="173"/>
      <c r="M14" s="127"/>
      <c r="O14" s="173"/>
      <c r="S14" s="173"/>
    </row>
    <row r="15" spans="1:26">
      <c r="M15" s="127"/>
      <c r="S15" s="173"/>
    </row>
    <row r="16" spans="1:26">
      <c r="M16" s="127"/>
    </row>
    <row r="17" spans="13:19">
      <c r="M17" s="127"/>
    </row>
    <row r="18" spans="13:19">
      <c r="M18" s="127"/>
      <c r="S18" s="173"/>
    </row>
    <row r="19" spans="13:19">
      <c r="M19" s="127"/>
    </row>
    <row r="20" spans="13:19">
      <c r="M20" s="127"/>
    </row>
    <row r="21" spans="13:19">
      <c r="M21" s="127"/>
    </row>
    <row r="22" spans="13:19">
      <c r="M22" s="127"/>
    </row>
    <row r="23" spans="13:19">
      <c r="M23" s="127"/>
    </row>
    <row r="24" spans="13:19">
      <c r="M24" s="127"/>
    </row>
    <row r="25" spans="13:19">
      <c r="M25" s="127"/>
    </row>
    <row r="26" spans="13:19">
      <c r="M26" s="127"/>
    </row>
    <row r="27" spans="13:19">
      <c r="M27" s="127"/>
    </row>
    <row r="28" spans="13:19">
      <c r="M28" s="127"/>
    </row>
    <row r="29" spans="13:19">
      <c r="M29" s="127"/>
    </row>
    <row r="30" spans="13:19">
      <c r="M30" s="127"/>
    </row>
    <row r="31" spans="13:19">
      <c r="M31" s="127"/>
    </row>
    <row r="32" spans="13:19">
      <c r="M32" s="127"/>
    </row>
    <row r="33" spans="13:13">
      <c r="M33" s="127"/>
    </row>
    <row r="34" spans="13:13">
      <c r="M34" s="127"/>
    </row>
    <row r="35" spans="13:13">
      <c r="M35" s="127"/>
    </row>
    <row r="36" spans="13:13">
      <c r="M36" s="127"/>
    </row>
    <row r="37" spans="13:13">
      <c r="M37" s="127"/>
    </row>
    <row r="38" spans="13:13">
      <c r="M38" s="127"/>
    </row>
    <row r="39" spans="13:13">
      <c r="M39" s="127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29"/>
  <sheetViews>
    <sheetView rightToLeft="1" view="pageBreakPreview" zoomScale="55" zoomScaleNormal="70" zoomScaleSheetLayoutView="55" workbookViewId="0">
      <selection activeCell="M8" sqref="M8:S8"/>
    </sheetView>
  </sheetViews>
  <sheetFormatPr defaultColWidth="9.140625" defaultRowHeight="27.75"/>
  <cols>
    <col min="1" max="1" width="40.42578125" style="86" bestFit="1" customWidth="1"/>
    <col min="2" max="2" width="1" style="86" customWidth="1"/>
    <col min="3" max="3" width="16.5703125" style="87" bestFit="1" customWidth="1"/>
    <col min="4" max="4" width="1" style="87" customWidth="1"/>
    <col min="5" max="5" width="19.7109375" style="87" bestFit="1" customWidth="1"/>
    <col min="6" max="6" width="1" style="86" customWidth="1"/>
    <col min="7" max="7" width="15.42578125" style="86" customWidth="1"/>
    <col min="8" max="8" width="1" style="86" customWidth="1"/>
    <col min="9" max="9" width="28.42578125" style="86" bestFit="1" customWidth="1"/>
    <col min="10" max="10" width="1" style="86" customWidth="1"/>
    <col min="11" max="11" width="25.140625" style="86" customWidth="1"/>
    <col min="12" max="12" width="1" style="86" customWidth="1"/>
    <col min="13" max="13" width="29.42578125" style="86" customWidth="1"/>
    <col min="14" max="14" width="1" style="86" customWidth="1"/>
    <col min="15" max="15" width="27" style="86" bestFit="1" customWidth="1"/>
    <col min="16" max="16" width="1" style="86" customWidth="1"/>
    <col min="17" max="17" width="23.7109375" style="86" bestFit="1" customWidth="1"/>
    <col min="18" max="18" width="1" style="86" customWidth="1"/>
    <col min="19" max="19" width="26.140625" style="86" bestFit="1" customWidth="1"/>
    <col min="20" max="20" width="24.140625" style="70" bestFit="1" customWidth="1"/>
    <col min="21" max="21" width="22.5703125" style="86" bestFit="1" customWidth="1"/>
    <col min="22" max="22" width="8.5703125" style="86" customWidth="1"/>
    <col min="23" max="23" width="22.5703125" style="86" bestFit="1" customWidth="1"/>
    <col min="24" max="24" width="12.85546875" style="86" customWidth="1"/>
    <col min="25" max="16384" width="9.140625" style="86"/>
  </cols>
  <sheetData>
    <row r="2" spans="1:20" ht="30">
      <c r="A2" s="215" t="s">
        <v>65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</row>
    <row r="3" spans="1:20" ht="30">
      <c r="A3" s="215" t="s">
        <v>29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</row>
    <row r="4" spans="1:20" ht="30">
      <c r="A4" s="215" t="str">
        <f>'جمع درآمدها'!A4:I4</f>
        <v>برای ماه منتهی به 1403/01/31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</row>
    <row r="5" spans="1:20" ht="30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</row>
    <row r="6" spans="1:20" ht="36">
      <c r="A6" s="217" t="s">
        <v>75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</row>
    <row r="7" spans="1:20" ht="30.75" thickBot="1">
      <c r="A7" s="215" t="s">
        <v>3</v>
      </c>
      <c r="C7" s="216" t="s">
        <v>39</v>
      </c>
      <c r="D7" s="216" t="s">
        <v>39</v>
      </c>
      <c r="E7" s="216" t="s">
        <v>39</v>
      </c>
      <c r="F7" s="216" t="s">
        <v>39</v>
      </c>
      <c r="G7" s="216" t="s">
        <v>39</v>
      </c>
      <c r="I7" s="216" t="str">
        <f>'سود اوراق بهادار و سپرده بانکی '!I6:M6</f>
        <v>طی فروردین ماه</v>
      </c>
      <c r="J7" s="216" t="s">
        <v>31</v>
      </c>
      <c r="K7" s="216" t="s">
        <v>31</v>
      </c>
      <c r="L7" s="216" t="s">
        <v>31</v>
      </c>
      <c r="M7" s="216" t="s">
        <v>31</v>
      </c>
      <c r="O7" s="216" t="str">
        <f>'سود اوراق بهادار و سپرده بانکی '!O6:S6</f>
        <v>از ابتدای سال مالی تا پایان فروردین ماه</v>
      </c>
      <c r="P7" s="216" t="s">
        <v>32</v>
      </c>
      <c r="Q7" s="216" t="s">
        <v>32</v>
      </c>
      <c r="R7" s="216" t="s">
        <v>32</v>
      </c>
      <c r="S7" s="216" t="s">
        <v>32</v>
      </c>
    </row>
    <row r="8" spans="1:20" s="123" customFormat="1" ht="90">
      <c r="A8" s="215" t="s">
        <v>3</v>
      </c>
      <c r="C8" s="174" t="s">
        <v>40</v>
      </c>
      <c r="D8" s="175"/>
      <c r="E8" s="174" t="s">
        <v>41</v>
      </c>
      <c r="G8" s="174" t="s">
        <v>42</v>
      </c>
      <c r="I8" s="174" t="s">
        <v>43</v>
      </c>
      <c r="K8" s="174" t="s">
        <v>36</v>
      </c>
      <c r="M8" s="174" t="s">
        <v>44</v>
      </c>
      <c r="O8" s="174" t="s">
        <v>43</v>
      </c>
      <c r="Q8" s="174" t="s">
        <v>36</v>
      </c>
      <c r="S8" s="174" t="s">
        <v>44</v>
      </c>
      <c r="T8" s="53"/>
    </row>
    <row r="9" spans="1:20" s="123" customFormat="1" ht="30">
      <c r="A9" s="85"/>
      <c r="B9" s="86"/>
      <c r="C9" s="87"/>
      <c r="D9" s="87"/>
      <c r="E9" s="53">
        <v>0</v>
      </c>
      <c r="F9" s="53"/>
      <c r="G9" s="53">
        <v>0</v>
      </c>
      <c r="H9" s="53"/>
      <c r="I9" s="53">
        <v>0</v>
      </c>
      <c r="J9" s="53"/>
      <c r="K9" s="53">
        <v>0</v>
      </c>
      <c r="L9" s="53"/>
      <c r="M9" s="53">
        <f t="shared" ref="M9" si="0">I9-K9</f>
        <v>0</v>
      </c>
      <c r="N9" s="53"/>
      <c r="O9" s="53">
        <v>0</v>
      </c>
      <c r="P9" s="53"/>
      <c r="Q9" s="53">
        <v>0</v>
      </c>
      <c r="R9" s="53"/>
      <c r="S9" s="53">
        <f t="shared" ref="S9" si="1">O9-Q9</f>
        <v>0</v>
      </c>
      <c r="T9" s="176"/>
    </row>
    <row r="10" spans="1:20" s="123" customFormat="1" ht="28.5" thickBot="1">
      <c r="A10" s="86"/>
      <c r="B10" s="86"/>
      <c r="C10" s="87"/>
      <c r="D10" s="87"/>
      <c r="E10" s="171"/>
      <c r="F10" s="86"/>
      <c r="G10" s="113"/>
      <c r="H10" s="86"/>
      <c r="I10" s="88">
        <f>SUM(I9:I9)</f>
        <v>0</v>
      </c>
      <c r="J10" s="113" t="e">
        <f>SUM(#REF!)</f>
        <v>#REF!</v>
      </c>
      <c r="K10" s="88">
        <f>SUM(K9:K9)</f>
        <v>0</v>
      </c>
      <c r="L10" s="113" t="e">
        <f>SUM(#REF!)</f>
        <v>#REF!</v>
      </c>
      <c r="M10" s="88">
        <f>SUM(M9:M9)</f>
        <v>0</v>
      </c>
      <c r="N10" s="113" t="e">
        <f>SUM(#REF!)</f>
        <v>#REF!</v>
      </c>
      <c r="O10" s="88">
        <v>0</v>
      </c>
      <c r="P10" s="113" t="e">
        <f>SUM(#REF!)</f>
        <v>#REF!</v>
      </c>
      <c r="Q10" s="88">
        <f>SUM(Q9:Q9)</f>
        <v>0</v>
      </c>
      <c r="R10" s="113" t="e">
        <f>SUM(#REF!)</f>
        <v>#REF!</v>
      </c>
      <c r="S10" s="88">
        <f>SUM(S9:S9)</f>
        <v>0</v>
      </c>
      <c r="T10" s="177"/>
    </row>
    <row r="11" spans="1:20" s="123" customFormat="1" ht="30.75" thickTop="1">
      <c r="A11" s="85"/>
      <c r="B11" s="86"/>
      <c r="C11" s="87"/>
      <c r="D11" s="87"/>
      <c r="E11" s="171"/>
      <c r="F11" s="86"/>
      <c r="G11" s="113"/>
      <c r="H11" s="86"/>
      <c r="I11" s="113"/>
      <c r="J11" s="86"/>
      <c r="K11" s="113"/>
      <c r="L11" s="86"/>
      <c r="M11" s="127"/>
      <c r="N11" s="86"/>
      <c r="O11" s="178"/>
      <c r="P11" s="86"/>
      <c r="Q11" s="113"/>
      <c r="R11" s="86"/>
      <c r="S11" s="113"/>
      <c r="T11" s="176"/>
    </row>
    <row r="12" spans="1:20" s="123" customFormat="1" ht="30">
      <c r="A12" s="85"/>
      <c r="B12" s="86"/>
      <c r="C12" s="87"/>
      <c r="D12" s="87"/>
      <c r="E12" s="171"/>
      <c r="F12" s="86"/>
      <c r="G12" s="113"/>
      <c r="H12" s="86"/>
      <c r="I12" s="113"/>
      <c r="J12" s="86"/>
      <c r="K12" s="113"/>
      <c r="L12" s="86"/>
      <c r="M12" s="127"/>
      <c r="N12" s="86"/>
      <c r="O12" s="113"/>
      <c r="P12" s="86"/>
      <c r="Q12" s="53"/>
      <c r="R12" s="86"/>
      <c r="S12" s="113"/>
      <c r="T12" s="176"/>
    </row>
    <row r="13" spans="1:20" s="123" customFormat="1" ht="30">
      <c r="A13" s="85"/>
      <c r="B13" s="86"/>
      <c r="C13" s="87"/>
      <c r="D13" s="87"/>
      <c r="E13" s="171"/>
      <c r="F13" s="86"/>
      <c r="G13" s="113"/>
      <c r="H13" s="86"/>
      <c r="I13" s="113"/>
      <c r="J13" s="86"/>
      <c r="K13" s="53"/>
      <c r="L13" s="86"/>
      <c r="M13" s="127"/>
      <c r="N13" s="86"/>
      <c r="O13" s="113"/>
      <c r="P13" s="86"/>
      <c r="Q13" s="113"/>
      <c r="R13" s="86"/>
      <c r="S13" s="113"/>
      <c r="T13" s="176"/>
    </row>
    <row r="14" spans="1:20" s="123" customFormat="1" ht="30">
      <c r="A14" s="85"/>
      <c r="B14" s="86"/>
      <c r="C14" s="87"/>
      <c r="D14" s="87"/>
      <c r="E14" s="171"/>
      <c r="F14" s="86"/>
      <c r="G14" s="113"/>
      <c r="H14" s="86"/>
      <c r="I14" s="113"/>
      <c r="J14" s="86"/>
      <c r="K14" s="113"/>
      <c r="L14" s="86"/>
      <c r="M14" s="127"/>
      <c r="N14" s="86"/>
      <c r="O14" s="113"/>
      <c r="P14" s="86"/>
      <c r="Q14" s="113"/>
      <c r="R14" s="86"/>
      <c r="S14" s="113"/>
      <c r="T14" s="176"/>
    </row>
    <row r="15" spans="1:20" s="123" customFormat="1" ht="30">
      <c r="A15" s="85"/>
      <c r="B15" s="86"/>
      <c r="C15" s="87"/>
      <c r="D15" s="87"/>
      <c r="E15" s="171"/>
      <c r="F15" s="86"/>
      <c r="G15" s="113"/>
      <c r="H15" s="86"/>
      <c r="I15" s="113"/>
      <c r="J15" s="86"/>
      <c r="K15" s="113"/>
      <c r="L15" s="86"/>
      <c r="M15" s="127"/>
      <c r="N15" s="86"/>
      <c r="O15" s="113"/>
      <c r="P15" s="86"/>
      <c r="Q15" s="113"/>
      <c r="R15" s="86"/>
      <c r="S15" s="113"/>
      <c r="T15" s="176"/>
    </row>
    <row r="16" spans="1:20" s="123" customFormat="1">
      <c r="A16" s="86"/>
      <c r="B16" s="86"/>
      <c r="C16" s="87"/>
      <c r="D16" s="87"/>
      <c r="E16" s="171"/>
      <c r="F16" s="86"/>
      <c r="G16" s="86"/>
      <c r="H16" s="86"/>
      <c r="I16" s="86"/>
      <c r="J16" s="86"/>
      <c r="K16" s="113"/>
      <c r="L16" s="86"/>
      <c r="M16" s="127"/>
      <c r="N16" s="86"/>
      <c r="O16" s="113"/>
      <c r="P16" s="86"/>
      <c r="Q16" s="113"/>
      <c r="R16" s="86"/>
      <c r="S16" s="113"/>
      <c r="T16" s="176"/>
    </row>
    <row r="17" spans="1:20" s="123" customFormat="1">
      <c r="A17" s="86"/>
      <c r="B17" s="86"/>
      <c r="C17" s="87"/>
      <c r="D17" s="87"/>
      <c r="E17" s="87"/>
      <c r="F17" s="86"/>
      <c r="G17" s="86"/>
      <c r="H17" s="86"/>
      <c r="I17" s="86"/>
      <c r="J17" s="86"/>
      <c r="K17" s="113"/>
      <c r="L17" s="86"/>
      <c r="M17" s="127"/>
      <c r="N17" s="86"/>
      <c r="O17" s="86"/>
      <c r="P17" s="86"/>
      <c r="Q17" s="86"/>
      <c r="R17" s="86"/>
      <c r="S17" s="86"/>
      <c r="T17" s="176"/>
    </row>
    <row r="18" spans="1:20" s="123" customFormat="1">
      <c r="A18" s="86"/>
      <c r="B18" s="86"/>
      <c r="C18" s="87"/>
      <c r="D18" s="87"/>
      <c r="E18" s="87"/>
      <c r="F18" s="86"/>
      <c r="G18" s="86"/>
      <c r="H18" s="86"/>
      <c r="I18" s="86"/>
      <c r="J18" s="86"/>
      <c r="K18" s="113"/>
      <c r="L18" s="86"/>
      <c r="M18" s="127"/>
      <c r="N18" s="86"/>
      <c r="O18" s="86"/>
      <c r="P18" s="86"/>
      <c r="Q18" s="86"/>
      <c r="R18" s="86"/>
      <c r="S18" s="86"/>
      <c r="T18" s="176"/>
    </row>
    <row r="19" spans="1:20" s="123" customFormat="1">
      <c r="A19" s="86"/>
      <c r="B19" s="86"/>
      <c r="C19" s="87"/>
      <c r="D19" s="87"/>
      <c r="E19" s="87"/>
      <c r="F19" s="86"/>
      <c r="G19" s="86"/>
      <c r="H19" s="86"/>
      <c r="I19" s="86"/>
      <c r="J19" s="86"/>
      <c r="K19" s="113"/>
      <c r="L19" s="86"/>
      <c r="M19" s="127"/>
      <c r="N19" s="86"/>
      <c r="O19" s="86"/>
      <c r="P19" s="86"/>
      <c r="Q19" s="86"/>
      <c r="R19" s="86"/>
      <c r="S19" s="86"/>
      <c r="T19" s="176"/>
    </row>
    <row r="20" spans="1:20" s="123" customFormat="1">
      <c r="A20" s="86"/>
      <c r="B20" s="86"/>
      <c r="C20" s="87"/>
      <c r="D20" s="87"/>
      <c r="E20" s="87"/>
      <c r="F20" s="86"/>
      <c r="G20" s="86"/>
      <c r="H20" s="86"/>
      <c r="I20" s="86"/>
      <c r="J20" s="86"/>
      <c r="K20" s="86"/>
      <c r="L20" s="86"/>
      <c r="M20" s="127"/>
      <c r="N20" s="86"/>
      <c r="O20" s="86"/>
      <c r="P20" s="86"/>
      <c r="Q20" s="86"/>
      <c r="R20" s="86"/>
      <c r="S20" s="86"/>
      <c r="T20" s="176"/>
    </row>
    <row r="21" spans="1:20" s="123" customFormat="1">
      <c r="A21" s="86"/>
      <c r="B21" s="86"/>
      <c r="C21" s="87"/>
      <c r="D21" s="87"/>
      <c r="E21" s="87"/>
      <c r="F21" s="86"/>
      <c r="G21" s="86"/>
      <c r="H21" s="86"/>
      <c r="I21" s="86"/>
      <c r="J21" s="86"/>
      <c r="K21" s="86"/>
      <c r="L21" s="86"/>
      <c r="M21" s="127"/>
      <c r="N21" s="86"/>
      <c r="O21" s="86"/>
      <c r="P21" s="86"/>
      <c r="Q21" s="86"/>
      <c r="R21" s="86"/>
      <c r="S21" s="86"/>
      <c r="T21" s="176"/>
    </row>
    <row r="22" spans="1:20" s="123" customFormat="1">
      <c r="A22" s="86"/>
      <c r="B22" s="86"/>
      <c r="C22" s="87"/>
      <c r="D22" s="87"/>
      <c r="E22" s="87"/>
      <c r="F22" s="86"/>
      <c r="G22" s="86"/>
      <c r="H22" s="86"/>
      <c r="I22" s="86"/>
      <c r="J22" s="86"/>
      <c r="K22" s="86"/>
      <c r="L22" s="86"/>
      <c r="M22" s="127"/>
      <c r="N22" s="86"/>
      <c r="O22" s="86"/>
      <c r="P22" s="86"/>
      <c r="Q22" s="86"/>
      <c r="R22" s="86"/>
      <c r="S22" s="86"/>
      <c r="T22" s="176"/>
    </row>
    <row r="23" spans="1:20">
      <c r="M23" s="127"/>
    </row>
    <row r="24" spans="1:20">
      <c r="M24" s="127"/>
    </row>
    <row r="25" spans="1:20">
      <c r="M25" s="127"/>
    </row>
    <row r="26" spans="1:20">
      <c r="M26" s="127"/>
    </row>
    <row r="27" spans="1:20">
      <c r="M27" s="127"/>
    </row>
    <row r="28" spans="1:20">
      <c r="M28" s="127"/>
    </row>
    <row r="29" spans="1:20">
      <c r="M29" s="127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29"/>
  <sheetViews>
    <sheetView rightToLeft="1" view="pageBreakPreview" zoomScale="50" zoomScaleNormal="100" zoomScaleSheetLayoutView="50" workbookViewId="0">
      <selection activeCell="C12" sqref="C12:Q12"/>
    </sheetView>
  </sheetViews>
  <sheetFormatPr defaultColWidth="8.7109375" defaultRowHeight="27.75"/>
  <cols>
    <col min="1" max="1" width="47.28515625" style="86" customWidth="1"/>
    <col min="2" max="2" width="0.5703125" style="86" customWidth="1"/>
    <col min="3" max="3" width="20.140625" style="87" customWidth="1"/>
    <col min="4" max="4" width="0.5703125" style="86" customWidth="1"/>
    <col min="5" max="5" width="28.7109375" style="86" customWidth="1"/>
    <col min="6" max="6" width="0.7109375" style="86" customWidth="1"/>
    <col min="7" max="7" width="28.28515625" style="86" customWidth="1"/>
    <col min="8" max="8" width="1" style="86" customWidth="1"/>
    <col min="9" max="9" width="26.5703125" style="86" customWidth="1"/>
    <col min="10" max="10" width="1.140625" style="86" customWidth="1"/>
    <col min="11" max="11" width="20.5703125" style="87" customWidth="1"/>
    <col min="12" max="12" width="1" style="86" customWidth="1"/>
    <col min="13" max="13" width="28" style="86" customWidth="1"/>
    <col min="14" max="14" width="0.7109375" style="86" customWidth="1"/>
    <col min="15" max="15" width="28.7109375" style="86" customWidth="1"/>
    <col min="16" max="16" width="0.85546875" style="86" customWidth="1"/>
    <col min="17" max="17" width="37.85546875" style="86" customWidth="1"/>
    <col min="18" max="18" width="26.7109375" style="86" bestFit="1" customWidth="1"/>
    <col min="19" max="19" width="21.28515625" style="86" bestFit="1" customWidth="1"/>
    <col min="20" max="20" width="25.140625" style="86" bestFit="1" customWidth="1"/>
    <col min="21" max="21" width="25.5703125" style="86" bestFit="1" customWidth="1"/>
    <col min="22" max="22" width="23.85546875" style="86" bestFit="1" customWidth="1"/>
    <col min="23" max="23" width="24.42578125" style="86" customWidth="1"/>
    <col min="24" max="24" width="17.5703125" style="86" bestFit="1" customWidth="1"/>
    <col min="25" max="25" width="21.28515625" style="86" customWidth="1"/>
    <col min="26" max="26" width="23.28515625" style="86" bestFit="1" customWidth="1"/>
    <col min="27" max="16384" width="8.7109375" style="86"/>
  </cols>
  <sheetData>
    <row r="1" spans="1:26" ht="31.5" customHeight="1"/>
    <row r="2" spans="1:26" s="122" customFormat="1" ht="36">
      <c r="A2" s="218" t="s">
        <v>65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</row>
    <row r="3" spans="1:26" s="122" customFormat="1" ht="36">
      <c r="A3" s="218" t="s">
        <v>29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</row>
    <row r="4" spans="1:26" s="122" customFormat="1" ht="36">
      <c r="A4" s="218" t="str">
        <f>'درآمد ناشی از تغییر قیمت اوراق '!A4:Q4</f>
        <v>برای ماه منتهی به 1403/01/31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</row>
    <row r="5" spans="1:26" s="122" customFormat="1" ht="36">
      <c r="A5" s="131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</row>
    <row r="6" spans="1:26" ht="40.5">
      <c r="A6" s="219" t="s">
        <v>76</v>
      </c>
      <c r="B6" s="219"/>
      <c r="C6" s="219"/>
      <c r="D6" s="219"/>
      <c r="E6" s="219"/>
      <c r="F6" s="219"/>
      <c r="G6" s="219"/>
      <c r="H6" s="219"/>
    </row>
    <row r="7" spans="1:26" ht="45" customHeight="1" thickBot="1">
      <c r="A7" s="215" t="s">
        <v>3</v>
      </c>
      <c r="C7" s="216" t="s">
        <v>139</v>
      </c>
      <c r="D7" s="216" t="s">
        <v>31</v>
      </c>
      <c r="E7" s="216" t="s">
        <v>31</v>
      </c>
      <c r="F7" s="216" t="s">
        <v>31</v>
      </c>
      <c r="G7" s="216" t="s">
        <v>31</v>
      </c>
      <c r="H7" s="216" t="s">
        <v>31</v>
      </c>
      <c r="I7" s="216" t="s">
        <v>31</v>
      </c>
      <c r="K7" s="216" t="s">
        <v>140</v>
      </c>
      <c r="L7" s="216" t="s">
        <v>32</v>
      </c>
      <c r="M7" s="216" t="s">
        <v>32</v>
      </c>
      <c r="N7" s="216" t="s">
        <v>32</v>
      </c>
      <c r="O7" s="216" t="s">
        <v>32</v>
      </c>
      <c r="P7" s="216" t="s">
        <v>32</v>
      </c>
      <c r="Q7" s="216" t="s">
        <v>32</v>
      </c>
    </row>
    <row r="8" spans="1:26" s="123" customFormat="1" ht="54.75" customHeight="1" thickBot="1">
      <c r="A8" s="216" t="s">
        <v>3</v>
      </c>
      <c r="C8" s="124" t="s">
        <v>6</v>
      </c>
      <c r="E8" s="124" t="s">
        <v>45</v>
      </c>
      <c r="G8" s="124" t="s">
        <v>46</v>
      </c>
      <c r="I8" s="124" t="s">
        <v>48</v>
      </c>
      <c r="K8" s="124" t="s">
        <v>6</v>
      </c>
      <c r="M8" s="124" t="s">
        <v>45</v>
      </c>
      <c r="O8" s="124" t="s">
        <v>46</v>
      </c>
      <c r="Q8" s="124" t="s">
        <v>48</v>
      </c>
      <c r="S8" s="125"/>
    </row>
    <row r="9" spans="1:26" ht="34.5" customHeight="1">
      <c r="A9" s="85" t="s">
        <v>141</v>
      </c>
      <c r="C9" s="105">
        <v>100000</v>
      </c>
      <c r="D9" s="105"/>
      <c r="E9" s="105">
        <v>4889731955</v>
      </c>
      <c r="F9" s="105"/>
      <c r="G9" s="105">
        <v>4954593595</v>
      </c>
      <c r="H9" s="105"/>
      <c r="I9" s="105">
        <f>E9-G9</f>
        <v>-64861640</v>
      </c>
      <c r="J9" s="105"/>
      <c r="K9" s="105">
        <v>100000</v>
      </c>
      <c r="L9" s="105"/>
      <c r="M9" s="105">
        <v>4889731955</v>
      </c>
      <c r="N9" s="105"/>
      <c r="O9" s="105">
        <v>4954593595</v>
      </c>
      <c r="P9" s="105"/>
      <c r="Q9" s="105">
        <f>M9-O9</f>
        <v>-64861640</v>
      </c>
      <c r="R9" s="53">
        <f>C9-K9</f>
        <v>0</v>
      </c>
      <c r="S9" s="53">
        <f>E9-M9</f>
        <v>0</v>
      </c>
      <c r="T9" s="53">
        <f>G9-O9</f>
        <v>0</v>
      </c>
      <c r="U9" s="113">
        <f>I9-Q9</f>
        <v>0</v>
      </c>
      <c r="V9" s="113"/>
      <c r="W9" s="44"/>
      <c r="X9" s="113"/>
      <c r="Y9" s="53"/>
      <c r="Z9" s="113"/>
    </row>
    <row r="10" spans="1:26" ht="34.5" customHeight="1">
      <c r="A10" s="85" t="s">
        <v>124</v>
      </c>
      <c r="C10" s="105">
        <v>200000</v>
      </c>
      <c r="D10" s="105"/>
      <c r="E10" s="105">
        <v>1163038520</v>
      </c>
      <c r="F10" s="105"/>
      <c r="G10" s="105">
        <v>1220570624</v>
      </c>
      <c r="H10" s="105"/>
      <c r="I10" s="105">
        <f t="shared" ref="I10:I11" si="0">E10-G10</f>
        <v>-57532104</v>
      </c>
      <c r="J10" s="105"/>
      <c r="K10" s="105">
        <v>200000</v>
      </c>
      <c r="L10" s="105"/>
      <c r="M10" s="105">
        <v>1163038520</v>
      </c>
      <c r="N10" s="105"/>
      <c r="O10" s="105">
        <v>1220570624</v>
      </c>
      <c r="P10" s="105"/>
      <c r="Q10" s="105">
        <f t="shared" ref="Q10:Q11" si="1">M10-O10</f>
        <v>-57532104</v>
      </c>
      <c r="R10" s="53">
        <f t="shared" ref="R10:R11" si="2">C10-K10</f>
        <v>0</v>
      </c>
      <c r="S10" s="53">
        <f t="shared" ref="S10:S11" si="3">E10-M10</f>
        <v>0</v>
      </c>
      <c r="T10" s="53">
        <f t="shared" ref="T10:T11" si="4">G10-O10</f>
        <v>0</v>
      </c>
      <c r="U10" s="113">
        <f t="shared" ref="U10:U11" si="5">I10-Q10</f>
        <v>0</v>
      </c>
      <c r="V10" s="113"/>
      <c r="X10" s="113"/>
      <c r="Y10" s="53"/>
    </row>
    <row r="11" spans="1:26" ht="34.5" customHeight="1">
      <c r="A11" s="85" t="s">
        <v>82</v>
      </c>
      <c r="C11" s="105">
        <v>200000</v>
      </c>
      <c r="D11" s="105"/>
      <c r="E11" s="105">
        <v>5614399616</v>
      </c>
      <c r="F11" s="105"/>
      <c r="G11" s="105">
        <v>5602465800</v>
      </c>
      <c r="H11" s="105"/>
      <c r="I11" s="105">
        <f t="shared" si="0"/>
        <v>11933816</v>
      </c>
      <c r="J11" s="105"/>
      <c r="K11" s="105">
        <v>200000</v>
      </c>
      <c r="L11" s="105"/>
      <c r="M11" s="105">
        <v>5614399616</v>
      </c>
      <c r="N11" s="105"/>
      <c r="O11" s="105">
        <v>5602465800</v>
      </c>
      <c r="P11" s="105"/>
      <c r="Q11" s="105">
        <f t="shared" si="1"/>
        <v>11933816</v>
      </c>
      <c r="R11" s="53">
        <f t="shared" si="2"/>
        <v>0</v>
      </c>
      <c r="S11" s="53">
        <f t="shared" si="3"/>
        <v>0</v>
      </c>
      <c r="T11" s="53">
        <f t="shared" si="4"/>
        <v>0</v>
      </c>
      <c r="U11" s="113">
        <f t="shared" si="5"/>
        <v>0</v>
      </c>
      <c r="V11" s="113"/>
      <c r="X11" s="113"/>
      <c r="Y11" s="53"/>
    </row>
    <row r="12" spans="1:26" s="126" customFormat="1" ht="38.25" customHeight="1" thickBot="1">
      <c r="C12" s="105"/>
      <c r="E12" s="188">
        <f>SUM(E9:E11)</f>
        <v>11667170091</v>
      </c>
      <c r="F12" s="105"/>
      <c r="G12" s="188">
        <f>SUM(G9:G11)</f>
        <v>11777630019</v>
      </c>
      <c r="H12" s="105">
        <f ca="1">SUM(H9:H14)</f>
        <v>0</v>
      </c>
      <c r="I12" s="189">
        <f>SUM(I9:I11)</f>
        <v>-110459928</v>
      </c>
      <c r="J12" s="126">
        <f ca="1">SUM(J9:J14)</f>
        <v>0</v>
      </c>
      <c r="K12" s="105"/>
      <c r="L12" s="126">
        <f ca="1">SUM(L9:L14)</f>
        <v>0</v>
      </c>
      <c r="M12" s="189">
        <f>SUM(M9:M11)</f>
        <v>11667170091</v>
      </c>
      <c r="N12" s="189">
        <f ca="1">SUM(N9:N14)</f>
        <v>0</v>
      </c>
      <c r="O12" s="189">
        <f>SUM(O9:O11)</f>
        <v>11777630019</v>
      </c>
      <c r="P12" s="189">
        <f ca="1">SUM(P9:P14)</f>
        <v>0</v>
      </c>
      <c r="Q12" s="189">
        <f>SUM(Q9:Q11)</f>
        <v>-110459928</v>
      </c>
      <c r="R12" s="105"/>
      <c r="S12" s="105"/>
    </row>
    <row r="13" spans="1:26" ht="38.25" customHeight="1" thickTop="1">
      <c r="M13" s="127"/>
    </row>
    <row r="14" spans="1:26" s="105" customFormat="1" ht="38.25" customHeight="1">
      <c r="K14" s="128"/>
    </row>
    <row r="15" spans="1:26" s="105" customFormat="1" ht="38.25" customHeight="1"/>
    <row r="16" spans="1:26" s="105" customFormat="1" ht="38.25" customHeight="1"/>
    <row r="17" spans="7:15" s="105" customFormat="1" ht="38.25" customHeight="1">
      <c r="G17" s="129"/>
      <c r="H17" s="129"/>
      <c r="I17" s="130"/>
      <c r="M17" s="113"/>
      <c r="N17" s="113"/>
      <c r="O17" s="113"/>
    </row>
    <row r="18" spans="7:15" s="105" customFormat="1" ht="38.25" customHeight="1"/>
    <row r="19" spans="7:15" s="105" customFormat="1" ht="38.25" customHeight="1"/>
    <row r="20" spans="7:15" s="105" customFormat="1" ht="38.25" customHeight="1"/>
    <row r="21" spans="7:15" s="105" customFormat="1" ht="38.25" customHeight="1"/>
    <row r="22" spans="7:15" s="105" customFormat="1" ht="38.25" customHeight="1"/>
    <row r="23" spans="7:15" ht="38.25" customHeight="1">
      <c r="I23" s="53"/>
    </row>
    <row r="24" spans="7:15" ht="38.25" customHeight="1">
      <c r="I24" s="53"/>
    </row>
    <row r="25" spans="7:15" ht="38.25" customHeight="1"/>
    <row r="26" spans="7:15" ht="38.25" customHeight="1"/>
    <row r="27" spans="7:15" ht="38.25" customHeight="1"/>
    <row r="28" spans="7:15" ht="38.25" customHeight="1"/>
    <row r="29" spans="7:15" ht="38.25" customHeight="1"/>
  </sheetData>
  <autoFilter ref="A8:Q8" xr:uid="{00000000-0001-0000-0700-000000000000}">
    <sortState xmlns:xlrd2="http://schemas.microsoft.com/office/spreadsheetml/2017/richdata2" ref="A10:Q33">
      <sortCondition ref="A8"/>
    </sortState>
  </autoFilter>
  <sortState xmlns:xlrd2="http://schemas.microsoft.com/office/spreadsheetml/2017/richdata2" ref="A9:Q22">
    <sortCondition descending="1" ref="Q9:Q27"/>
  </sortState>
  <mergeCells count="7">
    <mergeCell ref="A2:Q2"/>
    <mergeCell ref="A3:Q3"/>
    <mergeCell ref="A4:Q4"/>
    <mergeCell ref="A7:A8"/>
    <mergeCell ref="C7:I7"/>
    <mergeCell ref="K7:Q7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57"/>
  <sheetViews>
    <sheetView rightToLeft="1" view="pageBreakPreview" zoomScale="39" zoomScaleNormal="50" zoomScaleSheetLayoutView="39" workbookViewId="0">
      <selection activeCell="A31" sqref="A31:R32"/>
    </sheetView>
  </sheetViews>
  <sheetFormatPr defaultColWidth="9.140625" defaultRowHeight="42.75"/>
  <cols>
    <col min="1" max="1" width="68.42578125" style="99" bestFit="1" customWidth="1"/>
    <col min="2" max="2" width="1" style="99" customWidth="1"/>
    <col min="3" max="3" width="22.7109375" style="100" bestFit="1" customWidth="1"/>
    <col min="4" max="4" width="1" style="99" customWidth="1"/>
    <col min="5" max="5" width="29.85546875" style="99" bestFit="1" customWidth="1"/>
    <col min="6" max="6" width="1" style="99" customWidth="1"/>
    <col min="7" max="7" width="33.42578125" style="99" customWidth="1"/>
    <col min="8" max="8" width="1" style="99" customWidth="1"/>
    <col min="9" max="9" width="28.85546875" style="99" customWidth="1"/>
    <col min="10" max="10" width="1" style="99" customWidth="1"/>
    <col min="11" max="11" width="21.7109375" style="100" customWidth="1"/>
    <col min="12" max="12" width="1" style="99" customWidth="1"/>
    <col min="13" max="13" width="30.85546875" style="99" customWidth="1"/>
    <col min="14" max="14" width="1" style="99" customWidth="1"/>
    <col min="15" max="15" width="32.5703125" style="99" bestFit="1" customWidth="1"/>
    <col min="16" max="16" width="1" style="99" customWidth="1"/>
    <col min="17" max="17" width="30.5703125" style="24" customWidth="1"/>
    <col min="18" max="18" width="1.85546875" style="99" customWidth="1"/>
    <col min="19" max="19" width="28.42578125" style="99" bestFit="1" customWidth="1"/>
    <col min="20" max="20" width="23.85546875" style="99" bestFit="1" customWidth="1"/>
    <col min="21" max="21" width="28.5703125" style="99" bestFit="1" customWidth="1"/>
    <col min="22" max="22" width="15.42578125" style="99" customWidth="1"/>
    <col min="23" max="24" width="29.7109375" style="99" bestFit="1" customWidth="1"/>
    <col min="25" max="25" width="12.85546875" style="94" customWidth="1"/>
    <col min="26" max="26" width="15.140625" style="99" bestFit="1" customWidth="1"/>
    <col min="27" max="27" width="22.28515625" style="99" bestFit="1" customWidth="1"/>
    <col min="28" max="16384" width="9.140625" style="99"/>
  </cols>
  <sheetData>
    <row r="1" spans="1:27" s="91" customFormat="1" ht="18.75" customHeight="1">
      <c r="C1" s="92"/>
      <c r="K1" s="92"/>
      <c r="Q1" s="93"/>
      <c r="Y1" s="94"/>
    </row>
    <row r="2" spans="1:27" s="95" customFormat="1">
      <c r="A2" s="220" t="s">
        <v>65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Y2" s="94"/>
    </row>
    <row r="3" spans="1:27" s="95" customFormat="1">
      <c r="A3" s="220" t="s">
        <v>29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Y3" s="94"/>
    </row>
    <row r="4" spans="1:27" s="95" customFormat="1">
      <c r="A4" s="220" t="str">
        <f>'درآمد سود سهام '!A4:S4</f>
        <v>برای ماه منتهی به 1403/01/31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Y4" s="94"/>
    </row>
    <row r="5" spans="1:27" s="91" customFormat="1" ht="19.5" customHeight="1">
      <c r="A5" s="131"/>
      <c r="B5" s="131"/>
      <c r="C5" s="131"/>
      <c r="D5" s="131"/>
      <c r="E5" s="131"/>
      <c r="F5" s="131"/>
      <c r="G5" s="96"/>
      <c r="H5" s="131"/>
      <c r="I5" s="97"/>
      <c r="J5" s="131"/>
      <c r="K5" s="131"/>
      <c r="L5" s="131"/>
      <c r="M5" s="131"/>
      <c r="N5" s="131"/>
      <c r="O5" s="131"/>
      <c r="P5" s="131"/>
      <c r="Q5" s="98"/>
      <c r="Y5" s="94"/>
    </row>
    <row r="6" spans="1:27">
      <c r="A6" s="219" t="s">
        <v>77</v>
      </c>
      <c r="B6" s="219"/>
      <c r="C6" s="219"/>
      <c r="D6" s="219"/>
      <c r="E6" s="219"/>
      <c r="F6" s="219"/>
      <c r="G6" s="219"/>
      <c r="H6" s="219"/>
      <c r="I6" s="219"/>
    </row>
    <row r="7" spans="1:27" s="101" customFormat="1" ht="43.5" thickBot="1">
      <c r="A7" s="199" t="s">
        <v>3</v>
      </c>
      <c r="C7" s="221" t="s">
        <v>139</v>
      </c>
      <c r="D7" s="221" t="s">
        <v>31</v>
      </c>
      <c r="E7" s="221" t="s">
        <v>31</v>
      </c>
      <c r="F7" s="221" t="s">
        <v>31</v>
      </c>
      <c r="G7" s="221" t="s">
        <v>31</v>
      </c>
      <c r="H7" s="221" t="s">
        <v>31</v>
      </c>
      <c r="I7" s="221" t="s">
        <v>31</v>
      </c>
      <c r="J7" s="86"/>
      <c r="K7" s="221" t="s">
        <v>140</v>
      </c>
      <c r="L7" s="221" t="s">
        <v>32</v>
      </c>
      <c r="M7" s="221" t="s">
        <v>32</v>
      </c>
      <c r="N7" s="221" t="s">
        <v>32</v>
      </c>
      <c r="O7" s="221" t="s">
        <v>32</v>
      </c>
      <c r="P7" s="221" t="s">
        <v>32</v>
      </c>
      <c r="Q7" s="221" t="s">
        <v>32</v>
      </c>
      <c r="Y7" s="94"/>
    </row>
    <row r="8" spans="1:27" s="102" customFormat="1" ht="66" customHeight="1" thickBot="1">
      <c r="A8" s="221" t="s">
        <v>3</v>
      </c>
      <c r="C8" s="103" t="s">
        <v>6</v>
      </c>
      <c r="E8" s="103" t="s">
        <v>45</v>
      </c>
      <c r="G8" s="103" t="s">
        <v>46</v>
      </c>
      <c r="I8" s="103" t="s">
        <v>47</v>
      </c>
      <c r="K8" s="103" t="s">
        <v>6</v>
      </c>
      <c r="M8" s="103" t="s">
        <v>45</v>
      </c>
      <c r="O8" s="103" t="s">
        <v>46</v>
      </c>
      <c r="Q8" s="190" t="s">
        <v>47</v>
      </c>
      <c r="Y8" s="104"/>
    </row>
    <row r="9" spans="1:27" s="101" customFormat="1" ht="40.5" customHeight="1">
      <c r="A9" s="85" t="s">
        <v>107</v>
      </c>
      <c r="B9" s="86"/>
      <c r="C9" s="97">
        <v>4100000</v>
      </c>
      <c r="D9" s="97"/>
      <c r="E9" s="97">
        <v>74216767050</v>
      </c>
      <c r="F9" s="97"/>
      <c r="G9" s="97">
        <v>71526867750</v>
      </c>
      <c r="H9" s="97"/>
      <c r="I9" s="105">
        <f>E9-G9</f>
        <v>2689899300</v>
      </c>
      <c r="J9" s="97"/>
      <c r="K9" s="97">
        <v>4100000</v>
      </c>
      <c r="L9" s="97"/>
      <c r="M9" s="97">
        <v>74216767050</v>
      </c>
      <c r="N9" s="97"/>
      <c r="O9" s="97">
        <v>71526867750</v>
      </c>
      <c r="P9" s="97"/>
      <c r="Q9" s="105">
        <f>M9-O9</f>
        <v>2689899300</v>
      </c>
      <c r="S9" s="106"/>
      <c r="T9" s="106"/>
      <c r="U9" s="106"/>
      <c r="V9" s="106"/>
      <c r="W9" s="106"/>
      <c r="X9" s="106"/>
      <c r="Y9" s="106"/>
    </row>
    <row r="10" spans="1:27" s="101" customFormat="1" ht="40.5" customHeight="1">
      <c r="A10" s="85" t="s">
        <v>122</v>
      </c>
      <c r="B10" s="86"/>
      <c r="C10" s="97">
        <v>94000000</v>
      </c>
      <c r="D10" s="97"/>
      <c r="E10" s="97">
        <v>281536829100</v>
      </c>
      <c r="F10" s="97"/>
      <c r="G10" s="97">
        <v>282153263019</v>
      </c>
      <c r="H10" s="97"/>
      <c r="I10" s="105">
        <f t="shared" ref="I10:I29" si="0">E10-G10</f>
        <v>-616433919</v>
      </c>
      <c r="J10" s="97"/>
      <c r="K10" s="97">
        <v>94000000</v>
      </c>
      <c r="L10" s="97"/>
      <c r="M10" s="97">
        <v>281536829100</v>
      </c>
      <c r="N10" s="97"/>
      <c r="O10" s="97">
        <v>282153263019</v>
      </c>
      <c r="P10" s="97"/>
      <c r="Q10" s="105">
        <f t="shared" ref="Q10:Q29" si="1">M10-O10</f>
        <v>-616433919</v>
      </c>
      <c r="S10" s="106"/>
      <c r="T10" s="106"/>
      <c r="U10" s="106"/>
      <c r="V10" s="106"/>
      <c r="W10" s="106"/>
      <c r="X10" s="106"/>
      <c r="Y10" s="106"/>
    </row>
    <row r="11" spans="1:27" s="101" customFormat="1" ht="40.5" customHeight="1">
      <c r="A11" s="85" t="s">
        <v>84</v>
      </c>
      <c r="B11" s="86"/>
      <c r="C11" s="97">
        <v>47800000</v>
      </c>
      <c r="D11" s="97"/>
      <c r="E11" s="97">
        <v>355416613200</v>
      </c>
      <c r="F11" s="97"/>
      <c r="G11" s="97">
        <v>383551310140</v>
      </c>
      <c r="H11" s="97"/>
      <c r="I11" s="105">
        <f t="shared" si="0"/>
        <v>-28134696940</v>
      </c>
      <c r="J11" s="97"/>
      <c r="K11" s="97">
        <v>47800000</v>
      </c>
      <c r="L11" s="97"/>
      <c r="M11" s="97">
        <v>355416613200</v>
      </c>
      <c r="N11" s="97"/>
      <c r="O11" s="97">
        <v>383551310140</v>
      </c>
      <c r="P11" s="97"/>
      <c r="Q11" s="105">
        <f t="shared" si="1"/>
        <v>-28134696940</v>
      </c>
      <c r="S11" s="106"/>
      <c r="T11" s="106"/>
      <c r="U11" s="106"/>
      <c r="V11" s="106"/>
      <c r="W11" s="106"/>
      <c r="X11" s="106"/>
      <c r="Y11" s="106"/>
    </row>
    <row r="12" spans="1:27" s="101" customFormat="1" ht="40.5" customHeight="1">
      <c r="A12" s="85" t="s">
        <v>113</v>
      </c>
      <c r="B12" s="86"/>
      <c r="C12" s="97">
        <v>31200000</v>
      </c>
      <c r="D12" s="97"/>
      <c r="E12" s="97">
        <v>263622060000</v>
      </c>
      <c r="F12" s="97"/>
      <c r="G12" s="97">
        <v>263001772800</v>
      </c>
      <c r="H12" s="97"/>
      <c r="I12" s="105">
        <f t="shared" si="0"/>
        <v>620287200</v>
      </c>
      <c r="J12" s="97"/>
      <c r="K12" s="97">
        <v>31200000</v>
      </c>
      <c r="L12" s="97"/>
      <c r="M12" s="97">
        <v>263622060000</v>
      </c>
      <c r="N12" s="97"/>
      <c r="O12" s="97">
        <v>263001772800</v>
      </c>
      <c r="P12" s="97"/>
      <c r="Q12" s="105">
        <f t="shared" si="1"/>
        <v>620287200</v>
      </c>
      <c r="S12" s="106"/>
      <c r="T12" s="106"/>
      <c r="U12" s="106"/>
      <c r="V12" s="106"/>
      <c r="W12" s="106"/>
      <c r="X12" s="106"/>
      <c r="Y12" s="106"/>
    </row>
    <row r="13" spans="1:27" s="101" customFormat="1" ht="40.5" customHeight="1">
      <c r="A13" s="85" t="s">
        <v>126</v>
      </c>
      <c r="B13" s="86"/>
      <c r="C13" s="97">
        <v>200000</v>
      </c>
      <c r="D13" s="97"/>
      <c r="E13" s="97">
        <v>13133388600</v>
      </c>
      <c r="F13" s="97"/>
      <c r="G13" s="97">
        <v>12853066500</v>
      </c>
      <c r="H13" s="97"/>
      <c r="I13" s="105">
        <f t="shared" si="0"/>
        <v>280322100</v>
      </c>
      <c r="J13" s="97"/>
      <c r="K13" s="97">
        <v>200000</v>
      </c>
      <c r="L13" s="97"/>
      <c r="M13" s="97">
        <v>13133388600</v>
      </c>
      <c r="N13" s="97"/>
      <c r="O13" s="97">
        <v>12853066500</v>
      </c>
      <c r="P13" s="97"/>
      <c r="Q13" s="105">
        <f t="shared" si="1"/>
        <v>280322100</v>
      </c>
      <c r="S13" s="106"/>
      <c r="T13" s="106"/>
      <c r="U13" s="106"/>
      <c r="V13" s="106"/>
      <c r="W13" s="106"/>
      <c r="X13" s="106"/>
      <c r="Y13" s="106"/>
    </row>
    <row r="14" spans="1:27" s="101" customFormat="1" ht="40.5" customHeight="1">
      <c r="A14" s="85" t="s">
        <v>109</v>
      </c>
      <c r="B14" s="86"/>
      <c r="C14" s="97">
        <v>3000000</v>
      </c>
      <c r="D14" s="97"/>
      <c r="E14" s="97">
        <v>115767063000</v>
      </c>
      <c r="F14" s="97"/>
      <c r="G14" s="97">
        <v>113440986000</v>
      </c>
      <c r="H14" s="97"/>
      <c r="I14" s="105">
        <f t="shared" si="0"/>
        <v>2326077000</v>
      </c>
      <c r="J14" s="97"/>
      <c r="K14" s="97">
        <v>3000000</v>
      </c>
      <c r="L14" s="97"/>
      <c r="M14" s="97">
        <v>115767063000</v>
      </c>
      <c r="N14" s="97"/>
      <c r="O14" s="97">
        <v>113440986000</v>
      </c>
      <c r="P14" s="97"/>
      <c r="Q14" s="105">
        <f t="shared" si="1"/>
        <v>2326077000</v>
      </c>
      <c r="S14" s="106"/>
      <c r="T14" s="106"/>
      <c r="U14" s="106"/>
      <c r="V14" s="106"/>
      <c r="W14" s="106"/>
      <c r="X14" s="106"/>
      <c r="Y14" s="106"/>
    </row>
    <row r="15" spans="1:27" s="101" customFormat="1" ht="40.5" customHeight="1">
      <c r="A15" s="85" t="s">
        <v>83</v>
      </c>
      <c r="B15" s="86"/>
      <c r="C15" s="97">
        <v>6400000</v>
      </c>
      <c r="D15" s="97"/>
      <c r="E15" s="97">
        <v>327575260800</v>
      </c>
      <c r="F15" s="97"/>
      <c r="G15" s="97">
        <v>322040390400</v>
      </c>
      <c r="H15" s="97"/>
      <c r="I15" s="105">
        <f t="shared" si="0"/>
        <v>5534870400</v>
      </c>
      <c r="J15" s="97"/>
      <c r="K15" s="97">
        <v>6400000</v>
      </c>
      <c r="L15" s="97"/>
      <c r="M15" s="97">
        <v>327575260800</v>
      </c>
      <c r="N15" s="97"/>
      <c r="O15" s="97">
        <v>322040390400</v>
      </c>
      <c r="P15" s="97"/>
      <c r="Q15" s="105">
        <f t="shared" si="1"/>
        <v>5534870400</v>
      </c>
      <c r="S15" s="106"/>
      <c r="T15" s="106"/>
      <c r="U15" s="106"/>
      <c r="V15" s="106"/>
      <c r="W15" s="106"/>
      <c r="X15" s="106"/>
      <c r="Y15" s="106"/>
      <c r="Z15" s="67"/>
      <c r="AA15" s="108"/>
    </row>
    <row r="16" spans="1:27" s="101" customFormat="1" ht="40.5" customHeight="1">
      <c r="A16" s="85" t="s">
        <v>100</v>
      </c>
      <c r="B16" s="86"/>
      <c r="C16" s="97">
        <v>18200000</v>
      </c>
      <c r="D16" s="97"/>
      <c r="E16" s="97">
        <v>408510811800</v>
      </c>
      <c r="F16" s="97"/>
      <c r="G16" s="97">
        <v>403597998193</v>
      </c>
      <c r="H16" s="97"/>
      <c r="I16" s="105">
        <f t="shared" si="0"/>
        <v>4912813607</v>
      </c>
      <c r="J16" s="97"/>
      <c r="K16" s="97">
        <v>18200000</v>
      </c>
      <c r="L16" s="97"/>
      <c r="M16" s="97">
        <v>408510811800</v>
      </c>
      <c r="N16" s="97"/>
      <c r="O16" s="97">
        <v>403597998193</v>
      </c>
      <c r="P16" s="97"/>
      <c r="Q16" s="105">
        <f t="shared" si="1"/>
        <v>4912813607</v>
      </c>
      <c r="S16" s="106"/>
      <c r="T16" s="106"/>
      <c r="U16" s="106"/>
      <c r="V16" s="106"/>
      <c r="W16" s="106"/>
      <c r="X16" s="106"/>
      <c r="Y16" s="106"/>
    </row>
    <row r="17" spans="1:25" s="101" customFormat="1" ht="40.5" customHeight="1">
      <c r="A17" s="85" t="s">
        <v>123</v>
      </c>
      <c r="B17" s="86"/>
      <c r="C17" s="97">
        <v>2444444</v>
      </c>
      <c r="D17" s="97"/>
      <c r="E17" s="97">
        <v>6410075034</v>
      </c>
      <c r="F17" s="97"/>
      <c r="G17" s="97">
        <v>6708952680</v>
      </c>
      <c r="H17" s="97"/>
      <c r="I17" s="105">
        <f t="shared" si="0"/>
        <v>-298877646</v>
      </c>
      <c r="J17" s="97"/>
      <c r="K17" s="97">
        <v>2444444</v>
      </c>
      <c r="L17" s="97"/>
      <c r="M17" s="97">
        <v>6410075034</v>
      </c>
      <c r="N17" s="97"/>
      <c r="O17" s="97">
        <v>6708952680</v>
      </c>
      <c r="P17" s="97"/>
      <c r="Q17" s="105">
        <f t="shared" si="1"/>
        <v>-298877646</v>
      </c>
      <c r="S17" s="106"/>
      <c r="T17" s="106"/>
      <c r="U17" s="106"/>
      <c r="V17" s="106"/>
      <c r="W17" s="106"/>
      <c r="X17" s="106"/>
      <c r="Y17" s="106"/>
    </row>
    <row r="18" spans="1:25" s="101" customFormat="1" ht="40.5" customHeight="1">
      <c r="A18" s="85" t="s">
        <v>108</v>
      </c>
      <c r="B18" s="86"/>
      <c r="C18" s="97">
        <v>9400000</v>
      </c>
      <c r="D18" s="97"/>
      <c r="E18" s="97">
        <v>269576419500</v>
      </c>
      <c r="F18" s="97"/>
      <c r="G18" s="97">
        <v>288921601384</v>
      </c>
      <c r="H18" s="97"/>
      <c r="I18" s="105">
        <f t="shared" si="0"/>
        <v>-19345181884</v>
      </c>
      <c r="J18" s="97"/>
      <c r="K18" s="97">
        <v>9400000</v>
      </c>
      <c r="L18" s="97"/>
      <c r="M18" s="97">
        <v>269576419500</v>
      </c>
      <c r="N18" s="97"/>
      <c r="O18" s="97">
        <v>288921601384</v>
      </c>
      <c r="P18" s="97"/>
      <c r="Q18" s="105">
        <f t="shared" si="1"/>
        <v>-19345181884</v>
      </c>
      <c r="S18" s="106"/>
      <c r="T18" s="106"/>
      <c r="U18" s="106"/>
      <c r="V18" s="106"/>
      <c r="W18" s="106"/>
      <c r="X18" s="106"/>
      <c r="Y18" s="106"/>
    </row>
    <row r="19" spans="1:25" s="101" customFormat="1" ht="40.5" customHeight="1">
      <c r="A19" s="85" t="s">
        <v>128</v>
      </c>
      <c r="B19" s="86"/>
      <c r="C19" s="97">
        <v>11600000</v>
      </c>
      <c r="D19" s="97"/>
      <c r="E19" s="97">
        <v>45962486280</v>
      </c>
      <c r="F19" s="97"/>
      <c r="G19" s="97">
        <v>49419549171</v>
      </c>
      <c r="H19" s="97"/>
      <c r="I19" s="105">
        <f t="shared" si="0"/>
        <v>-3457062891</v>
      </c>
      <c r="J19" s="97"/>
      <c r="K19" s="97">
        <v>11600000</v>
      </c>
      <c r="L19" s="97"/>
      <c r="M19" s="97">
        <v>45962486280</v>
      </c>
      <c r="N19" s="97"/>
      <c r="O19" s="97">
        <v>49419549171</v>
      </c>
      <c r="P19" s="97"/>
      <c r="Q19" s="105">
        <f t="shared" si="1"/>
        <v>-3457062891</v>
      </c>
      <c r="S19" s="106"/>
      <c r="T19" s="106"/>
      <c r="U19" s="106"/>
      <c r="V19" s="106"/>
      <c r="W19" s="106"/>
      <c r="X19" s="106"/>
      <c r="Y19" s="106"/>
    </row>
    <row r="20" spans="1:25" s="101" customFormat="1" ht="40.5" customHeight="1">
      <c r="A20" s="85" t="s">
        <v>101</v>
      </c>
      <c r="B20" s="86"/>
      <c r="C20" s="97">
        <v>122400000</v>
      </c>
      <c r="D20" s="97"/>
      <c r="E20" s="97">
        <v>137124028440</v>
      </c>
      <c r="F20" s="97"/>
      <c r="G20" s="97">
        <v>144086105105</v>
      </c>
      <c r="H20" s="97"/>
      <c r="I20" s="105">
        <f t="shared" si="0"/>
        <v>-6962076665</v>
      </c>
      <c r="J20" s="97"/>
      <c r="K20" s="97">
        <v>122400000</v>
      </c>
      <c r="L20" s="97"/>
      <c r="M20" s="97">
        <v>137124028440</v>
      </c>
      <c r="N20" s="97"/>
      <c r="O20" s="97">
        <v>144086105105</v>
      </c>
      <c r="P20" s="97"/>
      <c r="Q20" s="105">
        <f t="shared" si="1"/>
        <v>-6962076665</v>
      </c>
      <c r="S20" s="106"/>
      <c r="T20" s="106"/>
      <c r="U20" s="106"/>
      <c r="V20" s="106"/>
      <c r="W20" s="106"/>
      <c r="X20" s="106"/>
      <c r="Y20" s="106"/>
    </row>
    <row r="21" spans="1:25" s="101" customFormat="1" ht="40.5" customHeight="1">
      <c r="A21" s="85" t="s">
        <v>99</v>
      </c>
      <c r="B21" s="86"/>
      <c r="C21" s="97">
        <v>6210000</v>
      </c>
      <c r="D21" s="97"/>
      <c r="E21" s="97">
        <v>290256834510</v>
      </c>
      <c r="F21" s="97"/>
      <c r="G21" s="97">
        <v>277682522212</v>
      </c>
      <c r="H21" s="97"/>
      <c r="I21" s="105">
        <f t="shared" si="0"/>
        <v>12574312298</v>
      </c>
      <c r="J21" s="97"/>
      <c r="K21" s="97">
        <v>6210000</v>
      </c>
      <c r="L21" s="97"/>
      <c r="M21" s="97">
        <v>290256834510</v>
      </c>
      <c r="N21" s="97"/>
      <c r="O21" s="97">
        <v>277682522212</v>
      </c>
      <c r="P21" s="97"/>
      <c r="Q21" s="105">
        <f t="shared" si="1"/>
        <v>12574312298</v>
      </c>
      <c r="S21" s="106"/>
      <c r="T21" s="106"/>
      <c r="U21" s="106"/>
      <c r="V21" s="106"/>
      <c r="W21" s="106"/>
      <c r="X21" s="106"/>
      <c r="Y21" s="106"/>
    </row>
    <row r="22" spans="1:25" s="101" customFormat="1" ht="40.5" customHeight="1">
      <c r="A22" s="85" t="s">
        <v>85</v>
      </c>
      <c r="B22" s="86"/>
      <c r="C22" s="97">
        <v>45200000</v>
      </c>
      <c r="D22" s="97"/>
      <c r="E22" s="97">
        <v>107789612940</v>
      </c>
      <c r="F22" s="97"/>
      <c r="G22" s="97">
        <v>107205506787</v>
      </c>
      <c r="H22" s="97"/>
      <c r="I22" s="105">
        <f t="shared" si="0"/>
        <v>584106153</v>
      </c>
      <c r="J22" s="97"/>
      <c r="K22" s="97">
        <v>45200000</v>
      </c>
      <c r="L22" s="97"/>
      <c r="M22" s="97">
        <v>107789612940</v>
      </c>
      <c r="N22" s="97"/>
      <c r="O22" s="97">
        <v>107205506787</v>
      </c>
      <c r="P22" s="97"/>
      <c r="Q22" s="105">
        <f t="shared" si="1"/>
        <v>584106153</v>
      </c>
      <c r="S22" s="106"/>
      <c r="T22" s="106"/>
      <c r="U22" s="106"/>
      <c r="V22" s="106"/>
      <c r="W22" s="106"/>
      <c r="X22" s="106"/>
      <c r="Y22" s="106"/>
    </row>
    <row r="23" spans="1:25" s="101" customFormat="1" ht="40.5" customHeight="1">
      <c r="A23" s="85" t="s">
        <v>86</v>
      </c>
      <c r="B23" s="86"/>
      <c r="C23" s="97">
        <v>5200000</v>
      </c>
      <c r="D23" s="97"/>
      <c r="E23" s="97">
        <v>35149608000</v>
      </c>
      <c r="F23" s="97"/>
      <c r="G23" s="97">
        <v>41404806471</v>
      </c>
      <c r="H23" s="97"/>
      <c r="I23" s="105">
        <f t="shared" si="0"/>
        <v>-6255198471</v>
      </c>
      <c r="J23" s="97"/>
      <c r="K23" s="97">
        <v>5200000</v>
      </c>
      <c r="L23" s="97"/>
      <c r="M23" s="97">
        <v>35149608000</v>
      </c>
      <c r="N23" s="97"/>
      <c r="O23" s="97">
        <v>41404806471</v>
      </c>
      <c r="P23" s="97"/>
      <c r="Q23" s="105">
        <f t="shared" si="1"/>
        <v>-6255198471</v>
      </c>
      <c r="S23" s="106"/>
      <c r="T23" s="106"/>
      <c r="U23" s="106"/>
      <c r="V23" s="106"/>
      <c r="W23" s="106"/>
      <c r="X23" s="106"/>
      <c r="Y23" s="106"/>
    </row>
    <row r="24" spans="1:25" s="101" customFormat="1" ht="40.5" customHeight="1">
      <c r="A24" s="85" t="s">
        <v>98</v>
      </c>
      <c r="B24" s="86"/>
      <c r="C24" s="97">
        <v>5800000</v>
      </c>
      <c r="D24" s="97"/>
      <c r="E24" s="97">
        <v>120498741000</v>
      </c>
      <c r="F24" s="97"/>
      <c r="G24" s="97">
        <v>133202573634</v>
      </c>
      <c r="H24" s="97"/>
      <c r="I24" s="105">
        <f t="shared" si="0"/>
        <v>-12703832634</v>
      </c>
      <c r="J24" s="97"/>
      <c r="K24" s="97">
        <v>5800000</v>
      </c>
      <c r="L24" s="97"/>
      <c r="M24" s="97">
        <v>120498741000</v>
      </c>
      <c r="N24" s="97"/>
      <c r="O24" s="97">
        <v>133202573634</v>
      </c>
      <c r="P24" s="97"/>
      <c r="Q24" s="105">
        <f t="shared" si="1"/>
        <v>-12703832634</v>
      </c>
      <c r="S24" s="106"/>
      <c r="T24" s="106"/>
      <c r="U24" s="106"/>
      <c r="V24" s="106"/>
      <c r="W24" s="106"/>
      <c r="X24" s="106"/>
      <c r="Y24" s="106"/>
    </row>
    <row r="25" spans="1:25" s="101" customFormat="1" ht="40.5" customHeight="1">
      <c r="A25" s="85" t="s">
        <v>92</v>
      </c>
      <c r="B25" s="86"/>
      <c r="C25" s="97">
        <v>96000000</v>
      </c>
      <c r="D25" s="97"/>
      <c r="E25" s="97">
        <v>327034497600</v>
      </c>
      <c r="F25" s="97"/>
      <c r="G25" s="97">
        <v>324935060615</v>
      </c>
      <c r="H25" s="97"/>
      <c r="I25" s="105">
        <f t="shared" si="0"/>
        <v>2099436985</v>
      </c>
      <c r="J25" s="97"/>
      <c r="K25" s="97">
        <v>96000000</v>
      </c>
      <c r="L25" s="97"/>
      <c r="M25" s="97">
        <v>327034497600</v>
      </c>
      <c r="N25" s="97"/>
      <c r="O25" s="97">
        <v>324935060615</v>
      </c>
      <c r="P25" s="97"/>
      <c r="Q25" s="105">
        <f t="shared" si="1"/>
        <v>2099436985</v>
      </c>
      <c r="S25" s="106"/>
      <c r="T25" s="106"/>
      <c r="U25" s="106"/>
      <c r="V25" s="106"/>
      <c r="W25" s="106"/>
      <c r="X25" s="106"/>
      <c r="Y25" s="106"/>
    </row>
    <row r="26" spans="1:25" s="101" customFormat="1" ht="40.5" customHeight="1">
      <c r="A26" s="85" t="s">
        <v>124</v>
      </c>
      <c r="B26" s="86"/>
      <c r="C26" s="97">
        <v>3800000</v>
      </c>
      <c r="D26" s="97"/>
      <c r="E26" s="97">
        <v>22059957600</v>
      </c>
      <c r="F26" s="97"/>
      <c r="G26" s="97">
        <v>23190841927</v>
      </c>
      <c r="H26" s="97"/>
      <c r="I26" s="105">
        <f t="shared" si="0"/>
        <v>-1130884327</v>
      </c>
      <c r="J26" s="97"/>
      <c r="K26" s="97">
        <v>3800000</v>
      </c>
      <c r="L26" s="97"/>
      <c r="M26" s="97">
        <v>22059957600</v>
      </c>
      <c r="N26" s="97"/>
      <c r="O26" s="97">
        <v>23190841927</v>
      </c>
      <c r="P26" s="97"/>
      <c r="Q26" s="105">
        <f t="shared" si="1"/>
        <v>-1130884327</v>
      </c>
      <c r="S26" s="106"/>
      <c r="T26" s="106"/>
      <c r="U26" s="106"/>
      <c r="V26" s="106"/>
      <c r="W26" s="106"/>
      <c r="X26" s="106"/>
      <c r="Y26" s="106"/>
    </row>
    <row r="27" spans="1:25" s="101" customFormat="1" ht="40.5" customHeight="1">
      <c r="A27" s="85" t="s">
        <v>125</v>
      </c>
      <c r="B27" s="86"/>
      <c r="C27" s="97">
        <v>6000000</v>
      </c>
      <c r="D27" s="97"/>
      <c r="E27" s="97">
        <v>135091395000</v>
      </c>
      <c r="F27" s="97"/>
      <c r="G27" s="97">
        <v>140008299718</v>
      </c>
      <c r="H27" s="97"/>
      <c r="I27" s="105">
        <f t="shared" si="0"/>
        <v>-4916904718</v>
      </c>
      <c r="J27" s="97"/>
      <c r="K27" s="97">
        <v>6000000</v>
      </c>
      <c r="L27" s="97"/>
      <c r="M27" s="97">
        <v>135091395000</v>
      </c>
      <c r="N27" s="97"/>
      <c r="O27" s="97">
        <v>140008299718</v>
      </c>
      <c r="P27" s="97"/>
      <c r="Q27" s="105">
        <f t="shared" si="1"/>
        <v>-4916904718</v>
      </c>
      <c r="S27" s="106"/>
      <c r="T27" s="106"/>
      <c r="U27" s="106"/>
      <c r="V27" s="106"/>
      <c r="W27" s="106"/>
      <c r="X27" s="106"/>
      <c r="Y27" s="106"/>
    </row>
    <row r="28" spans="1:25" s="101" customFormat="1" ht="40.5" customHeight="1">
      <c r="A28" s="85" t="s">
        <v>121</v>
      </c>
      <c r="B28" s="86"/>
      <c r="C28" s="97">
        <v>35000000</v>
      </c>
      <c r="D28" s="97"/>
      <c r="E28" s="97">
        <v>239715157500</v>
      </c>
      <c r="F28" s="97"/>
      <c r="G28" s="97">
        <v>229277632500</v>
      </c>
      <c r="H28" s="97"/>
      <c r="I28" s="105">
        <f t="shared" si="0"/>
        <v>10437525000</v>
      </c>
      <c r="J28" s="97"/>
      <c r="K28" s="97">
        <v>35000000</v>
      </c>
      <c r="L28" s="97"/>
      <c r="M28" s="97">
        <v>239715157500</v>
      </c>
      <c r="N28" s="97"/>
      <c r="O28" s="97">
        <v>229277632500</v>
      </c>
      <c r="P28" s="97"/>
      <c r="Q28" s="105">
        <f t="shared" si="1"/>
        <v>10437525000</v>
      </c>
      <c r="S28" s="106"/>
      <c r="T28" s="106"/>
      <c r="U28" s="106"/>
      <c r="V28" s="106"/>
      <c r="W28" s="106"/>
      <c r="X28" s="106"/>
      <c r="Y28" s="106"/>
    </row>
    <row r="29" spans="1:25" s="101" customFormat="1" ht="40.5" customHeight="1">
      <c r="A29" s="85" t="s">
        <v>82</v>
      </c>
      <c r="B29" s="86"/>
      <c r="C29" s="97">
        <v>1200000</v>
      </c>
      <c r="D29" s="97"/>
      <c r="E29" s="97">
        <v>33674437800</v>
      </c>
      <c r="F29" s="97"/>
      <c r="G29" s="97">
        <v>33614794800</v>
      </c>
      <c r="H29" s="97"/>
      <c r="I29" s="105">
        <f t="shared" si="0"/>
        <v>59643000</v>
      </c>
      <c r="J29" s="97"/>
      <c r="K29" s="97">
        <v>1200000</v>
      </c>
      <c r="L29" s="97"/>
      <c r="M29" s="97">
        <v>33674437800</v>
      </c>
      <c r="N29" s="97"/>
      <c r="O29" s="97">
        <v>33614794800</v>
      </c>
      <c r="P29" s="97"/>
      <c r="Q29" s="105">
        <f t="shared" si="1"/>
        <v>59643000</v>
      </c>
      <c r="S29" s="106"/>
      <c r="T29" s="106"/>
      <c r="U29" s="106"/>
      <c r="V29" s="106"/>
      <c r="W29" s="106"/>
      <c r="X29" s="106"/>
      <c r="Y29" s="106"/>
    </row>
    <row r="30" spans="1:25" ht="34.5" customHeight="1" thickBot="1">
      <c r="A30" s="109"/>
      <c r="B30" s="109"/>
      <c r="C30" s="110"/>
      <c r="D30" s="109"/>
      <c r="E30" s="188">
        <f>SUM(E9:E29)</f>
        <v>3610122044754</v>
      </c>
      <c r="F30" s="109"/>
      <c r="G30" s="188">
        <f>SUM(G9:G29)</f>
        <v>3651823901806</v>
      </c>
      <c r="H30" s="109"/>
      <c r="I30" s="191">
        <f>SUM(I9:I29)</f>
        <v>-41701857052</v>
      </c>
      <c r="J30" s="109"/>
      <c r="K30" s="110"/>
      <c r="L30" s="109"/>
      <c r="M30" s="188">
        <f>SUM(M9:M29)</f>
        <v>3610122044754</v>
      </c>
      <c r="N30" s="109"/>
      <c r="O30" s="188">
        <f>SUM(O9:O29)</f>
        <v>3651823901806</v>
      </c>
      <c r="P30" s="109"/>
      <c r="Q30" s="188">
        <f>SUM(Q9:Q29)</f>
        <v>-41701857052</v>
      </c>
      <c r="S30" s="106"/>
      <c r="T30" s="106"/>
      <c r="U30" s="106"/>
      <c r="V30" s="106"/>
      <c r="W30" s="106"/>
      <c r="X30" s="106"/>
      <c r="Y30" s="106"/>
    </row>
    <row r="31" spans="1:25" ht="43.5" thickTop="1"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</row>
    <row r="32" spans="1:25" s="24" customFormat="1"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Y32" s="28"/>
    </row>
    <row r="33" spans="1:25" s="24" customFormat="1">
      <c r="C33" s="97"/>
      <c r="D33" s="97"/>
      <c r="E33" s="97"/>
      <c r="F33" s="97"/>
      <c r="G33" s="97"/>
      <c r="H33" s="97"/>
      <c r="I33" s="111"/>
      <c r="J33" s="97"/>
      <c r="K33" s="97"/>
      <c r="L33" s="97"/>
      <c r="M33" s="97"/>
      <c r="N33" s="97"/>
      <c r="O33" s="97"/>
      <c r="P33" s="97"/>
      <c r="Q33" s="97"/>
      <c r="Y33" s="28"/>
    </row>
    <row r="34" spans="1:25" s="24" customFormat="1">
      <c r="C34" s="97"/>
      <c r="D34" s="97"/>
      <c r="E34" s="97"/>
      <c r="F34" s="97"/>
      <c r="G34" s="112"/>
      <c r="H34" s="112"/>
      <c r="I34" s="97"/>
      <c r="J34" s="97"/>
      <c r="K34" s="97"/>
      <c r="L34" s="97"/>
      <c r="M34" s="97"/>
      <c r="N34" s="97"/>
      <c r="O34" s="97"/>
      <c r="P34" s="97"/>
      <c r="Q34" s="97"/>
      <c r="Y34" s="28"/>
    </row>
    <row r="35" spans="1:25" s="24" customFormat="1">
      <c r="I35" s="97"/>
      <c r="Y35" s="28"/>
    </row>
    <row r="36" spans="1:25" s="24" customFormat="1">
      <c r="I36" s="97"/>
      <c r="K36" s="120"/>
      <c r="Y36" s="28"/>
    </row>
    <row r="37" spans="1:25" s="24" customFormat="1">
      <c r="I37" s="97"/>
      <c r="Y37" s="28"/>
    </row>
    <row r="38" spans="1:25" s="24" customFormat="1">
      <c r="I38" s="97"/>
      <c r="Y38" s="28"/>
    </row>
    <row r="39" spans="1:25">
      <c r="E39" s="113"/>
      <c r="F39" s="86"/>
      <c r="I39" s="97"/>
    </row>
    <row r="40" spans="1:25">
      <c r="A40" s="109"/>
      <c r="B40" s="109"/>
      <c r="C40" s="110"/>
      <c r="D40" s="109"/>
      <c r="E40" s="109"/>
      <c r="F40" s="109"/>
      <c r="G40" s="109"/>
      <c r="H40" s="109"/>
      <c r="I40" s="97"/>
      <c r="J40" s="109"/>
      <c r="K40" s="110"/>
      <c r="L40" s="109"/>
      <c r="M40" s="109"/>
      <c r="N40" s="109"/>
      <c r="O40" s="109"/>
      <c r="P40" s="109"/>
    </row>
    <row r="41" spans="1:25">
      <c r="A41" s="109"/>
      <c r="B41" s="109"/>
      <c r="C41" s="110"/>
      <c r="D41" s="109"/>
      <c r="E41" s="113"/>
      <c r="F41" s="86"/>
      <c r="G41" s="113"/>
      <c r="H41" s="86"/>
      <c r="I41" s="97"/>
      <c r="J41" s="109"/>
      <c r="K41" s="110"/>
      <c r="L41" s="109"/>
      <c r="M41" s="109"/>
      <c r="N41" s="109"/>
      <c r="O41" s="109"/>
      <c r="P41" s="109"/>
    </row>
    <row r="42" spans="1:25">
      <c r="E42" s="113"/>
      <c r="F42" s="86"/>
      <c r="G42" s="113"/>
      <c r="H42" s="86"/>
      <c r="I42" s="97"/>
    </row>
    <row r="43" spans="1:25">
      <c r="A43" s="109"/>
      <c r="B43" s="109"/>
      <c r="C43" s="110"/>
      <c r="D43" s="109"/>
      <c r="E43" s="109"/>
      <c r="F43" s="109"/>
      <c r="G43" s="97"/>
      <c r="H43" s="109"/>
      <c r="I43" s="97"/>
      <c r="J43" s="114"/>
      <c r="K43" s="114"/>
      <c r="L43" s="114"/>
      <c r="M43" s="114"/>
      <c r="N43" s="114"/>
      <c r="O43" s="114"/>
      <c r="P43" s="114"/>
      <c r="Q43" s="114"/>
    </row>
    <row r="44" spans="1:25">
      <c r="G44" s="97"/>
      <c r="I44" s="114"/>
      <c r="J44" s="114"/>
      <c r="K44" s="114"/>
      <c r="L44" s="114"/>
      <c r="M44" s="114"/>
      <c r="N44" s="114"/>
      <c r="O44" s="114"/>
      <c r="P44" s="114"/>
      <c r="Q44" s="114"/>
    </row>
    <row r="45" spans="1:25">
      <c r="A45" s="109"/>
      <c r="B45" s="109"/>
      <c r="C45" s="110"/>
      <c r="D45" s="109"/>
      <c r="E45" s="109"/>
      <c r="F45" s="109"/>
      <c r="G45" s="97"/>
      <c r="H45" s="109"/>
      <c r="I45" s="114"/>
      <c r="J45" s="114"/>
      <c r="K45" s="114"/>
      <c r="L45" s="114"/>
      <c r="M45" s="114"/>
      <c r="N45" s="114"/>
      <c r="O45" s="114"/>
      <c r="P45" s="114"/>
      <c r="Q45" s="114"/>
    </row>
    <row r="46" spans="1:25">
      <c r="A46" s="109"/>
      <c r="B46" s="109"/>
      <c r="C46" s="110"/>
      <c r="D46" s="109"/>
      <c r="E46" s="109"/>
      <c r="F46" s="109"/>
      <c r="G46" s="97"/>
      <c r="H46" s="109"/>
      <c r="I46" s="114"/>
      <c r="J46" s="114"/>
      <c r="K46" s="114"/>
      <c r="L46" s="114"/>
      <c r="M46" s="114"/>
      <c r="N46" s="114"/>
      <c r="O46" s="114"/>
      <c r="P46" s="114"/>
      <c r="Q46" s="114"/>
    </row>
    <row r="47" spans="1:25">
      <c r="A47" s="109"/>
      <c r="B47" s="109"/>
      <c r="C47" s="110"/>
      <c r="D47" s="109"/>
      <c r="E47" s="109"/>
      <c r="F47" s="109"/>
      <c r="G47" s="109"/>
      <c r="H47" s="109"/>
      <c r="I47" s="115"/>
      <c r="J47" s="114"/>
      <c r="K47" s="114"/>
      <c r="L47" s="114"/>
      <c r="M47" s="114"/>
      <c r="N47" s="114"/>
      <c r="O47" s="114"/>
      <c r="P47" s="114"/>
      <c r="Q47" s="115"/>
    </row>
    <row r="48" spans="1:25">
      <c r="A48" s="109"/>
      <c r="B48" s="109"/>
      <c r="C48" s="110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</row>
    <row r="49" spans="1:17">
      <c r="A49" s="109"/>
      <c r="B49" s="109"/>
      <c r="C49" s="110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</row>
    <row r="50" spans="1:17">
      <c r="A50" s="109"/>
      <c r="B50" s="109"/>
      <c r="C50" s="110"/>
      <c r="D50" s="109"/>
      <c r="E50" s="109"/>
      <c r="F50" s="109"/>
      <c r="G50" s="109"/>
      <c r="H50" s="109"/>
      <c r="I50" s="109"/>
      <c r="J50" s="109"/>
      <c r="K50" s="110"/>
      <c r="L50" s="109"/>
      <c r="M50" s="109"/>
      <c r="N50" s="109"/>
      <c r="O50" s="109"/>
      <c r="P50" s="109"/>
    </row>
    <row r="51" spans="1:17">
      <c r="C51" s="116"/>
      <c r="E51" s="117"/>
      <c r="G51" s="117"/>
      <c r="I51" s="118"/>
      <c r="K51" s="116"/>
      <c r="M51" s="117"/>
      <c r="O51" s="117"/>
      <c r="Q51" s="119"/>
    </row>
    <row r="52" spans="1:17">
      <c r="A52" s="109"/>
      <c r="B52" s="109"/>
      <c r="C52" s="110"/>
      <c r="D52" s="109"/>
      <c r="E52" s="109"/>
      <c r="F52" s="109"/>
      <c r="G52" s="109"/>
      <c r="H52" s="109"/>
      <c r="I52" s="109"/>
      <c r="J52" s="109"/>
      <c r="K52" s="110"/>
      <c r="L52" s="109"/>
      <c r="M52" s="109"/>
      <c r="N52" s="109"/>
      <c r="O52" s="109"/>
      <c r="P52" s="109"/>
    </row>
    <row r="53" spans="1:17">
      <c r="A53" s="109"/>
      <c r="B53" s="109"/>
      <c r="C53" s="110"/>
      <c r="D53" s="109"/>
      <c r="E53" s="109"/>
      <c r="F53" s="109"/>
      <c r="G53" s="109"/>
      <c r="H53" s="109"/>
      <c r="I53" s="109"/>
      <c r="J53" s="109"/>
      <c r="K53" s="110"/>
      <c r="L53" s="109"/>
      <c r="M53" s="109"/>
      <c r="N53" s="109"/>
      <c r="O53" s="109"/>
      <c r="P53" s="109"/>
    </row>
    <row r="54" spans="1:17">
      <c r="A54" s="109"/>
      <c r="B54" s="109"/>
      <c r="C54" s="110"/>
      <c r="D54" s="109"/>
      <c r="E54" s="109"/>
      <c r="F54" s="109"/>
      <c r="G54" s="109"/>
      <c r="H54" s="109"/>
      <c r="I54" s="109"/>
      <c r="J54" s="109"/>
      <c r="K54" s="110"/>
      <c r="L54" s="109"/>
      <c r="M54" s="109"/>
      <c r="N54" s="109"/>
      <c r="O54" s="109"/>
      <c r="P54" s="109"/>
    </row>
    <row r="55" spans="1:17">
      <c r="A55" s="109"/>
      <c r="B55" s="109"/>
      <c r="C55" s="110"/>
      <c r="D55" s="109"/>
      <c r="E55" s="109"/>
      <c r="F55" s="109"/>
      <c r="G55" s="109"/>
      <c r="H55" s="109"/>
      <c r="I55" s="109"/>
      <c r="J55" s="109"/>
      <c r="K55" s="110"/>
      <c r="L55" s="109"/>
      <c r="M55" s="109"/>
      <c r="N55" s="109"/>
      <c r="O55" s="109"/>
      <c r="P55" s="109"/>
    </row>
    <row r="56" spans="1:17">
      <c r="A56" s="109"/>
      <c r="B56" s="109"/>
      <c r="C56" s="110"/>
      <c r="D56" s="109"/>
      <c r="E56" s="109"/>
      <c r="F56" s="109"/>
      <c r="G56" s="109"/>
      <c r="H56" s="109"/>
      <c r="I56" s="109"/>
      <c r="J56" s="109"/>
      <c r="K56" s="110"/>
      <c r="L56" s="109"/>
      <c r="M56" s="109"/>
      <c r="N56" s="109"/>
      <c r="O56" s="109"/>
      <c r="P56" s="109"/>
    </row>
    <row r="57" spans="1:17">
      <c r="A57" s="109"/>
      <c r="B57" s="109"/>
      <c r="C57" s="110"/>
      <c r="D57" s="109"/>
      <c r="E57" s="109"/>
      <c r="F57" s="109"/>
      <c r="G57" s="109"/>
      <c r="H57" s="109"/>
      <c r="I57" s="109"/>
      <c r="J57" s="109"/>
      <c r="K57" s="110"/>
      <c r="L57" s="109"/>
      <c r="M57" s="109"/>
      <c r="N57" s="109"/>
      <c r="O57" s="109"/>
      <c r="P57" s="109"/>
    </row>
  </sheetData>
  <autoFilter ref="A8:X8" xr:uid="{00000000-0001-0000-0600-000000000000}"/>
  <sortState xmlns:xlrd2="http://schemas.microsoft.com/office/spreadsheetml/2017/richdata2" ref="A9:Q16">
    <sortCondition descending="1" ref="Q9:Q16"/>
  </sortState>
  <mergeCells count="7"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14</vt:i4>
      </vt:variant>
    </vt:vector>
  </HeadingPairs>
  <TitlesOfParts>
    <vt:vector size="27" baseType="lpstr">
      <vt:lpstr>روکش</vt:lpstr>
      <vt:lpstr>سهام</vt:lpstr>
      <vt:lpstr>اوراق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اوراق!Print_Area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Parisa Khosroshahin</cp:lastModifiedBy>
  <cp:lastPrinted>2023-04-24T13:57:09Z</cp:lastPrinted>
  <dcterms:created xsi:type="dcterms:W3CDTF">2019-07-05T09:08:54Z</dcterms:created>
  <dcterms:modified xsi:type="dcterms:W3CDTF">2024-04-24T13:24:37Z</dcterms:modified>
</cp:coreProperties>
</file>