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4 صندوق آهنگ سهام کیان\گزارش ماهانه\1403 سال\"/>
    </mc:Choice>
  </mc:AlternateContent>
  <xr:revisionPtr revIDLastSave="0" documentId="13_ncr:1_{77FD85AD-A9BB-4B97-8626-64F755B8E010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رمایه‌گذاری در سهام " sheetId="11" r:id="rId6"/>
    <sheet name="سرمایه‌گذاری در اوراق بهادار " sheetId="18" r:id="rId7"/>
    <sheet name="درآمد سپرده بانکی " sheetId="13" r:id="rId8"/>
    <sheet name="سایر درآمدها " sheetId="14" r:id="rId9"/>
    <sheet name="درآمد سود سهام " sheetId="8" r:id="rId10"/>
    <sheet name="سود اوراق بهادار" sheetId="22" r:id="rId11"/>
    <sheet name="سودسپرده بانکی " sheetId="7" r:id="rId12"/>
    <sheet name="درآمد ناشی از فروش " sheetId="9" r:id="rId13"/>
    <sheet name="درآمد ناشی از تغییر قیمت اوراق " sheetId="10" r:id="rId14"/>
  </sheets>
  <definedNames>
    <definedName name="_xlnm._FilterDatabase" localSheetId="7" hidden="1">'درآمد سپرده بانکی '!$A$9:$K$9</definedName>
    <definedName name="_xlnm._FilterDatabase" localSheetId="13" hidden="1">'درآمد ناشی از تغییر قیمت اوراق '!$A$8:$X$8</definedName>
    <definedName name="_xlnm._FilterDatabase" localSheetId="12" hidden="1">'درآمد ناشی از فروش '!$A$8:$Q$8</definedName>
    <definedName name="_xlnm._FilterDatabase" localSheetId="8" hidden="1">'سایر درآمدها '!$A$9:$M$9</definedName>
    <definedName name="_xlnm._FilterDatabase" localSheetId="5" hidden="1">'سرمایه‌گذاری در سهام '!$A$9:$AA$9</definedName>
    <definedName name="_xlnm._FilterDatabase" localSheetId="1" hidden="1">سهام!$A$11:$AG$11</definedName>
    <definedName name="_xlnm._FilterDatabase" localSheetId="10" hidden="1">'سود اوراق بهادار'!$A$8:$M$8</definedName>
    <definedName name="_xlnm._FilterDatabase" localSheetId="11" hidden="1">'سودسپرده بانکی '!$A$8:$M$8</definedName>
    <definedName name="aaa">'درآمد ناشی از تغییر قیمت اوراق '!$A$9:$A$28</definedName>
    <definedName name="_xlnm.Print_Area" localSheetId="2">اوراق!$A$1:$AK$13</definedName>
    <definedName name="_xlnm.Print_Area" localSheetId="4">'جمع درآمدها'!$A$1:$I$13</definedName>
    <definedName name="_xlnm.Print_Area" localSheetId="7">'درآمد سپرده بانکی '!$A$1:$J$15</definedName>
    <definedName name="_xlnm.Print_Area" localSheetId="9">'درآمد سود سهام '!$A$1:$S$12</definedName>
    <definedName name="_xlnm.Print_Area" localSheetId="13">'درآمد ناشی از تغییر قیمت اوراق '!$A$1:$Q$29</definedName>
    <definedName name="_xlnm.Print_Area" localSheetId="12">'درآمد ناشی از فروش '!$A$1:$Q$27</definedName>
    <definedName name="_xlnm.Print_Area" localSheetId="0">روکش!$A$1:$L$40</definedName>
    <definedName name="_xlnm.Print_Area" localSheetId="8">'سایر درآمدها '!$A$1:$E$14</definedName>
    <definedName name="_xlnm.Print_Area" localSheetId="3">'سپرده '!$A$1:$K$17</definedName>
    <definedName name="_xlnm.Print_Area" localSheetId="6">'سرمایه‌گذاری در اوراق بهادار '!$A$1:$Q$13</definedName>
    <definedName name="_xlnm.Print_Area" localSheetId="5">'سرمایه‌گذاری در سهام '!$A$1:$U$35</definedName>
    <definedName name="_xlnm.Print_Area" localSheetId="1">سهام!$A$1:$Z$36</definedName>
    <definedName name="_xlnm.Print_Area" localSheetId="10">'سود اوراق بهادار'!$A$1:$N$10</definedName>
    <definedName name="_xlnm.Print_Area" localSheetId="11">'سودسپرده بانکی '!$A$1:$N$14</definedName>
    <definedName name="_xlnm.Print_Titles" localSheetId="13">'درآمد ناشی از تغییر قیمت اوراق '!#REF!</definedName>
    <definedName name="_xlnm.Print_Titles" localSheetId="5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3" i="6"/>
  <c r="A2" i="6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10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I22" i="11" s="1"/>
  <c r="G23" i="11"/>
  <c r="G24" i="11"/>
  <c r="G25" i="11"/>
  <c r="G26" i="11"/>
  <c r="S11" i="8"/>
  <c r="S10" i="8"/>
  <c r="S9" i="8"/>
  <c r="M10" i="8"/>
  <c r="M9" i="8"/>
  <c r="O7" i="8"/>
  <c r="I7" i="8"/>
  <c r="K10" i="22"/>
  <c r="I10" i="22"/>
  <c r="E10" i="22"/>
  <c r="C10" i="22"/>
  <c r="M9" i="22"/>
  <c r="G9" i="22"/>
  <c r="A4" i="22"/>
  <c r="K3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2" i="1"/>
  <c r="AA31" i="1"/>
  <c r="AA33" i="1"/>
  <c r="AA12" i="1"/>
  <c r="AA13" i="1"/>
  <c r="AA14" i="1"/>
  <c r="O34" i="1"/>
  <c r="E34" i="1"/>
  <c r="K10" i="6"/>
  <c r="K11" i="6"/>
  <c r="K15" i="6" s="1"/>
  <c r="K12" i="6"/>
  <c r="K13" i="6"/>
  <c r="K14" i="6"/>
  <c r="K9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2" i="1"/>
  <c r="Y31" i="1"/>
  <c r="Y33" i="1"/>
  <c r="Y12" i="1"/>
  <c r="I11" i="11"/>
  <c r="I21" i="11"/>
  <c r="I23" i="11"/>
  <c r="K23" i="11" s="1"/>
  <c r="I24" i="11"/>
  <c r="K24" i="11" s="1"/>
  <c r="E20" i="11"/>
  <c r="I20" i="11" s="1"/>
  <c r="O12" i="11"/>
  <c r="I10" i="15"/>
  <c r="E19" i="11"/>
  <c r="E18" i="11"/>
  <c r="O33" i="11"/>
  <c r="E33" i="11"/>
  <c r="O32" i="11"/>
  <c r="E32" i="11"/>
  <c r="O31" i="11"/>
  <c r="E31" i="11"/>
  <c r="I31" i="11" s="1"/>
  <c r="K31" i="11" s="1"/>
  <c r="O30" i="11"/>
  <c r="E30" i="11"/>
  <c r="O29" i="11"/>
  <c r="E29" i="11"/>
  <c r="I29" i="11" s="1"/>
  <c r="K29" i="11" s="1"/>
  <c r="O28" i="11"/>
  <c r="E28" i="11"/>
  <c r="O27" i="11"/>
  <c r="E27" i="11"/>
  <c r="O26" i="11"/>
  <c r="E26" i="11"/>
  <c r="O25" i="11"/>
  <c r="E25" i="11"/>
  <c r="I25" i="11" s="1"/>
  <c r="K25" i="11" s="1"/>
  <c r="O19" i="11"/>
  <c r="O18" i="11"/>
  <c r="O17" i="11"/>
  <c r="E17" i="11"/>
  <c r="I17" i="11" s="1"/>
  <c r="O16" i="11"/>
  <c r="E16" i="11"/>
  <c r="O15" i="11"/>
  <c r="E15" i="11"/>
  <c r="I15" i="11" s="1"/>
  <c r="O14" i="11"/>
  <c r="E14" i="11"/>
  <c r="O13" i="11"/>
  <c r="E13" i="11"/>
  <c r="I13" i="11" s="1"/>
  <c r="K13" i="11" s="1"/>
  <c r="E12" i="11"/>
  <c r="I12" i="11" s="1"/>
  <c r="I14" i="11" l="1"/>
  <c r="I26" i="11"/>
  <c r="K26" i="11" s="1"/>
  <c r="I32" i="11"/>
  <c r="K32" i="11" s="1"/>
  <c r="I27" i="11"/>
  <c r="K27" i="11" s="1"/>
  <c r="I33" i="11"/>
  <c r="K33" i="11" s="1"/>
  <c r="I30" i="11"/>
  <c r="K30" i="11" s="1"/>
  <c r="I28" i="11"/>
  <c r="K28" i="11" s="1"/>
  <c r="I16" i="11"/>
  <c r="I18" i="11"/>
  <c r="I19" i="11"/>
  <c r="G10" i="22"/>
  <c r="M10" i="22"/>
  <c r="E34" i="11"/>
  <c r="Q11" i="8"/>
  <c r="O11" i="8"/>
  <c r="K11" i="8"/>
  <c r="I11" i="8"/>
  <c r="C13" i="14"/>
  <c r="S32" i="11"/>
  <c r="U32" i="11" s="1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I23" i="9"/>
  <c r="I22" i="9"/>
  <c r="I21" i="9"/>
  <c r="I20" i="9"/>
  <c r="I19" i="9"/>
  <c r="I18" i="9"/>
  <c r="I17" i="9"/>
  <c r="I16" i="9"/>
  <c r="I15" i="9"/>
  <c r="I14" i="9"/>
  <c r="K15" i="11" s="1"/>
  <c r="I13" i="9"/>
  <c r="K14" i="11" s="1"/>
  <c r="I12" i="9"/>
  <c r="I11" i="9"/>
  <c r="I10" i="9"/>
  <c r="M11" i="8"/>
  <c r="M11" i="7"/>
  <c r="G11" i="7"/>
  <c r="C7" i="6"/>
  <c r="I9" i="10"/>
  <c r="E13" i="14"/>
  <c r="G15" i="13"/>
  <c r="I10" i="13" s="1"/>
  <c r="C15" i="13"/>
  <c r="E10" i="13" s="1"/>
  <c r="M34" i="11"/>
  <c r="C34" i="11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O29" i="10"/>
  <c r="M29" i="10"/>
  <c r="G29" i="10"/>
  <c r="E29" i="10"/>
  <c r="Q24" i="9"/>
  <c r="Q25" i="9"/>
  <c r="Q9" i="9"/>
  <c r="I24" i="9"/>
  <c r="I25" i="9"/>
  <c r="I9" i="9"/>
  <c r="O26" i="9"/>
  <c r="M26" i="9"/>
  <c r="G26" i="9"/>
  <c r="E26" i="9"/>
  <c r="M10" i="7"/>
  <c r="M12" i="7"/>
  <c r="M13" i="7"/>
  <c r="M9" i="7"/>
  <c r="G10" i="7"/>
  <c r="G12" i="7"/>
  <c r="G13" i="7"/>
  <c r="G9" i="7"/>
  <c r="K14" i="7"/>
  <c r="I14" i="7"/>
  <c r="E14" i="7"/>
  <c r="C14" i="7"/>
  <c r="Q11" i="18"/>
  <c r="E10" i="15"/>
  <c r="I15" i="6"/>
  <c r="G15" i="6"/>
  <c r="E15" i="6"/>
  <c r="C15" i="6"/>
  <c r="W34" i="1"/>
  <c r="U34" i="1"/>
  <c r="G34" i="1"/>
  <c r="O11" i="18"/>
  <c r="M11" i="18"/>
  <c r="K11" i="18"/>
  <c r="G11" i="18"/>
  <c r="E11" i="18"/>
  <c r="C11" i="18"/>
  <c r="I26" i="9" l="1"/>
  <c r="E13" i="13"/>
  <c r="I13" i="13"/>
  <c r="E11" i="15"/>
  <c r="I14" i="13"/>
  <c r="E14" i="13"/>
  <c r="E12" i="13"/>
  <c r="I12" i="13"/>
  <c r="E11" i="13"/>
  <c r="I11" i="13"/>
  <c r="S14" i="11"/>
  <c r="I29" i="10"/>
  <c r="Q29" i="10"/>
  <c r="O34" i="11"/>
  <c r="M14" i="7"/>
  <c r="G14" i="7"/>
  <c r="S33" i="11"/>
  <c r="Q26" i="9"/>
  <c r="Y34" i="1"/>
  <c r="I7" i="6"/>
  <c r="K17" i="11"/>
  <c r="I11" i="15" l="1"/>
  <c r="I15" i="13"/>
  <c r="E15" i="13"/>
  <c r="S16" i="11"/>
  <c r="S17" i="11"/>
  <c r="K16" i="11" l="1"/>
  <c r="K12" i="11"/>
  <c r="S11" i="11"/>
  <c r="S12" i="11"/>
  <c r="S15" i="11"/>
  <c r="S18" i="11"/>
  <c r="S20" i="11"/>
  <c r="S21" i="11"/>
  <c r="S19" i="11"/>
  <c r="S22" i="11"/>
  <c r="U22" i="11" s="1"/>
  <c r="S23" i="11"/>
  <c r="U23" i="11" s="1"/>
  <c r="S24" i="11"/>
  <c r="S25" i="11"/>
  <c r="S26" i="11"/>
  <c r="S28" i="11"/>
  <c r="S29" i="11"/>
  <c r="S30" i="11"/>
  <c r="S31" i="11"/>
  <c r="K11" i="11"/>
  <c r="K19" i="11"/>
  <c r="I10" i="18"/>
  <c r="I11" i="18" s="1"/>
  <c r="K18" i="11" l="1"/>
  <c r="K22" i="11"/>
  <c r="K21" i="11"/>
  <c r="K20" i="11"/>
  <c r="I10" i="11"/>
  <c r="G34" i="11"/>
  <c r="S27" i="11"/>
  <c r="S13" i="11"/>
  <c r="AA12" i="21"/>
  <c r="W12" i="21"/>
  <c r="S12" i="21"/>
  <c r="Q12" i="21"/>
  <c r="O12" i="21"/>
  <c r="K10" i="11" l="1"/>
  <c r="I34" i="11"/>
  <c r="S10" i="11"/>
  <c r="U10" i="11" s="1"/>
  <c r="Q34" i="11"/>
  <c r="AK12" i="21"/>
  <c r="AI12" i="21"/>
  <c r="AG12" i="21"/>
  <c r="K34" i="11" l="1"/>
  <c r="S34" i="11"/>
  <c r="E9" i="15" s="1"/>
  <c r="D11" i="18"/>
  <c r="F11" i="18"/>
  <c r="H11" i="18"/>
  <c r="J11" i="18"/>
  <c r="L11" i="18"/>
  <c r="N11" i="18"/>
  <c r="P11" i="18"/>
  <c r="I9" i="15" l="1"/>
  <c r="E12" i="15"/>
  <c r="E8" i="14"/>
  <c r="C8" i="14"/>
  <c r="G8" i="13"/>
  <c r="C8" i="13"/>
  <c r="K8" i="18"/>
  <c r="C8" i="18"/>
  <c r="J15" i="13" l="1"/>
  <c r="H15" i="13"/>
  <c r="F15" i="13"/>
  <c r="D15" i="13"/>
  <c r="R11" i="18"/>
  <c r="C4" i="18"/>
  <c r="A3" i="18"/>
  <c r="A3" i="13" s="1"/>
  <c r="AA34" i="11"/>
  <c r="R11" i="8"/>
  <c r="P11" i="8"/>
  <c r="N11" i="8"/>
  <c r="L11" i="8"/>
  <c r="J11" i="8"/>
  <c r="A4" i="15"/>
  <c r="A4" i="7" s="1"/>
  <c r="A4" i="8" l="1"/>
  <c r="A4" i="10" s="1"/>
  <c r="A4" i="9" s="1"/>
  <c r="A4" i="11" l="1"/>
  <c r="A4" i="18" s="1"/>
  <c r="A4" i="13" s="1"/>
  <c r="A4" i="14" s="1"/>
  <c r="U24" i="11"/>
  <c r="U29" i="11"/>
  <c r="U15" i="11"/>
  <c r="U21" i="11"/>
  <c r="U30" i="11"/>
  <c r="U20" i="11"/>
  <c r="U16" i="11"/>
  <c r="U25" i="11"/>
  <c r="U31" i="11"/>
  <c r="U11" i="11"/>
  <c r="U17" i="11"/>
  <c r="U26" i="11"/>
  <c r="U33" i="11"/>
  <c r="U14" i="11"/>
  <c r="U18" i="11"/>
  <c r="U27" i="11"/>
  <c r="U13" i="11"/>
  <c r="U19" i="11"/>
  <c r="U28" i="11"/>
  <c r="U12" i="11" l="1"/>
  <c r="U34" i="11" s="1"/>
  <c r="I12" i="15" l="1"/>
  <c r="G9" i="15" l="1"/>
  <c r="G11" i="15"/>
  <c r="G10" i="15"/>
  <c r="G12" i="15" l="1"/>
  <c r="L26" i="9"/>
  <c r="N26" i="9"/>
  <c r="P26" i="9"/>
  <c r="J26" i="9"/>
  <c r="H26" i="9"/>
</calcChain>
</file>

<file path=xl/sharedStrings.xml><?xml version="1.0" encoding="utf-8"?>
<sst xmlns="http://schemas.openxmlformats.org/spreadsheetml/2006/main" count="440" uniqueCount="137">
  <si>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</si>
  <si>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</si>
  <si>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</si>
  <si>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</si>
  <si>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</si>
  <si>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</si>
  <si>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</si>
  <si>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</si>
  <si>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</si>
  <si>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</si>
  <si>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</si>
  <si>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</si>
  <si>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</si>
  <si>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</si>
  <si>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</si>
  <si>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</si>
  <si>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</si>
  <si>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</si>
  <si>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</si>
  <si>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</si>
  <si>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</si>
  <si>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</si>
  <si>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</si>
  <si>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</si>
  <si>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</si>
  <si>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</si>
  <si>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</si>
  <si>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</si>
  <si>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</si>
  <si>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</si>
  <si>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</si>
  <si>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</si>
  <si>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</si>
  <si>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</si>
  <si>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</si>
  <si>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</si>
  <si>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</si>
  <si>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</si>
  <si>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</si>
  <si>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</si>
  <si>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</si>
  <si>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</si>
  <si>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</si>
  <si>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</si>
  <si>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</si>
  <si>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</si>
  <si>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</si>
  <si>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</si>
  <si>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</si>
  <si>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بانک خاورمیانه مهستان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</si>
  <si>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</si>
  <si>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</si>
  <si>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</si>
  <si>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</si>
  <si>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</si>
  <si>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</si>
  <si>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</si>
  <si>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</si>
  <si>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</si>
  <si>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</si>
  <si>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</si>
  <si>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</si>
  <si>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</si>
  <si>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</si>
  <si>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</si>
  <si>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</si>
  <si>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</si>
  <si>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سرمایه گذاری دارویی تامین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</si>
  <si>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</si>
  <si>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</si>
  <si>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</si>
  <si>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</si>
  <si>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</si>
  <si>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</si>
  <si>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</si>
  <si>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</si>
  <si>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</si>
  <si>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</si>
  <si>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</si>
  <si>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بانک اقتصاد نوین توحید</t>
  </si>
  <si>
    <t>کل دارایی ها</t>
  </si>
  <si>
    <t>توزیع دارو پخش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</si>
  <si>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</si>
  <si>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</si>
  <si>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</si>
  <si>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</si>
  <si>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</si>
  <si>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بانک ملی الوند</t>
  </si>
  <si>
    <t>سرمایه‌گذاری‌صندوق‌بازنشستگی‌</t>
  </si>
  <si>
    <t>داروسازی‌ اکسیر</t>
  </si>
  <si>
    <t>سیمان‌ صوفیان‌</t>
  </si>
  <si>
    <t>درآمدها</t>
  </si>
  <si>
    <t>مبین انرژی خلیج فارس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</si>
  <si>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</si>
  <si>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</si>
  <si>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</si>
  <si>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</si>
  <si>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</si>
  <si>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</si>
  <si>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</si>
  <si>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</si>
  <si>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</si>
  <si>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تجارت الکترونیک  پارسیان</t>
  </si>
  <si>
    <t>البرزدارو</t>
  </si>
  <si>
    <t>زغال سنگ پروده طبس</t>
  </si>
  <si>
    <t>صنایع‌ لاستیکی‌  سهند</t>
  </si>
  <si>
    <t>صنایع شیمیایی کیمیاگران امروز</t>
  </si>
  <si>
    <t>بانک پاسارگاد الوند</t>
  </si>
  <si>
    <t>سرمایه‌گذاری در سهام</t>
  </si>
  <si>
    <t>سرمایه‌گذاری در اوراق بهادار</t>
  </si>
  <si>
    <t>درآمد سپرده بانکی</t>
  </si>
  <si>
    <t>برای ماه منتهی به 1403/01/31</t>
  </si>
  <si>
    <t>پتروشیمی‌ خارک‌</t>
  </si>
  <si>
    <t xml:space="preserve"> منتهی به 1403/02/31</t>
  </si>
  <si>
    <t>برای ماه منتهی به 1403/02/31</t>
  </si>
  <si>
    <t>1402/01/31</t>
  </si>
  <si>
    <t>1403/02/31</t>
  </si>
  <si>
    <t xml:space="preserve">از ابتدای سال مالی تا پایان اردیبهشت ماه </t>
  </si>
  <si>
    <t>طی اردیبهشت ماه</t>
  </si>
  <si>
    <t>از ابتدای سال مالی تا پایان اردیبهشت ماه</t>
  </si>
  <si>
    <t>از ابتدای سال مالی تا پایان اردیبشهت ماه</t>
  </si>
  <si>
    <t>ح. مبین انرژی خلیج فارس</t>
  </si>
  <si>
    <t>1403/02/22</t>
  </si>
  <si>
    <t>1403/02/26</t>
  </si>
  <si>
    <t>معین برای سایر درآمدهای تنزیل سود بانک</t>
  </si>
  <si>
    <t>داروسازی اکسیر</t>
  </si>
  <si>
    <t>پتروشیمی خارک‌</t>
  </si>
  <si>
    <t>صنایع‌ لاستیکی  سهند</t>
  </si>
  <si>
    <t>د-درآمد ناشی از تغيير قیمت اوراق بهادار</t>
  </si>
  <si>
    <t>بانک دی حافظ 204407753001</t>
  </si>
  <si>
    <t>بانک خاورمیانه مهستان 1005-10-810-707073565</t>
  </si>
  <si>
    <t>بانک اقتصاد نوین توحید 12485067333911</t>
  </si>
  <si>
    <t>بانک سامان زعفرانیه 8648104013808</t>
  </si>
  <si>
    <t>بانک ملی الوند 228569775003</t>
  </si>
  <si>
    <t>بانک پاسارگاد الوند 209-8100-17419217-1</t>
  </si>
  <si>
    <t>ب-سود اوراق بهادار با درآمد ثابت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</si>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</sst>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b/>
      <sz val="26"/>
      <color rgb="FFFF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0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67" fontId="8" fillId="0" borderId="0" xfId="2" applyNumberFormat="1" applyFont="1" applyFill="1" applyAlignment="1">
      <alignment vertical="center"/>
    </xf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167" fontId="11" fillId="0" borderId="0" xfId="2" applyNumberFormat="1" applyFont="1" applyFill="1" applyAlignment="1">
      <alignment vertical="center"/>
    </xf>
    <xf numFmtId="3" fontId="8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165" fontId="11" fillId="0" borderId="0" xfId="0" applyNumberFormat="1" applyFont="1" applyAlignment="1">
      <alignment wrapText="1"/>
    </xf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 applyFill="1"/>
    <xf numFmtId="41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/>
    <xf numFmtId="165" fontId="8" fillId="0" borderId="2" xfId="0" applyNumberFormat="1" applyFont="1" applyFill="1" applyBorder="1"/>
    <xf numFmtId="3" fontId="8" fillId="0" borderId="0" xfId="0" applyNumberFormat="1" applyFont="1" applyFill="1"/>
    <xf numFmtId="168" fontId="8" fillId="0" borderId="0" xfId="0" applyNumberFormat="1" applyFont="1" applyFill="1"/>
    <xf numFmtId="3" fontId="34" fillId="0" borderId="0" xfId="0" applyNumberFormat="1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vertical="center" wrapText="1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165" fontId="31" fillId="0" borderId="0" xfId="0" applyNumberFormat="1" applyFont="1" applyFill="1"/>
    <xf numFmtId="165" fontId="51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3" fillId="0" borderId="0" xfId="0" applyFont="1" applyFill="1" applyAlignment="1">
      <alignment horizontal="right" vertical="center" readingOrder="2"/>
    </xf>
    <xf numFmtId="3" fontId="53" fillId="0" borderId="0" xfId="0" applyNumberFormat="1" applyFont="1" applyFill="1" applyAlignment="1">
      <alignment horizontal="right" vertical="center" readingOrder="2"/>
    </xf>
    <xf numFmtId="0" fontId="53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0" fontId="54" fillId="0" borderId="0" xfId="0" applyFont="1" applyFill="1"/>
    <xf numFmtId="165" fontId="30" fillId="0" borderId="2" xfId="0" applyNumberFormat="1" applyFont="1" applyFill="1" applyBorder="1"/>
    <xf numFmtId="10" fontId="30" fillId="0" borderId="2" xfId="1" applyNumberFormat="1" applyFont="1" applyFill="1" applyBorder="1" applyAlignment="1">
      <alignment horizontal="center"/>
    </xf>
    <xf numFmtId="3" fontId="36" fillId="0" borderId="0" xfId="0" applyNumberFormat="1" applyFont="1" applyFill="1"/>
    <xf numFmtId="165" fontId="36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10" fontId="24" fillId="0" borderId="0" xfId="0" applyNumberFormat="1" applyFont="1" applyFill="1" applyAlignment="1">
      <alignment horizontal="center" vertical="center"/>
    </xf>
    <xf numFmtId="3" fontId="44" fillId="0" borderId="0" xfId="0" applyNumberFormat="1" applyFont="1" applyFill="1"/>
    <xf numFmtId="3" fontId="40" fillId="0" borderId="0" xfId="0" applyNumberFormat="1" applyFont="1" applyFill="1"/>
    <xf numFmtId="3" fontId="45" fillId="0" borderId="0" xfId="0" applyNumberFormat="1" applyFont="1" applyFill="1"/>
    <xf numFmtId="3" fontId="39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49" fillId="0" borderId="0" xfId="0" applyNumberFormat="1" applyFont="1" applyFill="1"/>
    <xf numFmtId="3" fontId="48" fillId="0" borderId="0" xfId="0" applyNumberFormat="1" applyFont="1" applyFill="1" applyAlignment="1">
      <alignment vertical="center"/>
    </xf>
    <xf numFmtId="3" fontId="47" fillId="0" borderId="0" xfId="0" applyNumberFormat="1" applyFont="1" applyFill="1" applyAlignment="1">
      <alignment horizontal="center" vertical="top"/>
    </xf>
    <xf numFmtId="167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10" fontId="11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165" fontId="24" fillId="0" borderId="0" xfId="0" applyNumberFormat="1" applyFont="1" applyFill="1"/>
    <xf numFmtId="0" fontId="16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7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/>
    </xf>
    <xf numFmtId="10" fontId="24" fillId="0" borderId="0" xfId="0" applyNumberFormat="1" applyFont="1" applyFill="1" applyAlignment="1">
      <alignment horizontal="center"/>
    </xf>
    <xf numFmtId="10" fontId="25" fillId="0" borderId="0" xfId="0" applyNumberFormat="1" applyFont="1" applyFill="1" applyAlignment="1">
      <alignment horizontal="center"/>
    </xf>
    <xf numFmtId="165" fontId="24" fillId="0" borderId="2" xfId="0" applyNumberFormat="1" applyFont="1" applyFill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0" fontId="8" fillId="0" borderId="0" xfId="0" applyNumberFormat="1" applyFont="1" applyFill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 applyFill="1"/>
    <xf numFmtId="0" fontId="3" fillId="0" borderId="3" xfId="0" applyFont="1" applyFill="1" applyBorder="1" applyAlignment="1">
      <alignment horizontal="center" vertical="center"/>
    </xf>
    <xf numFmtId="41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46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41" fontId="8" fillId="0" borderId="7" xfId="0" applyNumberFormat="1" applyFont="1" applyFill="1" applyBorder="1"/>
    <xf numFmtId="41" fontId="33" fillId="0" borderId="0" xfId="0" applyNumberFormat="1" applyFont="1" applyFill="1"/>
    <xf numFmtId="41" fontId="46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165" fontId="30" fillId="0" borderId="0" xfId="0" applyNumberFormat="1" applyFont="1" applyFill="1" applyBorder="1"/>
    <xf numFmtId="10" fontId="30" fillId="0" borderId="0" xfId="1" applyNumberFormat="1" applyFont="1" applyFill="1" applyBorder="1" applyAlignment="1">
      <alignment horizontal="center"/>
    </xf>
    <xf numFmtId="41" fontId="3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0" fillId="0" borderId="6" xfId="0" applyFont="1" applyFill="1" applyBorder="1" applyAlignment="1">
      <alignment horizontal="center" vertical="center" readingOrder="2"/>
    </xf>
    <xf numFmtId="165" fontId="50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11</xdr:col>
      <xdr:colOff>561975</xdr:colOff>
      <xdr:row>39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10ED93-A745-4E47-8EEE-517A64D2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18825" y="28575"/>
          <a:ext cx="7258050" cy="758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Q23" sqref="Q23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96" t="s">
        <v>73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</row>
    <row r="24" spans="1:13" ht="15" customHeight="1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</row>
    <row r="25" spans="1:13" ht="15" customHeight="1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</row>
    <row r="28" spans="1:13">
      <c r="A28" s="197" t="s">
        <v>113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</row>
    <row r="29" spans="1:13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1:13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  <row r="32" spans="1:13">
      <c r="C32" s="4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30"/>
  <sheetViews>
    <sheetView rightToLeft="1" view="pageBreakPreview" zoomScale="55" zoomScaleNormal="70" zoomScaleSheetLayoutView="55" zoomScalePageLayoutView="70" workbookViewId="0">
      <selection activeCell="A5" sqref="A5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42" customWidth="1"/>
    <col min="14" max="14" width="1" style="42" customWidth="1"/>
    <col min="15" max="15" width="32.5703125" style="42" bestFit="1" customWidth="1"/>
    <col min="16" max="16" width="1" style="42" customWidth="1"/>
    <col min="17" max="17" width="30.5703125" style="42" bestFit="1" customWidth="1"/>
    <col min="18" max="18" width="1" style="42" customWidth="1"/>
    <col min="19" max="19" width="27.7109375" style="42" bestFit="1" customWidth="1"/>
    <col min="20" max="20" width="24.140625" style="25" bestFit="1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0">
      <c r="A1" s="42"/>
      <c r="B1" s="42"/>
      <c r="C1" s="51"/>
      <c r="D1" s="51"/>
      <c r="E1" s="51"/>
      <c r="F1" s="42"/>
      <c r="G1" s="42"/>
      <c r="H1" s="42"/>
      <c r="I1" s="42"/>
      <c r="J1" s="42"/>
      <c r="K1" s="42"/>
      <c r="L1" s="42"/>
    </row>
    <row r="2" spans="1:20" ht="30">
      <c r="A2" s="210" t="s">
        <v>51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0" ht="30">
      <c r="A3" s="210" t="s">
        <v>18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0" ht="30">
      <c r="A4" s="210" t="str">
        <f>'جمع درآمدها'!A4:I4</f>
        <v>برای ماه منتهی به 1403/02/31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0" ht="30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20" ht="36">
      <c r="A6" s="222" t="s">
        <v>61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</row>
    <row r="7" spans="1:20" ht="30.75" thickBot="1">
      <c r="A7" s="210" t="s">
        <v>1</v>
      </c>
      <c r="B7" s="42"/>
      <c r="C7" s="221" t="s">
        <v>27</v>
      </c>
      <c r="D7" s="221" t="s">
        <v>27</v>
      </c>
      <c r="E7" s="221" t="s">
        <v>27</v>
      </c>
      <c r="F7" s="221" t="s">
        <v>27</v>
      </c>
      <c r="G7" s="221" t="s">
        <v>27</v>
      </c>
      <c r="H7" s="42"/>
      <c r="I7" s="221" t="str">
        <f>'سودسپرده بانکی '!C7</f>
        <v>طی اردیبهشت ماه</v>
      </c>
      <c r="J7" s="221" t="s">
        <v>20</v>
      </c>
      <c r="K7" s="221" t="s">
        <v>20</v>
      </c>
      <c r="L7" s="221" t="s">
        <v>20</v>
      </c>
      <c r="M7" s="221" t="s">
        <v>20</v>
      </c>
      <c r="O7" s="221" t="str">
        <f>'سودسپرده بانکی '!I7</f>
        <v>از ابتدای سال مالی تا پایان اردیبهشت ماه</v>
      </c>
      <c r="P7" s="221" t="s">
        <v>21</v>
      </c>
      <c r="Q7" s="221" t="s">
        <v>21</v>
      </c>
      <c r="R7" s="221" t="s">
        <v>21</v>
      </c>
      <c r="S7" s="221" t="s">
        <v>21</v>
      </c>
    </row>
    <row r="8" spans="1:20" s="9" customFormat="1" ht="90">
      <c r="A8" s="210" t="s">
        <v>1</v>
      </c>
      <c r="B8" s="44"/>
      <c r="C8" s="43" t="s">
        <v>28</v>
      </c>
      <c r="D8" s="53"/>
      <c r="E8" s="43" t="s">
        <v>29</v>
      </c>
      <c r="F8" s="44"/>
      <c r="G8" s="43" t="s">
        <v>30</v>
      </c>
      <c r="H8" s="44"/>
      <c r="I8" s="43" t="s">
        <v>31</v>
      </c>
      <c r="J8" s="44"/>
      <c r="K8" s="43" t="s">
        <v>24</v>
      </c>
      <c r="L8" s="44"/>
      <c r="M8" s="43" t="s">
        <v>32</v>
      </c>
      <c r="N8" s="44"/>
      <c r="O8" s="43" t="s">
        <v>31</v>
      </c>
      <c r="P8" s="44"/>
      <c r="Q8" s="43" t="s">
        <v>24</v>
      </c>
      <c r="R8" s="44"/>
      <c r="S8" s="43" t="s">
        <v>32</v>
      </c>
      <c r="T8" s="23"/>
    </row>
    <row r="9" spans="1:20" s="9" customFormat="1" ht="30">
      <c r="A9" s="41" t="s">
        <v>90</v>
      </c>
      <c r="B9" s="44"/>
      <c r="C9" s="51" t="s">
        <v>122</v>
      </c>
      <c r="D9" s="53"/>
      <c r="E9" s="45">
        <v>3500000</v>
      </c>
      <c r="F9" s="54"/>
      <c r="G9" s="45">
        <v>5600</v>
      </c>
      <c r="H9" s="54"/>
      <c r="I9" s="45">
        <v>19600000000</v>
      </c>
      <c r="J9" s="54"/>
      <c r="K9" s="45">
        <v>-1408010172</v>
      </c>
      <c r="L9" s="45"/>
      <c r="M9" s="45">
        <f>I9+K9</f>
        <v>18191989828</v>
      </c>
      <c r="N9" s="45"/>
      <c r="O9" s="45">
        <v>19600000000</v>
      </c>
      <c r="P9" s="45"/>
      <c r="Q9" s="45">
        <v>-1408010172</v>
      </c>
      <c r="R9" s="45"/>
      <c r="S9" s="45">
        <f>O9+Q9</f>
        <v>18191989828</v>
      </c>
      <c r="T9" s="23"/>
    </row>
    <row r="10" spans="1:20" s="9" customFormat="1" ht="30">
      <c r="A10" s="55" t="s">
        <v>102</v>
      </c>
      <c r="B10" s="42"/>
      <c r="C10" s="51" t="s">
        <v>123</v>
      </c>
      <c r="D10" s="51"/>
      <c r="E10" s="46">
        <v>2400000</v>
      </c>
      <c r="F10" s="46"/>
      <c r="G10" s="46">
        <v>150</v>
      </c>
      <c r="H10" s="46"/>
      <c r="I10" s="46">
        <v>360000000</v>
      </c>
      <c r="J10" s="46"/>
      <c r="K10" s="46">
        <v>-19805825</v>
      </c>
      <c r="L10" s="46"/>
      <c r="M10" s="45">
        <f>I10+K10</f>
        <v>340194175</v>
      </c>
      <c r="N10" s="46"/>
      <c r="O10" s="46">
        <v>360000000</v>
      </c>
      <c r="P10" s="46"/>
      <c r="Q10" s="46">
        <v>-19805825</v>
      </c>
      <c r="R10" s="46"/>
      <c r="S10" s="45">
        <f>O10+Q10</f>
        <v>340194175</v>
      </c>
      <c r="T10" s="36"/>
    </row>
    <row r="11" spans="1:20" s="9" customFormat="1" ht="28.5" thickBot="1">
      <c r="A11" s="42"/>
      <c r="B11" s="42"/>
      <c r="C11" s="51"/>
      <c r="D11" s="51"/>
      <c r="E11" s="56"/>
      <c r="F11" s="42"/>
      <c r="G11" s="48"/>
      <c r="H11" s="42"/>
      <c r="I11" s="47">
        <f>SUM(I9:I10)</f>
        <v>19960000000</v>
      </c>
      <c r="J11" s="48" t="e">
        <f>SUM(#REF!)</f>
        <v>#REF!</v>
      </c>
      <c r="K11" s="47">
        <f>SUM(K9:K10)</f>
        <v>-1427815997</v>
      </c>
      <c r="L11" s="48" t="e">
        <f>SUM(#REF!)</f>
        <v>#REF!</v>
      </c>
      <c r="M11" s="47">
        <f>SUM(M9:M10)</f>
        <v>18532184003</v>
      </c>
      <c r="N11" s="48" t="e">
        <f>SUM(#REF!)</f>
        <v>#REF!</v>
      </c>
      <c r="O11" s="47">
        <f>SUM(O9:O10)</f>
        <v>19960000000</v>
      </c>
      <c r="P11" s="48" t="e">
        <f>SUM(#REF!)</f>
        <v>#REF!</v>
      </c>
      <c r="Q11" s="47">
        <f>SUM(Q9:Q10)</f>
        <v>-1427815997</v>
      </c>
      <c r="R11" s="48" t="e">
        <f>SUM(#REF!)</f>
        <v>#REF!</v>
      </c>
      <c r="S11" s="47">
        <f>SUM(S9:S10)</f>
        <v>18532184003</v>
      </c>
      <c r="T11" s="37"/>
    </row>
    <row r="12" spans="1:20" s="9" customFormat="1" ht="30.75" thickTop="1">
      <c r="A12" s="55"/>
      <c r="B12" s="42"/>
      <c r="C12" s="51"/>
      <c r="D12" s="51"/>
      <c r="E12" s="56"/>
      <c r="F12" s="42"/>
      <c r="G12" s="48"/>
      <c r="H12" s="42"/>
      <c r="I12" s="48"/>
      <c r="J12" s="42"/>
      <c r="K12" s="48"/>
      <c r="L12" s="42"/>
      <c r="M12" s="49"/>
      <c r="N12" s="42"/>
      <c r="O12" s="50"/>
      <c r="P12" s="42"/>
      <c r="Q12" s="48"/>
      <c r="R12" s="42"/>
      <c r="S12" s="48"/>
      <c r="T12" s="36"/>
    </row>
    <row r="13" spans="1:20" s="9" customFormat="1" ht="30">
      <c r="A13" s="55"/>
      <c r="B13" s="42"/>
      <c r="C13" s="51"/>
      <c r="D13" s="51"/>
      <c r="E13" s="56"/>
      <c r="F13" s="42"/>
      <c r="G13" s="48"/>
      <c r="H13" s="42"/>
      <c r="I13" s="48"/>
      <c r="J13" s="42"/>
      <c r="K13" s="48"/>
      <c r="L13" s="42"/>
      <c r="M13" s="49"/>
      <c r="N13" s="42"/>
      <c r="O13" s="48"/>
      <c r="P13" s="42"/>
      <c r="Q13" s="46"/>
      <c r="R13" s="42"/>
      <c r="S13" s="48"/>
      <c r="T13" s="36"/>
    </row>
    <row r="14" spans="1:20" s="9" customFormat="1">
      <c r="A14" s="35"/>
      <c r="B14" s="1"/>
      <c r="C14" s="5"/>
      <c r="D14" s="5"/>
      <c r="F14" s="1"/>
      <c r="G14" s="3"/>
      <c r="H14" s="1"/>
      <c r="I14" s="3"/>
      <c r="J14" s="1"/>
      <c r="K14" s="23"/>
      <c r="L14" s="1"/>
      <c r="M14" s="49"/>
      <c r="N14" s="42"/>
      <c r="O14" s="3"/>
      <c r="P14" s="1"/>
      <c r="Q14" s="23"/>
      <c r="R14" s="1"/>
      <c r="S14" s="49"/>
      <c r="T14" s="36"/>
    </row>
    <row r="15" spans="1:20" s="9" customFormat="1" ht="30">
      <c r="A15" s="2"/>
      <c r="B15" s="1"/>
      <c r="C15" s="5"/>
      <c r="D15" s="5"/>
      <c r="E15" s="35"/>
      <c r="F15" s="1"/>
      <c r="G15" s="3"/>
      <c r="H15" s="1"/>
      <c r="I15" s="3"/>
      <c r="J15" s="1"/>
      <c r="K15" s="3"/>
      <c r="L15" s="1"/>
      <c r="M15" s="3"/>
      <c r="N15" s="42"/>
      <c r="O15" s="3"/>
      <c r="P15" s="42"/>
      <c r="Q15" s="3"/>
      <c r="R15" s="42"/>
      <c r="S15" s="3"/>
      <c r="T15" s="36"/>
    </row>
    <row r="16" spans="1:20" s="9" customFormat="1" ht="30">
      <c r="A16" s="2"/>
      <c r="B16" s="1"/>
      <c r="C16" s="5"/>
      <c r="D16" s="5"/>
      <c r="E16" s="35"/>
      <c r="F16" s="1"/>
      <c r="G16" s="3"/>
      <c r="H16" s="1"/>
      <c r="I16" s="3"/>
      <c r="J16" s="1"/>
      <c r="K16" s="3"/>
      <c r="L16" s="1"/>
      <c r="M16" s="49"/>
      <c r="N16" s="42"/>
      <c r="O16" s="48"/>
      <c r="P16" s="42"/>
      <c r="Q16" s="48"/>
      <c r="R16" s="42"/>
      <c r="S16" s="48"/>
      <c r="T16" s="36"/>
    </row>
    <row r="17" spans="1:20" s="9" customFormat="1">
      <c r="A17" s="1"/>
      <c r="B17" s="1"/>
      <c r="C17" s="5"/>
      <c r="D17" s="5"/>
      <c r="E17" s="35"/>
      <c r="F17" s="1"/>
      <c r="G17" s="1"/>
      <c r="H17" s="1"/>
      <c r="I17" s="1"/>
      <c r="J17" s="1"/>
      <c r="K17" s="3"/>
      <c r="L17" s="1"/>
      <c r="M17" s="49"/>
      <c r="N17" s="42"/>
      <c r="O17" s="48"/>
      <c r="P17" s="42"/>
      <c r="Q17" s="48"/>
      <c r="R17" s="42"/>
      <c r="S17" s="48"/>
      <c r="T17" s="36"/>
    </row>
    <row r="18" spans="1:20" s="9" customFormat="1">
      <c r="A18" s="1"/>
      <c r="B18" s="1"/>
      <c r="C18" s="5"/>
      <c r="D18" s="5"/>
      <c r="E18" s="5"/>
      <c r="F18" s="1"/>
      <c r="G18" s="1"/>
      <c r="H18" s="1"/>
      <c r="I18" s="1"/>
      <c r="J18" s="1"/>
      <c r="K18" s="3"/>
      <c r="L18" s="1"/>
      <c r="M18" s="49"/>
      <c r="N18" s="42"/>
      <c r="O18" s="42"/>
      <c r="P18" s="42"/>
      <c r="Q18" s="42"/>
      <c r="R18" s="42"/>
      <c r="S18" s="42"/>
      <c r="T18" s="36"/>
    </row>
    <row r="19" spans="1:20" s="9" customFormat="1">
      <c r="A19" s="1"/>
      <c r="B19" s="1"/>
      <c r="C19" s="5"/>
      <c r="D19" s="5"/>
      <c r="E19" s="5"/>
      <c r="F19" s="1"/>
      <c r="G19" s="1"/>
      <c r="H19" s="1"/>
      <c r="I19" s="1"/>
      <c r="J19" s="1"/>
      <c r="K19" s="3"/>
      <c r="L19" s="1"/>
      <c r="M19" s="49"/>
      <c r="N19" s="42"/>
      <c r="O19" s="42"/>
      <c r="P19" s="42"/>
      <c r="Q19" s="42"/>
      <c r="R19" s="42"/>
      <c r="S19" s="42"/>
      <c r="T19" s="36"/>
    </row>
    <row r="20" spans="1:20" s="9" customFormat="1">
      <c r="A20" s="1"/>
      <c r="B20" s="1"/>
      <c r="C20" s="5"/>
      <c r="D20" s="5"/>
      <c r="E20" s="5"/>
      <c r="F20" s="1"/>
      <c r="G20" s="1"/>
      <c r="H20" s="1"/>
      <c r="I20" s="1"/>
      <c r="J20" s="1"/>
      <c r="K20" s="3"/>
      <c r="L20" s="1"/>
      <c r="M20" s="49"/>
      <c r="N20" s="42"/>
      <c r="O20" s="42"/>
      <c r="P20" s="42"/>
      <c r="Q20" s="42"/>
      <c r="R20" s="42"/>
      <c r="S20" s="42"/>
      <c r="T20" s="36"/>
    </row>
    <row r="21" spans="1:20" s="9" customFormat="1">
      <c r="A21" s="1"/>
      <c r="B21" s="1"/>
      <c r="C21" s="5"/>
      <c r="D21" s="5"/>
      <c r="E21" s="5"/>
      <c r="F21" s="1"/>
      <c r="G21" s="1"/>
      <c r="H21" s="1"/>
      <c r="I21" s="1"/>
      <c r="J21" s="1"/>
      <c r="K21" s="1"/>
      <c r="L21" s="1"/>
      <c r="M21" s="49"/>
      <c r="N21" s="42"/>
      <c r="O21" s="42"/>
      <c r="P21" s="42"/>
      <c r="Q21" s="42"/>
      <c r="R21" s="42"/>
      <c r="S21" s="42"/>
      <c r="T21" s="36"/>
    </row>
    <row r="22" spans="1:20" s="9" customFormat="1">
      <c r="A22" s="1"/>
      <c r="B22" s="1"/>
      <c r="C22" s="5"/>
      <c r="D22" s="5"/>
      <c r="E22" s="5"/>
      <c r="F22" s="1"/>
      <c r="G22" s="1"/>
      <c r="H22" s="1"/>
      <c r="I22" s="1"/>
      <c r="J22" s="1"/>
      <c r="K22" s="1"/>
      <c r="L22" s="1"/>
      <c r="M22" s="49"/>
      <c r="N22" s="42"/>
      <c r="O22" s="42"/>
      <c r="P22" s="42"/>
      <c r="Q22" s="42"/>
      <c r="R22" s="42"/>
      <c r="S22" s="42"/>
      <c r="T22" s="36"/>
    </row>
    <row r="23" spans="1:20" s="9" customFormat="1">
      <c r="A23" s="1"/>
      <c r="B23" s="1"/>
      <c r="C23" s="5"/>
      <c r="D23" s="5"/>
      <c r="E23" s="5"/>
      <c r="F23" s="1"/>
      <c r="G23" s="1"/>
      <c r="H23" s="1"/>
      <c r="I23" s="1"/>
      <c r="J23" s="1"/>
      <c r="K23" s="1"/>
      <c r="L23" s="1"/>
      <c r="M23" s="49"/>
      <c r="N23" s="42"/>
      <c r="O23" s="42"/>
      <c r="P23" s="42"/>
      <c r="Q23" s="42"/>
      <c r="R23" s="42"/>
      <c r="S23" s="42"/>
      <c r="T23" s="36"/>
    </row>
    <row r="24" spans="1:20">
      <c r="M24" s="49"/>
    </row>
    <row r="25" spans="1:20">
      <c r="M25" s="49"/>
    </row>
    <row r="26" spans="1:20">
      <c r="M26" s="49"/>
    </row>
    <row r="27" spans="1:20">
      <c r="M27" s="49"/>
    </row>
    <row r="28" spans="1:20">
      <c r="M28" s="49"/>
    </row>
    <row r="29" spans="1:20">
      <c r="M29" s="49"/>
    </row>
    <row r="30" spans="1:20">
      <c r="M30" s="49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A5" sqref="A5"/>
    </sheetView>
  </sheetViews>
  <sheetFormatPr defaultColWidth="9.140625" defaultRowHeight="27.75"/>
  <cols>
    <col min="1" max="1" width="42" style="42" bestFit="1" customWidth="1"/>
    <col min="2" max="2" width="1" style="42" customWidth="1"/>
    <col min="3" max="3" width="28.140625" style="42" customWidth="1"/>
    <col min="4" max="4" width="1" style="42" customWidth="1"/>
    <col min="5" max="5" width="15.85546875" style="42" bestFit="1" customWidth="1"/>
    <col min="6" max="6" width="1" style="42" customWidth="1"/>
    <col min="7" max="7" width="24.7109375" style="42" bestFit="1" customWidth="1"/>
    <col min="8" max="8" width="1" style="42" customWidth="1"/>
    <col min="9" max="9" width="27" style="42" bestFit="1" customWidth="1"/>
    <col min="10" max="10" width="1" style="42" customWidth="1"/>
    <col min="11" max="11" width="15.85546875" style="42" bestFit="1" customWidth="1"/>
    <col min="12" max="12" width="1" style="42" customWidth="1"/>
    <col min="13" max="13" width="25.42578125" style="42" bestFit="1" customWidth="1"/>
    <col min="14" max="14" width="1" style="42" customWidth="1"/>
    <col min="15" max="15" width="13.85546875" style="42" bestFit="1" customWidth="1"/>
    <col min="16" max="16" width="11.140625" style="42" bestFit="1" customWidth="1"/>
    <col min="17" max="17" width="11.5703125" style="42" bestFit="1" customWidth="1"/>
    <col min="18" max="18" width="9.140625" style="42"/>
    <col min="19" max="19" width="11.140625" style="42" bestFit="1" customWidth="1"/>
    <col min="20" max="16384" width="9.140625" style="42"/>
  </cols>
  <sheetData>
    <row r="2" spans="1:20" ht="30">
      <c r="A2" s="210" t="s">
        <v>51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0" ht="30">
      <c r="A3" s="210" t="s">
        <v>18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20" ht="30">
      <c r="A4" s="210" t="str">
        <f>'جمع درآمدها'!A4:I4</f>
        <v>برای ماه منتهی به 1403/02/31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20" ht="3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20" ht="36">
      <c r="A6" s="223" t="s">
        <v>135</v>
      </c>
      <c r="B6" s="223"/>
      <c r="C6" s="223"/>
    </row>
    <row r="7" spans="1:20" ht="30.75" thickBot="1">
      <c r="A7" s="210" t="s">
        <v>19</v>
      </c>
      <c r="B7" s="210"/>
      <c r="C7" s="210" t="s">
        <v>118</v>
      </c>
      <c r="D7" s="210"/>
      <c r="E7" s="210"/>
      <c r="F7" s="210"/>
      <c r="G7" s="210"/>
      <c r="I7" s="221" t="s">
        <v>119</v>
      </c>
      <c r="J7" s="221" t="s">
        <v>21</v>
      </c>
      <c r="K7" s="221" t="s">
        <v>21</v>
      </c>
      <c r="L7" s="221" t="s">
        <v>21</v>
      </c>
      <c r="M7" s="221" t="s">
        <v>21</v>
      </c>
    </row>
    <row r="8" spans="1:20" ht="30">
      <c r="A8" s="136" t="s">
        <v>22</v>
      </c>
      <c r="C8" s="136" t="s">
        <v>23</v>
      </c>
      <c r="E8" s="136" t="s">
        <v>24</v>
      </c>
      <c r="G8" s="136" t="s">
        <v>25</v>
      </c>
      <c r="I8" s="136" t="s">
        <v>23</v>
      </c>
      <c r="K8" s="136" t="s">
        <v>24</v>
      </c>
      <c r="M8" s="136" t="s">
        <v>25</v>
      </c>
    </row>
    <row r="9" spans="1:20" ht="30">
      <c r="A9" s="195" t="s">
        <v>136</v>
      </c>
      <c r="C9" s="137">
        <v>0</v>
      </c>
      <c r="E9" s="137">
        <v>0</v>
      </c>
      <c r="F9" s="137"/>
      <c r="G9" s="137">
        <f>C9-E9</f>
        <v>0</v>
      </c>
      <c r="H9" s="137"/>
      <c r="I9" s="137">
        <v>0</v>
      </c>
      <c r="J9" s="137"/>
      <c r="K9" s="137">
        <v>0</v>
      </c>
      <c r="L9" s="137"/>
      <c r="M9" s="137">
        <f>I9-K9</f>
        <v>0</v>
      </c>
      <c r="O9" s="116"/>
      <c r="P9" s="116"/>
      <c r="Q9" s="48"/>
      <c r="S9" s="116"/>
      <c r="T9" s="48"/>
    </row>
    <row r="10" spans="1:20" ht="30.75" thickBot="1">
      <c r="A10" s="52"/>
      <c r="C10" s="138">
        <f>SUM(C9:C9)</f>
        <v>0</v>
      </c>
      <c r="D10" s="47"/>
      <c r="E10" s="139">
        <f>SUM(E9:E9)</f>
        <v>0</v>
      </c>
      <c r="F10" s="138"/>
      <c r="G10" s="138">
        <f>SUM(G9:G9)</f>
        <v>0</v>
      </c>
      <c r="H10" s="138"/>
      <c r="I10" s="138">
        <f>SUM(I9:I9)</f>
        <v>0</v>
      </c>
      <c r="J10" s="138"/>
      <c r="K10" s="139">
        <f>SUM(K9:K9)</f>
        <v>0</v>
      </c>
      <c r="L10" s="138"/>
      <c r="M10" s="138">
        <f>SUM(M9:M9)</f>
        <v>0</v>
      </c>
    </row>
    <row r="11" spans="1:20" ht="28.5" thickTop="1">
      <c r="C11" s="46"/>
      <c r="G11" s="49"/>
      <c r="I11" s="48"/>
      <c r="M11" s="48"/>
    </row>
    <row r="12" spans="1:20">
      <c r="C12" s="135"/>
      <c r="G12" s="49"/>
      <c r="I12" s="135"/>
      <c r="M12" s="135"/>
    </row>
    <row r="13" spans="1:20">
      <c r="G13" s="49"/>
      <c r="M13" s="135"/>
    </row>
    <row r="14" spans="1:20">
      <c r="G14" s="49"/>
    </row>
    <row r="15" spans="1:20">
      <c r="G15" s="49"/>
    </row>
    <row r="16" spans="1:20">
      <c r="G16" s="49"/>
      <c r="M16" s="135"/>
    </row>
    <row r="17" spans="7:7">
      <c r="G17" s="49"/>
    </row>
    <row r="18" spans="7:7">
      <c r="G18" s="49"/>
    </row>
    <row r="19" spans="7:7">
      <c r="G19" s="49"/>
    </row>
    <row r="20" spans="7:7">
      <c r="G20" s="49"/>
    </row>
    <row r="21" spans="7:7">
      <c r="G21" s="49"/>
    </row>
    <row r="22" spans="7:7">
      <c r="G22" s="49"/>
    </row>
    <row r="23" spans="7:7">
      <c r="G23" s="49"/>
    </row>
    <row r="24" spans="7:7">
      <c r="G24" s="49"/>
    </row>
    <row r="25" spans="7:7">
      <c r="G25" s="49"/>
    </row>
    <row r="26" spans="7:7">
      <c r="G26" s="49"/>
    </row>
    <row r="27" spans="7:7">
      <c r="G27" s="49"/>
    </row>
    <row r="28" spans="7:7">
      <c r="G28" s="49"/>
    </row>
    <row r="29" spans="7:7">
      <c r="G29" s="49"/>
    </row>
    <row r="30" spans="7:7">
      <c r="G30" s="49"/>
    </row>
    <row r="31" spans="7:7">
      <c r="G31" s="49"/>
    </row>
    <row r="32" spans="7:7">
      <c r="G32" s="49"/>
    </row>
    <row r="33" spans="7:7">
      <c r="G33" s="49"/>
    </row>
    <row r="34" spans="7:7">
      <c r="G34" s="49"/>
    </row>
    <row r="35" spans="7:7">
      <c r="G35" s="49"/>
    </row>
    <row r="36" spans="7:7">
      <c r="G36" s="49"/>
    </row>
    <row r="37" spans="7:7">
      <c r="G37" s="49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41"/>
  <sheetViews>
    <sheetView rightToLeft="1" view="pageBreakPreview" zoomScale="70" zoomScaleNormal="100" zoomScaleSheetLayoutView="70" workbookViewId="0">
      <selection activeCell="A5" sqref="A5"/>
    </sheetView>
  </sheetViews>
  <sheetFormatPr defaultColWidth="9.140625" defaultRowHeight="27.75"/>
  <cols>
    <col min="1" max="1" width="42" style="42" bestFit="1" customWidth="1"/>
    <col min="2" max="2" width="1" style="42" customWidth="1"/>
    <col min="3" max="3" width="28.140625" style="42" customWidth="1"/>
    <col min="4" max="4" width="1" style="42" customWidth="1"/>
    <col min="5" max="5" width="15.85546875" style="42" bestFit="1" customWidth="1"/>
    <col min="6" max="6" width="1" style="42" customWidth="1"/>
    <col min="7" max="7" width="24.7109375" style="42" bestFit="1" customWidth="1"/>
    <col min="8" max="8" width="1" style="42" customWidth="1"/>
    <col min="9" max="9" width="27" style="42" bestFit="1" customWidth="1"/>
    <col min="10" max="10" width="1" style="42" customWidth="1"/>
    <col min="11" max="11" width="15.85546875" style="42" bestFit="1" customWidth="1"/>
    <col min="12" max="12" width="1" style="42" customWidth="1"/>
    <col min="13" max="13" width="25.42578125" style="42" bestFit="1" customWidth="1"/>
    <col min="14" max="14" width="1" style="42" customWidth="1"/>
    <col min="15" max="15" width="13.85546875" style="42" bestFit="1" customWidth="1"/>
    <col min="16" max="16" width="11.140625" style="42" bestFit="1" customWidth="1"/>
    <col min="17" max="17" width="11.5703125" style="42" bestFit="1" customWidth="1"/>
    <col min="18" max="18" width="9.140625" style="42"/>
    <col min="19" max="19" width="11.140625" style="42" bestFit="1" customWidth="1"/>
    <col min="20" max="16384" width="9.140625" style="42"/>
  </cols>
  <sheetData>
    <row r="2" spans="1:20" ht="30">
      <c r="A2" s="210" t="s">
        <v>51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0" ht="30">
      <c r="A3" s="210" t="s">
        <v>18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20" ht="30">
      <c r="A4" s="210" t="str">
        <f>'جمع درآمدها'!A4:I4</f>
        <v>برای ماه منتهی به 1403/02/31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20" ht="30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20" ht="36">
      <c r="A6" s="223" t="s">
        <v>60</v>
      </c>
      <c r="B6" s="223"/>
      <c r="C6" s="223"/>
    </row>
    <row r="7" spans="1:20" ht="30.75" thickBot="1">
      <c r="A7" s="210" t="s">
        <v>19</v>
      </c>
      <c r="B7" s="210"/>
      <c r="C7" s="210" t="s">
        <v>118</v>
      </c>
      <c r="D7" s="210"/>
      <c r="E7" s="210"/>
      <c r="F7" s="210"/>
      <c r="G7" s="210"/>
      <c r="I7" s="221" t="s">
        <v>119</v>
      </c>
      <c r="J7" s="221" t="s">
        <v>21</v>
      </c>
      <c r="K7" s="221" t="s">
        <v>21</v>
      </c>
      <c r="L7" s="221" t="s">
        <v>21</v>
      </c>
      <c r="M7" s="221" t="s">
        <v>21</v>
      </c>
    </row>
    <row r="8" spans="1:20" ht="30">
      <c r="A8" s="136" t="s">
        <v>22</v>
      </c>
      <c r="C8" s="136" t="s">
        <v>23</v>
      </c>
      <c r="E8" s="136" t="s">
        <v>24</v>
      </c>
      <c r="G8" s="136" t="s">
        <v>25</v>
      </c>
      <c r="I8" s="136" t="s">
        <v>23</v>
      </c>
      <c r="K8" s="136" t="s">
        <v>24</v>
      </c>
      <c r="M8" s="136" t="s">
        <v>25</v>
      </c>
    </row>
    <row r="9" spans="1:20" ht="30">
      <c r="A9" s="55" t="s">
        <v>49</v>
      </c>
      <c r="C9" s="137">
        <v>746004</v>
      </c>
      <c r="E9" s="137">
        <v>0</v>
      </c>
      <c r="F9" s="137"/>
      <c r="G9" s="137">
        <f>C9-E9</f>
        <v>746004</v>
      </c>
      <c r="H9" s="137"/>
      <c r="I9" s="137">
        <v>3803654</v>
      </c>
      <c r="J9" s="137"/>
      <c r="K9" s="137">
        <v>0</v>
      </c>
      <c r="L9" s="137"/>
      <c r="M9" s="137">
        <f>I9-K9</f>
        <v>3803654</v>
      </c>
      <c r="O9" s="116"/>
      <c r="P9" s="116"/>
      <c r="Q9" s="48"/>
      <c r="S9" s="116"/>
      <c r="T9" s="48"/>
    </row>
    <row r="10" spans="1:20" ht="30">
      <c r="A10" s="55" t="s">
        <v>79</v>
      </c>
      <c r="C10" s="48">
        <v>306271</v>
      </c>
      <c r="E10" s="137">
        <v>0</v>
      </c>
      <c r="F10" s="137"/>
      <c r="G10" s="137">
        <f t="shared" ref="G10:G13" si="0">C10-E10</f>
        <v>306271</v>
      </c>
      <c r="H10" s="137"/>
      <c r="I10" s="137">
        <v>592556</v>
      </c>
      <c r="J10" s="137"/>
      <c r="K10" s="137">
        <v>0</v>
      </c>
      <c r="L10" s="137"/>
      <c r="M10" s="137">
        <f t="shared" ref="M10:M13" si="1">I10-K10</f>
        <v>592556</v>
      </c>
      <c r="O10" s="116"/>
      <c r="P10" s="116"/>
      <c r="Q10" s="48"/>
      <c r="S10" s="116"/>
      <c r="T10" s="48"/>
    </row>
    <row r="11" spans="1:20" ht="30">
      <c r="A11" s="55" t="s">
        <v>86</v>
      </c>
      <c r="C11" s="48">
        <v>6284</v>
      </c>
      <c r="D11" s="42">
        <v>0</v>
      </c>
      <c r="E11" s="137">
        <v>0</v>
      </c>
      <c r="F11" s="137"/>
      <c r="G11" s="137">
        <f t="shared" si="0"/>
        <v>6284</v>
      </c>
      <c r="H11" s="137"/>
      <c r="I11" s="137">
        <v>12139</v>
      </c>
      <c r="J11" s="137"/>
      <c r="K11" s="137">
        <v>0</v>
      </c>
      <c r="L11" s="137"/>
      <c r="M11" s="137">
        <f t="shared" si="1"/>
        <v>12139</v>
      </c>
      <c r="O11" s="116"/>
      <c r="P11" s="116"/>
      <c r="Q11" s="48"/>
      <c r="S11" s="116"/>
      <c r="T11" s="48"/>
    </row>
    <row r="12" spans="1:20" ht="30">
      <c r="A12" s="55" t="s">
        <v>87</v>
      </c>
      <c r="C12" s="48">
        <v>4720</v>
      </c>
      <c r="E12" s="137">
        <v>0</v>
      </c>
      <c r="F12" s="137"/>
      <c r="G12" s="137">
        <f t="shared" si="0"/>
        <v>4720</v>
      </c>
      <c r="H12" s="137"/>
      <c r="I12" s="137">
        <v>9121</v>
      </c>
      <c r="J12" s="137"/>
      <c r="K12" s="137">
        <v>0</v>
      </c>
      <c r="L12" s="137"/>
      <c r="M12" s="137">
        <f t="shared" si="1"/>
        <v>9121</v>
      </c>
      <c r="O12" s="116"/>
      <c r="P12" s="116"/>
      <c r="Q12" s="48"/>
      <c r="S12" s="116"/>
      <c r="T12" s="48"/>
    </row>
    <row r="13" spans="1:20" ht="30">
      <c r="A13" s="55" t="s">
        <v>107</v>
      </c>
      <c r="C13" s="48">
        <v>2786970</v>
      </c>
      <c r="E13" s="137">
        <v>0</v>
      </c>
      <c r="F13" s="137"/>
      <c r="G13" s="137">
        <f t="shared" si="0"/>
        <v>2786970</v>
      </c>
      <c r="H13" s="137"/>
      <c r="I13" s="137">
        <v>2786970</v>
      </c>
      <c r="J13" s="137"/>
      <c r="K13" s="137">
        <v>0</v>
      </c>
      <c r="L13" s="137"/>
      <c r="M13" s="137">
        <f t="shared" si="1"/>
        <v>2786970</v>
      </c>
      <c r="O13" s="116"/>
      <c r="P13" s="116"/>
      <c r="Q13" s="48"/>
      <c r="S13" s="116"/>
      <c r="T13" s="48"/>
    </row>
    <row r="14" spans="1:20" ht="30.75" thickBot="1">
      <c r="A14" s="41"/>
      <c r="C14" s="138">
        <f>SUM(C9:C13)</f>
        <v>3850249</v>
      </c>
      <c r="D14" s="47"/>
      <c r="E14" s="139">
        <f>SUM(E9:E13)</f>
        <v>0</v>
      </c>
      <c r="F14" s="138"/>
      <c r="G14" s="138">
        <f>SUM(G9:G13)</f>
        <v>3850249</v>
      </c>
      <c r="H14" s="138"/>
      <c r="I14" s="138">
        <f>SUM(I9:I13)</f>
        <v>7204440</v>
      </c>
      <c r="J14" s="138"/>
      <c r="K14" s="139">
        <f>SUM(K9:K13)</f>
        <v>0</v>
      </c>
      <c r="L14" s="138"/>
      <c r="M14" s="138">
        <f>SUM(M9:M13)</f>
        <v>7204440</v>
      </c>
    </row>
    <row r="15" spans="1:20" ht="28.5" thickTop="1">
      <c r="C15" s="46"/>
      <c r="G15" s="49"/>
      <c r="I15" s="48"/>
      <c r="M15" s="48"/>
    </row>
    <row r="16" spans="1:20">
      <c r="C16" s="135"/>
      <c r="G16" s="49"/>
      <c r="I16" s="135"/>
      <c r="M16" s="135"/>
    </row>
    <row r="17" spans="7:13">
      <c r="G17" s="49"/>
      <c r="M17" s="135"/>
    </row>
    <row r="18" spans="7:13">
      <c r="G18" s="49"/>
    </row>
    <row r="19" spans="7:13">
      <c r="G19" s="49"/>
    </row>
    <row r="20" spans="7:13">
      <c r="G20" s="49"/>
      <c r="M20" s="135"/>
    </row>
    <row r="21" spans="7:13">
      <c r="G21" s="49"/>
    </row>
    <row r="22" spans="7:13">
      <c r="G22" s="49"/>
    </row>
    <row r="23" spans="7:13">
      <c r="G23" s="49"/>
    </row>
    <row r="24" spans="7:13">
      <c r="G24" s="49"/>
    </row>
    <row r="25" spans="7:13">
      <c r="G25" s="49"/>
    </row>
    <row r="26" spans="7:13">
      <c r="G26" s="49"/>
    </row>
    <row r="27" spans="7:13">
      <c r="G27" s="49"/>
    </row>
    <row r="28" spans="7:13">
      <c r="G28" s="49"/>
    </row>
    <row r="29" spans="7:13">
      <c r="G29" s="49"/>
    </row>
    <row r="30" spans="7:13">
      <c r="G30" s="49"/>
    </row>
    <row r="31" spans="7:13">
      <c r="G31" s="49"/>
    </row>
    <row r="32" spans="7:13">
      <c r="G32" s="49"/>
    </row>
    <row r="33" spans="7:7">
      <c r="G33" s="49"/>
    </row>
    <row r="34" spans="7:7">
      <c r="G34" s="49"/>
    </row>
    <row r="35" spans="7:7">
      <c r="G35" s="49"/>
    </row>
    <row r="36" spans="7:7">
      <c r="G36" s="49"/>
    </row>
    <row r="37" spans="7:7">
      <c r="G37" s="49"/>
    </row>
    <row r="38" spans="7:7">
      <c r="G38" s="49"/>
    </row>
    <row r="39" spans="7:7">
      <c r="G39" s="49"/>
    </row>
    <row r="40" spans="7:7">
      <c r="G40" s="49"/>
    </row>
    <row r="41" spans="7:7">
      <c r="G41" s="49"/>
    </row>
  </sheetData>
  <mergeCells count="7"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43"/>
  <sheetViews>
    <sheetView rightToLeft="1" view="pageBreakPreview" zoomScale="55" zoomScaleNormal="100" zoomScaleSheetLayoutView="55" workbookViewId="0">
      <selection activeCell="A5" sqref="A5"/>
    </sheetView>
  </sheetViews>
  <sheetFormatPr defaultColWidth="8.7109375" defaultRowHeight="27.75"/>
  <cols>
    <col min="1" max="1" width="42.7109375" style="42" bestFit="1" customWidth="1"/>
    <col min="2" max="2" width="0.5703125" style="42" customWidth="1"/>
    <col min="3" max="3" width="24.85546875" style="51" bestFit="1" customWidth="1"/>
    <col min="4" max="4" width="0.5703125" style="42" customWidth="1"/>
    <col min="5" max="5" width="32.7109375" style="42" bestFit="1" customWidth="1"/>
    <col min="6" max="6" width="0.7109375" style="42" customWidth="1"/>
    <col min="7" max="7" width="32.7109375" style="42" bestFit="1" customWidth="1"/>
    <col min="8" max="8" width="1.28515625" style="42" customWidth="1"/>
    <col min="9" max="9" width="37" style="42" bestFit="1" customWidth="1"/>
    <col min="10" max="10" width="2.28515625" style="42" customWidth="1"/>
    <col min="11" max="11" width="24.85546875" style="51" bestFit="1" customWidth="1"/>
    <col min="12" max="12" width="1.85546875" style="42" customWidth="1"/>
    <col min="13" max="13" width="35.140625" style="42" bestFit="1" customWidth="1"/>
    <col min="14" max="14" width="2" style="42" customWidth="1"/>
    <col min="15" max="15" width="35.140625" style="42" bestFit="1" customWidth="1"/>
    <col min="16" max="16" width="2.28515625" style="42" customWidth="1"/>
    <col min="17" max="17" width="41.42578125" style="42" bestFit="1" customWidth="1"/>
    <col min="18" max="18" width="20.140625" style="42" bestFit="1" customWidth="1"/>
    <col min="19" max="20" width="31.5703125" style="42" bestFit="1" customWidth="1"/>
    <col min="21" max="21" width="22.28515625" style="42" bestFit="1" customWidth="1"/>
    <col min="22" max="22" width="23.85546875" style="42" bestFit="1" customWidth="1"/>
    <col min="23" max="23" width="24.42578125" style="42" customWidth="1"/>
    <col min="24" max="24" width="17.5703125" style="42" bestFit="1" customWidth="1"/>
    <col min="25" max="25" width="21.28515625" style="42" customWidth="1"/>
    <col min="26" max="26" width="23.28515625" style="42" bestFit="1" customWidth="1"/>
    <col min="27" max="16384" width="8.7109375" style="42"/>
  </cols>
  <sheetData>
    <row r="1" spans="1:26" ht="31.5" customHeight="1"/>
    <row r="2" spans="1:26" s="140" customFormat="1" ht="36">
      <c r="A2" s="224" t="s">
        <v>51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26" s="140" customFormat="1" ht="36">
      <c r="A3" s="224" t="s">
        <v>18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6" s="140" customFormat="1" ht="36">
      <c r="A4" s="224" t="str">
        <f>'درآمد ناشی از تغییر قیمت اوراق '!A4:Q4</f>
        <v>برای ماه منتهی به 1403/02/31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</row>
    <row r="5" spans="1:26" s="140" customFormat="1" ht="36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26" ht="40.5">
      <c r="A6" s="225" t="s">
        <v>62</v>
      </c>
      <c r="B6" s="225"/>
      <c r="C6" s="225"/>
      <c r="D6" s="225"/>
      <c r="E6" s="225"/>
      <c r="F6" s="225"/>
      <c r="G6" s="225"/>
      <c r="H6" s="225"/>
    </row>
    <row r="7" spans="1:26" ht="45" customHeight="1" thickBot="1">
      <c r="A7" s="210" t="s">
        <v>1</v>
      </c>
      <c r="C7" s="221" t="s">
        <v>118</v>
      </c>
      <c r="D7" s="221" t="s">
        <v>20</v>
      </c>
      <c r="E7" s="221" t="s">
        <v>20</v>
      </c>
      <c r="F7" s="221" t="s">
        <v>20</v>
      </c>
      <c r="G7" s="221" t="s">
        <v>20</v>
      </c>
      <c r="H7" s="221" t="s">
        <v>20</v>
      </c>
      <c r="I7" s="221" t="s">
        <v>20</v>
      </c>
      <c r="K7" s="221" t="s">
        <v>119</v>
      </c>
      <c r="L7" s="221" t="s">
        <v>21</v>
      </c>
      <c r="M7" s="221" t="s">
        <v>21</v>
      </c>
      <c r="N7" s="221" t="s">
        <v>21</v>
      </c>
      <c r="O7" s="221" t="s">
        <v>21</v>
      </c>
      <c r="P7" s="221" t="s">
        <v>21</v>
      </c>
      <c r="Q7" s="221" t="s">
        <v>21</v>
      </c>
    </row>
    <row r="8" spans="1:26" s="44" customFormat="1" ht="54.75" customHeight="1" thickBot="1">
      <c r="A8" s="221" t="s">
        <v>1</v>
      </c>
      <c r="C8" s="142" t="s">
        <v>4</v>
      </c>
      <c r="E8" s="142" t="s">
        <v>33</v>
      </c>
      <c r="G8" s="142" t="s">
        <v>34</v>
      </c>
      <c r="I8" s="142" t="s">
        <v>36</v>
      </c>
      <c r="K8" s="142" t="s">
        <v>4</v>
      </c>
      <c r="M8" s="142" t="s">
        <v>33</v>
      </c>
      <c r="O8" s="142" t="s">
        <v>34</v>
      </c>
      <c r="Q8" s="142" t="s">
        <v>36</v>
      </c>
      <c r="S8" s="143"/>
    </row>
    <row r="9" spans="1:26" ht="34.5" customHeight="1">
      <c r="A9" s="55" t="s">
        <v>88</v>
      </c>
      <c r="C9" s="144">
        <v>2721111</v>
      </c>
      <c r="D9" s="144"/>
      <c r="E9" s="144">
        <v>51875235932</v>
      </c>
      <c r="F9" s="144"/>
      <c r="G9" s="144">
        <v>47471352843</v>
      </c>
      <c r="H9" s="144"/>
      <c r="I9" s="144">
        <f>E9-G9</f>
        <v>4403883089</v>
      </c>
      <c r="J9" s="144"/>
      <c r="K9" s="144">
        <v>2721111</v>
      </c>
      <c r="L9" s="144"/>
      <c r="M9" s="144">
        <v>51875235932</v>
      </c>
      <c r="N9" s="144"/>
      <c r="O9" s="144">
        <v>47471352843</v>
      </c>
      <c r="P9" s="144"/>
      <c r="Q9" s="144">
        <f>M9-O9</f>
        <v>4403883089</v>
      </c>
      <c r="R9" s="46"/>
      <c r="S9" s="46"/>
      <c r="T9" s="46"/>
      <c r="U9" s="48"/>
      <c r="V9" s="48"/>
      <c r="W9" s="22"/>
      <c r="X9" s="48"/>
      <c r="Y9" s="46"/>
      <c r="Z9" s="48"/>
    </row>
    <row r="10" spans="1:26" ht="34.5" customHeight="1">
      <c r="A10" s="55" t="s">
        <v>92</v>
      </c>
      <c r="C10" s="144">
        <v>6483139</v>
      </c>
      <c r="D10" s="144"/>
      <c r="E10" s="144">
        <v>55746074872</v>
      </c>
      <c r="F10" s="144"/>
      <c r="G10" s="144">
        <v>54502510411</v>
      </c>
      <c r="H10" s="144"/>
      <c r="I10" s="144">
        <f t="shared" ref="I10:I23" si="0">E10-G10</f>
        <v>1243564461</v>
      </c>
      <c r="J10" s="144"/>
      <c r="K10" s="144">
        <v>6483139</v>
      </c>
      <c r="L10" s="144"/>
      <c r="M10" s="144">
        <v>55746074872</v>
      </c>
      <c r="N10" s="144"/>
      <c r="O10" s="144">
        <v>54502510411</v>
      </c>
      <c r="P10" s="144"/>
      <c r="Q10" s="144">
        <f t="shared" ref="Q10:Q23" si="1">M10-O10</f>
        <v>1243564461</v>
      </c>
      <c r="R10" s="46"/>
      <c r="S10" s="46"/>
      <c r="T10" s="46"/>
      <c r="U10" s="48"/>
      <c r="V10" s="48"/>
      <c r="W10" s="22"/>
      <c r="X10" s="48"/>
      <c r="Y10" s="46"/>
      <c r="Z10" s="48"/>
    </row>
    <row r="11" spans="1:26" ht="34.5" customHeight="1">
      <c r="A11" s="55" t="s">
        <v>83</v>
      </c>
      <c r="C11" s="144">
        <v>100000</v>
      </c>
      <c r="D11" s="144"/>
      <c r="E11" s="144">
        <v>2336017517</v>
      </c>
      <c r="F11" s="144"/>
      <c r="G11" s="144">
        <v>2217571418</v>
      </c>
      <c r="H11" s="144"/>
      <c r="I11" s="144">
        <f t="shared" si="0"/>
        <v>118446099</v>
      </c>
      <c r="J11" s="144"/>
      <c r="K11" s="144">
        <v>100000</v>
      </c>
      <c r="L11" s="144"/>
      <c r="M11" s="144">
        <v>2336017517</v>
      </c>
      <c r="N11" s="144"/>
      <c r="O11" s="144">
        <v>2217571418</v>
      </c>
      <c r="P11" s="144"/>
      <c r="Q11" s="144">
        <f t="shared" si="1"/>
        <v>118446099</v>
      </c>
      <c r="R11" s="46"/>
      <c r="S11" s="46"/>
      <c r="T11" s="46"/>
      <c r="U11" s="48"/>
      <c r="V11" s="48"/>
      <c r="W11" s="22"/>
      <c r="X11" s="48"/>
      <c r="Y11" s="46"/>
      <c r="Z11" s="48"/>
    </row>
    <row r="12" spans="1:26" ht="34.5" customHeight="1">
      <c r="A12" s="55" t="s">
        <v>102</v>
      </c>
      <c r="C12" s="144">
        <v>44444</v>
      </c>
      <c r="D12" s="144"/>
      <c r="E12" s="144">
        <v>128518337</v>
      </c>
      <c r="F12" s="144"/>
      <c r="G12" s="144">
        <v>121979763</v>
      </c>
      <c r="H12" s="144"/>
      <c r="I12" s="144">
        <f t="shared" si="0"/>
        <v>6538574</v>
      </c>
      <c r="J12" s="144"/>
      <c r="K12" s="144">
        <v>44444</v>
      </c>
      <c r="L12" s="144"/>
      <c r="M12" s="144">
        <v>128518337</v>
      </c>
      <c r="N12" s="144"/>
      <c r="O12" s="144">
        <v>121979763</v>
      </c>
      <c r="P12" s="144"/>
      <c r="Q12" s="144">
        <f t="shared" si="1"/>
        <v>6538574</v>
      </c>
      <c r="R12" s="46"/>
      <c r="S12" s="46"/>
      <c r="T12" s="46"/>
      <c r="U12" s="48"/>
      <c r="V12" s="48"/>
      <c r="W12" s="22"/>
      <c r="X12" s="48"/>
      <c r="Y12" s="46"/>
      <c r="Z12" s="48"/>
    </row>
    <row r="13" spans="1:26" ht="34.5" customHeight="1">
      <c r="A13" s="55" t="s">
        <v>89</v>
      </c>
      <c r="C13" s="144">
        <v>200000</v>
      </c>
      <c r="D13" s="144"/>
      <c r="E13" s="144">
        <v>6245215039</v>
      </c>
      <c r="F13" s="144"/>
      <c r="G13" s="144">
        <v>6147268114</v>
      </c>
      <c r="H13" s="144"/>
      <c r="I13" s="144">
        <f t="shared" si="0"/>
        <v>97946925</v>
      </c>
      <c r="J13" s="144"/>
      <c r="K13" s="144">
        <v>200000</v>
      </c>
      <c r="L13" s="144"/>
      <c r="M13" s="144">
        <v>6245215039</v>
      </c>
      <c r="N13" s="144"/>
      <c r="O13" s="144">
        <v>6147268114</v>
      </c>
      <c r="P13" s="144"/>
      <c r="Q13" s="144">
        <f t="shared" si="1"/>
        <v>97946925</v>
      </c>
      <c r="R13" s="46"/>
      <c r="S13" s="46"/>
      <c r="T13" s="46"/>
      <c r="U13" s="48"/>
      <c r="V13" s="48"/>
      <c r="W13" s="22"/>
      <c r="X13" s="48"/>
      <c r="Y13" s="46"/>
      <c r="Z13" s="48"/>
    </row>
    <row r="14" spans="1:26" ht="34.5" customHeight="1">
      <c r="A14" s="55" t="s">
        <v>106</v>
      </c>
      <c r="C14" s="144">
        <v>600000</v>
      </c>
      <c r="D14" s="144"/>
      <c r="E14" s="144">
        <v>2666638545</v>
      </c>
      <c r="F14" s="144"/>
      <c r="G14" s="144">
        <v>2556183570</v>
      </c>
      <c r="H14" s="144"/>
      <c r="I14" s="144">
        <f t="shared" si="0"/>
        <v>110454975</v>
      </c>
      <c r="J14" s="144"/>
      <c r="K14" s="144">
        <v>600000</v>
      </c>
      <c r="L14" s="144"/>
      <c r="M14" s="144">
        <v>2666638545</v>
      </c>
      <c r="N14" s="144"/>
      <c r="O14" s="144">
        <v>2556183570</v>
      </c>
      <c r="P14" s="144"/>
      <c r="Q14" s="144">
        <f t="shared" si="1"/>
        <v>110454975</v>
      </c>
      <c r="R14" s="46"/>
      <c r="S14" s="46"/>
      <c r="T14" s="46"/>
      <c r="U14" s="48"/>
      <c r="V14" s="48"/>
      <c r="W14" s="22"/>
      <c r="X14" s="48"/>
      <c r="Y14" s="46"/>
      <c r="Z14" s="48"/>
    </row>
    <row r="15" spans="1:26" ht="34.5" customHeight="1">
      <c r="A15" s="55" t="s">
        <v>84</v>
      </c>
      <c r="C15" s="144">
        <v>28400000</v>
      </c>
      <c r="D15" s="144"/>
      <c r="E15" s="144">
        <v>30830155072</v>
      </c>
      <c r="F15" s="144"/>
      <c r="G15" s="144">
        <v>33431743360</v>
      </c>
      <c r="H15" s="144"/>
      <c r="I15" s="144">
        <f t="shared" si="0"/>
        <v>-2601588288</v>
      </c>
      <c r="J15" s="144"/>
      <c r="K15" s="144">
        <v>28400000</v>
      </c>
      <c r="L15" s="144"/>
      <c r="M15" s="144">
        <v>30830155072</v>
      </c>
      <c r="N15" s="144"/>
      <c r="O15" s="144">
        <v>33431743360</v>
      </c>
      <c r="P15" s="144"/>
      <c r="Q15" s="144">
        <f t="shared" si="1"/>
        <v>-2601588288</v>
      </c>
      <c r="R15" s="46"/>
      <c r="S15" s="46"/>
      <c r="T15" s="46"/>
      <c r="U15" s="48"/>
      <c r="V15" s="48"/>
      <c r="W15" s="22"/>
      <c r="X15" s="48"/>
      <c r="Y15" s="46"/>
      <c r="Z15" s="48"/>
    </row>
    <row r="16" spans="1:26" ht="34.5" customHeight="1">
      <c r="A16" s="55" t="s">
        <v>82</v>
      </c>
      <c r="C16" s="144">
        <v>10000</v>
      </c>
      <c r="D16" s="144"/>
      <c r="E16" s="144">
        <v>487459893</v>
      </c>
      <c r="F16" s="144"/>
      <c r="G16" s="144">
        <v>447153817</v>
      </c>
      <c r="H16" s="144"/>
      <c r="I16" s="144">
        <f t="shared" si="0"/>
        <v>40306076</v>
      </c>
      <c r="J16" s="144"/>
      <c r="K16" s="144">
        <v>10000</v>
      </c>
      <c r="L16" s="144"/>
      <c r="M16" s="144">
        <v>487459893</v>
      </c>
      <c r="N16" s="144"/>
      <c r="O16" s="144">
        <v>447153817</v>
      </c>
      <c r="P16" s="144"/>
      <c r="Q16" s="144">
        <f t="shared" si="1"/>
        <v>40306076</v>
      </c>
      <c r="R16" s="46"/>
      <c r="S16" s="46"/>
      <c r="T16" s="46"/>
      <c r="U16" s="48"/>
      <c r="V16" s="48"/>
      <c r="W16" s="22"/>
      <c r="X16" s="48"/>
      <c r="Y16" s="46"/>
      <c r="Z16" s="48"/>
    </row>
    <row r="17" spans="1:26" ht="34.5" customHeight="1">
      <c r="A17" s="55" t="s">
        <v>70</v>
      </c>
      <c r="C17" s="144">
        <v>7820000</v>
      </c>
      <c r="D17" s="144"/>
      <c r="E17" s="144">
        <v>17036965438</v>
      </c>
      <c r="F17" s="144"/>
      <c r="G17" s="144">
        <v>18547501254</v>
      </c>
      <c r="H17" s="144"/>
      <c r="I17" s="144">
        <f t="shared" si="0"/>
        <v>-1510535816</v>
      </c>
      <c r="J17" s="144"/>
      <c r="K17" s="144">
        <v>7820002</v>
      </c>
      <c r="L17" s="144"/>
      <c r="M17" s="144">
        <v>17036965440</v>
      </c>
      <c r="N17" s="144"/>
      <c r="O17" s="144">
        <v>18547505999</v>
      </c>
      <c r="P17" s="144"/>
      <c r="Q17" s="144">
        <f t="shared" si="1"/>
        <v>-1510540559</v>
      </c>
      <c r="R17" s="46"/>
      <c r="S17" s="46"/>
      <c r="T17" s="46"/>
      <c r="U17" s="48"/>
      <c r="V17" s="48"/>
      <c r="W17" s="22"/>
      <c r="X17" s="48"/>
      <c r="Y17" s="46"/>
      <c r="Z17" s="48"/>
    </row>
    <row r="18" spans="1:26" ht="34.5" customHeight="1">
      <c r="A18" s="55" t="s">
        <v>71</v>
      </c>
      <c r="C18" s="144">
        <v>200000</v>
      </c>
      <c r="D18" s="144"/>
      <c r="E18" s="144">
        <v>1442946455</v>
      </c>
      <c r="F18" s="144"/>
      <c r="G18" s="144">
        <v>1592492538</v>
      </c>
      <c r="H18" s="144"/>
      <c r="I18" s="144">
        <f t="shared" si="0"/>
        <v>-149546083</v>
      </c>
      <c r="J18" s="144"/>
      <c r="K18" s="144">
        <v>200000</v>
      </c>
      <c r="L18" s="144"/>
      <c r="M18" s="144">
        <v>1442946455</v>
      </c>
      <c r="N18" s="144"/>
      <c r="O18" s="144">
        <v>1592492538</v>
      </c>
      <c r="P18" s="144"/>
      <c r="Q18" s="144">
        <f t="shared" si="1"/>
        <v>-149546083</v>
      </c>
      <c r="R18" s="46"/>
      <c r="S18" s="46"/>
      <c r="T18" s="46"/>
      <c r="U18" s="48"/>
      <c r="V18" s="48"/>
      <c r="W18" s="22"/>
      <c r="X18" s="48"/>
      <c r="Y18" s="46"/>
      <c r="Z18" s="48"/>
    </row>
    <row r="19" spans="1:26" ht="34.5" customHeight="1">
      <c r="A19" s="55" t="s">
        <v>100</v>
      </c>
      <c r="C19" s="144">
        <v>227125</v>
      </c>
      <c r="D19" s="144"/>
      <c r="E19" s="144">
        <v>1748693174</v>
      </c>
      <c r="F19" s="144"/>
      <c r="G19" s="144">
        <v>1488037368</v>
      </c>
      <c r="H19" s="144"/>
      <c r="I19" s="144">
        <f t="shared" si="0"/>
        <v>260655806</v>
      </c>
      <c r="J19" s="144"/>
      <c r="K19" s="144">
        <v>227125</v>
      </c>
      <c r="L19" s="144"/>
      <c r="M19" s="144">
        <v>1748693174</v>
      </c>
      <c r="N19" s="144"/>
      <c r="O19" s="144">
        <v>1488037368</v>
      </c>
      <c r="P19" s="144"/>
      <c r="Q19" s="144">
        <f t="shared" si="1"/>
        <v>260655806</v>
      </c>
      <c r="R19" s="46"/>
      <c r="S19" s="46"/>
      <c r="T19" s="46"/>
      <c r="U19" s="48"/>
      <c r="V19" s="48"/>
      <c r="W19" s="22"/>
      <c r="X19" s="48"/>
      <c r="Y19" s="46"/>
      <c r="Z19" s="48"/>
    </row>
    <row r="20" spans="1:26" ht="34.5" customHeight="1">
      <c r="A20" s="55" t="s">
        <v>121</v>
      </c>
      <c r="C20" s="144">
        <v>7000000</v>
      </c>
      <c r="D20" s="144"/>
      <c r="E20" s="144">
        <v>49225638865</v>
      </c>
      <c r="F20" s="144"/>
      <c r="G20" s="144">
        <v>49225638865</v>
      </c>
      <c r="H20" s="144"/>
      <c r="I20" s="144">
        <f t="shared" si="0"/>
        <v>0</v>
      </c>
      <c r="J20" s="144"/>
      <c r="K20" s="144">
        <v>7000000</v>
      </c>
      <c r="L20" s="144"/>
      <c r="M20" s="144">
        <v>49225638865</v>
      </c>
      <c r="N20" s="144"/>
      <c r="O20" s="144">
        <v>49225638865</v>
      </c>
      <c r="P20" s="144"/>
      <c r="Q20" s="144">
        <f t="shared" si="1"/>
        <v>0</v>
      </c>
      <c r="R20" s="46"/>
      <c r="S20" s="46"/>
      <c r="T20" s="46"/>
      <c r="U20" s="48"/>
      <c r="V20" s="48"/>
      <c r="W20" s="22"/>
      <c r="X20" s="48"/>
      <c r="Y20" s="46"/>
      <c r="Z20" s="48"/>
    </row>
    <row r="21" spans="1:26" ht="34.5" customHeight="1">
      <c r="A21" s="55" t="s">
        <v>67</v>
      </c>
      <c r="C21" s="144">
        <v>1200000</v>
      </c>
      <c r="D21" s="144"/>
      <c r="E21" s="144">
        <v>34193588076</v>
      </c>
      <c r="F21" s="144"/>
      <c r="G21" s="144">
        <v>33614794800</v>
      </c>
      <c r="H21" s="144"/>
      <c r="I21" s="144">
        <f t="shared" si="0"/>
        <v>578793276</v>
      </c>
      <c r="J21" s="144"/>
      <c r="K21" s="144">
        <v>1400000</v>
      </c>
      <c r="L21" s="144"/>
      <c r="M21" s="144">
        <v>39807987692</v>
      </c>
      <c r="N21" s="144"/>
      <c r="O21" s="144">
        <v>39217260600</v>
      </c>
      <c r="P21" s="144"/>
      <c r="Q21" s="144">
        <f t="shared" si="1"/>
        <v>590727092</v>
      </c>
      <c r="R21" s="46"/>
      <c r="S21" s="46"/>
      <c r="T21" s="46"/>
      <c r="U21" s="48"/>
      <c r="V21" s="48"/>
      <c r="W21" s="22"/>
      <c r="X21" s="48"/>
      <c r="Y21" s="46"/>
      <c r="Z21" s="48"/>
    </row>
    <row r="22" spans="1:26" ht="34.5" customHeight="1">
      <c r="A22" s="55" t="s">
        <v>112</v>
      </c>
      <c r="C22" s="144">
        <v>0</v>
      </c>
      <c r="D22" s="144"/>
      <c r="E22" s="144">
        <v>0</v>
      </c>
      <c r="F22" s="144"/>
      <c r="G22" s="144">
        <v>0</v>
      </c>
      <c r="H22" s="144"/>
      <c r="I22" s="144">
        <f t="shared" si="0"/>
        <v>0</v>
      </c>
      <c r="J22" s="144"/>
      <c r="K22" s="144">
        <v>100000</v>
      </c>
      <c r="L22" s="144"/>
      <c r="M22" s="144">
        <v>4889731955</v>
      </c>
      <c r="N22" s="144"/>
      <c r="O22" s="144">
        <v>4954593595</v>
      </c>
      <c r="P22" s="144"/>
      <c r="Q22" s="144">
        <f t="shared" si="1"/>
        <v>-64861640</v>
      </c>
      <c r="R22" s="46"/>
      <c r="S22" s="46"/>
      <c r="T22" s="46"/>
      <c r="U22" s="48"/>
      <c r="V22" s="48"/>
      <c r="W22" s="22"/>
      <c r="X22" s="48"/>
      <c r="Y22" s="46"/>
      <c r="Z22" s="48"/>
    </row>
    <row r="23" spans="1:26" ht="34.5" customHeight="1">
      <c r="A23" s="55" t="s">
        <v>85</v>
      </c>
      <c r="C23" s="144">
        <v>0</v>
      </c>
      <c r="D23" s="144"/>
      <c r="E23" s="144">
        <v>0</v>
      </c>
      <c r="F23" s="144"/>
      <c r="G23" s="144">
        <v>0</v>
      </c>
      <c r="H23" s="144"/>
      <c r="I23" s="144">
        <f t="shared" si="0"/>
        <v>0</v>
      </c>
      <c r="J23" s="144"/>
      <c r="K23" s="144">
        <v>2</v>
      </c>
      <c r="L23" s="144"/>
      <c r="M23" s="144">
        <v>2</v>
      </c>
      <c r="N23" s="144"/>
      <c r="O23" s="144">
        <v>11252</v>
      </c>
      <c r="P23" s="144"/>
      <c r="Q23" s="144">
        <f t="shared" si="1"/>
        <v>-11250</v>
      </c>
      <c r="R23" s="46"/>
      <c r="S23" s="46"/>
      <c r="T23" s="46"/>
      <c r="U23" s="48"/>
      <c r="V23" s="48"/>
      <c r="W23" s="22"/>
      <c r="X23" s="48"/>
      <c r="Y23" s="46"/>
      <c r="Z23" s="48"/>
    </row>
    <row r="24" spans="1:26" ht="34.5" customHeight="1">
      <c r="A24" s="55" t="s">
        <v>77</v>
      </c>
      <c r="C24" s="144">
        <v>0</v>
      </c>
      <c r="D24" s="144"/>
      <c r="E24" s="144">
        <v>0</v>
      </c>
      <c r="F24" s="144"/>
      <c r="G24" s="144">
        <v>0</v>
      </c>
      <c r="H24" s="144"/>
      <c r="I24" s="144">
        <f t="shared" ref="I24:I25" si="2">E24-G24</f>
        <v>0</v>
      </c>
      <c r="J24" s="144"/>
      <c r="K24" s="144">
        <v>2</v>
      </c>
      <c r="L24" s="144"/>
      <c r="M24" s="144">
        <v>2</v>
      </c>
      <c r="N24" s="144"/>
      <c r="O24" s="144">
        <v>6770</v>
      </c>
      <c r="P24" s="144"/>
      <c r="Q24" s="144">
        <f t="shared" ref="Q24:Q25" si="3">M24-O24</f>
        <v>-6768</v>
      </c>
      <c r="R24" s="46"/>
      <c r="S24" s="46"/>
      <c r="T24" s="46"/>
      <c r="U24" s="48"/>
      <c r="V24" s="48"/>
      <c r="X24" s="48"/>
      <c r="Y24" s="46"/>
    </row>
    <row r="25" spans="1:26" ht="34.5" customHeight="1">
      <c r="A25" s="55" t="s">
        <v>103</v>
      </c>
      <c r="C25" s="144">
        <v>0</v>
      </c>
      <c r="D25" s="144"/>
      <c r="E25" s="144">
        <v>0</v>
      </c>
      <c r="F25" s="144"/>
      <c r="G25" s="144">
        <v>0</v>
      </c>
      <c r="H25" s="144"/>
      <c r="I25" s="144">
        <f t="shared" si="2"/>
        <v>0</v>
      </c>
      <c r="J25" s="144"/>
      <c r="K25" s="144">
        <v>200000</v>
      </c>
      <c r="L25" s="144"/>
      <c r="M25" s="144">
        <v>1163038520</v>
      </c>
      <c r="N25" s="144"/>
      <c r="O25" s="144">
        <v>1220570624</v>
      </c>
      <c r="P25" s="144"/>
      <c r="Q25" s="144">
        <f t="shared" si="3"/>
        <v>-57532104</v>
      </c>
      <c r="R25" s="46"/>
      <c r="S25" s="46"/>
      <c r="T25" s="46"/>
      <c r="U25" s="48"/>
      <c r="V25" s="48"/>
      <c r="X25" s="48"/>
      <c r="Y25" s="46"/>
    </row>
    <row r="26" spans="1:26" s="145" customFormat="1" ht="38.25" customHeight="1" thickBot="1">
      <c r="C26" s="144"/>
      <c r="E26" s="146">
        <f>SUM(E9:E25)</f>
        <v>253963147215</v>
      </c>
      <c r="F26" s="144"/>
      <c r="G26" s="146">
        <f>SUM(G9:G25)</f>
        <v>251364228121</v>
      </c>
      <c r="H26" s="144">
        <f ca="1">SUM(H9:H28)</f>
        <v>0</v>
      </c>
      <c r="I26" s="147">
        <f>SUM(I9:I25)</f>
        <v>2598919094</v>
      </c>
      <c r="J26" s="145">
        <f ca="1">SUM(J9:J28)</f>
        <v>0</v>
      </c>
      <c r="K26" s="144"/>
      <c r="L26" s="145">
        <f ca="1">SUM(L9:L28)</f>
        <v>0</v>
      </c>
      <c r="M26" s="147">
        <f>SUM(M9:M25)</f>
        <v>265630317312</v>
      </c>
      <c r="N26" s="147">
        <f ca="1">SUM(N9:N28)</f>
        <v>0</v>
      </c>
      <c r="O26" s="147">
        <f>SUM(O9:O25)</f>
        <v>263141880907</v>
      </c>
      <c r="P26" s="147">
        <f ca="1">SUM(P9:P28)</f>
        <v>0</v>
      </c>
      <c r="Q26" s="147">
        <f>SUM(Q9:Q25)</f>
        <v>2488436405</v>
      </c>
      <c r="R26" s="144"/>
      <c r="S26" s="144"/>
    </row>
    <row r="27" spans="1:26" ht="38.25" customHeight="1" thickTop="1">
      <c r="M27" s="49"/>
    </row>
    <row r="28" spans="1:26" s="144" customFormat="1" ht="38.25" customHeight="1"/>
    <row r="29" spans="1:26" s="144" customFormat="1" ht="38.25" customHeight="1"/>
    <row r="30" spans="1:26" s="144" customFormat="1" ht="38.25" customHeight="1"/>
    <row r="31" spans="1:26" s="144" customFormat="1" ht="38.25" customHeight="1">
      <c r="G31" s="148"/>
      <c r="H31" s="148"/>
    </row>
    <row r="32" spans="1:26" s="144" customFormat="1" ht="38.25" customHeight="1"/>
    <row r="33" spans="9:9" s="144" customFormat="1" ht="38.25" customHeight="1"/>
    <row r="34" spans="9:9" s="144" customFormat="1" ht="38.25" customHeight="1"/>
    <row r="35" spans="9:9" s="144" customFormat="1" ht="38.25" customHeight="1"/>
    <row r="36" spans="9:9" s="144" customFormat="1" ht="38.25" customHeight="1"/>
    <row r="37" spans="9:9" ht="38.25" customHeight="1">
      <c r="I37" s="46"/>
    </row>
    <row r="38" spans="9:9" ht="38.25" customHeight="1">
      <c r="I38" s="46"/>
    </row>
    <row r="39" spans="9:9" ht="38.25" customHeight="1"/>
    <row r="40" spans="9:9" ht="38.25" customHeight="1"/>
    <row r="41" spans="9:9" ht="38.25" customHeight="1"/>
    <row r="42" spans="9:9" ht="38.25" customHeight="1"/>
    <row r="43" spans="9:9" ht="38.25" customHeight="1"/>
  </sheetData>
  <sortState xmlns:xlrd2="http://schemas.microsoft.com/office/spreadsheetml/2017/richdata2" ref="A9:Q36">
    <sortCondition descending="1" ref="Q9:Q41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56"/>
  <sheetViews>
    <sheetView rightToLeft="1" view="pageBreakPreview" zoomScale="60" zoomScaleNormal="50" workbookViewId="0">
      <selection activeCell="A5" sqref="A5"/>
    </sheetView>
  </sheetViews>
  <sheetFormatPr defaultColWidth="9.140625" defaultRowHeight="42.75"/>
  <cols>
    <col min="1" max="1" width="68.42578125" style="156" bestFit="1" customWidth="1"/>
    <col min="2" max="2" width="1" style="156" customWidth="1"/>
    <col min="3" max="3" width="22.7109375" style="157" bestFit="1" customWidth="1"/>
    <col min="4" max="4" width="1" style="156" customWidth="1"/>
    <col min="5" max="5" width="29.85546875" style="156" bestFit="1" customWidth="1"/>
    <col min="6" max="6" width="1" style="156" customWidth="1"/>
    <col min="7" max="7" width="33.42578125" style="156" customWidth="1"/>
    <col min="8" max="8" width="1" style="156" customWidth="1"/>
    <col min="9" max="9" width="33" style="156" bestFit="1" customWidth="1"/>
    <col min="10" max="10" width="1" style="156" customWidth="1"/>
    <col min="11" max="11" width="23.42578125" style="157" bestFit="1" customWidth="1"/>
    <col min="12" max="12" width="1" style="156" customWidth="1"/>
    <col min="13" max="13" width="30.85546875" style="156" customWidth="1"/>
    <col min="14" max="14" width="1" style="156" customWidth="1"/>
    <col min="15" max="15" width="32.5703125" style="156" bestFit="1" customWidth="1"/>
    <col min="16" max="16" width="1" style="156" customWidth="1"/>
    <col min="17" max="17" width="30.5703125" style="7" customWidth="1"/>
    <col min="18" max="18" width="1.85546875" style="156" customWidth="1"/>
    <col min="19" max="19" width="28.42578125" style="156" bestFit="1" customWidth="1"/>
    <col min="20" max="20" width="23.85546875" style="156" bestFit="1" customWidth="1"/>
    <col min="21" max="21" width="28.5703125" style="156" bestFit="1" customWidth="1"/>
    <col min="22" max="22" width="15.42578125" style="156" customWidth="1"/>
    <col min="23" max="24" width="29.7109375" style="156" bestFit="1" customWidth="1"/>
    <col min="25" max="25" width="12.85546875" style="152" customWidth="1"/>
    <col min="26" max="26" width="15.140625" style="156" bestFit="1" customWidth="1"/>
    <col min="27" max="27" width="22.28515625" style="156" bestFit="1" customWidth="1"/>
    <col min="28" max="16384" width="9.140625" style="156"/>
  </cols>
  <sheetData>
    <row r="1" spans="1:27" s="149" customFormat="1" ht="18.75" customHeight="1">
      <c r="C1" s="150"/>
      <c r="K1" s="150"/>
      <c r="Q1" s="151"/>
      <c r="Y1" s="152"/>
    </row>
    <row r="2" spans="1:27" s="153" customFormat="1">
      <c r="A2" s="226" t="s">
        <v>51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Y2" s="152"/>
    </row>
    <row r="3" spans="1:27" s="153" customFormat="1">
      <c r="A3" s="226" t="s">
        <v>18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Y3" s="152"/>
    </row>
    <row r="4" spans="1:27" s="153" customFormat="1">
      <c r="A4" s="226" t="str">
        <f>'درآمد سود سهام '!A4:S4</f>
        <v>برای ماه منتهی به 1403/02/31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Y4" s="152"/>
    </row>
    <row r="5" spans="1:27" s="149" customFormat="1">
      <c r="A5" s="141"/>
      <c r="B5" s="141"/>
      <c r="C5" s="141"/>
      <c r="D5" s="141"/>
      <c r="E5" s="141"/>
      <c r="F5" s="141"/>
      <c r="G5" s="154"/>
      <c r="H5" s="141"/>
      <c r="I5" s="137"/>
      <c r="J5" s="141"/>
      <c r="K5" s="141"/>
      <c r="L5" s="141"/>
      <c r="M5" s="141"/>
      <c r="N5" s="141"/>
      <c r="O5" s="141"/>
      <c r="P5" s="141"/>
      <c r="Q5" s="155"/>
      <c r="Y5" s="152"/>
    </row>
    <row r="6" spans="1:27">
      <c r="A6" s="225" t="s">
        <v>128</v>
      </c>
      <c r="B6" s="225"/>
      <c r="C6" s="225"/>
      <c r="D6" s="225"/>
      <c r="E6" s="225"/>
      <c r="F6" s="225"/>
      <c r="G6" s="225"/>
      <c r="H6" s="225"/>
      <c r="I6" s="225"/>
    </row>
    <row r="7" spans="1:27" s="78" customFormat="1" ht="43.5" thickBot="1">
      <c r="A7" s="198" t="s">
        <v>1</v>
      </c>
      <c r="C7" s="227" t="s">
        <v>118</v>
      </c>
      <c r="D7" s="227" t="s">
        <v>20</v>
      </c>
      <c r="E7" s="227" t="s">
        <v>20</v>
      </c>
      <c r="F7" s="227" t="s">
        <v>20</v>
      </c>
      <c r="G7" s="227" t="s">
        <v>20</v>
      </c>
      <c r="H7" s="227" t="s">
        <v>20</v>
      </c>
      <c r="I7" s="227" t="s">
        <v>20</v>
      </c>
      <c r="J7" s="42"/>
      <c r="K7" s="227" t="s">
        <v>119</v>
      </c>
      <c r="L7" s="227" t="s">
        <v>21</v>
      </c>
      <c r="M7" s="227" t="s">
        <v>21</v>
      </c>
      <c r="N7" s="227" t="s">
        <v>21</v>
      </c>
      <c r="O7" s="227" t="s">
        <v>21</v>
      </c>
      <c r="P7" s="227" t="s">
        <v>21</v>
      </c>
      <c r="Q7" s="227" t="s">
        <v>21</v>
      </c>
      <c r="Y7" s="152"/>
    </row>
    <row r="8" spans="1:27" s="158" customFormat="1" ht="66" customHeight="1" thickBot="1">
      <c r="A8" s="227" t="s">
        <v>1</v>
      </c>
      <c r="C8" s="159" t="s">
        <v>4</v>
      </c>
      <c r="E8" s="159" t="s">
        <v>33</v>
      </c>
      <c r="G8" s="159" t="s">
        <v>34</v>
      </c>
      <c r="I8" s="159" t="s">
        <v>35</v>
      </c>
      <c r="K8" s="159" t="s">
        <v>4</v>
      </c>
      <c r="M8" s="159" t="s">
        <v>33</v>
      </c>
      <c r="O8" s="159" t="s">
        <v>34</v>
      </c>
      <c r="Q8" s="160" t="s">
        <v>35</v>
      </c>
      <c r="Y8" s="161"/>
    </row>
    <row r="9" spans="1:27" s="78" customFormat="1" ht="40.5" customHeight="1">
      <c r="A9" s="55" t="s">
        <v>88</v>
      </c>
      <c r="B9" s="42"/>
      <c r="C9" s="137">
        <v>1378889</v>
      </c>
      <c r="D9" s="137"/>
      <c r="E9" s="137">
        <v>25426199523</v>
      </c>
      <c r="F9" s="137"/>
      <c r="G9" s="137">
        <v>26745414207</v>
      </c>
      <c r="H9" s="137"/>
      <c r="I9" s="144">
        <f>E9-G9</f>
        <v>-1319214684</v>
      </c>
      <c r="J9" s="137"/>
      <c r="K9" s="137">
        <v>1378889</v>
      </c>
      <c r="L9" s="137"/>
      <c r="M9" s="137">
        <v>25426199523</v>
      </c>
      <c r="N9" s="137"/>
      <c r="O9" s="137">
        <v>24055514907</v>
      </c>
      <c r="P9" s="137"/>
      <c r="Q9" s="144">
        <f>M9-O9</f>
        <v>1370684616</v>
      </c>
      <c r="S9" s="95"/>
      <c r="T9" s="95"/>
      <c r="U9" s="95"/>
      <c r="V9" s="95"/>
      <c r="W9" s="95"/>
      <c r="X9" s="95"/>
      <c r="Y9" s="95"/>
    </row>
    <row r="10" spans="1:27" s="78" customFormat="1" ht="40.5" customHeight="1">
      <c r="A10" s="55" t="s">
        <v>101</v>
      </c>
      <c r="B10" s="42"/>
      <c r="C10" s="137">
        <v>100000000</v>
      </c>
      <c r="D10" s="137"/>
      <c r="E10" s="137">
        <v>268294095000</v>
      </c>
      <c r="F10" s="137"/>
      <c r="G10" s="137">
        <v>298949803000</v>
      </c>
      <c r="H10" s="137"/>
      <c r="I10" s="144">
        <f t="shared" ref="I10:I28" si="0">E10-G10</f>
        <v>-30655708000</v>
      </c>
      <c r="J10" s="137"/>
      <c r="K10" s="137">
        <v>100000000</v>
      </c>
      <c r="L10" s="137"/>
      <c r="M10" s="137">
        <v>268294095000</v>
      </c>
      <c r="N10" s="137"/>
      <c r="O10" s="137">
        <v>299566236919</v>
      </c>
      <c r="P10" s="137"/>
      <c r="Q10" s="144">
        <f t="shared" ref="Q10:Q28" si="1">M10-O10</f>
        <v>-31272141919</v>
      </c>
      <c r="S10" s="95"/>
      <c r="T10" s="95"/>
      <c r="U10" s="95"/>
      <c r="V10" s="95"/>
      <c r="W10" s="95"/>
      <c r="X10" s="95"/>
      <c r="Y10" s="95"/>
    </row>
    <row r="11" spans="1:27" s="78" customFormat="1" ht="40.5" customHeight="1">
      <c r="A11" s="55" t="s">
        <v>69</v>
      </c>
      <c r="B11" s="42"/>
      <c r="C11" s="137">
        <v>50000000</v>
      </c>
      <c r="D11" s="137"/>
      <c r="E11" s="137">
        <v>306167400000</v>
      </c>
      <c r="F11" s="137"/>
      <c r="G11" s="137">
        <v>370998291390</v>
      </c>
      <c r="H11" s="137"/>
      <c r="I11" s="144">
        <f t="shared" si="0"/>
        <v>-64830891390</v>
      </c>
      <c r="J11" s="137"/>
      <c r="K11" s="137">
        <v>50000000</v>
      </c>
      <c r="L11" s="137"/>
      <c r="M11" s="137">
        <v>306167400000</v>
      </c>
      <c r="N11" s="137"/>
      <c r="O11" s="137">
        <v>399132988330</v>
      </c>
      <c r="P11" s="137"/>
      <c r="Q11" s="144">
        <f t="shared" si="1"/>
        <v>-92965588330</v>
      </c>
      <c r="S11" s="95"/>
      <c r="T11" s="95"/>
      <c r="U11" s="95"/>
      <c r="V11" s="95"/>
      <c r="W11" s="95"/>
      <c r="X11" s="95"/>
      <c r="Y11" s="95"/>
    </row>
    <row r="12" spans="1:27" s="78" customFormat="1" ht="40.5" customHeight="1">
      <c r="A12" s="55" t="s">
        <v>92</v>
      </c>
      <c r="B12" s="42"/>
      <c r="C12" s="137">
        <v>31800000</v>
      </c>
      <c r="D12" s="137"/>
      <c r="E12" s="137">
        <v>264898420200</v>
      </c>
      <c r="F12" s="137"/>
      <c r="G12" s="137">
        <v>266039211138</v>
      </c>
      <c r="H12" s="137"/>
      <c r="I12" s="144">
        <f t="shared" si="0"/>
        <v>-1140790938</v>
      </c>
      <c r="J12" s="137"/>
      <c r="K12" s="137">
        <v>31800000</v>
      </c>
      <c r="L12" s="137"/>
      <c r="M12" s="137">
        <v>264898420200</v>
      </c>
      <c r="N12" s="137"/>
      <c r="O12" s="137">
        <v>265418923938</v>
      </c>
      <c r="P12" s="137"/>
      <c r="Q12" s="144">
        <f t="shared" si="1"/>
        <v>-520503738</v>
      </c>
      <c r="S12" s="95"/>
      <c r="T12" s="95"/>
      <c r="U12" s="95"/>
      <c r="V12" s="95"/>
      <c r="W12" s="95"/>
      <c r="X12" s="95"/>
      <c r="Y12" s="95"/>
    </row>
    <row r="13" spans="1:27" s="78" customFormat="1" ht="40.5" customHeight="1">
      <c r="A13" s="55" t="s">
        <v>105</v>
      </c>
      <c r="B13" s="42"/>
      <c r="C13" s="137">
        <v>565830</v>
      </c>
      <c r="D13" s="137"/>
      <c r="E13" s="137">
        <v>33888414517</v>
      </c>
      <c r="F13" s="137"/>
      <c r="G13" s="137">
        <v>35657498461</v>
      </c>
      <c r="H13" s="137"/>
      <c r="I13" s="144">
        <f t="shared" si="0"/>
        <v>-1769083944</v>
      </c>
      <c r="J13" s="137"/>
      <c r="K13" s="137">
        <v>565830</v>
      </c>
      <c r="L13" s="137"/>
      <c r="M13" s="137">
        <v>33888414517</v>
      </c>
      <c r="N13" s="137"/>
      <c r="O13" s="137">
        <v>35377176361</v>
      </c>
      <c r="P13" s="137"/>
      <c r="Q13" s="144">
        <f t="shared" si="1"/>
        <v>-1488761844</v>
      </c>
      <c r="S13" s="95"/>
      <c r="T13" s="95"/>
      <c r="U13" s="95"/>
      <c r="V13" s="95"/>
      <c r="W13" s="95"/>
      <c r="X13" s="95"/>
      <c r="Y13" s="95"/>
    </row>
    <row r="14" spans="1:27" s="78" customFormat="1" ht="40.5" customHeight="1">
      <c r="A14" s="55" t="s">
        <v>90</v>
      </c>
      <c r="B14" s="42"/>
      <c r="C14" s="137">
        <v>3500000</v>
      </c>
      <c r="D14" s="137"/>
      <c r="E14" s="137">
        <v>104375250000</v>
      </c>
      <c r="F14" s="137"/>
      <c r="G14" s="137">
        <v>134609358881</v>
      </c>
      <c r="H14" s="137"/>
      <c r="I14" s="144">
        <f t="shared" si="0"/>
        <v>-30234108881</v>
      </c>
      <c r="J14" s="137"/>
      <c r="K14" s="137">
        <v>3500000</v>
      </c>
      <c r="L14" s="137"/>
      <c r="M14" s="137">
        <v>104375250000</v>
      </c>
      <c r="N14" s="137"/>
      <c r="O14" s="137">
        <v>132283281881</v>
      </c>
      <c r="P14" s="137"/>
      <c r="Q14" s="144">
        <f t="shared" si="1"/>
        <v>-27908031881</v>
      </c>
      <c r="S14" s="95"/>
      <c r="T14" s="95"/>
      <c r="U14" s="95"/>
      <c r="V14" s="95"/>
      <c r="W14" s="95"/>
      <c r="X14" s="95"/>
      <c r="Y14" s="95"/>
    </row>
    <row r="15" spans="1:27" s="78" customFormat="1" ht="40.5" customHeight="1">
      <c r="A15" s="55" t="s">
        <v>68</v>
      </c>
      <c r="B15" s="42"/>
      <c r="C15" s="137">
        <v>6400000</v>
      </c>
      <c r="D15" s="137"/>
      <c r="E15" s="137">
        <v>298564905600</v>
      </c>
      <c r="F15" s="137"/>
      <c r="G15" s="137">
        <v>327575260800</v>
      </c>
      <c r="H15" s="137"/>
      <c r="I15" s="144">
        <f t="shared" si="0"/>
        <v>-29010355200</v>
      </c>
      <c r="J15" s="137"/>
      <c r="K15" s="137">
        <v>6400000</v>
      </c>
      <c r="L15" s="137"/>
      <c r="M15" s="137">
        <v>298564905600</v>
      </c>
      <c r="N15" s="137"/>
      <c r="O15" s="137">
        <v>322040390400</v>
      </c>
      <c r="P15" s="137"/>
      <c r="Q15" s="144">
        <f t="shared" si="1"/>
        <v>-23475484800</v>
      </c>
      <c r="S15" s="95"/>
      <c r="T15" s="95"/>
      <c r="U15" s="95"/>
      <c r="V15" s="95"/>
      <c r="W15" s="95"/>
      <c r="X15" s="95"/>
      <c r="Y15" s="95"/>
      <c r="Z15" s="116"/>
      <c r="AA15" s="97"/>
    </row>
    <row r="16" spans="1:27" s="78" customFormat="1" ht="40.5" customHeight="1">
      <c r="A16" s="55" t="s">
        <v>83</v>
      </c>
      <c r="B16" s="42"/>
      <c r="C16" s="137">
        <v>18200000</v>
      </c>
      <c r="D16" s="137"/>
      <c r="E16" s="137">
        <v>389152682100</v>
      </c>
      <c r="F16" s="137"/>
      <c r="G16" s="137">
        <v>408564346006</v>
      </c>
      <c r="H16" s="137"/>
      <c r="I16" s="144">
        <f t="shared" si="0"/>
        <v>-19411663906</v>
      </c>
      <c r="J16" s="137"/>
      <c r="K16" s="137">
        <v>18200000</v>
      </c>
      <c r="L16" s="137"/>
      <c r="M16" s="137">
        <v>389152682100</v>
      </c>
      <c r="N16" s="137"/>
      <c r="O16" s="137">
        <v>403651532399</v>
      </c>
      <c r="P16" s="137"/>
      <c r="Q16" s="144">
        <f t="shared" si="1"/>
        <v>-14498850299</v>
      </c>
      <c r="S16" s="95"/>
      <c r="T16" s="95"/>
      <c r="U16" s="95"/>
      <c r="V16" s="95"/>
      <c r="W16" s="95"/>
      <c r="X16" s="95"/>
      <c r="Y16" s="95"/>
    </row>
    <row r="17" spans="1:25" s="78" customFormat="1" ht="40.5" customHeight="1">
      <c r="A17" s="55" t="s">
        <v>102</v>
      </c>
      <c r="B17" s="42"/>
      <c r="C17" s="137">
        <v>2400000</v>
      </c>
      <c r="D17" s="137"/>
      <c r="E17" s="137">
        <v>5339241360</v>
      </c>
      <c r="F17" s="137"/>
      <c r="G17" s="137">
        <v>6288095271</v>
      </c>
      <c r="H17" s="137"/>
      <c r="I17" s="144">
        <f t="shared" si="0"/>
        <v>-948853911</v>
      </c>
      <c r="J17" s="137"/>
      <c r="K17" s="137">
        <v>2400000</v>
      </c>
      <c r="L17" s="137"/>
      <c r="M17" s="137">
        <v>5339241360</v>
      </c>
      <c r="N17" s="137"/>
      <c r="O17" s="137">
        <v>6586972917</v>
      </c>
      <c r="P17" s="137"/>
      <c r="Q17" s="144">
        <f t="shared" si="1"/>
        <v>-1247731557</v>
      </c>
      <c r="S17" s="95"/>
      <c r="T17" s="95"/>
      <c r="U17" s="95"/>
      <c r="V17" s="95"/>
      <c r="W17" s="95"/>
      <c r="X17" s="95"/>
      <c r="Y17" s="95"/>
    </row>
    <row r="18" spans="1:25" s="78" customFormat="1" ht="40.5" customHeight="1">
      <c r="A18" s="55" t="s">
        <v>89</v>
      </c>
      <c r="B18" s="42"/>
      <c r="C18" s="137">
        <v>9400000</v>
      </c>
      <c r="D18" s="137"/>
      <c r="E18" s="137">
        <v>247898177100</v>
      </c>
      <c r="F18" s="137"/>
      <c r="G18" s="137">
        <v>269184487369</v>
      </c>
      <c r="H18" s="137"/>
      <c r="I18" s="144">
        <f t="shared" si="0"/>
        <v>-21286310269</v>
      </c>
      <c r="J18" s="137"/>
      <c r="K18" s="137">
        <v>9400000</v>
      </c>
      <c r="L18" s="137"/>
      <c r="M18" s="137">
        <v>247898177100</v>
      </c>
      <c r="N18" s="137"/>
      <c r="O18" s="137">
        <v>288529669253</v>
      </c>
      <c r="P18" s="137"/>
      <c r="Q18" s="144">
        <f t="shared" si="1"/>
        <v>-40631492153</v>
      </c>
      <c r="S18" s="95"/>
      <c r="T18" s="95"/>
      <c r="U18" s="95"/>
      <c r="V18" s="95"/>
      <c r="W18" s="95"/>
      <c r="X18" s="95"/>
      <c r="Y18" s="95"/>
    </row>
    <row r="19" spans="1:25" s="78" customFormat="1" ht="40.5" customHeight="1">
      <c r="A19" s="55" t="s">
        <v>106</v>
      </c>
      <c r="B19" s="42"/>
      <c r="C19" s="137">
        <v>11000000</v>
      </c>
      <c r="D19" s="137"/>
      <c r="E19" s="137">
        <v>41933999250</v>
      </c>
      <c r="F19" s="137"/>
      <c r="G19" s="137">
        <v>43406302710</v>
      </c>
      <c r="H19" s="137"/>
      <c r="I19" s="144">
        <f t="shared" si="0"/>
        <v>-1472303460</v>
      </c>
      <c r="J19" s="137"/>
      <c r="K19" s="137">
        <v>11000000</v>
      </c>
      <c r="L19" s="137"/>
      <c r="M19" s="137">
        <v>41933999250</v>
      </c>
      <c r="N19" s="137"/>
      <c r="O19" s="137">
        <v>46863365601</v>
      </c>
      <c r="P19" s="137"/>
      <c r="Q19" s="144">
        <f t="shared" si="1"/>
        <v>-4929366351</v>
      </c>
      <c r="S19" s="95"/>
      <c r="T19" s="95"/>
      <c r="U19" s="95"/>
      <c r="V19" s="95"/>
      <c r="W19" s="95"/>
      <c r="X19" s="95"/>
      <c r="Y19" s="95"/>
    </row>
    <row r="20" spans="1:25" s="78" customFormat="1" ht="40.5" customHeight="1">
      <c r="A20" s="55" t="s">
        <v>84</v>
      </c>
      <c r="B20" s="42"/>
      <c r="C20" s="137">
        <v>94000000</v>
      </c>
      <c r="D20" s="137"/>
      <c r="E20" s="137">
        <v>95870158200</v>
      </c>
      <c r="F20" s="137"/>
      <c r="G20" s="137">
        <v>103692285080</v>
      </c>
      <c r="H20" s="137"/>
      <c r="I20" s="144">
        <f t="shared" si="0"/>
        <v>-7822126880</v>
      </c>
      <c r="J20" s="137"/>
      <c r="K20" s="137">
        <v>94000000</v>
      </c>
      <c r="L20" s="137"/>
      <c r="M20" s="137">
        <v>95870158200</v>
      </c>
      <c r="N20" s="137"/>
      <c r="O20" s="137">
        <v>110654361745</v>
      </c>
      <c r="P20" s="137"/>
      <c r="Q20" s="144">
        <f t="shared" si="1"/>
        <v>-14784203545</v>
      </c>
      <c r="S20" s="95"/>
      <c r="T20" s="95"/>
      <c r="U20" s="95"/>
      <c r="V20" s="95"/>
      <c r="W20" s="95"/>
      <c r="X20" s="95"/>
      <c r="Y20" s="95"/>
    </row>
    <row r="21" spans="1:25" s="78" customFormat="1" ht="40.5" customHeight="1">
      <c r="A21" s="55" t="s">
        <v>82</v>
      </c>
      <c r="B21" s="42"/>
      <c r="C21" s="137">
        <v>6200000</v>
      </c>
      <c r="D21" s="137"/>
      <c r="E21" s="137">
        <v>272039675400</v>
      </c>
      <c r="F21" s="137"/>
      <c r="G21" s="137">
        <v>289809680693</v>
      </c>
      <c r="H21" s="137"/>
      <c r="I21" s="144">
        <f t="shared" si="0"/>
        <v>-17770005293</v>
      </c>
      <c r="J21" s="137"/>
      <c r="K21" s="137">
        <v>6200000</v>
      </c>
      <c r="L21" s="137"/>
      <c r="M21" s="137">
        <v>272039675400</v>
      </c>
      <c r="N21" s="137"/>
      <c r="O21" s="137">
        <v>277235368395</v>
      </c>
      <c r="P21" s="137"/>
      <c r="Q21" s="144">
        <f t="shared" si="1"/>
        <v>-5195692995</v>
      </c>
      <c r="S21" s="95"/>
      <c r="T21" s="95"/>
      <c r="U21" s="95"/>
      <c r="V21" s="95"/>
      <c r="W21" s="95"/>
      <c r="X21" s="95"/>
      <c r="Y21" s="95"/>
    </row>
    <row r="22" spans="1:25" s="78" customFormat="1" ht="40.5" customHeight="1">
      <c r="A22" s="55" t="s">
        <v>70</v>
      </c>
      <c r="B22" s="42"/>
      <c r="C22" s="137">
        <v>37380000</v>
      </c>
      <c r="D22" s="137"/>
      <c r="E22" s="137">
        <v>80111761884</v>
      </c>
      <c r="F22" s="137"/>
      <c r="G22" s="137">
        <v>89242111686</v>
      </c>
      <c r="H22" s="137"/>
      <c r="I22" s="144">
        <f t="shared" si="0"/>
        <v>-9130349802</v>
      </c>
      <c r="J22" s="137"/>
      <c r="K22" s="137">
        <v>37380000</v>
      </c>
      <c r="L22" s="137"/>
      <c r="M22" s="137">
        <v>80111761884</v>
      </c>
      <c r="N22" s="137"/>
      <c r="O22" s="137">
        <v>88658005533</v>
      </c>
      <c r="P22" s="137"/>
      <c r="Q22" s="144">
        <f t="shared" si="1"/>
        <v>-8546243649</v>
      </c>
      <c r="S22" s="95"/>
      <c r="T22" s="95"/>
      <c r="U22" s="95"/>
      <c r="V22" s="95"/>
      <c r="W22" s="95"/>
      <c r="X22" s="95"/>
      <c r="Y22" s="95"/>
    </row>
    <row r="23" spans="1:25" s="78" customFormat="1" ht="40.5" customHeight="1">
      <c r="A23" s="55" t="s">
        <v>71</v>
      </c>
      <c r="B23" s="42"/>
      <c r="C23" s="137">
        <v>5000000</v>
      </c>
      <c r="D23" s="137"/>
      <c r="E23" s="137">
        <v>28926855000</v>
      </c>
      <c r="F23" s="137"/>
      <c r="G23" s="137">
        <v>33557115462</v>
      </c>
      <c r="H23" s="137"/>
      <c r="I23" s="144">
        <f t="shared" si="0"/>
        <v>-4630260462</v>
      </c>
      <c r="J23" s="137"/>
      <c r="K23" s="137">
        <v>5000000</v>
      </c>
      <c r="L23" s="137"/>
      <c r="M23" s="137">
        <v>28926855000</v>
      </c>
      <c r="N23" s="137"/>
      <c r="O23" s="137">
        <v>39812313933</v>
      </c>
      <c r="P23" s="137"/>
      <c r="Q23" s="144">
        <f t="shared" si="1"/>
        <v>-10885458933</v>
      </c>
      <c r="S23" s="95"/>
      <c r="T23" s="95"/>
      <c r="U23" s="95"/>
      <c r="V23" s="95"/>
      <c r="W23" s="95"/>
      <c r="X23" s="95"/>
      <c r="Y23" s="95"/>
    </row>
    <row r="24" spans="1:25" s="78" customFormat="1" ht="40.5" customHeight="1">
      <c r="A24" s="55" t="s">
        <v>81</v>
      </c>
      <c r="B24" s="42"/>
      <c r="C24" s="137">
        <v>5800000</v>
      </c>
      <c r="D24" s="137"/>
      <c r="E24" s="137">
        <v>110697408000</v>
      </c>
      <c r="F24" s="137"/>
      <c r="G24" s="137">
        <v>120498741000</v>
      </c>
      <c r="H24" s="137"/>
      <c r="I24" s="144">
        <f t="shared" si="0"/>
        <v>-9801333000</v>
      </c>
      <c r="J24" s="137"/>
      <c r="K24" s="137">
        <v>5800000</v>
      </c>
      <c r="L24" s="137"/>
      <c r="M24" s="137">
        <v>110697408000</v>
      </c>
      <c r="N24" s="137"/>
      <c r="O24" s="137">
        <v>133202573634</v>
      </c>
      <c r="P24" s="137"/>
      <c r="Q24" s="144">
        <f t="shared" si="1"/>
        <v>-22505165634</v>
      </c>
      <c r="S24" s="95"/>
      <c r="T24" s="95"/>
      <c r="U24" s="95"/>
      <c r="V24" s="95"/>
      <c r="W24" s="95"/>
      <c r="X24" s="95"/>
      <c r="Y24" s="95"/>
    </row>
    <row r="25" spans="1:25" s="78" customFormat="1" ht="40.5" customHeight="1">
      <c r="A25" s="55" t="s">
        <v>77</v>
      </c>
      <c r="B25" s="42"/>
      <c r="C25" s="137">
        <v>100000000</v>
      </c>
      <c r="D25" s="137"/>
      <c r="E25" s="137">
        <v>327837690000</v>
      </c>
      <c r="F25" s="137"/>
      <c r="G25" s="137">
        <v>340304480242</v>
      </c>
      <c r="H25" s="137"/>
      <c r="I25" s="144">
        <f t="shared" si="0"/>
        <v>-12466790242</v>
      </c>
      <c r="J25" s="137"/>
      <c r="K25" s="137">
        <v>100000000</v>
      </c>
      <c r="L25" s="137"/>
      <c r="M25" s="137">
        <v>327837690000</v>
      </c>
      <c r="N25" s="137"/>
      <c r="O25" s="137">
        <v>338205043257</v>
      </c>
      <c r="P25" s="137"/>
      <c r="Q25" s="144">
        <f t="shared" si="1"/>
        <v>-10367353257</v>
      </c>
      <c r="S25" s="95"/>
      <c r="T25" s="95"/>
      <c r="U25" s="95"/>
      <c r="V25" s="95"/>
      <c r="W25" s="95"/>
      <c r="X25" s="95"/>
      <c r="Y25" s="95"/>
    </row>
    <row r="26" spans="1:25" s="78" customFormat="1" ht="40.5" customHeight="1">
      <c r="A26" s="55" t="s">
        <v>103</v>
      </c>
      <c r="B26" s="42"/>
      <c r="C26" s="137">
        <v>4200000</v>
      </c>
      <c r="D26" s="137"/>
      <c r="E26" s="137">
        <v>21459551400</v>
      </c>
      <c r="F26" s="137"/>
      <c r="G26" s="137">
        <v>24125073048</v>
      </c>
      <c r="H26" s="137"/>
      <c r="I26" s="144">
        <f t="shared" si="0"/>
        <v>-2665521648</v>
      </c>
      <c r="J26" s="137"/>
      <c r="K26" s="137">
        <v>4200000</v>
      </c>
      <c r="L26" s="137"/>
      <c r="M26" s="137">
        <v>21459551400</v>
      </c>
      <c r="N26" s="137"/>
      <c r="O26" s="137">
        <v>25255957375</v>
      </c>
      <c r="P26" s="137"/>
      <c r="Q26" s="144">
        <f t="shared" si="1"/>
        <v>-3796405975</v>
      </c>
      <c r="S26" s="95"/>
      <c r="T26" s="95"/>
      <c r="U26" s="95"/>
      <c r="V26" s="95"/>
      <c r="W26" s="95"/>
      <c r="X26" s="95"/>
      <c r="Y26" s="95"/>
    </row>
    <row r="27" spans="1:25" s="78" customFormat="1" ht="40.5" customHeight="1">
      <c r="A27" s="55" t="s">
        <v>104</v>
      </c>
      <c r="B27" s="42"/>
      <c r="C27" s="137">
        <v>8200000</v>
      </c>
      <c r="D27" s="137"/>
      <c r="E27" s="137">
        <v>155280550500</v>
      </c>
      <c r="F27" s="137"/>
      <c r="G27" s="137">
        <v>182601217763</v>
      </c>
      <c r="H27" s="137"/>
      <c r="I27" s="144">
        <f t="shared" si="0"/>
        <v>-27320667263</v>
      </c>
      <c r="J27" s="137"/>
      <c r="K27" s="137">
        <v>8200000</v>
      </c>
      <c r="L27" s="137"/>
      <c r="M27" s="137">
        <v>155280550500</v>
      </c>
      <c r="N27" s="137"/>
      <c r="O27" s="137">
        <v>187518122481</v>
      </c>
      <c r="P27" s="137"/>
      <c r="Q27" s="144">
        <f t="shared" si="1"/>
        <v>-32237571981</v>
      </c>
      <c r="S27" s="95"/>
      <c r="T27" s="95"/>
      <c r="U27" s="95"/>
      <c r="V27" s="95"/>
      <c r="W27" s="95"/>
      <c r="X27" s="95"/>
      <c r="Y27" s="95"/>
    </row>
    <row r="28" spans="1:25" s="78" customFormat="1" ht="40.5" customHeight="1">
      <c r="A28" s="55" t="s">
        <v>100</v>
      </c>
      <c r="B28" s="42"/>
      <c r="C28" s="137">
        <v>34800000</v>
      </c>
      <c r="D28" s="137"/>
      <c r="E28" s="137">
        <v>244226156400</v>
      </c>
      <c r="F28" s="137"/>
      <c r="G28" s="137">
        <v>238434004440</v>
      </c>
      <c r="H28" s="137"/>
      <c r="I28" s="144">
        <f t="shared" si="0"/>
        <v>5792151960</v>
      </c>
      <c r="J28" s="137"/>
      <c r="K28" s="137">
        <v>34800000</v>
      </c>
      <c r="L28" s="137"/>
      <c r="M28" s="137">
        <v>244226156400</v>
      </c>
      <c r="N28" s="137"/>
      <c r="O28" s="137">
        <v>227996479440</v>
      </c>
      <c r="P28" s="137"/>
      <c r="Q28" s="144">
        <f t="shared" si="1"/>
        <v>16229676960</v>
      </c>
      <c r="S28" s="95"/>
      <c r="T28" s="95"/>
      <c r="U28" s="95"/>
      <c r="V28" s="95"/>
      <c r="W28" s="95"/>
      <c r="X28" s="95"/>
      <c r="Y28" s="95"/>
    </row>
    <row r="29" spans="1:25" ht="34.5" customHeight="1" thickBot="1">
      <c r="A29" s="45"/>
      <c r="B29" s="45"/>
      <c r="C29" s="162"/>
      <c r="D29" s="45"/>
      <c r="E29" s="146">
        <f>SUM(E9:E28)</f>
        <v>3322388591434</v>
      </c>
      <c r="F29" s="45"/>
      <c r="G29" s="146">
        <f>SUM(G9:G28)</f>
        <v>3610282778647</v>
      </c>
      <c r="H29" s="45"/>
      <c r="I29" s="163">
        <f>SUM(I9:I28)</f>
        <v>-287894187213</v>
      </c>
      <c r="J29" s="45"/>
      <c r="K29" s="162"/>
      <c r="L29" s="45"/>
      <c r="M29" s="146">
        <f>SUM(M9:M28)</f>
        <v>3322388591434</v>
      </c>
      <c r="N29" s="45"/>
      <c r="O29" s="146">
        <f>SUM(O9:O28)</f>
        <v>3652044278699</v>
      </c>
      <c r="P29" s="45"/>
      <c r="Q29" s="146">
        <f>SUM(Q9:Q28)</f>
        <v>-329655687265</v>
      </c>
      <c r="S29" s="95"/>
      <c r="T29" s="95"/>
      <c r="U29" s="95"/>
      <c r="V29" s="95"/>
      <c r="W29" s="95"/>
      <c r="X29" s="95"/>
      <c r="Y29" s="95"/>
    </row>
    <row r="30" spans="1:25" ht="43.5" thickTop="1"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</row>
    <row r="31" spans="1:25" s="7" customFormat="1"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Y31" s="8"/>
    </row>
    <row r="32" spans="1:25" s="7" customFormat="1">
      <c r="C32" s="137"/>
      <c r="D32" s="137"/>
      <c r="E32" s="137"/>
      <c r="F32" s="137"/>
      <c r="G32" s="137"/>
      <c r="H32" s="137"/>
      <c r="I32" s="164"/>
      <c r="J32" s="137"/>
      <c r="K32" s="137"/>
      <c r="L32" s="137"/>
      <c r="M32" s="137"/>
      <c r="N32" s="137"/>
      <c r="O32" s="137"/>
      <c r="P32" s="137"/>
      <c r="Q32" s="137"/>
      <c r="Y32" s="8"/>
    </row>
    <row r="33" spans="1:25" s="7" customFormat="1">
      <c r="C33" s="137"/>
      <c r="D33" s="137"/>
      <c r="E33" s="137"/>
      <c r="F33" s="137"/>
      <c r="G33" s="165"/>
      <c r="H33" s="165"/>
      <c r="I33" s="137"/>
      <c r="J33" s="137"/>
      <c r="K33" s="137"/>
      <c r="L33" s="137"/>
      <c r="M33" s="137"/>
      <c r="N33" s="137"/>
      <c r="O33" s="137"/>
      <c r="P33" s="137"/>
      <c r="Q33" s="137"/>
      <c r="Y33" s="8"/>
    </row>
    <row r="34" spans="1:25" s="7" customFormat="1">
      <c r="I34" s="137"/>
      <c r="Y34" s="8"/>
    </row>
    <row r="35" spans="1:25" s="7" customFormat="1">
      <c r="I35" s="137"/>
      <c r="K35" s="34"/>
      <c r="Y35" s="8"/>
    </row>
    <row r="36" spans="1:25" s="7" customFormat="1">
      <c r="I36" s="137"/>
      <c r="Y36" s="8"/>
    </row>
    <row r="37" spans="1:25" s="7" customFormat="1">
      <c r="I37" s="137"/>
      <c r="Y37" s="8"/>
    </row>
    <row r="38" spans="1:25">
      <c r="E38" s="48"/>
      <c r="F38" s="42"/>
      <c r="I38" s="137"/>
    </row>
    <row r="39" spans="1:25">
      <c r="A39" s="45"/>
      <c r="B39" s="45"/>
      <c r="C39" s="162"/>
      <c r="D39" s="45"/>
      <c r="E39" s="45"/>
      <c r="F39" s="45"/>
      <c r="G39" s="45"/>
      <c r="H39" s="45"/>
      <c r="I39" s="137"/>
      <c r="J39" s="45"/>
      <c r="K39" s="162"/>
      <c r="L39" s="45"/>
      <c r="M39" s="45"/>
      <c r="N39" s="45"/>
      <c r="O39" s="45"/>
      <c r="P39" s="45"/>
    </row>
    <row r="40" spans="1:25">
      <c r="A40" s="45"/>
      <c r="B40" s="45"/>
      <c r="C40" s="162"/>
      <c r="D40" s="45"/>
      <c r="E40" s="48"/>
      <c r="F40" s="42"/>
      <c r="G40" s="48"/>
      <c r="H40" s="42"/>
      <c r="I40" s="137"/>
      <c r="J40" s="45"/>
      <c r="K40" s="162"/>
      <c r="L40" s="45"/>
      <c r="M40" s="45"/>
      <c r="N40" s="45"/>
      <c r="O40" s="45"/>
      <c r="P40" s="45"/>
    </row>
    <row r="41" spans="1:25">
      <c r="E41" s="48"/>
      <c r="F41" s="42"/>
      <c r="G41" s="48"/>
      <c r="H41" s="42"/>
      <c r="I41" s="137"/>
    </row>
    <row r="42" spans="1:25">
      <c r="A42" s="45"/>
      <c r="B42" s="45"/>
      <c r="C42" s="162"/>
      <c r="D42" s="45"/>
      <c r="E42" s="45"/>
      <c r="F42" s="45"/>
      <c r="G42" s="137"/>
      <c r="H42" s="45"/>
      <c r="I42" s="137"/>
      <c r="J42" s="166"/>
      <c r="K42" s="166"/>
      <c r="L42" s="166"/>
      <c r="M42" s="166"/>
      <c r="N42" s="166"/>
      <c r="O42" s="166"/>
      <c r="P42" s="166"/>
      <c r="Q42" s="166"/>
    </row>
    <row r="43" spans="1:25">
      <c r="G43" s="137"/>
      <c r="I43" s="166"/>
      <c r="J43" s="166"/>
      <c r="K43" s="166"/>
      <c r="L43" s="166"/>
      <c r="M43" s="166"/>
      <c r="N43" s="166"/>
      <c r="O43" s="166"/>
      <c r="P43" s="166"/>
      <c r="Q43" s="166"/>
    </row>
    <row r="44" spans="1:25">
      <c r="A44" s="45"/>
      <c r="B44" s="45"/>
      <c r="C44" s="162"/>
      <c r="D44" s="45"/>
      <c r="E44" s="45"/>
      <c r="F44" s="45"/>
      <c r="G44" s="137"/>
      <c r="H44" s="45"/>
      <c r="I44" s="166"/>
      <c r="J44" s="166"/>
      <c r="K44" s="166"/>
      <c r="L44" s="166"/>
      <c r="M44" s="166"/>
      <c r="N44" s="166"/>
      <c r="O44" s="166"/>
      <c r="P44" s="166"/>
      <c r="Q44" s="166"/>
    </row>
    <row r="45" spans="1:25">
      <c r="A45" s="45"/>
      <c r="B45" s="45"/>
      <c r="C45" s="162"/>
      <c r="D45" s="45"/>
      <c r="E45" s="45"/>
      <c r="F45" s="45"/>
      <c r="G45" s="137"/>
      <c r="H45" s="45"/>
      <c r="I45" s="166"/>
      <c r="J45" s="166"/>
      <c r="K45" s="166"/>
      <c r="L45" s="166"/>
      <c r="M45" s="166"/>
      <c r="N45" s="166"/>
      <c r="O45" s="166"/>
      <c r="P45" s="166"/>
      <c r="Q45" s="166"/>
    </row>
    <row r="46" spans="1:25">
      <c r="A46" s="45"/>
      <c r="B46" s="45"/>
      <c r="C46" s="162"/>
      <c r="D46" s="45"/>
      <c r="E46" s="45"/>
      <c r="F46" s="45"/>
      <c r="G46" s="45"/>
      <c r="H46" s="45"/>
      <c r="I46" s="167"/>
      <c r="J46" s="166"/>
      <c r="K46" s="166"/>
      <c r="L46" s="166"/>
      <c r="M46" s="166"/>
      <c r="N46" s="166"/>
      <c r="O46" s="166"/>
      <c r="P46" s="166"/>
      <c r="Q46" s="167"/>
    </row>
    <row r="47" spans="1:25">
      <c r="A47" s="45"/>
      <c r="B47" s="45"/>
      <c r="C47" s="162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25">
      <c r="A48" s="45"/>
      <c r="B48" s="45"/>
      <c r="C48" s="162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>
      <c r="A49" s="45"/>
      <c r="B49" s="45"/>
      <c r="C49" s="162"/>
      <c r="D49" s="45"/>
      <c r="E49" s="45"/>
      <c r="F49" s="45"/>
      <c r="G49" s="45"/>
      <c r="H49" s="45"/>
      <c r="I49" s="45"/>
      <c r="J49" s="45"/>
      <c r="K49" s="162"/>
      <c r="L49" s="45"/>
      <c r="M49" s="45"/>
      <c r="N49" s="45"/>
      <c r="O49" s="45"/>
      <c r="P49" s="45"/>
    </row>
    <row r="50" spans="1:17">
      <c r="C50" s="168"/>
      <c r="E50" s="169"/>
      <c r="G50" s="169"/>
      <c r="I50" s="170"/>
      <c r="K50" s="168"/>
      <c r="M50" s="169"/>
      <c r="O50" s="169"/>
      <c r="Q50" s="171"/>
    </row>
    <row r="51" spans="1:17">
      <c r="A51" s="45"/>
      <c r="B51" s="45"/>
      <c r="C51" s="162"/>
      <c r="D51" s="45"/>
      <c r="E51" s="45"/>
      <c r="F51" s="45"/>
      <c r="G51" s="45"/>
      <c r="H51" s="45"/>
      <c r="I51" s="45"/>
      <c r="J51" s="45"/>
      <c r="K51" s="162"/>
      <c r="L51" s="45"/>
      <c r="M51" s="45"/>
      <c r="N51" s="45"/>
      <c r="O51" s="45"/>
      <c r="P51" s="45"/>
    </row>
    <row r="52" spans="1:17">
      <c r="A52" s="45"/>
      <c r="B52" s="45"/>
      <c r="C52" s="162"/>
      <c r="D52" s="45"/>
      <c r="E52" s="45"/>
      <c r="F52" s="45"/>
      <c r="G52" s="45"/>
      <c r="H52" s="45"/>
      <c r="I52" s="45"/>
      <c r="J52" s="45"/>
      <c r="K52" s="162"/>
      <c r="L52" s="45"/>
      <c r="M52" s="45"/>
      <c r="N52" s="45"/>
      <c r="O52" s="45"/>
      <c r="P52" s="45"/>
    </row>
    <row r="53" spans="1:17">
      <c r="A53" s="45"/>
      <c r="B53" s="45"/>
      <c r="C53" s="162"/>
      <c r="D53" s="45"/>
      <c r="E53" s="45"/>
      <c r="F53" s="45"/>
      <c r="G53" s="45"/>
      <c r="H53" s="45"/>
      <c r="I53" s="45"/>
      <c r="J53" s="45"/>
      <c r="K53" s="162"/>
      <c r="L53" s="45"/>
      <c r="M53" s="45"/>
      <c r="N53" s="45"/>
      <c r="O53" s="45"/>
      <c r="P53" s="45"/>
    </row>
    <row r="54" spans="1:17">
      <c r="A54" s="45"/>
      <c r="B54" s="45"/>
      <c r="C54" s="162"/>
      <c r="D54" s="45"/>
      <c r="E54" s="45"/>
      <c r="F54" s="45"/>
      <c r="G54" s="45"/>
      <c r="H54" s="45"/>
      <c r="I54" s="45"/>
      <c r="J54" s="45"/>
      <c r="K54" s="162"/>
      <c r="L54" s="45"/>
      <c r="M54" s="45"/>
      <c r="N54" s="45"/>
      <c r="O54" s="45"/>
      <c r="P54" s="45"/>
    </row>
    <row r="55" spans="1:17">
      <c r="A55" s="45"/>
      <c r="B55" s="45"/>
      <c r="C55" s="162"/>
      <c r="D55" s="45"/>
      <c r="E55" s="45"/>
      <c r="F55" s="45"/>
      <c r="G55" s="45"/>
      <c r="H55" s="45"/>
      <c r="I55" s="45"/>
      <c r="J55" s="45"/>
      <c r="K55" s="162"/>
      <c r="L55" s="45"/>
      <c r="M55" s="45"/>
      <c r="N55" s="45"/>
      <c r="O55" s="45"/>
      <c r="P55" s="45"/>
    </row>
    <row r="56" spans="1:17">
      <c r="A56" s="45"/>
      <c r="B56" s="45"/>
      <c r="C56" s="162"/>
      <c r="D56" s="45"/>
      <c r="E56" s="45"/>
      <c r="F56" s="45"/>
      <c r="G56" s="45"/>
      <c r="H56" s="45"/>
      <c r="I56" s="45"/>
      <c r="J56" s="45"/>
      <c r="K56" s="162"/>
      <c r="L56" s="45"/>
      <c r="M56" s="45"/>
      <c r="N56" s="45"/>
      <c r="O56" s="45"/>
      <c r="P56" s="45"/>
    </row>
  </sheetData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46"/>
  <sheetViews>
    <sheetView rightToLeft="1" view="pageBreakPreview" zoomScale="50" zoomScaleNormal="40" zoomScaleSheetLayoutView="50" workbookViewId="0">
      <selection activeCell="A37" sqref="A37:XFD46"/>
    </sheetView>
  </sheetViews>
  <sheetFormatPr defaultColWidth="9.140625" defaultRowHeight="36.75"/>
  <cols>
    <col min="1" max="1" width="66.5703125" style="78" bestFit="1" customWidth="1"/>
    <col min="2" max="2" width="1" style="78" customWidth="1"/>
    <col min="3" max="3" width="27.7109375" style="103" bestFit="1" customWidth="1"/>
    <col min="4" max="4" width="1" style="78" customWidth="1"/>
    <col min="5" max="5" width="36.28515625" style="78" bestFit="1" customWidth="1"/>
    <col min="6" max="6" width="0.7109375" style="78" customWidth="1"/>
    <col min="7" max="7" width="42" style="78" bestFit="1" customWidth="1"/>
    <col min="8" max="8" width="1.140625" style="78" customWidth="1"/>
    <col min="9" max="9" width="23" style="103" bestFit="1" customWidth="1"/>
    <col min="10" max="10" width="1.42578125" style="78" customWidth="1"/>
    <col min="11" max="11" width="33.7109375" style="78" bestFit="1" customWidth="1"/>
    <col min="12" max="12" width="0.7109375" style="78" customWidth="1"/>
    <col min="13" max="13" width="27" style="103" bestFit="1" customWidth="1"/>
    <col min="14" max="14" width="0.85546875" style="78" customWidth="1"/>
    <col min="15" max="15" width="33.42578125" style="78" bestFit="1" customWidth="1"/>
    <col min="16" max="16" width="1" style="78" customWidth="1"/>
    <col min="17" max="17" width="27.7109375" style="103" bestFit="1" customWidth="1"/>
    <col min="18" max="18" width="1" style="78" customWidth="1"/>
    <col min="19" max="19" width="28" style="78" bestFit="1" customWidth="1"/>
    <col min="20" max="20" width="1" style="78" customWidth="1"/>
    <col min="21" max="21" width="36.28515625" style="78" bestFit="1" customWidth="1"/>
    <col min="22" max="22" width="0.85546875" style="78" customWidth="1"/>
    <col min="23" max="23" width="36.28515625" style="78" bestFit="1" customWidth="1"/>
    <col min="24" max="24" width="1" style="78" customWidth="1"/>
    <col min="25" max="25" width="28.42578125" style="103" customWidth="1"/>
    <col min="26" max="26" width="1.85546875" style="78" customWidth="1"/>
    <col min="27" max="27" width="27" style="79" bestFit="1" customWidth="1"/>
    <col min="28" max="28" width="29.5703125" style="78" bestFit="1" customWidth="1"/>
    <col min="29" max="29" width="23.42578125" style="78" bestFit="1" customWidth="1"/>
    <col min="30" max="30" width="9.140625" style="78" customWidth="1"/>
    <col min="31" max="31" width="19.42578125" style="78" bestFit="1" customWidth="1"/>
    <col min="32" max="32" width="9.140625" style="78"/>
    <col min="33" max="33" width="27.28515625" style="78" bestFit="1" customWidth="1"/>
    <col min="34" max="16384" width="9.140625" style="78"/>
  </cols>
  <sheetData>
    <row r="2" spans="1:33" ht="47.25" customHeight="1">
      <c r="A2" s="200" t="s">
        <v>51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</row>
    <row r="3" spans="1:33" ht="47.25" customHeight="1">
      <c r="A3" s="200" t="s">
        <v>72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</row>
    <row r="4" spans="1:33" ht="47.25" customHeight="1">
      <c r="A4" s="200" t="s">
        <v>114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</row>
    <row r="5" spans="1:33" ht="47.2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</row>
    <row r="6" spans="1:33" s="83" customFormat="1" ht="47.25" customHeight="1">
      <c r="A6" s="81" t="s">
        <v>52</v>
      </c>
      <c r="B6" s="81"/>
      <c r="C6" s="82"/>
      <c r="D6" s="81"/>
      <c r="E6" s="81"/>
      <c r="F6" s="81"/>
      <c r="G6" s="81"/>
      <c r="H6" s="81"/>
      <c r="I6" s="82"/>
      <c r="J6" s="81"/>
      <c r="K6" s="81"/>
      <c r="L6" s="81"/>
      <c r="M6" s="82"/>
      <c r="N6" s="81"/>
      <c r="O6" s="81"/>
      <c r="P6" s="81"/>
      <c r="Q6" s="82"/>
      <c r="R6" s="81"/>
      <c r="S6" s="81"/>
      <c r="T6" s="81"/>
      <c r="U6" s="81"/>
      <c r="V6" s="81"/>
      <c r="W6" s="81"/>
      <c r="Y6" s="84"/>
      <c r="AA6" s="85"/>
    </row>
    <row r="7" spans="1:33" s="83" customFormat="1" ht="47.25" customHeight="1">
      <c r="A7" s="81" t="s">
        <v>53</v>
      </c>
      <c r="B7" s="81"/>
      <c r="C7" s="82"/>
      <c r="D7" s="81"/>
      <c r="E7" s="81"/>
      <c r="F7" s="81"/>
      <c r="G7" s="81"/>
      <c r="H7" s="81"/>
      <c r="I7" s="82"/>
      <c r="J7" s="81"/>
      <c r="K7" s="81"/>
      <c r="L7" s="81"/>
      <c r="M7" s="82"/>
      <c r="N7" s="81"/>
      <c r="O7" s="81"/>
      <c r="P7" s="81"/>
      <c r="Q7" s="82"/>
      <c r="R7" s="81"/>
      <c r="S7" s="81"/>
      <c r="T7" s="81"/>
      <c r="U7" s="81"/>
      <c r="V7" s="81"/>
      <c r="W7" s="81"/>
      <c r="Y7" s="84"/>
      <c r="AA7" s="85"/>
    </row>
    <row r="9" spans="1:33" ht="40.5" customHeight="1">
      <c r="A9" s="198" t="s">
        <v>1</v>
      </c>
      <c r="C9" s="199" t="s">
        <v>115</v>
      </c>
      <c r="D9" s="199" t="s">
        <v>75</v>
      </c>
      <c r="E9" s="199" t="s">
        <v>75</v>
      </c>
      <c r="F9" s="199" t="s">
        <v>75</v>
      </c>
      <c r="G9" s="199" t="s">
        <v>75</v>
      </c>
      <c r="I9" s="199" t="s">
        <v>2</v>
      </c>
      <c r="J9" s="199" t="s">
        <v>2</v>
      </c>
      <c r="K9" s="199" t="s">
        <v>2</v>
      </c>
      <c r="L9" s="199" t="s">
        <v>2</v>
      </c>
      <c r="M9" s="199" t="s">
        <v>2</v>
      </c>
      <c r="N9" s="199" t="s">
        <v>2</v>
      </c>
      <c r="O9" s="199" t="s">
        <v>2</v>
      </c>
      <c r="Q9" s="199" t="s">
        <v>116</v>
      </c>
      <c r="R9" s="199" t="s">
        <v>76</v>
      </c>
      <c r="S9" s="199" t="s">
        <v>76</v>
      </c>
      <c r="T9" s="199" t="s">
        <v>76</v>
      </c>
      <c r="U9" s="199" t="s">
        <v>76</v>
      </c>
      <c r="V9" s="199" t="s">
        <v>76</v>
      </c>
      <c r="W9" s="199" t="s">
        <v>76</v>
      </c>
      <c r="X9" s="199" t="s">
        <v>76</v>
      </c>
      <c r="Y9" s="199" t="s">
        <v>76</v>
      </c>
    </row>
    <row r="10" spans="1:33" ht="33.75" customHeight="1">
      <c r="A10" s="198" t="s">
        <v>1</v>
      </c>
      <c r="C10" s="201" t="s">
        <v>4</v>
      </c>
      <c r="E10" s="201" t="s">
        <v>5</v>
      </c>
      <c r="G10" s="201" t="s">
        <v>6</v>
      </c>
      <c r="I10" s="198" t="s">
        <v>7</v>
      </c>
      <c r="J10" s="198" t="s">
        <v>7</v>
      </c>
      <c r="K10" s="198" t="s">
        <v>7</v>
      </c>
      <c r="M10" s="198" t="s">
        <v>8</v>
      </c>
      <c r="N10" s="198" t="s">
        <v>8</v>
      </c>
      <c r="O10" s="198" t="s">
        <v>8</v>
      </c>
      <c r="Q10" s="201" t="s">
        <v>4</v>
      </c>
      <c r="S10" s="201" t="s">
        <v>9</v>
      </c>
      <c r="U10" s="201" t="s">
        <v>5</v>
      </c>
      <c r="V10" s="201"/>
      <c r="W10" s="201" t="s">
        <v>6</v>
      </c>
      <c r="Y10" s="202" t="s">
        <v>10</v>
      </c>
    </row>
    <row r="11" spans="1:33" ht="60.75" customHeight="1">
      <c r="A11" s="198" t="s">
        <v>1</v>
      </c>
      <c r="C11" s="199" t="s">
        <v>4</v>
      </c>
      <c r="E11" s="199" t="s">
        <v>5</v>
      </c>
      <c r="G11" s="199" t="s">
        <v>6</v>
      </c>
      <c r="I11" s="86" t="s">
        <v>4</v>
      </c>
      <c r="K11" s="86" t="s">
        <v>5</v>
      </c>
      <c r="M11" s="86" t="s">
        <v>4</v>
      </c>
      <c r="O11" s="86" t="s">
        <v>11</v>
      </c>
      <c r="Q11" s="199" t="s">
        <v>4</v>
      </c>
      <c r="S11" s="199" t="s">
        <v>9</v>
      </c>
      <c r="U11" s="199" t="s">
        <v>5</v>
      </c>
      <c r="V11" s="199"/>
      <c r="W11" s="199"/>
      <c r="Y11" s="203" t="s">
        <v>10</v>
      </c>
    </row>
    <row r="12" spans="1:33" ht="41.25" customHeight="1">
      <c r="A12" s="88" t="s">
        <v>103</v>
      </c>
      <c r="B12" s="89"/>
      <c r="C12" s="39">
        <v>3800000</v>
      </c>
      <c r="D12" s="39"/>
      <c r="E12" s="39">
        <v>24518844321</v>
      </c>
      <c r="F12" s="39"/>
      <c r="G12" s="39">
        <v>22059957600</v>
      </c>
      <c r="H12" s="39"/>
      <c r="I12" s="39">
        <v>400000</v>
      </c>
      <c r="J12" s="39"/>
      <c r="K12" s="39">
        <v>2065115448</v>
      </c>
      <c r="L12" s="39"/>
      <c r="M12" s="39">
        <v>0</v>
      </c>
      <c r="N12" s="39"/>
      <c r="O12" s="39">
        <v>0</v>
      </c>
      <c r="P12" s="39"/>
      <c r="Q12" s="39">
        <v>4200000</v>
      </c>
      <c r="R12" s="39"/>
      <c r="S12" s="39">
        <v>5140</v>
      </c>
      <c r="T12" s="39"/>
      <c r="U12" s="39">
        <v>26583959769</v>
      </c>
      <c r="V12" s="39"/>
      <c r="W12" s="39">
        <v>21459551400</v>
      </c>
      <c r="Y12" s="90">
        <f>W12/'جمع درآمدها'!$J$6</f>
        <v>6.2757781674990486E-3</v>
      </c>
      <c r="AA12" s="194">
        <f t="shared" ref="AA12:AA33" si="0">Q12-(C12+I12+M12)</f>
        <v>0</v>
      </c>
      <c r="AD12" s="93"/>
      <c r="AE12" s="94"/>
      <c r="AF12" s="95"/>
      <c r="AG12" s="95"/>
    </row>
    <row r="13" spans="1:33" ht="41.25" customHeight="1">
      <c r="A13" s="88" t="s">
        <v>77</v>
      </c>
      <c r="B13" s="89"/>
      <c r="C13" s="39">
        <v>96000000</v>
      </c>
      <c r="D13" s="39"/>
      <c r="E13" s="39">
        <v>321436645892</v>
      </c>
      <c r="F13" s="39"/>
      <c r="G13" s="39">
        <v>327034497600</v>
      </c>
      <c r="H13" s="39"/>
      <c r="I13" s="39">
        <v>4000000</v>
      </c>
      <c r="J13" s="39"/>
      <c r="K13" s="39">
        <v>13269982642</v>
      </c>
      <c r="L13" s="39"/>
      <c r="M13" s="39">
        <v>0</v>
      </c>
      <c r="N13" s="39"/>
      <c r="O13" s="39">
        <v>0</v>
      </c>
      <c r="P13" s="39"/>
      <c r="Q13" s="39">
        <v>100000000</v>
      </c>
      <c r="R13" s="39"/>
      <c r="S13" s="39">
        <v>3298</v>
      </c>
      <c r="T13" s="39"/>
      <c r="U13" s="92">
        <v>334706628534</v>
      </c>
      <c r="V13" s="39"/>
      <c r="W13" s="39">
        <v>327837690000</v>
      </c>
      <c r="Y13" s="90">
        <f>W13/'جمع درآمدها'!$J$6</f>
        <v>9.5875099112524842E-2</v>
      </c>
      <c r="AA13" s="194">
        <f t="shared" si="0"/>
        <v>0</v>
      </c>
      <c r="AD13" s="93"/>
      <c r="AE13" s="94"/>
      <c r="AF13" s="95"/>
      <c r="AG13" s="95"/>
    </row>
    <row r="14" spans="1:33" ht="41.25" customHeight="1">
      <c r="A14" s="88" t="s">
        <v>70</v>
      </c>
      <c r="B14" s="89"/>
      <c r="C14" s="39">
        <v>45200000</v>
      </c>
      <c r="D14" s="39"/>
      <c r="E14" s="39">
        <v>93643235778</v>
      </c>
      <c r="F14" s="39"/>
      <c r="G14" s="39">
        <v>107789612940</v>
      </c>
      <c r="H14" s="39"/>
      <c r="I14" s="39">
        <v>0</v>
      </c>
      <c r="J14" s="39"/>
      <c r="K14" s="39">
        <v>0</v>
      </c>
      <c r="L14" s="39"/>
      <c r="M14" s="39">
        <v>-7820000</v>
      </c>
      <c r="N14" s="39"/>
      <c r="O14" s="39">
        <v>17036965438</v>
      </c>
      <c r="P14" s="39"/>
      <c r="Q14" s="39">
        <v>37380000</v>
      </c>
      <c r="R14" s="39"/>
      <c r="S14" s="39">
        <v>2156</v>
      </c>
      <c r="T14" s="39"/>
      <c r="U14" s="39">
        <v>77442127287</v>
      </c>
      <c r="V14" s="39"/>
      <c r="W14" s="39">
        <v>80111761884</v>
      </c>
      <c r="Y14" s="90">
        <f>W14/'جمع درآمدها'!$J$6</f>
        <v>2.3428432254715709E-2</v>
      </c>
      <c r="AA14" s="194">
        <f>Q14-(C14+I14+M14)</f>
        <v>0</v>
      </c>
      <c r="AD14" s="93"/>
      <c r="AE14" s="94"/>
      <c r="AF14" s="95"/>
      <c r="AG14" s="95"/>
    </row>
    <row r="15" spans="1:33" ht="41.25" customHeight="1">
      <c r="A15" s="88" t="s">
        <v>71</v>
      </c>
      <c r="B15" s="89"/>
      <c r="C15" s="39">
        <v>5200000</v>
      </c>
      <c r="D15" s="39"/>
      <c r="E15" s="39">
        <v>36157173945</v>
      </c>
      <c r="F15" s="39"/>
      <c r="G15" s="39">
        <v>35149608000</v>
      </c>
      <c r="H15" s="39"/>
      <c r="I15" s="39">
        <v>0</v>
      </c>
      <c r="J15" s="39"/>
      <c r="K15" s="39">
        <v>0</v>
      </c>
      <c r="L15" s="39"/>
      <c r="M15" s="39">
        <v>-200000</v>
      </c>
      <c r="N15" s="39"/>
      <c r="O15" s="39">
        <v>1442946455</v>
      </c>
      <c r="P15" s="39"/>
      <c r="Q15" s="39">
        <v>5000000</v>
      </c>
      <c r="R15" s="39"/>
      <c r="S15" s="39">
        <v>5820</v>
      </c>
      <c r="T15" s="39"/>
      <c r="U15" s="39">
        <v>34766513408</v>
      </c>
      <c r="V15" s="39"/>
      <c r="W15" s="39">
        <v>28926855000</v>
      </c>
      <c r="Y15" s="90">
        <f>W15/'جمع درآمدها'!$J$6</f>
        <v>8.4595675687521906E-3</v>
      </c>
      <c r="AA15" s="194">
        <f t="shared" si="0"/>
        <v>0</v>
      </c>
      <c r="AD15" s="93"/>
      <c r="AE15" s="94"/>
      <c r="AF15" s="95"/>
      <c r="AG15" s="95"/>
    </row>
    <row r="16" spans="1:33" ht="41.25" customHeight="1">
      <c r="A16" s="88" t="s">
        <v>102</v>
      </c>
      <c r="B16" s="89"/>
      <c r="C16" s="39">
        <v>2444444</v>
      </c>
      <c r="D16" s="39"/>
      <c r="E16" s="39">
        <v>7402965216</v>
      </c>
      <c r="F16" s="39"/>
      <c r="G16" s="39">
        <v>6410075034.5316</v>
      </c>
      <c r="H16" s="39"/>
      <c r="I16" s="39">
        <v>0</v>
      </c>
      <c r="J16" s="39"/>
      <c r="K16" s="39">
        <v>0</v>
      </c>
      <c r="L16" s="39"/>
      <c r="M16" s="39">
        <v>-44444</v>
      </c>
      <c r="N16" s="39"/>
      <c r="O16" s="39">
        <v>128518337</v>
      </c>
      <c r="P16" s="39"/>
      <c r="Q16" s="39">
        <v>2400000</v>
      </c>
      <c r="R16" s="39"/>
      <c r="S16" s="39">
        <v>2238</v>
      </c>
      <c r="T16" s="39"/>
      <c r="U16" s="92">
        <v>7268367170</v>
      </c>
      <c r="V16" s="39"/>
      <c r="W16" s="39">
        <v>5339241360</v>
      </c>
      <c r="Y16" s="90">
        <f>W16/'جمع درآمدها'!$J$6</f>
        <v>1.5614443067107138E-3</v>
      </c>
      <c r="AA16" s="194">
        <f t="shared" si="0"/>
        <v>0</v>
      </c>
      <c r="AD16" s="93"/>
      <c r="AE16" s="94"/>
      <c r="AF16" s="95"/>
      <c r="AG16" s="95"/>
    </row>
    <row r="17" spans="1:33" ht="41.25" customHeight="1">
      <c r="A17" s="88" t="s">
        <v>81</v>
      </c>
      <c r="B17" s="89"/>
      <c r="C17" s="39">
        <v>5800000</v>
      </c>
      <c r="D17" s="39"/>
      <c r="E17" s="39">
        <v>140980566952</v>
      </c>
      <c r="F17" s="39"/>
      <c r="G17" s="39">
        <v>120498741000</v>
      </c>
      <c r="H17" s="39"/>
      <c r="I17" s="39">
        <v>0</v>
      </c>
      <c r="J17" s="39"/>
      <c r="K17" s="39">
        <v>0</v>
      </c>
      <c r="L17" s="39"/>
      <c r="M17" s="39">
        <v>0</v>
      </c>
      <c r="N17" s="39"/>
      <c r="O17" s="39">
        <v>0</v>
      </c>
      <c r="P17" s="39"/>
      <c r="Q17" s="39">
        <v>5800000</v>
      </c>
      <c r="R17" s="39"/>
      <c r="S17" s="39">
        <v>19200</v>
      </c>
      <c r="T17" s="39"/>
      <c r="U17" s="92">
        <v>140980566952</v>
      </c>
      <c r="V17" s="39"/>
      <c r="W17" s="39">
        <v>110697408000</v>
      </c>
      <c r="Y17" s="90">
        <f>W17/'جمع درآمدها'!$J$6</f>
        <v>3.2373108056915602E-2</v>
      </c>
      <c r="AA17" s="194">
        <f t="shared" si="0"/>
        <v>0</v>
      </c>
      <c r="AD17" s="93"/>
      <c r="AE17" s="94"/>
      <c r="AF17" s="95"/>
      <c r="AG17" s="95"/>
    </row>
    <row r="18" spans="1:33" ht="41.25" customHeight="1">
      <c r="A18" s="88" t="s">
        <v>89</v>
      </c>
      <c r="B18" s="89"/>
      <c r="C18" s="39">
        <v>9400000</v>
      </c>
      <c r="D18" s="39"/>
      <c r="E18" s="39">
        <v>290398270039</v>
      </c>
      <c r="F18" s="39"/>
      <c r="G18" s="39">
        <v>269576419500</v>
      </c>
      <c r="H18" s="39"/>
      <c r="I18" s="39">
        <v>200000</v>
      </c>
      <c r="J18" s="39"/>
      <c r="K18" s="39">
        <v>5755335983</v>
      </c>
      <c r="L18" s="39"/>
      <c r="M18" s="39">
        <v>-200000</v>
      </c>
      <c r="N18" s="39"/>
      <c r="O18" s="39">
        <v>6245215039</v>
      </c>
      <c r="P18" s="39"/>
      <c r="Q18" s="39">
        <v>9400000</v>
      </c>
      <c r="R18" s="39"/>
      <c r="S18" s="39">
        <v>26530</v>
      </c>
      <c r="T18" s="39"/>
      <c r="U18" s="92">
        <v>289974919425</v>
      </c>
      <c r="V18" s="39"/>
      <c r="W18" s="39">
        <v>247898177100</v>
      </c>
      <c r="Y18" s="90">
        <f>W18/'جمع درآمدها'!$J$6</f>
        <v>7.2497040530259765E-2</v>
      </c>
      <c r="AA18" s="194">
        <f t="shared" si="0"/>
        <v>0</v>
      </c>
      <c r="AD18" s="93"/>
      <c r="AE18" s="94"/>
      <c r="AF18" s="95"/>
      <c r="AG18" s="95"/>
    </row>
    <row r="19" spans="1:33" ht="41.25" customHeight="1">
      <c r="A19" s="88" t="s">
        <v>104</v>
      </c>
      <c r="B19" s="89"/>
      <c r="C19" s="39">
        <v>6000000</v>
      </c>
      <c r="D19" s="39"/>
      <c r="E19" s="39">
        <v>139985016812</v>
      </c>
      <c r="F19" s="39"/>
      <c r="G19" s="39">
        <v>135091395000</v>
      </c>
      <c r="H19" s="39"/>
      <c r="I19" s="39">
        <v>2200000</v>
      </c>
      <c r="J19" s="39"/>
      <c r="K19" s="39">
        <v>47509822763</v>
      </c>
      <c r="L19" s="39"/>
      <c r="M19" s="39">
        <v>0</v>
      </c>
      <c r="N19" s="39"/>
      <c r="O19" s="39">
        <v>0</v>
      </c>
      <c r="P19" s="39"/>
      <c r="Q19" s="39">
        <v>8200000</v>
      </c>
      <c r="R19" s="39"/>
      <c r="S19" s="39">
        <v>19050</v>
      </c>
      <c r="T19" s="39"/>
      <c r="U19" s="92">
        <v>187494839575</v>
      </c>
      <c r="V19" s="39"/>
      <c r="W19" s="39">
        <v>155280550500</v>
      </c>
      <c r="Y19" s="90">
        <f>W19/'جمع درآمدها'!$J$6</f>
        <v>4.541130755720893E-2</v>
      </c>
      <c r="AA19" s="194">
        <f t="shared" si="0"/>
        <v>0</v>
      </c>
      <c r="AD19" s="93"/>
      <c r="AE19" s="94"/>
      <c r="AF19" s="95"/>
      <c r="AG19" s="95"/>
    </row>
    <row r="20" spans="1:33" ht="41.25" customHeight="1">
      <c r="A20" s="88" t="s">
        <v>84</v>
      </c>
      <c r="B20" s="89"/>
      <c r="C20" s="39">
        <v>122400000</v>
      </c>
      <c r="D20" s="39"/>
      <c r="E20" s="39">
        <v>140785108181</v>
      </c>
      <c r="F20" s="39"/>
      <c r="G20" s="39">
        <v>137124028440</v>
      </c>
      <c r="H20" s="39"/>
      <c r="I20" s="39">
        <v>0</v>
      </c>
      <c r="J20" s="39"/>
      <c r="K20" s="39">
        <v>0</v>
      </c>
      <c r="L20" s="39"/>
      <c r="M20" s="39">
        <v>-28400000</v>
      </c>
      <c r="N20" s="39"/>
      <c r="O20" s="39">
        <v>30830155072</v>
      </c>
      <c r="P20" s="39"/>
      <c r="Q20" s="39">
        <v>94000000</v>
      </c>
      <c r="R20" s="39"/>
      <c r="S20" s="39">
        <v>1026</v>
      </c>
      <c r="T20" s="39"/>
      <c r="U20" s="39">
        <v>108119282424</v>
      </c>
      <c r="V20" s="39"/>
      <c r="W20" s="39">
        <v>95870158200</v>
      </c>
      <c r="Y20" s="90">
        <f>W20/'جمع درآمدها'!$J$6</f>
        <v>2.8036925587654169E-2</v>
      </c>
      <c r="AA20" s="194">
        <f t="shared" si="0"/>
        <v>0</v>
      </c>
      <c r="AD20" s="93"/>
      <c r="AE20" s="94"/>
      <c r="AF20" s="95"/>
      <c r="AG20" s="95"/>
    </row>
    <row r="21" spans="1:33" ht="41.25" customHeight="1">
      <c r="A21" s="88" t="s">
        <v>67</v>
      </c>
      <c r="B21" s="89"/>
      <c r="C21" s="39">
        <v>1200000</v>
      </c>
      <c r="D21" s="39"/>
      <c r="E21" s="39">
        <v>26371560650</v>
      </c>
      <c r="F21" s="39"/>
      <c r="G21" s="39">
        <v>33674437800</v>
      </c>
      <c r="H21" s="39"/>
      <c r="I21" s="39">
        <v>0</v>
      </c>
      <c r="J21" s="39"/>
      <c r="K21" s="39">
        <v>0</v>
      </c>
      <c r="L21" s="39"/>
      <c r="M21" s="39">
        <v>-1200000</v>
      </c>
      <c r="N21" s="39"/>
      <c r="O21" s="39">
        <v>34193588076</v>
      </c>
      <c r="P21" s="39"/>
      <c r="Q21" s="39">
        <v>0</v>
      </c>
      <c r="R21" s="39"/>
      <c r="S21" s="39">
        <v>0</v>
      </c>
      <c r="T21" s="39"/>
      <c r="U21" s="39">
        <v>0</v>
      </c>
      <c r="V21" s="39"/>
      <c r="W21" s="39">
        <v>0</v>
      </c>
      <c r="Y21" s="90">
        <f>W21/'جمع درآمدها'!$J$6</f>
        <v>0</v>
      </c>
      <c r="AA21" s="194">
        <f t="shared" si="0"/>
        <v>0</v>
      </c>
      <c r="AB21" s="91"/>
      <c r="AC21" s="92"/>
      <c r="AD21" s="93"/>
      <c r="AE21" s="94"/>
      <c r="AF21" s="95"/>
      <c r="AG21" s="95"/>
    </row>
    <row r="22" spans="1:33" ht="41.25" customHeight="1">
      <c r="A22" s="88" t="s">
        <v>88</v>
      </c>
      <c r="B22" s="89"/>
      <c r="C22" s="39">
        <v>4100000</v>
      </c>
      <c r="D22" s="39"/>
      <c r="E22" s="39">
        <v>69027661872</v>
      </c>
      <c r="F22" s="39"/>
      <c r="G22" s="39">
        <v>74216767050</v>
      </c>
      <c r="H22" s="39"/>
      <c r="I22" s="39">
        <v>0</v>
      </c>
      <c r="J22" s="39"/>
      <c r="K22" s="39">
        <v>0</v>
      </c>
      <c r="L22" s="39"/>
      <c r="M22" s="39">
        <v>-2721111</v>
      </c>
      <c r="N22" s="39"/>
      <c r="O22" s="39">
        <v>51875235932</v>
      </c>
      <c r="P22" s="39"/>
      <c r="Q22" s="39">
        <v>1378889</v>
      </c>
      <c r="R22" s="39"/>
      <c r="S22" s="39">
        <v>18550</v>
      </c>
      <c r="T22" s="39"/>
      <c r="U22" s="39">
        <v>23214996013</v>
      </c>
      <c r="V22" s="39"/>
      <c r="W22" s="39">
        <v>25426199523.8475</v>
      </c>
      <c r="Y22" s="90">
        <f>W22/'جمع درآمدها'!$J$6</f>
        <v>7.4358119086420805E-3</v>
      </c>
      <c r="AA22" s="194">
        <f t="shared" si="0"/>
        <v>0</v>
      </c>
      <c r="AB22" s="91"/>
      <c r="AC22" s="92"/>
      <c r="AD22" s="93"/>
      <c r="AE22" s="94"/>
      <c r="AF22" s="95"/>
      <c r="AG22" s="95"/>
    </row>
    <row r="23" spans="1:33" ht="41.25" customHeight="1">
      <c r="A23" s="88" t="s">
        <v>68</v>
      </c>
      <c r="B23" s="89"/>
      <c r="C23" s="39">
        <v>6400000</v>
      </c>
      <c r="D23" s="39"/>
      <c r="E23" s="39">
        <v>125558759268</v>
      </c>
      <c r="F23" s="39"/>
      <c r="G23" s="39">
        <v>327575260800</v>
      </c>
      <c r="H23" s="39"/>
      <c r="I23" s="39">
        <v>0</v>
      </c>
      <c r="J23" s="39"/>
      <c r="K23" s="39">
        <v>0</v>
      </c>
      <c r="L23" s="39"/>
      <c r="M23" s="39">
        <v>0</v>
      </c>
      <c r="N23" s="39"/>
      <c r="O23" s="39">
        <v>0</v>
      </c>
      <c r="P23" s="39"/>
      <c r="Q23" s="39">
        <v>6400000</v>
      </c>
      <c r="R23" s="39"/>
      <c r="S23" s="39">
        <v>46930</v>
      </c>
      <c r="T23" s="39"/>
      <c r="U23" s="39">
        <v>125558759268</v>
      </c>
      <c r="V23" s="39"/>
      <c r="W23" s="39">
        <v>298564905600</v>
      </c>
      <c r="Y23" s="90">
        <f>W23/'جمع درآمدها'!$J$6</f>
        <v>8.7314365581094788E-2</v>
      </c>
      <c r="AA23" s="194">
        <f t="shared" si="0"/>
        <v>0</v>
      </c>
      <c r="AB23" s="91"/>
      <c r="AC23" s="92"/>
      <c r="AD23" s="93"/>
      <c r="AE23" s="94"/>
      <c r="AF23" s="95"/>
      <c r="AG23" s="95"/>
    </row>
    <row r="24" spans="1:33" ht="41.25" customHeight="1">
      <c r="A24" s="88" t="s">
        <v>90</v>
      </c>
      <c r="B24" s="89"/>
      <c r="C24" s="39">
        <v>3000000</v>
      </c>
      <c r="D24" s="39"/>
      <c r="E24" s="39">
        <v>94838056614</v>
      </c>
      <c r="F24" s="39"/>
      <c r="G24" s="39">
        <v>115767063000</v>
      </c>
      <c r="H24" s="39"/>
      <c r="I24" s="39">
        <v>500000</v>
      </c>
      <c r="J24" s="39"/>
      <c r="K24" s="39">
        <v>18842295881</v>
      </c>
      <c r="L24" s="39"/>
      <c r="M24" s="39">
        <v>0</v>
      </c>
      <c r="N24" s="39"/>
      <c r="O24" s="39">
        <v>0</v>
      </c>
      <c r="P24" s="39"/>
      <c r="Q24" s="39">
        <v>3500000</v>
      </c>
      <c r="R24" s="39"/>
      <c r="S24" s="39">
        <v>30000</v>
      </c>
      <c r="T24" s="39"/>
      <c r="U24" s="39">
        <v>113680352495</v>
      </c>
      <c r="V24" s="39"/>
      <c r="W24" s="39">
        <v>104375250000</v>
      </c>
      <c r="Y24" s="90">
        <f>W24/'جمع درآمدها'!$J$6</f>
        <v>3.0524212876940897E-2</v>
      </c>
      <c r="AA24" s="194">
        <f t="shared" si="0"/>
        <v>0</v>
      </c>
      <c r="AB24" s="91"/>
      <c r="AC24" s="92"/>
      <c r="AD24" s="93"/>
      <c r="AE24" s="94"/>
      <c r="AF24" s="95"/>
      <c r="AG24" s="95"/>
    </row>
    <row r="25" spans="1:33" ht="41.25" customHeight="1">
      <c r="A25" s="88" t="s">
        <v>82</v>
      </c>
      <c r="B25" s="89"/>
      <c r="C25" s="39">
        <v>6210000</v>
      </c>
      <c r="D25" s="39"/>
      <c r="E25" s="39">
        <v>157699950008</v>
      </c>
      <c r="F25" s="39"/>
      <c r="G25" s="39">
        <v>290256834510</v>
      </c>
      <c r="H25" s="39"/>
      <c r="I25" s="39">
        <v>0</v>
      </c>
      <c r="J25" s="39"/>
      <c r="K25" s="39">
        <v>0</v>
      </c>
      <c r="L25" s="39"/>
      <c r="M25" s="39">
        <v>-10000</v>
      </c>
      <c r="N25" s="39"/>
      <c r="O25" s="39">
        <v>487459893</v>
      </c>
      <c r="P25" s="39"/>
      <c r="Q25" s="39">
        <v>6200000</v>
      </c>
      <c r="R25" s="39"/>
      <c r="S25" s="39">
        <v>44140</v>
      </c>
      <c r="T25" s="39"/>
      <c r="U25" s="39">
        <v>157446004839</v>
      </c>
      <c r="V25" s="39"/>
      <c r="W25" s="39">
        <v>272039675400</v>
      </c>
      <c r="Y25" s="90">
        <f>W25/'جمع درآمدها'!$J$6</f>
        <v>7.9557145615301542E-2</v>
      </c>
      <c r="AA25" s="194">
        <f t="shared" si="0"/>
        <v>0</v>
      </c>
      <c r="AB25" s="91"/>
      <c r="AC25" s="92"/>
      <c r="AD25" s="93"/>
      <c r="AE25" s="94"/>
      <c r="AF25" s="95"/>
      <c r="AG25" s="95"/>
    </row>
    <row r="26" spans="1:33" ht="41.25" customHeight="1">
      <c r="A26" s="88" t="s">
        <v>83</v>
      </c>
      <c r="B26" s="89"/>
      <c r="C26" s="39">
        <v>18200000</v>
      </c>
      <c r="D26" s="39"/>
      <c r="E26" s="39">
        <v>355706015486</v>
      </c>
      <c r="F26" s="39"/>
      <c r="G26" s="39">
        <v>408510811800</v>
      </c>
      <c r="H26" s="39"/>
      <c r="I26" s="39">
        <v>100000</v>
      </c>
      <c r="J26" s="39"/>
      <c r="K26" s="39">
        <v>2271105624</v>
      </c>
      <c r="L26" s="39"/>
      <c r="M26" s="39">
        <v>-100000</v>
      </c>
      <c r="N26" s="39"/>
      <c r="O26" s="39">
        <v>2336017517</v>
      </c>
      <c r="P26" s="39"/>
      <c r="Q26" s="39">
        <v>18200000</v>
      </c>
      <c r="R26" s="39"/>
      <c r="S26" s="39">
        <v>21510</v>
      </c>
      <c r="T26" s="39"/>
      <c r="U26" s="39">
        <v>356022692453</v>
      </c>
      <c r="V26" s="39"/>
      <c r="W26" s="39">
        <v>389152682100</v>
      </c>
      <c r="Y26" s="90">
        <f>W26/'جمع درآمدها'!$J$6</f>
        <v>0.11380647529038644</v>
      </c>
      <c r="AA26" s="194">
        <f t="shared" si="0"/>
        <v>0</v>
      </c>
      <c r="AB26" s="91"/>
      <c r="AC26" s="92"/>
      <c r="AD26" s="93"/>
      <c r="AE26" s="94"/>
      <c r="AF26" s="95"/>
      <c r="AG26" s="95"/>
    </row>
    <row r="27" spans="1:33" ht="41.25" customHeight="1">
      <c r="A27" s="88" t="s">
        <v>106</v>
      </c>
      <c r="B27" s="89"/>
      <c r="C27" s="39">
        <v>11600000</v>
      </c>
      <c r="D27" s="39"/>
      <c r="E27" s="39">
        <v>49007646687</v>
      </c>
      <c r="F27" s="39"/>
      <c r="G27" s="39">
        <v>45962486280</v>
      </c>
      <c r="H27" s="39"/>
      <c r="I27" s="39">
        <v>0</v>
      </c>
      <c r="J27" s="39"/>
      <c r="K27" s="39">
        <v>0</v>
      </c>
      <c r="L27" s="39"/>
      <c r="M27" s="39">
        <v>-600000</v>
      </c>
      <c r="N27" s="39"/>
      <c r="O27" s="39">
        <v>2666638545</v>
      </c>
      <c r="P27" s="39"/>
      <c r="Q27" s="39">
        <v>11000000</v>
      </c>
      <c r="R27" s="39"/>
      <c r="S27" s="39">
        <v>3835</v>
      </c>
      <c r="T27" s="39"/>
      <c r="U27" s="92">
        <v>46472768412</v>
      </c>
      <c r="V27" s="39"/>
      <c r="W27" s="39">
        <v>41933999250</v>
      </c>
      <c r="Y27" s="90">
        <f>W27/'جمع درآمدها'!$J$6</f>
        <v>1.2263465906797635E-2</v>
      </c>
      <c r="AA27" s="194">
        <f t="shared" si="0"/>
        <v>0</v>
      </c>
      <c r="AB27" s="91"/>
      <c r="AC27" s="92"/>
      <c r="AD27" s="93"/>
      <c r="AE27" s="94"/>
      <c r="AF27" s="95"/>
      <c r="AG27" s="95"/>
    </row>
    <row r="28" spans="1:33" ht="41.25" customHeight="1">
      <c r="A28" s="88" t="s">
        <v>105</v>
      </c>
      <c r="B28" s="89"/>
      <c r="C28" s="39">
        <v>200000</v>
      </c>
      <c r="D28" s="39"/>
      <c r="E28" s="39">
        <v>12614458936</v>
      </c>
      <c r="F28" s="39"/>
      <c r="G28" s="39">
        <v>13133388600</v>
      </c>
      <c r="H28" s="39"/>
      <c r="I28" s="39">
        <v>365830</v>
      </c>
      <c r="J28" s="39"/>
      <c r="K28" s="39">
        <v>22524109861</v>
      </c>
      <c r="L28" s="39"/>
      <c r="M28" s="39">
        <v>0</v>
      </c>
      <c r="N28" s="39"/>
      <c r="O28" s="39">
        <v>0</v>
      </c>
      <c r="P28" s="39"/>
      <c r="Q28" s="39">
        <v>565830</v>
      </c>
      <c r="R28" s="39"/>
      <c r="S28" s="39">
        <v>60250</v>
      </c>
      <c r="T28" s="39"/>
      <c r="U28" s="92">
        <v>35138568797</v>
      </c>
      <c r="V28" s="39"/>
      <c r="W28" s="39">
        <v>33888414517.875</v>
      </c>
      <c r="Y28" s="90">
        <f>W28/'جمع درآمدها'!$J$6</f>
        <v>9.9105600111676941E-3</v>
      </c>
      <c r="AA28" s="194">
        <f t="shared" si="0"/>
        <v>0</v>
      </c>
      <c r="AB28" s="91"/>
      <c r="AC28" s="92"/>
      <c r="AD28" s="93"/>
      <c r="AE28" s="94"/>
      <c r="AF28" s="95"/>
      <c r="AG28" s="95"/>
    </row>
    <row r="29" spans="1:33" ht="41.25" customHeight="1">
      <c r="A29" s="88" t="s">
        <v>101</v>
      </c>
      <c r="B29" s="89"/>
      <c r="C29" s="39">
        <v>94000000</v>
      </c>
      <c r="D29" s="39"/>
      <c r="E29" s="39">
        <v>328639911198</v>
      </c>
      <c r="F29" s="39"/>
      <c r="G29" s="39">
        <v>281536829100</v>
      </c>
      <c r="H29" s="39"/>
      <c r="I29" s="39">
        <v>6000000</v>
      </c>
      <c r="J29" s="39"/>
      <c r="K29" s="39">
        <v>17412973900</v>
      </c>
      <c r="L29" s="39"/>
      <c r="M29" s="39">
        <v>0</v>
      </c>
      <c r="N29" s="39"/>
      <c r="O29" s="39">
        <v>0</v>
      </c>
      <c r="P29" s="39"/>
      <c r="Q29" s="39">
        <v>100000000</v>
      </c>
      <c r="R29" s="39"/>
      <c r="S29" s="39">
        <v>2699</v>
      </c>
      <c r="T29" s="39"/>
      <c r="U29" s="92">
        <v>346052885098</v>
      </c>
      <c r="V29" s="39"/>
      <c r="W29" s="39">
        <v>268294095000</v>
      </c>
      <c r="Y29" s="90">
        <f>W29/'جمع درآمدها'!$J$6</f>
        <v>7.8461762433203311E-2</v>
      </c>
      <c r="AA29" s="194">
        <f t="shared" si="0"/>
        <v>0</v>
      </c>
      <c r="AB29" s="91"/>
      <c r="AC29" s="92"/>
      <c r="AD29" s="93"/>
      <c r="AE29" s="94"/>
      <c r="AF29" s="95"/>
      <c r="AG29" s="95"/>
    </row>
    <row r="30" spans="1:33" ht="41.25" customHeight="1">
      <c r="A30" s="88" t="s">
        <v>69</v>
      </c>
      <c r="B30" s="89"/>
      <c r="C30" s="39">
        <v>47800000</v>
      </c>
      <c r="D30" s="39"/>
      <c r="E30" s="39">
        <v>432113749434</v>
      </c>
      <c r="F30" s="39"/>
      <c r="G30" s="39">
        <v>355416613200</v>
      </c>
      <c r="H30" s="39"/>
      <c r="I30" s="39">
        <v>2200000</v>
      </c>
      <c r="J30" s="39"/>
      <c r="K30" s="39">
        <v>15581678190</v>
      </c>
      <c r="L30" s="39"/>
      <c r="M30" s="39">
        <v>0</v>
      </c>
      <c r="N30" s="39"/>
      <c r="O30" s="39">
        <v>0</v>
      </c>
      <c r="P30" s="39"/>
      <c r="Q30" s="39">
        <v>50000000</v>
      </c>
      <c r="R30" s="39"/>
      <c r="S30" s="39">
        <v>6160</v>
      </c>
      <c r="T30" s="39"/>
      <c r="U30" s="92">
        <v>447695427624</v>
      </c>
      <c r="V30" s="39"/>
      <c r="W30" s="39">
        <v>306167400000</v>
      </c>
      <c r="Y30" s="90">
        <f>W30/'جمع درآمدها'!$J$6</f>
        <v>8.953769110569329E-2</v>
      </c>
      <c r="AA30" s="194">
        <f t="shared" si="0"/>
        <v>0</v>
      </c>
      <c r="AB30" s="91"/>
      <c r="AC30" s="92"/>
      <c r="AD30" s="93"/>
      <c r="AE30" s="94"/>
      <c r="AF30" s="95"/>
      <c r="AG30" s="95"/>
    </row>
    <row r="31" spans="1:33" ht="41.25" customHeight="1">
      <c r="A31" s="88" t="s">
        <v>100</v>
      </c>
      <c r="B31" s="89"/>
      <c r="C31" s="39">
        <v>35000000</v>
      </c>
      <c r="D31" s="39"/>
      <c r="E31" s="39">
        <v>212935859450</v>
      </c>
      <c r="F31" s="39"/>
      <c r="G31" s="39">
        <v>239715157500</v>
      </c>
      <c r="H31" s="39"/>
      <c r="I31" s="39">
        <v>27125</v>
      </c>
      <c r="J31" s="39"/>
      <c r="K31" s="39">
        <v>206884308</v>
      </c>
      <c r="L31" s="39"/>
      <c r="M31" s="39">
        <v>-227125</v>
      </c>
      <c r="N31" s="39"/>
      <c r="O31" s="39">
        <v>1748693174</v>
      </c>
      <c r="P31" s="39"/>
      <c r="Q31" s="39">
        <v>34800000</v>
      </c>
      <c r="R31" s="39"/>
      <c r="S31" s="39">
        <v>7060</v>
      </c>
      <c r="T31" s="39"/>
      <c r="U31" s="39">
        <v>211760670702</v>
      </c>
      <c r="V31" s="39"/>
      <c r="W31" s="39">
        <v>244226156400</v>
      </c>
      <c r="Y31" s="90">
        <f>W31/'جمع درآمدها'!$J$6</f>
        <v>7.1423169650570051E-2</v>
      </c>
      <c r="AA31" s="194">
        <f t="shared" si="0"/>
        <v>0</v>
      </c>
      <c r="AB31" s="91"/>
      <c r="AC31" s="92"/>
      <c r="AD31" s="93"/>
      <c r="AE31" s="94"/>
      <c r="AF31" s="95"/>
      <c r="AG31" s="95"/>
    </row>
    <row r="32" spans="1:33" ht="41.25" customHeight="1">
      <c r="A32" s="88" t="s">
        <v>92</v>
      </c>
      <c r="B32" s="89"/>
      <c r="C32" s="39">
        <v>31200000</v>
      </c>
      <c r="D32" s="39"/>
      <c r="E32" s="39">
        <v>273724130018</v>
      </c>
      <c r="F32" s="39"/>
      <c r="G32" s="39">
        <v>263622060000</v>
      </c>
      <c r="H32" s="39"/>
      <c r="I32" s="39">
        <v>7083139</v>
      </c>
      <c r="J32" s="39"/>
      <c r="K32" s="39">
        <v>694022684</v>
      </c>
      <c r="L32" s="39"/>
      <c r="M32" s="39">
        <v>-6483139</v>
      </c>
      <c r="N32" s="39"/>
      <c r="O32" s="39">
        <v>55746074872</v>
      </c>
      <c r="P32" s="39"/>
      <c r="Q32" s="39">
        <v>31800000</v>
      </c>
      <c r="R32" s="39"/>
      <c r="S32" s="39">
        <v>8380</v>
      </c>
      <c r="T32" s="39"/>
      <c r="U32" s="92">
        <v>274105342329</v>
      </c>
      <c r="V32" s="39"/>
      <c r="W32" s="39">
        <v>264898420200</v>
      </c>
      <c r="Y32" s="90">
        <f>W32/'جمع درآمدها'!$J$6</f>
        <v>7.7468708040940165E-2</v>
      </c>
      <c r="AA32" s="194">
        <f>Q32-(C32+I32+M32)</f>
        <v>0</v>
      </c>
      <c r="AB32" s="91"/>
      <c r="AC32" s="92"/>
      <c r="AD32" s="93"/>
      <c r="AE32" s="94"/>
      <c r="AF32" s="95"/>
      <c r="AG32" s="95"/>
    </row>
    <row r="33" spans="1:33" ht="41.25" customHeight="1">
      <c r="A33" s="88" t="s">
        <v>121</v>
      </c>
      <c r="B33" s="89"/>
      <c r="C33" s="39">
        <v>0</v>
      </c>
      <c r="D33" s="39"/>
      <c r="E33" s="39">
        <v>0</v>
      </c>
      <c r="F33" s="39"/>
      <c r="G33" s="39">
        <v>0</v>
      </c>
      <c r="H33" s="39"/>
      <c r="I33" s="39">
        <v>7000000</v>
      </c>
      <c r="J33" s="39"/>
      <c r="K33" s="39">
        <v>49225638865</v>
      </c>
      <c r="L33" s="39"/>
      <c r="M33" s="39">
        <v>-7000000</v>
      </c>
      <c r="N33" s="39"/>
      <c r="O33" s="39">
        <v>0</v>
      </c>
      <c r="P33" s="39"/>
      <c r="Q33" s="39">
        <v>0</v>
      </c>
      <c r="R33" s="39"/>
      <c r="S33" s="39">
        <v>0</v>
      </c>
      <c r="T33" s="39"/>
      <c r="U33" s="39">
        <v>0</v>
      </c>
      <c r="V33" s="39"/>
      <c r="W33" s="39">
        <v>0</v>
      </c>
      <c r="Y33" s="90">
        <f>W33/'جمع درآمدها'!$J$6</f>
        <v>0</v>
      </c>
      <c r="AA33" s="194">
        <f t="shared" si="0"/>
        <v>0</v>
      </c>
      <c r="AB33" s="91"/>
      <c r="AC33" s="92"/>
      <c r="AD33" s="93"/>
      <c r="AE33" s="94"/>
      <c r="AF33" s="95"/>
      <c r="AG33" s="95"/>
    </row>
    <row r="34" spans="1:33" ht="41.25" customHeight="1" thickBot="1">
      <c r="C34" s="96"/>
      <c r="D34" s="97"/>
      <c r="E34" s="98">
        <f>SUM(E12:E33)</f>
        <v>3333545586757</v>
      </c>
      <c r="F34" s="97"/>
      <c r="G34" s="98">
        <f>SUM(G12:G33)</f>
        <v>3610122044754.5317</v>
      </c>
      <c r="H34" s="97"/>
      <c r="I34" s="99"/>
      <c r="J34" s="97"/>
      <c r="K34" s="98">
        <f>SUM(K12:K33)</f>
        <v>195358966149</v>
      </c>
      <c r="L34" s="97"/>
      <c r="M34" s="99"/>
      <c r="N34" s="97"/>
      <c r="O34" s="98">
        <f>SUM(O12:O33)</f>
        <v>204737508350</v>
      </c>
      <c r="P34" s="97"/>
      <c r="Q34" s="96"/>
      <c r="T34" s="97"/>
      <c r="U34" s="98">
        <f>SUM(U12:U33)</f>
        <v>3344485672574</v>
      </c>
      <c r="V34" s="97"/>
      <c r="W34" s="98">
        <f>SUM(W12:W33)</f>
        <v>3322388591435.7227</v>
      </c>
      <c r="Y34" s="100">
        <f>SUM(Y12:Y33)</f>
        <v>0.97162207156297897</v>
      </c>
      <c r="AA34" s="101"/>
      <c r="AB34" s="102"/>
    </row>
    <row r="35" spans="1:33" ht="41.25" customHeight="1" thickTop="1">
      <c r="E35" s="104"/>
      <c r="G35" s="104"/>
      <c r="I35" s="99"/>
      <c r="K35" s="102"/>
      <c r="O35" s="102"/>
      <c r="V35" s="104"/>
    </row>
    <row r="36" spans="1:33" ht="41.25" customHeight="1">
      <c r="E36" s="102"/>
      <c r="I36" s="99"/>
      <c r="K36" s="104"/>
      <c r="O36" s="104"/>
      <c r="V36" s="102"/>
    </row>
    <row r="37" spans="1:33">
      <c r="C37" s="96"/>
      <c r="E37" s="39"/>
      <c r="F37" s="39"/>
      <c r="G37" s="39"/>
      <c r="I37" s="105"/>
      <c r="K37" s="105"/>
      <c r="M37" s="106"/>
      <c r="O37" s="106"/>
      <c r="Q37" s="107"/>
      <c r="U37" s="102"/>
      <c r="W37" s="102"/>
    </row>
    <row r="38" spans="1:33">
      <c r="C38" s="96"/>
      <c r="E38" s="39"/>
      <c r="F38" s="39"/>
      <c r="G38" s="39"/>
      <c r="I38" s="99"/>
      <c r="K38" s="105"/>
      <c r="M38" s="99"/>
      <c r="O38" s="106"/>
      <c r="Q38" s="107"/>
      <c r="U38" s="102"/>
      <c r="W38" s="102"/>
    </row>
    <row r="39" spans="1:33">
      <c r="C39" s="96"/>
      <c r="E39" s="11"/>
      <c r="F39" s="11"/>
      <c r="G39" s="11"/>
      <c r="I39" s="99"/>
      <c r="K39" s="102"/>
      <c r="M39" s="99"/>
      <c r="O39" s="102"/>
      <c r="Q39" s="96"/>
      <c r="U39" s="102"/>
      <c r="W39" s="102"/>
    </row>
    <row r="40" spans="1:33">
      <c r="C40" s="96"/>
      <c r="E40" s="108"/>
      <c r="G40" s="108"/>
      <c r="I40" s="95"/>
      <c r="K40" s="95"/>
      <c r="M40" s="95"/>
      <c r="O40" s="95"/>
      <c r="Q40" s="96"/>
      <c r="U40" s="104"/>
      <c r="W40" s="104"/>
    </row>
    <row r="41" spans="1:33">
      <c r="C41" s="96"/>
      <c r="E41" s="95"/>
      <c r="F41" s="95"/>
      <c r="G41" s="95"/>
      <c r="I41" s="96"/>
      <c r="M41" s="99"/>
      <c r="O41" s="102"/>
      <c r="U41" s="104"/>
      <c r="W41" s="104"/>
    </row>
    <row r="42" spans="1:33">
      <c r="C42" s="96"/>
      <c r="D42" s="96"/>
      <c r="E42" s="96"/>
      <c r="F42" s="96"/>
      <c r="G42" s="96"/>
      <c r="I42" s="99"/>
      <c r="K42" s="95"/>
      <c r="M42" s="99"/>
      <c r="O42" s="102"/>
      <c r="U42" s="95"/>
      <c r="W42" s="104"/>
    </row>
    <row r="43" spans="1:33">
      <c r="E43" s="95"/>
      <c r="M43" s="96"/>
      <c r="U43" s="102"/>
    </row>
    <row r="44" spans="1:33">
      <c r="M44" s="96"/>
      <c r="U44" s="102"/>
    </row>
    <row r="45" spans="1:33">
      <c r="U45" s="102"/>
    </row>
    <row r="46" spans="1:33">
      <c r="U46" s="102"/>
    </row>
  </sheetData>
  <mergeCells count="18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64" zoomScaleNormal="100" zoomScaleSheetLayoutView="64" workbookViewId="0">
      <selection activeCell="A2" sqref="A2:AK4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228" t="s">
        <v>51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</row>
    <row r="3" spans="1:39" ht="30">
      <c r="A3" s="228" t="s">
        <v>72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</row>
    <row r="4" spans="1:39" ht="30">
      <c r="A4" s="228" t="s">
        <v>111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</row>
    <row r="6" spans="1:39" ht="40.5">
      <c r="A6" s="13" t="s">
        <v>52</v>
      </c>
    </row>
    <row r="7" spans="1:39" ht="40.5">
      <c r="A7" s="205" t="s">
        <v>93</v>
      </c>
      <c r="B7" s="205"/>
      <c r="C7" s="205"/>
      <c r="D7" s="205"/>
      <c r="E7" s="205"/>
      <c r="F7" s="205"/>
      <c r="G7" s="205"/>
    </row>
    <row r="9" spans="1:39">
      <c r="A9" s="204" t="s">
        <v>115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U9" s="206" t="s">
        <v>2</v>
      </c>
      <c r="V9" s="206"/>
      <c r="W9" s="206"/>
      <c r="X9" s="206"/>
      <c r="Y9" s="206"/>
      <c r="Z9" s="206"/>
      <c r="AA9" s="206"/>
      <c r="AC9" s="206" t="s">
        <v>116</v>
      </c>
      <c r="AD9" s="206"/>
      <c r="AE9" s="206"/>
      <c r="AF9" s="206"/>
      <c r="AG9" s="206"/>
      <c r="AH9" s="206"/>
      <c r="AI9" s="206"/>
      <c r="AJ9" s="206"/>
      <c r="AK9" s="206"/>
    </row>
    <row r="10" spans="1:39" s="9" customFormat="1" ht="101.25">
      <c r="A10" s="14" t="s">
        <v>1</v>
      </c>
      <c r="B10" s="15"/>
      <c r="C10" s="16" t="s">
        <v>94</v>
      </c>
      <c r="D10" s="15"/>
      <c r="E10" s="16" t="s">
        <v>95</v>
      </c>
      <c r="F10" s="15"/>
      <c r="G10" s="16" t="s">
        <v>96</v>
      </c>
      <c r="H10" s="15"/>
      <c r="I10" s="16" t="s">
        <v>97</v>
      </c>
      <c r="J10" s="17"/>
      <c r="K10" s="16" t="s">
        <v>12</v>
      </c>
      <c r="L10" s="15"/>
      <c r="M10" s="16" t="s">
        <v>98</v>
      </c>
      <c r="N10" s="17"/>
      <c r="O10" s="16" t="s">
        <v>4</v>
      </c>
      <c r="P10" s="15"/>
      <c r="Q10" s="16" t="s">
        <v>5</v>
      </c>
      <c r="R10" s="38"/>
      <c r="S10" s="16" t="s">
        <v>6</v>
      </c>
      <c r="T10" s="15"/>
      <c r="U10" s="16" t="s">
        <v>4</v>
      </c>
      <c r="V10" s="14"/>
      <c r="W10" s="16" t="s">
        <v>5</v>
      </c>
      <c r="X10" s="14"/>
      <c r="Y10" s="16" t="s">
        <v>4</v>
      </c>
      <c r="Z10" s="15"/>
      <c r="AA10" s="16" t="s">
        <v>11</v>
      </c>
      <c r="AB10" s="15"/>
      <c r="AC10" s="16" t="s">
        <v>4</v>
      </c>
      <c r="AD10" s="15"/>
      <c r="AE10" s="16" t="s">
        <v>99</v>
      </c>
      <c r="AF10" s="15"/>
      <c r="AG10" s="16" t="s">
        <v>5</v>
      </c>
      <c r="AH10" s="15"/>
      <c r="AI10" s="16" t="s">
        <v>6</v>
      </c>
      <c r="AJ10" s="15"/>
      <c r="AK10" s="16" t="s">
        <v>10</v>
      </c>
      <c r="AM10" s="18"/>
    </row>
    <row r="11" spans="1:39">
      <c r="N11" s="19"/>
      <c r="O11" s="19"/>
      <c r="P11" s="19"/>
      <c r="Q11" s="19"/>
      <c r="R11" s="19"/>
      <c r="S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M11" s="19"/>
    </row>
    <row r="12" spans="1:39" ht="28.5" thickBot="1">
      <c r="O12" s="19">
        <f>SUM(O11:O11)</f>
        <v>0</v>
      </c>
      <c r="P12" s="20"/>
      <c r="Q12" s="21">
        <f>SUM(Q11:Q11)</f>
        <v>0</v>
      </c>
      <c r="R12" s="20"/>
      <c r="S12" s="21">
        <f>SUM(S11:S11)</f>
        <v>0</v>
      </c>
      <c r="T12" s="20"/>
      <c r="V12" s="20"/>
      <c r="W12" s="21">
        <f>SUM(W11:W11)</f>
        <v>0</v>
      </c>
      <c r="X12" s="20"/>
      <c r="Y12" s="19"/>
      <c r="Z12" s="20"/>
      <c r="AA12" s="21">
        <f>SUM(AA11:AA11)</f>
        <v>0</v>
      </c>
      <c r="AB12" s="20"/>
      <c r="AC12" s="20"/>
      <c r="AD12" s="20"/>
      <c r="AE12" s="20"/>
      <c r="AF12" s="20"/>
      <c r="AG12" s="20">
        <f>SUM(AG11:AG11)</f>
        <v>0</v>
      </c>
      <c r="AH12" s="20"/>
      <c r="AI12" s="20">
        <f>SUM(AI11:AI11)</f>
        <v>0</v>
      </c>
      <c r="AK12" s="20">
        <f>SUM(AK11:AK11)</f>
        <v>0</v>
      </c>
    </row>
    <row r="13" spans="1:39" ht="28.5" thickTop="1"/>
    <row r="14" spans="1:39">
      <c r="Q14" s="3"/>
      <c r="S14" s="3"/>
      <c r="Y14" s="19"/>
    </row>
    <row r="15" spans="1:39" ht="31.5">
      <c r="Q15" s="3"/>
      <c r="S15" s="3"/>
      <c r="W15" s="3"/>
      <c r="AA15" s="12"/>
    </row>
    <row r="16" spans="1:39">
      <c r="Q16" s="3"/>
      <c r="S16" s="3"/>
      <c r="W16" s="19"/>
      <c r="Y16" s="19"/>
      <c r="AA16" s="19"/>
    </row>
    <row r="17" spans="17:19">
      <c r="Q17" s="19"/>
      <c r="S17" s="19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A20" sqref="A20"/>
    </sheetView>
  </sheetViews>
  <sheetFormatPr defaultColWidth="9.140625" defaultRowHeight="24.75"/>
  <cols>
    <col min="1" max="1" width="58.85546875" style="109" customWidth="1"/>
    <col min="2" max="2" width="1" style="109" customWidth="1"/>
    <col min="3" max="3" width="25.140625" style="109" bestFit="1" customWidth="1"/>
    <col min="4" max="4" width="1" style="109" customWidth="1"/>
    <col min="5" max="5" width="27" style="109" bestFit="1" customWidth="1"/>
    <col min="6" max="6" width="1" style="109" customWidth="1"/>
    <col min="7" max="7" width="28.140625" style="109" bestFit="1" customWidth="1"/>
    <col min="8" max="8" width="1" style="109" customWidth="1"/>
    <col min="9" max="9" width="23.42578125" style="109" bestFit="1" customWidth="1"/>
    <col min="10" max="10" width="1" style="109" customWidth="1"/>
    <col min="11" max="11" width="14.140625" style="110" bestFit="1" customWidth="1"/>
    <col min="12" max="12" width="1" style="109" customWidth="1"/>
    <col min="13" max="13" width="13.85546875" style="109" bestFit="1" customWidth="1"/>
    <col min="14" max="14" width="9.140625" style="109"/>
    <col min="15" max="15" width="13.85546875" style="109" bestFit="1" customWidth="1"/>
    <col min="16" max="16" width="9.140625" style="109"/>
    <col min="17" max="17" width="13.85546875" style="109" bestFit="1" customWidth="1"/>
    <col min="18" max="18" width="9.140625" style="109"/>
    <col min="19" max="19" width="13.85546875" style="109" bestFit="1" customWidth="1"/>
    <col min="20" max="16384" width="9.140625" style="109"/>
  </cols>
  <sheetData>
    <row r="2" spans="1:20" ht="26.25">
      <c r="A2" s="229" t="str">
        <f>سهام!A2</f>
        <v>صندوق سرمایه‌گذاری آهنگ سهام کیان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20" ht="26.25">
      <c r="A3" s="229" t="str">
        <f>سهام!A3</f>
        <v>صورت وضعیت پرتفوی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20" ht="26.25">
      <c r="A4" s="229" t="str">
        <f>سهام!A4</f>
        <v>برای ماه منتهی به 1403/02/31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</row>
    <row r="5" spans="1:20" ht="26.25">
      <c r="C5" s="207"/>
      <c r="D5" s="207"/>
      <c r="E5" s="207"/>
    </row>
    <row r="6" spans="1:20" ht="33.75">
      <c r="A6" s="209" t="s">
        <v>54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spans="1:20" ht="27" thickBot="1">
      <c r="A7" s="207" t="s">
        <v>14</v>
      </c>
      <c r="C7" s="111" t="str">
        <f>سهام!C9</f>
        <v>1402/01/31</v>
      </c>
      <c r="E7" s="208" t="s">
        <v>2</v>
      </c>
      <c r="F7" s="208" t="s">
        <v>2</v>
      </c>
      <c r="G7" s="208" t="s">
        <v>2</v>
      </c>
      <c r="I7" s="208" t="str">
        <f>سهام!Q9</f>
        <v>1403/02/31</v>
      </c>
      <c r="J7" s="208" t="s">
        <v>3</v>
      </c>
      <c r="K7" s="208" t="s">
        <v>3</v>
      </c>
    </row>
    <row r="8" spans="1:20" ht="52.5">
      <c r="A8" s="207" t="s">
        <v>14</v>
      </c>
      <c r="C8" s="112" t="s">
        <v>15</v>
      </c>
      <c r="E8" s="112" t="s">
        <v>16</v>
      </c>
      <c r="G8" s="112" t="s">
        <v>17</v>
      </c>
      <c r="I8" s="112" t="s">
        <v>15</v>
      </c>
      <c r="K8" s="113" t="s">
        <v>13</v>
      </c>
    </row>
    <row r="9" spans="1:20" ht="26.25">
      <c r="A9" s="114" t="s">
        <v>129</v>
      </c>
      <c r="C9" s="40">
        <v>137680</v>
      </c>
      <c r="D9" s="40"/>
      <c r="E9" s="40">
        <v>0</v>
      </c>
      <c r="F9" s="40"/>
      <c r="G9" s="40">
        <v>36000</v>
      </c>
      <c r="H9" s="40"/>
      <c r="I9" s="40">
        <v>101680</v>
      </c>
      <c r="K9" s="115">
        <f>I9/'جمع درآمدها'!$J$6</f>
        <v>2.9735995509733874E-8</v>
      </c>
      <c r="M9" s="116"/>
      <c r="N9" s="40"/>
      <c r="O9" s="116"/>
      <c r="P9" s="40"/>
      <c r="Q9" s="116"/>
      <c r="R9" s="40"/>
      <c r="S9" s="116"/>
      <c r="T9" s="40"/>
    </row>
    <row r="10" spans="1:20" ht="26.25">
      <c r="A10" s="114" t="s">
        <v>130</v>
      </c>
      <c r="C10" s="40">
        <v>17132087133</v>
      </c>
      <c r="D10" s="40"/>
      <c r="E10" s="40">
        <v>112368453353</v>
      </c>
      <c r="F10" s="40"/>
      <c r="G10" s="40">
        <v>127889924315</v>
      </c>
      <c r="H10" s="40"/>
      <c r="I10" s="40">
        <v>1610616171</v>
      </c>
      <c r="K10" s="115">
        <f>I10/'جمع درآمدها'!$J$6</f>
        <v>4.7101962262746617E-4</v>
      </c>
      <c r="M10" s="116"/>
      <c r="N10" s="40"/>
      <c r="O10" s="116"/>
      <c r="P10" s="40"/>
      <c r="Q10" s="116"/>
      <c r="R10" s="40"/>
      <c r="S10" s="116"/>
      <c r="T10" s="40"/>
    </row>
    <row r="11" spans="1:20" ht="26.25">
      <c r="A11" s="114" t="s">
        <v>131</v>
      </c>
      <c r="C11" s="40">
        <v>72625776</v>
      </c>
      <c r="D11" s="40"/>
      <c r="E11" s="40">
        <v>306271</v>
      </c>
      <c r="F11" s="40"/>
      <c r="G11" s="40">
        <v>504000</v>
      </c>
      <c r="H11" s="40"/>
      <c r="I11" s="40">
        <v>72428047</v>
      </c>
      <c r="K11" s="115">
        <f>I11/'جمع درآمدها'!$J$6</f>
        <v>2.118135405557429E-5</v>
      </c>
      <c r="M11" s="116"/>
      <c r="N11" s="40"/>
      <c r="O11" s="116"/>
      <c r="P11" s="40"/>
      <c r="R11" s="40"/>
      <c r="S11" s="116"/>
      <c r="T11" s="40"/>
    </row>
    <row r="12" spans="1:20" ht="26.25">
      <c r="A12" s="114" t="s">
        <v>132</v>
      </c>
      <c r="C12" s="40">
        <v>1485640</v>
      </c>
      <c r="D12" s="40"/>
      <c r="E12" s="40">
        <v>6284</v>
      </c>
      <c r="F12" s="40"/>
      <c r="G12" s="40">
        <v>0</v>
      </c>
      <c r="H12" s="40"/>
      <c r="I12" s="40">
        <v>1491924</v>
      </c>
      <c r="K12" s="115">
        <f>I12/'جمع درآمدها'!$J$6</f>
        <v>4.3630847133029307E-7</v>
      </c>
      <c r="M12" s="116"/>
      <c r="N12" s="40"/>
      <c r="O12" s="116"/>
      <c r="P12" s="40"/>
      <c r="R12" s="40"/>
      <c r="S12" s="116"/>
      <c r="T12" s="40"/>
    </row>
    <row r="13" spans="1:20" ht="26.25">
      <c r="A13" s="114" t="s">
        <v>133</v>
      </c>
      <c r="C13" s="40">
        <v>1114615</v>
      </c>
      <c r="D13" s="40"/>
      <c r="E13" s="40">
        <v>4720</v>
      </c>
      <c r="F13" s="40"/>
      <c r="G13" s="40">
        <v>0</v>
      </c>
      <c r="H13" s="40"/>
      <c r="I13" s="40">
        <v>1119335</v>
      </c>
      <c r="K13" s="115">
        <f>I13/'جمع درآمدها'!$J$6</f>
        <v>3.2734599266215546E-7</v>
      </c>
      <c r="M13" s="116"/>
      <c r="N13" s="40"/>
      <c r="P13" s="40"/>
      <c r="Q13" s="116"/>
      <c r="R13" s="40"/>
      <c r="S13" s="116"/>
      <c r="T13" s="40"/>
    </row>
    <row r="14" spans="1:20" ht="26.25">
      <c r="A14" s="114" t="s">
        <v>134</v>
      </c>
      <c r="C14" s="40">
        <v>656286534</v>
      </c>
      <c r="D14" s="40"/>
      <c r="E14" s="40">
        <v>23673885</v>
      </c>
      <c r="F14" s="40"/>
      <c r="G14" s="40">
        <v>504000</v>
      </c>
      <c r="H14" s="40"/>
      <c r="I14" s="40">
        <v>679456419</v>
      </c>
      <c r="K14" s="115">
        <f>I14/'جمع درآمدها'!$J$6</f>
        <v>1.9870488812395609E-4</v>
      </c>
      <c r="M14" s="116"/>
      <c r="N14" s="40"/>
      <c r="P14" s="40"/>
      <c r="Q14" s="116"/>
      <c r="R14" s="40"/>
      <c r="S14" s="116"/>
      <c r="T14" s="40"/>
    </row>
    <row r="15" spans="1:20" ht="27" thickBot="1">
      <c r="C15" s="117">
        <f>SUM(C9:C14)</f>
        <v>17863737378</v>
      </c>
      <c r="D15" s="114"/>
      <c r="E15" s="117">
        <f>SUM(E9:E14)</f>
        <v>112392444513</v>
      </c>
      <c r="F15" s="114"/>
      <c r="G15" s="117">
        <f>SUM(G9:G14)</f>
        <v>127890968315</v>
      </c>
      <c r="H15" s="114"/>
      <c r="I15" s="117">
        <f>SUM(I9:I14)</f>
        <v>2365213576</v>
      </c>
      <c r="J15" s="114"/>
      <c r="K15" s="118">
        <f>SUM(K9:K14)</f>
        <v>6.9169925526649874E-4</v>
      </c>
    </row>
    <row r="16" spans="1:20" ht="25.5" thickTop="1">
      <c r="E16" s="119"/>
    </row>
    <row r="17" spans="3:11">
      <c r="C17" s="120"/>
      <c r="E17" s="120"/>
      <c r="F17" s="120"/>
      <c r="G17" s="120"/>
      <c r="H17" s="120"/>
      <c r="I17" s="120"/>
      <c r="J17" s="120"/>
      <c r="K17" s="121"/>
    </row>
    <row r="18" spans="3:11" ht="30">
      <c r="C18" s="6"/>
      <c r="D18" s="6"/>
      <c r="E18" s="6"/>
      <c r="F18" s="6"/>
      <c r="G18" s="6"/>
      <c r="H18" s="6"/>
      <c r="I18" s="6"/>
    </row>
    <row r="19" spans="3:11">
      <c r="E19" s="119"/>
      <c r="I19" s="120"/>
    </row>
    <row r="20" spans="3:11">
      <c r="C20" s="122"/>
      <c r="E20" s="119"/>
    </row>
    <row r="21" spans="3:11">
      <c r="E21" s="119"/>
    </row>
    <row r="22" spans="3:11">
      <c r="E22" s="119"/>
    </row>
    <row r="23" spans="3:11">
      <c r="E23" s="119"/>
    </row>
    <row r="24" spans="3:11">
      <c r="E24" s="119"/>
    </row>
    <row r="25" spans="3:11">
      <c r="E25" s="119"/>
    </row>
    <row r="26" spans="3:11">
      <c r="E26" s="119"/>
    </row>
    <row r="27" spans="3:11">
      <c r="E27" s="119"/>
    </row>
    <row r="28" spans="3:11">
      <c r="E28" s="119"/>
    </row>
    <row r="29" spans="3:11">
      <c r="E29" s="119"/>
    </row>
    <row r="30" spans="3:11">
      <c r="E30" s="119"/>
    </row>
    <row r="31" spans="3:11">
      <c r="E31" s="119"/>
    </row>
    <row r="32" spans="3:11">
      <c r="E32" s="119"/>
    </row>
    <row r="33" spans="5:5">
      <c r="E33" s="119"/>
    </row>
    <row r="34" spans="5:5">
      <c r="E34" s="119"/>
    </row>
    <row r="35" spans="5:5">
      <c r="E35" s="119"/>
    </row>
    <row r="36" spans="5:5">
      <c r="E36" s="119"/>
    </row>
    <row r="37" spans="5:5">
      <c r="E37" s="119"/>
    </row>
    <row r="38" spans="5:5">
      <c r="E38" s="119"/>
    </row>
    <row r="39" spans="5:5">
      <c r="E39" s="119"/>
    </row>
    <row r="40" spans="5:5">
      <c r="E40" s="119"/>
    </row>
    <row r="41" spans="5:5">
      <c r="E41" s="119"/>
    </row>
    <row r="42" spans="5:5">
      <c r="E42" s="119"/>
    </row>
    <row r="43" spans="5:5">
      <c r="E43" s="119"/>
    </row>
  </sheetData>
  <mergeCells count="8"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2"/>
  <sheetViews>
    <sheetView rightToLeft="1" view="pageBreakPreview" zoomScale="80" zoomScaleNormal="100" zoomScaleSheetLayoutView="80" workbookViewId="0">
      <selection activeCell="G22" sqref="G22"/>
    </sheetView>
  </sheetViews>
  <sheetFormatPr defaultColWidth="9.140625" defaultRowHeight="27.75"/>
  <cols>
    <col min="1" max="1" width="57.85546875" style="42" customWidth="1"/>
    <col min="2" max="2" width="1" style="42" customWidth="1"/>
    <col min="3" max="3" width="15.5703125" style="51" customWidth="1"/>
    <col min="4" max="4" width="1" style="42" customWidth="1"/>
    <col min="5" max="5" width="35.42578125" style="42" bestFit="1" customWidth="1"/>
    <col min="6" max="6" width="1" style="42" customWidth="1"/>
    <col min="7" max="7" width="25" style="42" bestFit="1" customWidth="1"/>
    <col min="8" max="8" width="1" style="42" customWidth="1"/>
    <col min="9" max="9" width="25.5703125" style="42" customWidth="1"/>
    <col min="10" max="10" width="37.42578125" style="42" customWidth="1"/>
    <col min="11" max="11" width="21.85546875" style="42" bestFit="1" customWidth="1"/>
    <col min="12" max="12" width="9.140625" style="42"/>
    <col min="13" max="13" width="22.85546875" style="42" bestFit="1" customWidth="1"/>
    <col min="14" max="14" width="3.85546875" style="42" customWidth="1"/>
    <col min="15" max="15" width="22.85546875" style="42" bestFit="1" customWidth="1"/>
    <col min="16" max="16" width="20" style="42" bestFit="1" customWidth="1"/>
    <col min="17" max="17" width="12.7109375" style="42" customWidth="1"/>
    <col min="18" max="16384" width="9.140625" style="42"/>
  </cols>
  <sheetData>
    <row r="2" spans="1:17" ht="30">
      <c r="A2" s="210" t="s">
        <v>51</v>
      </c>
      <c r="B2" s="210"/>
      <c r="C2" s="210"/>
      <c r="D2" s="210"/>
      <c r="E2" s="210"/>
      <c r="F2" s="210"/>
      <c r="G2" s="210"/>
      <c r="H2" s="210"/>
      <c r="I2" s="210"/>
      <c r="J2" s="48"/>
    </row>
    <row r="3" spans="1:17" ht="30">
      <c r="A3" s="210" t="s">
        <v>18</v>
      </c>
      <c r="B3" s="210" t="s">
        <v>18</v>
      </c>
      <c r="C3" s="210"/>
      <c r="D3" s="210"/>
      <c r="E3" s="210" t="s">
        <v>18</v>
      </c>
      <c r="F3" s="210" t="s">
        <v>18</v>
      </c>
      <c r="G3" s="210" t="s">
        <v>18</v>
      </c>
      <c r="H3" s="210"/>
      <c r="I3" s="210"/>
    </row>
    <row r="4" spans="1:17" ht="30">
      <c r="A4" s="210" t="str">
        <f>سهام!A4</f>
        <v>برای ماه منتهی به 1403/02/31</v>
      </c>
      <c r="B4" s="210" t="s">
        <v>0</v>
      </c>
      <c r="C4" s="210"/>
      <c r="D4" s="210"/>
      <c r="E4" s="210" t="s">
        <v>0</v>
      </c>
      <c r="F4" s="210" t="s">
        <v>0</v>
      </c>
      <c r="G4" s="210" t="s">
        <v>0</v>
      </c>
      <c r="H4" s="210"/>
      <c r="I4" s="210"/>
    </row>
    <row r="5" spans="1:17" ht="33.75">
      <c r="A5" s="41"/>
      <c r="B5" s="41"/>
      <c r="C5" s="41"/>
      <c r="D5" s="41"/>
      <c r="E5" s="41"/>
      <c r="F5" s="41"/>
      <c r="G5" s="41"/>
      <c r="H5" s="41"/>
      <c r="I5" s="41"/>
      <c r="J5" s="10">
        <v>-302989436652</v>
      </c>
      <c r="K5" s="87" t="s">
        <v>91</v>
      </c>
    </row>
    <row r="6" spans="1:17" ht="33.75">
      <c r="A6" s="211" t="s">
        <v>59</v>
      </c>
      <c r="B6" s="211"/>
      <c r="C6" s="211"/>
      <c r="D6" s="211"/>
      <c r="E6" s="211"/>
      <c r="F6" s="211"/>
      <c r="G6" s="211"/>
      <c r="J6" s="10">
        <v>3419424783230</v>
      </c>
      <c r="K6" s="87" t="s">
        <v>80</v>
      </c>
    </row>
    <row r="7" spans="1:17" ht="28.5">
      <c r="A7" s="124"/>
      <c r="B7" s="124"/>
      <c r="C7" s="212" t="s">
        <v>117</v>
      </c>
      <c r="D7" s="212"/>
      <c r="E7" s="212"/>
      <c r="F7" s="212"/>
      <c r="G7" s="212"/>
      <c r="H7" s="212"/>
      <c r="I7" s="212"/>
    </row>
    <row r="8" spans="1:17" ht="64.5" customHeight="1" thickBot="1">
      <c r="A8" s="125" t="s">
        <v>22</v>
      </c>
      <c r="C8" s="125" t="s">
        <v>55</v>
      </c>
      <c r="E8" s="125" t="s">
        <v>15</v>
      </c>
      <c r="G8" s="125" t="s">
        <v>40</v>
      </c>
      <c r="I8" s="126" t="s">
        <v>10</v>
      </c>
      <c r="J8" s="127"/>
      <c r="K8" s="127"/>
      <c r="L8" s="127"/>
      <c r="M8" s="127"/>
      <c r="N8" s="127"/>
      <c r="O8" s="127"/>
      <c r="P8" s="127"/>
      <c r="Q8" s="127"/>
    </row>
    <row r="9" spans="1:17" ht="31.5" customHeight="1">
      <c r="A9" s="55" t="s">
        <v>108</v>
      </c>
      <c r="C9" s="51" t="s">
        <v>56</v>
      </c>
      <c r="E9" s="123">
        <f>'سرمایه‌گذاری در سهام '!S34</f>
        <v>-308635066857</v>
      </c>
      <c r="F9" s="128"/>
      <c r="G9" s="129">
        <f>E9/$E$12</f>
        <v>1.0000233434529973</v>
      </c>
      <c r="H9" s="128"/>
      <c r="I9" s="130">
        <f>E9/$J$6</f>
        <v>-9.0259352500060633E-2</v>
      </c>
      <c r="J9" s="127"/>
      <c r="K9" s="127"/>
      <c r="L9" s="127"/>
      <c r="M9" s="127"/>
      <c r="N9" s="127"/>
      <c r="O9" s="127"/>
      <c r="P9" s="127"/>
      <c r="Q9" s="127"/>
    </row>
    <row r="10" spans="1:17" ht="31.5">
      <c r="A10" s="55" t="s">
        <v>109</v>
      </c>
      <c r="C10" s="51" t="s">
        <v>57</v>
      </c>
      <c r="E10" s="123">
        <f>'سرمایه‌گذاری در اوراق بهادار '!Q11</f>
        <v>0</v>
      </c>
      <c r="F10" s="128"/>
      <c r="G10" s="129">
        <f t="shared" ref="G10" si="0">E10/$E$12</f>
        <v>0</v>
      </c>
      <c r="H10" s="128"/>
      <c r="I10" s="130">
        <f>E10/$J$6</f>
        <v>0</v>
      </c>
      <c r="J10" s="127"/>
      <c r="K10" s="127"/>
      <c r="L10" s="127"/>
      <c r="M10" s="127"/>
      <c r="N10" s="127"/>
      <c r="O10" s="127"/>
      <c r="P10" s="127"/>
      <c r="Q10" s="127"/>
    </row>
    <row r="11" spans="1:17" ht="31.5">
      <c r="A11" s="55" t="s">
        <v>110</v>
      </c>
      <c r="C11" s="51" t="s">
        <v>58</v>
      </c>
      <c r="E11" s="123">
        <f>'درآمد سپرده بانکی '!G15</f>
        <v>7204440</v>
      </c>
      <c r="F11" s="128"/>
      <c r="G11" s="129">
        <f>E11/$E$12</f>
        <v>-2.3343452997337551E-5</v>
      </c>
      <c r="H11" s="128"/>
      <c r="I11" s="130">
        <f>E11/$J$6</f>
        <v>2.1069157699660415E-6</v>
      </c>
      <c r="J11" s="127"/>
      <c r="K11" s="127"/>
      <c r="L11" s="127"/>
      <c r="M11" s="127"/>
      <c r="N11" s="127"/>
      <c r="O11" s="127"/>
      <c r="P11" s="127"/>
      <c r="Q11" s="127"/>
    </row>
    <row r="12" spans="1:17" ht="32.25" thickBot="1">
      <c r="E12" s="131">
        <f>SUM(E9:E11)</f>
        <v>-308627862417</v>
      </c>
      <c r="F12" s="128"/>
      <c r="G12" s="132">
        <f>SUM(G9:G11)</f>
        <v>0.99999999999999989</v>
      </c>
      <c r="H12" s="128"/>
      <c r="I12" s="132">
        <f>SUM(I9:I11)</f>
        <v>-9.0257245584290671E-2</v>
      </c>
      <c r="J12" s="127"/>
      <c r="K12" s="127"/>
      <c r="L12" s="127"/>
      <c r="M12" s="127"/>
      <c r="N12" s="127"/>
      <c r="O12" s="127"/>
      <c r="P12" s="127"/>
      <c r="Q12" s="127"/>
    </row>
    <row r="13" spans="1:17" ht="32.25" thickTop="1">
      <c r="F13" s="128"/>
      <c r="H13" s="128"/>
      <c r="I13" s="133"/>
      <c r="J13" s="127"/>
      <c r="K13" s="127"/>
      <c r="L13" s="127"/>
      <c r="M13" s="127"/>
      <c r="N13" s="127"/>
      <c r="O13" s="127"/>
      <c r="P13" s="127"/>
      <c r="Q13" s="127"/>
    </row>
    <row r="14" spans="1:17">
      <c r="E14" s="48"/>
      <c r="I14" s="48"/>
      <c r="J14" s="127"/>
      <c r="K14" s="127"/>
      <c r="L14" s="127"/>
      <c r="M14" s="127"/>
      <c r="N14" s="127"/>
      <c r="O14" s="127"/>
      <c r="P14" s="127"/>
      <c r="Q14" s="127"/>
    </row>
    <row r="15" spans="1:17">
      <c r="E15" s="48"/>
      <c r="J15" s="127"/>
      <c r="K15" s="127"/>
      <c r="L15" s="127"/>
      <c r="M15" s="127"/>
      <c r="N15" s="127"/>
      <c r="O15" s="127"/>
      <c r="P15" s="127"/>
      <c r="Q15" s="127"/>
    </row>
    <row r="16" spans="1:17">
      <c r="E16" s="46"/>
      <c r="G16" s="48"/>
      <c r="I16" s="134"/>
      <c r="J16" s="127"/>
      <c r="K16" s="127"/>
      <c r="L16" s="127"/>
      <c r="M16" s="127"/>
      <c r="N16" s="127"/>
      <c r="O16" s="127"/>
      <c r="P16" s="127"/>
      <c r="Q16" s="127"/>
    </row>
    <row r="17" spans="5:13" ht="27.75" customHeight="1">
      <c r="E17" s="48"/>
      <c r="G17" s="48"/>
      <c r="I17" s="48"/>
      <c r="M17" s="49"/>
    </row>
    <row r="18" spans="5:13">
      <c r="E18" s="46"/>
      <c r="G18" s="48"/>
      <c r="I18" s="135"/>
      <c r="M18" s="49"/>
    </row>
    <row r="19" spans="5:13">
      <c r="G19" s="46"/>
      <c r="M19" s="49"/>
    </row>
    <row r="20" spans="5:13">
      <c r="M20" s="49"/>
    </row>
    <row r="21" spans="5:13">
      <c r="M21" s="49"/>
    </row>
    <row r="22" spans="5:13">
      <c r="M22" s="49"/>
    </row>
    <row r="23" spans="5:13">
      <c r="M23" s="49"/>
    </row>
    <row r="24" spans="5:13">
      <c r="M24" s="49"/>
    </row>
    <row r="25" spans="5:13">
      <c r="M25" s="49"/>
    </row>
    <row r="26" spans="5:13" ht="28.5" customHeight="1">
      <c r="M26" s="49"/>
    </row>
    <row r="27" spans="5:13">
      <c r="M27" s="49"/>
    </row>
    <row r="28" spans="5:13">
      <c r="M28" s="49"/>
    </row>
    <row r="29" spans="5:13">
      <c r="M29" s="49"/>
    </row>
    <row r="30" spans="5:13">
      <c r="M30" s="49"/>
    </row>
    <row r="31" spans="5:13">
      <c r="M31" s="49"/>
    </row>
    <row r="32" spans="5:13">
      <c r="M32" s="49"/>
    </row>
    <row r="33" spans="13:13">
      <c r="M33" s="49"/>
    </row>
    <row r="34" spans="13:13">
      <c r="M34" s="49"/>
    </row>
    <row r="35" spans="13:13">
      <c r="M35" s="49"/>
    </row>
    <row r="36" spans="13:13">
      <c r="M36" s="49"/>
    </row>
    <row r="37" spans="13:13">
      <c r="M37" s="49"/>
    </row>
    <row r="38" spans="13:13">
      <c r="M38" s="49"/>
    </row>
    <row r="39" spans="13:13">
      <c r="M39" s="49"/>
    </row>
    <row r="40" spans="13:13">
      <c r="M40" s="49"/>
    </row>
    <row r="41" spans="13:13">
      <c r="M41" s="49"/>
    </row>
    <row r="42" spans="13:13">
      <c r="M42" s="49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59"/>
  <sheetViews>
    <sheetView rightToLeft="1" view="pageBreakPreview" zoomScale="40" zoomScaleNormal="91" zoomScaleSheetLayoutView="40" workbookViewId="0">
      <selection activeCell="K10" sqref="K10"/>
    </sheetView>
  </sheetViews>
  <sheetFormatPr defaultColWidth="9.140625" defaultRowHeight="27.75"/>
  <cols>
    <col min="1" max="1" width="74.140625" style="46" bestFit="1" customWidth="1"/>
    <col min="2" max="2" width="1" style="46" customWidth="1"/>
    <col min="3" max="3" width="44.140625" style="46" bestFit="1" customWidth="1"/>
    <col min="4" max="4" width="1" style="46" customWidth="1"/>
    <col min="5" max="5" width="45.7109375" style="46" bestFit="1" customWidth="1"/>
    <col min="6" max="6" width="2.5703125" style="46" customWidth="1"/>
    <col min="7" max="7" width="44.28515625" style="46" bestFit="1" customWidth="1"/>
    <col min="8" max="8" width="1" style="46" customWidth="1"/>
    <col min="9" max="9" width="49.140625" style="46" bestFit="1" customWidth="1"/>
    <col min="10" max="10" width="1" style="46" customWidth="1"/>
    <col min="11" max="11" width="32.28515625" style="65" bestFit="1" customWidth="1"/>
    <col min="12" max="12" width="1" style="46" customWidth="1"/>
    <col min="13" max="13" width="44.28515625" style="46" bestFit="1" customWidth="1"/>
    <col min="14" max="14" width="1" style="46" customWidth="1"/>
    <col min="15" max="15" width="49.140625" style="46" bestFit="1" customWidth="1"/>
    <col min="16" max="16" width="1.5703125" style="46" customWidth="1"/>
    <col min="17" max="17" width="44" style="46" customWidth="1"/>
    <col min="18" max="18" width="1.28515625" style="46" customWidth="1"/>
    <col min="19" max="19" width="49.140625" style="46" bestFit="1" customWidth="1"/>
    <col min="20" max="20" width="1" style="46" customWidth="1"/>
    <col min="21" max="21" width="23.42578125" style="65" customWidth="1"/>
    <col min="22" max="22" width="1" style="46" customWidth="1"/>
    <col min="23" max="23" width="36.5703125" style="46" bestFit="1" customWidth="1"/>
    <col min="24" max="24" width="45.140625" style="46" bestFit="1" customWidth="1"/>
    <col min="25" max="25" width="37.7109375" style="46" bestFit="1" customWidth="1"/>
    <col min="26" max="26" width="23" style="46" bestFit="1" customWidth="1"/>
    <col min="27" max="27" width="31.7109375" style="46" bestFit="1" customWidth="1"/>
    <col min="28" max="16384" width="9.140625" style="46"/>
  </cols>
  <sheetData>
    <row r="2" spans="1:25" s="57" customFormat="1" ht="78">
      <c r="A2" s="213" t="s">
        <v>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s="57" customFormat="1" ht="78">
      <c r="A3" s="213" t="s">
        <v>18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</row>
    <row r="4" spans="1:25" s="57" customFormat="1" ht="78">
      <c r="A4" s="213" t="str">
        <f>'درآمد ناشی از فروش '!A4:Q4</f>
        <v>برای ماه منتهی به 1403/02/31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</row>
    <row r="5" spans="1:25" s="59" customFormat="1" ht="36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</row>
    <row r="6" spans="1:25" s="60" customFormat="1" ht="53.25">
      <c r="A6" s="216" t="s">
        <v>63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U6" s="61"/>
    </row>
    <row r="7" spans="1:25" ht="40.5">
      <c r="A7" s="62"/>
      <c r="B7" s="62"/>
      <c r="C7" s="62"/>
      <c r="D7" s="62"/>
      <c r="E7" s="62"/>
      <c r="F7" s="62"/>
      <c r="G7" s="62"/>
      <c r="H7" s="62"/>
      <c r="I7" s="63"/>
      <c r="J7" s="62"/>
      <c r="K7" s="64"/>
      <c r="L7" s="62"/>
      <c r="M7" s="62"/>
      <c r="N7" s="62"/>
      <c r="O7" s="62"/>
      <c r="P7" s="62"/>
      <c r="Q7" s="62"/>
      <c r="R7" s="62"/>
      <c r="S7" s="63"/>
    </row>
    <row r="8" spans="1:25" s="60" customFormat="1" ht="46.5" customHeight="1" thickBot="1">
      <c r="A8" s="214" t="s">
        <v>1</v>
      </c>
      <c r="C8" s="215" t="s">
        <v>118</v>
      </c>
      <c r="D8" s="215" t="s">
        <v>20</v>
      </c>
      <c r="E8" s="215" t="s">
        <v>20</v>
      </c>
      <c r="F8" s="215"/>
      <c r="G8" s="215" t="s">
        <v>20</v>
      </c>
      <c r="H8" s="215" t="s">
        <v>20</v>
      </c>
      <c r="I8" s="215" t="s">
        <v>20</v>
      </c>
      <c r="J8" s="215" t="s">
        <v>20</v>
      </c>
      <c r="K8" s="215" t="s">
        <v>20</v>
      </c>
      <c r="M8" s="215" t="s">
        <v>120</v>
      </c>
      <c r="N8" s="215" t="s">
        <v>21</v>
      </c>
      <c r="O8" s="215" t="s">
        <v>21</v>
      </c>
      <c r="P8" s="215" t="s">
        <v>21</v>
      </c>
      <c r="Q8" s="215" t="s">
        <v>21</v>
      </c>
      <c r="R8" s="215"/>
      <c r="S8" s="215" t="s">
        <v>21</v>
      </c>
      <c r="T8" s="215" t="s">
        <v>21</v>
      </c>
      <c r="U8" s="215" t="s">
        <v>21</v>
      </c>
    </row>
    <row r="9" spans="1:25" s="66" customFormat="1" ht="76.5" customHeight="1" thickBot="1">
      <c r="A9" s="215" t="s">
        <v>1</v>
      </c>
      <c r="C9" s="67" t="s">
        <v>37</v>
      </c>
      <c r="E9" s="67" t="s">
        <v>38</v>
      </c>
      <c r="F9" s="67"/>
      <c r="G9" s="67" t="s">
        <v>39</v>
      </c>
      <c r="I9" s="67" t="s">
        <v>15</v>
      </c>
      <c r="K9" s="67" t="s">
        <v>40</v>
      </c>
      <c r="M9" s="67" t="s">
        <v>37</v>
      </c>
      <c r="O9" s="67" t="s">
        <v>38</v>
      </c>
      <c r="Q9" s="67" t="s">
        <v>39</v>
      </c>
      <c r="R9" s="67"/>
      <c r="S9" s="67" t="s">
        <v>15</v>
      </c>
      <c r="U9" s="67" t="s">
        <v>40</v>
      </c>
    </row>
    <row r="10" spans="1:25" s="69" customFormat="1" ht="51" customHeight="1">
      <c r="A10" s="68" t="s">
        <v>88</v>
      </c>
      <c r="C10" s="70">
        <v>0</v>
      </c>
      <c r="D10" s="70"/>
      <c r="E10" s="70">
        <v>-1319214684</v>
      </c>
      <c r="F10" s="70"/>
      <c r="G10" s="70">
        <f>VLOOKUP(A10,'درآمد ناشی از فروش '!$A$9:$Q$25,9,0)</f>
        <v>4403883089</v>
      </c>
      <c r="H10" s="70"/>
      <c r="I10" s="70">
        <f>C10+E10+G10</f>
        <v>3084668405</v>
      </c>
      <c r="K10" s="71">
        <f>I10/-262666289935</f>
        <v>-1.1743678283815328E-2</v>
      </c>
      <c r="M10" s="70">
        <v>0</v>
      </c>
      <c r="N10" s="70"/>
      <c r="O10" s="70">
        <v>1370684616</v>
      </c>
      <c r="P10" s="70"/>
      <c r="Q10" s="70">
        <f>VLOOKUP(A10,'درآمد ناشی از فروش '!$A$9:$Q$25,17,0)</f>
        <v>4403883089</v>
      </c>
      <c r="R10" s="70"/>
      <c r="S10" s="70">
        <f>M10+O10+Q10</f>
        <v>5774567705</v>
      </c>
      <c r="U10" s="71">
        <f>S10/'جمع درآمدها'!$J$5</f>
        <v>-1.9058643657047385E-2</v>
      </c>
      <c r="W10" s="72"/>
      <c r="X10" s="72"/>
      <c r="Y10" s="60"/>
    </row>
    <row r="11" spans="1:25" s="69" customFormat="1" ht="51" customHeight="1">
      <c r="A11" s="68" t="s">
        <v>92</v>
      </c>
      <c r="C11" s="70">
        <v>0</v>
      </c>
      <c r="D11" s="70"/>
      <c r="E11" s="70">
        <v>-1140790938</v>
      </c>
      <c r="F11" s="70"/>
      <c r="G11" s="70">
        <f>VLOOKUP(A11,'درآمد ناشی از فروش '!$A$9:$Q$25,9,0)</f>
        <v>1243564461</v>
      </c>
      <c r="H11" s="70"/>
      <c r="I11" s="70">
        <f t="shared" ref="I11:I33" si="0">C11+E11+G11</f>
        <v>102773523</v>
      </c>
      <c r="K11" s="71">
        <f t="shared" ref="K11:K33" si="1">I11/-262666289935</f>
        <v>-3.9127031879664716E-4</v>
      </c>
      <c r="M11" s="70">
        <v>0</v>
      </c>
      <c r="N11" s="70"/>
      <c r="O11" s="70">
        <v>-520503738</v>
      </c>
      <c r="P11" s="70"/>
      <c r="Q11" s="70">
        <f>VLOOKUP(A11,'درآمد ناشی از فروش '!$A$9:$Q$25,17,0)</f>
        <v>1243564461</v>
      </c>
      <c r="R11" s="70"/>
      <c r="S11" s="70">
        <f t="shared" ref="S11:S33" si="2">M11+O11+Q11</f>
        <v>723060723</v>
      </c>
      <c r="U11" s="71">
        <f>S11/'جمع درآمدها'!$J$5</f>
        <v>-2.3864222165292017E-3</v>
      </c>
      <c r="W11" s="72"/>
      <c r="X11" s="72"/>
      <c r="Y11" s="60"/>
    </row>
    <row r="12" spans="1:25" s="69" customFormat="1" ht="51" customHeight="1">
      <c r="A12" s="68" t="s">
        <v>83</v>
      </c>
      <c r="C12" s="70">
        <v>0</v>
      </c>
      <c r="D12" s="70"/>
      <c r="E12" s="70">
        <f>VLOOKUP(A12,'درآمد ناشی از تغییر قیمت اوراق '!$A$9:$Q$28,9,0)</f>
        <v>-19411663906</v>
      </c>
      <c r="F12" s="70"/>
      <c r="G12" s="70">
        <f>VLOOKUP(A12,'درآمد ناشی از فروش '!$A$9:$Q$25,9,0)</f>
        <v>118446099</v>
      </c>
      <c r="H12" s="70"/>
      <c r="I12" s="70">
        <f t="shared" si="0"/>
        <v>-19293217807</v>
      </c>
      <c r="K12" s="71">
        <f t="shared" si="1"/>
        <v>7.3451442176970416E-2</v>
      </c>
      <c r="M12" s="70">
        <v>0</v>
      </c>
      <c r="N12" s="70"/>
      <c r="O12" s="70">
        <f>VLOOKUP(A12,'درآمد ناشی از تغییر قیمت اوراق '!$A$9:$Q$28,17,0)</f>
        <v>-14498850299</v>
      </c>
      <c r="P12" s="70"/>
      <c r="Q12" s="70">
        <f>VLOOKUP(A12,'درآمد ناشی از فروش '!$A$9:$Q$25,17,0)</f>
        <v>118446099</v>
      </c>
      <c r="R12" s="70"/>
      <c r="S12" s="70">
        <f t="shared" si="2"/>
        <v>-14380404200</v>
      </c>
      <c r="U12" s="71">
        <f>S12/'جمع درآمدها'!$J$5</f>
        <v>4.7461734504350671E-2</v>
      </c>
      <c r="W12" s="72"/>
      <c r="X12" s="72"/>
      <c r="Y12" s="60"/>
    </row>
    <row r="13" spans="1:25" s="69" customFormat="1" ht="51" customHeight="1">
      <c r="A13" s="68" t="s">
        <v>102</v>
      </c>
      <c r="C13" s="70">
        <v>340194175</v>
      </c>
      <c r="D13" s="70"/>
      <c r="E13" s="70">
        <f>VLOOKUP(A13,'درآمد ناشی از تغییر قیمت اوراق '!$A$9:$Q$28,9,0)</f>
        <v>-948853911</v>
      </c>
      <c r="F13" s="70"/>
      <c r="G13" s="70">
        <f>VLOOKUP(A13,'درآمد ناشی از فروش '!$A$9:$Q$25,9,0)</f>
        <v>6538574</v>
      </c>
      <c r="H13" s="70"/>
      <c r="I13" s="70">
        <f>C13+E13+G13</f>
        <v>-602121162</v>
      </c>
      <c r="K13" s="71">
        <f t="shared" si="1"/>
        <v>2.2923427370486037E-3</v>
      </c>
      <c r="M13" s="70">
        <v>340194175</v>
      </c>
      <c r="N13" s="70"/>
      <c r="O13" s="70">
        <f>VLOOKUP(A13,'درآمد ناشی از تغییر قیمت اوراق '!$A$9:$Q$28,17,0)</f>
        <v>-1247731557</v>
      </c>
      <c r="P13" s="70"/>
      <c r="Q13" s="70">
        <f>VLOOKUP(A13,'درآمد ناشی از فروش '!$A$9:$Q$25,17,0)</f>
        <v>6538574</v>
      </c>
      <c r="R13" s="70"/>
      <c r="S13" s="70">
        <f t="shared" si="2"/>
        <v>-900998808</v>
      </c>
      <c r="U13" s="71">
        <f>S13/'جمع درآمدها'!$J$5</f>
        <v>2.9736970963606451E-3</v>
      </c>
      <c r="W13" s="72"/>
      <c r="X13" s="72"/>
      <c r="Y13" s="60"/>
    </row>
    <row r="14" spans="1:25" s="69" customFormat="1" ht="51" customHeight="1">
      <c r="A14" s="68" t="s">
        <v>125</v>
      </c>
      <c r="C14" s="70">
        <v>0</v>
      </c>
      <c r="D14" s="70"/>
      <c r="E14" s="70">
        <f>VLOOKUP(A14,'درآمد ناشی از تغییر قیمت اوراق '!$A$9:$Q$28,9,0)</f>
        <v>-21286310269</v>
      </c>
      <c r="F14" s="70"/>
      <c r="G14" s="70">
        <f>VLOOKUP(A14,'درآمد ناشی از فروش '!$A$9:$Q$25,9,0)</f>
        <v>97946925</v>
      </c>
      <c r="H14" s="70"/>
      <c r="I14" s="70">
        <f>C14+E14+G14</f>
        <v>-21188363344</v>
      </c>
      <c r="K14" s="71">
        <f t="shared" si="1"/>
        <v>8.0666473605133418E-2</v>
      </c>
      <c r="M14" s="70">
        <v>0</v>
      </c>
      <c r="N14" s="70"/>
      <c r="O14" s="70">
        <f>VLOOKUP(A14,'درآمد ناشی از تغییر قیمت اوراق '!$A$9:$Q$28,17,0)</f>
        <v>-40631492153</v>
      </c>
      <c r="P14" s="70"/>
      <c r="Q14" s="70">
        <f>VLOOKUP(A14,'درآمد ناشی از فروش '!$A$9:$Q$25,17,0)</f>
        <v>97946925</v>
      </c>
      <c r="R14" s="70"/>
      <c r="S14" s="70">
        <f t="shared" si="2"/>
        <v>-40533545228</v>
      </c>
      <c r="U14" s="71">
        <f>S14/'جمع درآمدها'!$J$5</f>
        <v>0.13377874052604349</v>
      </c>
      <c r="W14" s="72"/>
      <c r="X14" s="72"/>
      <c r="Y14" s="60"/>
    </row>
    <row r="15" spans="1:25" s="69" customFormat="1" ht="51" customHeight="1">
      <c r="A15" s="68" t="s">
        <v>106</v>
      </c>
      <c r="C15" s="70">
        <v>0</v>
      </c>
      <c r="D15" s="70"/>
      <c r="E15" s="70">
        <f>VLOOKUP(A15,'درآمد ناشی از تغییر قیمت اوراق '!$A$9:$Q$28,9,0)</f>
        <v>-1472303460</v>
      </c>
      <c r="F15" s="70"/>
      <c r="G15" s="70">
        <f>VLOOKUP(A15,'درآمد ناشی از فروش '!$A$9:$Q$25,9,0)</f>
        <v>110454975</v>
      </c>
      <c r="H15" s="70"/>
      <c r="I15" s="70">
        <f>C15+E15+G15</f>
        <v>-1361848485</v>
      </c>
      <c r="K15" s="71">
        <f t="shared" si="1"/>
        <v>5.1847097902704082E-3</v>
      </c>
      <c r="M15" s="70">
        <v>0</v>
      </c>
      <c r="N15" s="70"/>
      <c r="O15" s="70">
        <f>VLOOKUP(A15,'درآمد ناشی از تغییر قیمت اوراق '!$A$9:$Q$28,17,0)</f>
        <v>-4929366351</v>
      </c>
      <c r="P15" s="70"/>
      <c r="Q15" s="70">
        <f>VLOOKUP(A15,'درآمد ناشی از فروش '!$A$9:$Q$25,17,0)</f>
        <v>110454975</v>
      </c>
      <c r="R15" s="70"/>
      <c r="S15" s="70">
        <f t="shared" si="2"/>
        <v>-4818911376</v>
      </c>
      <c r="U15" s="71">
        <f>S15/'جمع درآمدها'!$J$5</f>
        <v>1.5904552413603727E-2</v>
      </c>
      <c r="W15" s="72"/>
      <c r="X15" s="72"/>
      <c r="Y15" s="60"/>
    </row>
    <row r="16" spans="1:25" s="69" customFormat="1" ht="51" customHeight="1">
      <c r="A16" s="68" t="s">
        <v>84</v>
      </c>
      <c r="C16" s="70">
        <v>0</v>
      </c>
      <c r="D16" s="70"/>
      <c r="E16" s="70">
        <f>VLOOKUP(A16,'درآمد ناشی از تغییر قیمت اوراق '!$A$9:$Q$28,9,0)</f>
        <v>-7822126880</v>
      </c>
      <c r="F16" s="70"/>
      <c r="G16" s="70">
        <f>VLOOKUP(A16,'درآمد ناشی از فروش '!$A$9:$Q$25,9,0)</f>
        <v>-2601588288</v>
      </c>
      <c r="H16" s="70"/>
      <c r="I16" s="70">
        <f t="shared" si="0"/>
        <v>-10423715168</v>
      </c>
      <c r="K16" s="71">
        <f t="shared" si="1"/>
        <v>3.9684251719470647E-2</v>
      </c>
      <c r="M16" s="70">
        <v>0</v>
      </c>
      <c r="N16" s="70"/>
      <c r="O16" s="70">
        <f>VLOOKUP(A16,'درآمد ناشی از تغییر قیمت اوراق '!$A$9:$Q$28,17,0)</f>
        <v>-14784203545</v>
      </c>
      <c r="P16" s="70"/>
      <c r="Q16" s="70">
        <f>VLOOKUP(A16,'درآمد ناشی از فروش '!$A$9:$Q$25,17,0)</f>
        <v>-2601588288</v>
      </c>
      <c r="R16" s="70"/>
      <c r="S16" s="70">
        <f t="shared" si="2"/>
        <v>-17385791833</v>
      </c>
      <c r="U16" s="71">
        <f>S16/'جمع درآمدها'!$J$5</f>
        <v>5.7380851375912936E-2</v>
      </c>
      <c r="W16" s="72"/>
      <c r="X16" s="72"/>
      <c r="Y16" s="60"/>
    </row>
    <row r="17" spans="1:25" s="69" customFormat="1" ht="51" customHeight="1">
      <c r="A17" s="68" t="s">
        <v>82</v>
      </c>
      <c r="C17" s="70">
        <v>0</v>
      </c>
      <c r="D17" s="70"/>
      <c r="E17" s="70">
        <f>VLOOKUP(A17,'درآمد ناشی از تغییر قیمت اوراق '!$A$9:$Q$28,9,0)</f>
        <v>-17770005293</v>
      </c>
      <c r="F17" s="70"/>
      <c r="G17" s="70">
        <f>VLOOKUP(A17,'درآمد ناشی از فروش '!$A$9:$Q$25,9,0)</f>
        <v>40306076</v>
      </c>
      <c r="H17" s="70"/>
      <c r="I17" s="70">
        <f t="shared" si="0"/>
        <v>-17729699217</v>
      </c>
      <c r="K17" s="71">
        <f t="shared" si="1"/>
        <v>6.7498951697941262E-2</v>
      </c>
      <c r="M17" s="70">
        <v>0</v>
      </c>
      <c r="N17" s="70"/>
      <c r="O17" s="70">
        <f>VLOOKUP(A17,'درآمد ناشی از تغییر قیمت اوراق '!$A$9:$Q$28,17,0)</f>
        <v>-5195692995</v>
      </c>
      <c r="P17" s="70"/>
      <c r="Q17" s="70">
        <f>VLOOKUP(A17,'درآمد ناشی از فروش '!$A$9:$Q$25,17,0)</f>
        <v>40306076</v>
      </c>
      <c r="R17" s="70"/>
      <c r="S17" s="70">
        <f t="shared" si="2"/>
        <v>-5155386919</v>
      </c>
      <c r="U17" s="71">
        <f>S17/'جمع درآمدها'!$J$5</f>
        <v>1.7015071469046773E-2</v>
      </c>
      <c r="W17" s="72"/>
      <c r="X17" s="72"/>
      <c r="Y17" s="60"/>
    </row>
    <row r="18" spans="1:25" s="69" customFormat="1" ht="51" customHeight="1">
      <c r="A18" s="68" t="s">
        <v>70</v>
      </c>
      <c r="C18" s="70">
        <v>0</v>
      </c>
      <c r="D18" s="70"/>
      <c r="E18" s="70">
        <f>VLOOKUP(A18,'درآمد ناشی از تغییر قیمت اوراق '!$A$9:$Q$28,9,0)</f>
        <v>-9130349802</v>
      </c>
      <c r="F18" s="70"/>
      <c r="G18" s="70">
        <f>VLOOKUP(A18,'درآمد ناشی از فروش '!$A$9:$Q$25,9,0)</f>
        <v>-1510535816</v>
      </c>
      <c r="H18" s="70"/>
      <c r="I18" s="70">
        <f t="shared" si="0"/>
        <v>-10640885618</v>
      </c>
      <c r="K18" s="71">
        <f t="shared" si="1"/>
        <v>4.0511043958603207E-2</v>
      </c>
      <c r="M18" s="70">
        <v>0</v>
      </c>
      <c r="N18" s="70"/>
      <c r="O18" s="70">
        <f>VLOOKUP(A18,'درآمد ناشی از تغییر قیمت اوراق '!$A$9:$Q$28,17,0)</f>
        <v>-8546243649</v>
      </c>
      <c r="P18" s="70"/>
      <c r="Q18" s="70">
        <f>VLOOKUP(A18,'درآمد ناشی از فروش '!$A$9:$Q$25,17,0)</f>
        <v>-1510540559</v>
      </c>
      <c r="R18" s="70"/>
      <c r="S18" s="70">
        <f t="shared" si="2"/>
        <v>-10056784208</v>
      </c>
      <c r="U18" s="71">
        <f>S18/'جمع درآمدها'!$J$5</f>
        <v>3.3191864109608442E-2</v>
      </c>
      <c r="W18" s="72"/>
      <c r="X18" s="72"/>
      <c r="Y18" s="60"/>
    </row>
    <row r="19" spans="1:25" s="69" customFormat="1" ht="51" customHeight="1">
      <c r="A19" s="68" t="s">
        <v>71</v>
      </c>
      <c r="C19" s="70">
        <v>0</v>
      </c>
      <c r="D19" s="70"/>
      <c r="E19" s="70">
        <f>VLOOKUP(A19,'درآمد ناشی از تغییر قیمت اوراق '!$A$9:$Q$28,9,0)</f>
        <v>-4630260462</v>
      </c>
      <c r="F19" s="70"/>
      <c r="G19" s="70">
        <f>VLOOKUP(A19,'درآمد ناشی از فروش '!$A$9:$Q$25,9,0)</f>
        <v>-149546083</v>
      </c>
      <c r="H19" s="70"/>
      <c r="I19" s="70">
        <f t="shared" si="0"/>
        <v>-4779806545</v>
      </c>
      <c r="K19" s="71">
        <f t="shared" si="1"/>
        <v>1.8197259138897578E-2</v>
      </c>
      <c r="M19" s="70">
        <v>0</v>
      </c>
      <c r="N19" s="70"/>
      <c r="O19" s="70">
        <f>VLOOKUP(A19,'درآمد ناشی از تغییر قیمت اوراق '!$A$9:$Q$28,17,0)</f>
        <v>-10885458933</v>
      </c>
      <c r="P19" s="70"/>
      <c r="Q19" s="70">
        <f>VLOOKUP(A19,'درآمد ناشی از فروش '!$A$9:$Q$25,17,0)</f>
        <v>-149546083</v>
      </c>
      <c r="R19" s="70"/>
      <c r="S19" s="70">
        <f t="shared" si="2"/>
        <v>-11035005016</v>
      </c>
      <c r="U19" s="71">
        <f>S19/'جمع درآمدها'!$J$5</f>
        <v>3.6420428177086281E-2</v>
      </c>
      <c r="W19" s="72"/>
      <c r="X19" s="72"/>
      <c r="Y19" s="60"/>
    </row>
    <row r="20" spans="1:25" s="69" customFormat="1" ht="51" customHeight="1">
      <c r="A20" s="68" t="s">
        <v>100</v>
      </c>
      <c r="C20" s="70">
        <v>0</v>
      </c>
      <c r="D20" s="70"/>
      <c r="E20" s="70">
        <f>VLOOKUP(A20,'درآمد ناشی از تغییر قیمت اوراق '!$A$9:$Q$28,9,0)</f>
        <v>5792151960</v>
      </c>
      <c r="F20" s="70"/>
      <c r="G20" s="70">
        <f>VLOOKUP(A20,'درآمد ناشی از فروش '!$A$9:$Q$25,9,0)</f>
        <v>260655806</v>
      </c>
      <c r="H20" s="70"/>
      <c r="I20" s="70">
        <f t="shared" si="0"/>
        <v>6052807766</v>
      </c>
      <c r="K20" s="71">
        <f t="shared" si="1"/>
        <v>-2.3043717438952071E-2</v>
      </c>
      <c r="M20" s="70">
        <v>0</v>
      </c>
      <c r="N20" s="70"/>
      <c r="O20" s="70">
        <v>16229676960</v>
      </c>
      <c r="P20" s="70"/>
      <c r="Q20" s="70">
        <f>VLOOKUP(A20,'درآمد ناشی از فروش '!$A$9:$Q$25,17,0)</f>
        <v>260655806</v>
      </c>
      <c r="R20" s="70"/>
      <c r="S20" s="70">
        <f t="shared" si="2"/>
        <v>16490332766</v>
      </c>
      <c r="U20" s="71">
        <f>S20/'جمع درآمدها'!$J$5</f>
        <v>-5.4425437890562672E-2</v>
      </c>
      <c r="W20" s="72"/>
      <c r="X20" s="72"/>
      <c r="Y20" s="60"/>
    </row>
    <row r="21" spans="1:25" s="69" customFormat="1" ht="51" customHeight="1">
      <c r="A21" s="73" t="s">
        <v>121</v>
      </c>
      <c r="C21" s="70">
        <v>0</v>
      </c>
      <c r="D21" s="70"/>
      <c r="E21" s="70">
        <v>0</v>
      </c>
      <c r="F21" s="70"/>
      <c r="G21" s="70">
        <f>VLOOKUP(A21,'درآمد ناشی از فروش '!$A$9:$Q$25,9,0)</f>
        <v>0</v>
      </c>
      <c r="H21" s="70"/>
      <c r="I21" s="70">
        <f t="shared" si="0"/>
        <v>0</v>
      </c>
      <c r="K21" s="71">
        <f t="shared" si="1"/>
        <v>0</v>
      </c>
      <c r="M21" s="70">
        <v>0</v>
      </c>
      <c r="N21" s="70"/>
      <c r="O21" s="70"/>
      <c r="P21" s="70"/>
      <c r="Q21" s="70">
        <f>VLOOKUP(A21,'درآمد ناشی از فروش '!$A$9:$Q$25,17,0)</f>
        <v>0</v>
      </c>
      <c r="R21" s="70"/>
      <c r="S21" s="70">
        <f t="shared" si="2"/>
        <v>0</v>
      </c>
      <c r="U21" s="71">
        <f>S21/'جمع درآمدها'!$J$5</f>
        <v>0</v>
      </c>
      <c r="W21" s="72"/>
      <c r="X21" s="72"/>
      <c r="Y21" s="60"/>
    </row>
    <row r="22" spans="1:25" s="69" customFormat="1" ht="51" customHeight="1">
      <c r="A22" s="73" t="s">
        <v>67</v>
      </c>
      <c r="C22" s="70">
        <v>0</v>
      </c>
      <c r="D22" s="70"/>
      <c r="E22" s="70">
        <v>0</v>
      </c>
      <c r="F22" s="70"/>
      <c r="G22" s="70">
        <f>VLOOKUP(A22,'درآمد ناشی از فروش '!$A$9:$Q$25,9,0)</f>
        <v>578793276</v>
      </c>
      <c r="H22" s="70"/>
      <c r="I22" s="70">
        <f t="shared" si="0"/>
        <v>578793276</v>
      </c>
      <c r="K22" s="71">
        <f t="shared" si="1"/>
        <v>-2.2035308609385297E-3</v>
      </c>
      <c r="M22" s="70">
        <v>0</v>
      </c>
      <c r="N22" s="70"/>
      <c r="O22" s="70">
        <v>0</v>
      </c>
      <c r="P22" s="70"/>
      <c r="Q22" s="70">
        <f>VLOOKUP(A22,'درآمد ناشی از فروش '!$A$9:$Q$25,17,0)</f>
        <v>590727092</v>
      </c>
      <c r="R22" s="70"/>
      <c r="S22" s="70">
        <f t="shared" si="2"/>
        <v>590727092</v>
      </c>
      <c r="U22" s="71">
        <f>S22/'جمع درآمدها'!$J$5</f>
        <v>-1.9496623332069577E-3</v>
      </c>
      <c r="W22" s="72"/>
      <c r="X22" s="72"/>
      <c r="Y22" s="60"/>
    </row>
    <row r="23" spans="1:25" s="69" customFormat="1" ht="51" customHeight="1">
      <c r="A23" s="73" t="s">
        <v>126</v>
      </c>
      <c r="C23" s="70">
        <v>0</v>
      </c>
      <c r="D23" s="70"/>
      <c r="E23" s="70">
        <v>0</v>
      </c>
      <c r="F23" s="70"/>
      <c r="G23" s="70">
        <f>VLOOKUP(A23,'درآمد ناشی از فروش '!$A$9:$Q$25,9,0)</f>
        <v>0</v>
      </c>
      <c r="H23" s="70"/>
      <c r="I23" s="70">
        <f t="shared" si="0"/>
        <v>0</v>
      </c>
      <c r="K23" s="71">
        <f t="shared" si="1"/>
        <v>0</v>
      </c>
      <c r="M23" s="70">
        <v>0</v>
      </c>
      <c r="N23" s="70"/>
      <c r="O23" s="70">
        <v>0</v>
      </c>
      <c r="P23" s="70"/>
      <c r="Q23" s="70">
        <f>VLOOKUP(A23,'درآمد ناشی از فروش '!$A$9:$Q$25,17,0)</f>
        <v>-64861640</v>
      </c>
      <c r="R23" s="70"/>
      <c r="S23" s="70">
        <f t="shared" si="2"/>
        <v>-64861640</v>
      </c>
      <c r="U23" s="71">
        <f>S23/'جمع درآمدها'!$J$5</f>
        <v>2.1407228158418326E-4</v>
      </c>
      <c r="W23" s="72"/>
      <c r="X23" s="72"/>
      <c r="Y23" s="60"/>
    </row>
    <row r="24" spans="1:25" s="69" customFormat="1" ht="51" customHeight="1">
      <c r="A24" s="73" t="s">
        <v>85</v>
      </c>
      <c r="C24" s="70">
        <v>0</v>
      </c>
      <c r="D24" s="70"/>
      <c r="E24" s="70">
        <v>0</v>
      </c>
      <c r="F24" s="70"/>
      <c r="G24" s="70">
        <f>VLOOKUP(A24,'درآمد ناشی از فروش '!$A$9:$Q$25,9,0)</f>
        <v>0</v>
      </c>
      <c r="H24" s="70"/>
      <c r="I24" s="70">
        <f t="shared" si="0"/>
        <v>0</v>
      </c>
      <c r="K24" s="71">
        <f t="shared" si="1"/>
        <v>0</v>
      </c>
      <c r="M24" s="70">
        <v>0</v>
      </c>
      <c r="N24" s="70"/>
      <c r="O24" s="70">
        <v>0</v>
      </c>
      <c r="P24" s="70"/>
      <c r="Q24" s="70">
        <f>VLOOKUP(A24,'درآمد ناشی از فروش '!$A$9:$Q$25,17,0)</f>
        <v>-11250</v>
      </c>
      <c r="R24" s="70"/>
      <c r="S24" s="70">
        <f t="shared" si="2"/>
        <v>-11250</v>
      </c>
      <c r="U24" s="71">
        <f>S24/'جمع درآمدها'!$J$5</f>
        <v>3.7130007317453914E-8</v>
      </c>
      <c r="W24" s="72"/>
      <c r="X24" s="72"/>
      <c r="Y24" s="60"/>
    </row>
    <row r="25" spans="1:25" s="69" customFormat="1" ht="51" customHeight="1">
      <c r="A25" s="68" t="s">
        <v>77</v>
      </c>
      <c r="C25" s="70">
        <v>0</v>
      </c>
      <c r="D25" s="70"/>
      <c r="E25" s="70">
        <f>VLOOKUP(A25,'درآمد ناشی از تغییر قیمت اوراق '!$A$9:$Q$28,9,0)</f>
        <v>-12466790242</v>
      </c>
      <c r="F25" s="70"/>
      <c r="G25" s="70">
        <f>VLOOKUP(A25,'درآمد ناشی از فروش '!$A$9:$Q$25,9,0)</f>
        <v>0</v>
      </c>
      <c r="H25" s="70"/>
      <c r="I25" s="70">
        <f t="shared" si="0"/>
        <v>-12466790242</v>
      </c>
      <c r="K25" s="71">
        <f t="shared" si="1"/>
        <v>4.746246747188252E-2</v>
      </c>
      <c r="M25" s="70">
        <v>0</v>
      </c>
      <c r="N25" s="70"/>
      <c r="O25" s="70">
        <f>VLOOKUP(A25,'درآمد ناشی از تغییر قیمت اوراق '!$A$9:$Q$28,17,0)</f>
        <v>-10367353257</v>
      </c>
      <c r="P25" s="70"/>
      <c r="Q25" s="70">
        <f>VLOOKUP(A25,'درآمد ناشی از فروش '!$A$9:$Q$25,17,0)</f>
        <v>-6768</v>
      </c>
      <c r="R25" s="70"/>
      <c r="S25" s="70">
        <f t="shared" si="2"/>
        <v>-10367360025</v>
      </c>
      <c r="U25" s="71">
        <f>S25/'جمع درآمدها'!$J$5</f>
        <v>3.4216902541415933E-2</v>
      </c>
      <c r="W25" s="72"/>
      <c r="X25" s="72"/>
      <c r="Y25" s="60"/>
    </row>
    <row r="26" spans="1:25" s="69" customFormat="1" ht="51" customHeight="1">
      <c r="A26" s="68" t="s">
        <v>103</v>
      </c>
      <c r="C26" s="70">
        <v>0</v>
      </c>
      <c r="D26" s="70"/>
      <c r="E26" s="70">
        <f>VLOOKUP(A26,'درآمد ناشی از تغییر قیمت اوراق '!$A$9:$Q$28,9,0)</f>
        <v>-2665521648</v>
      </c>
      <c r="F26" s="70"/>
      <c r="G26" s="70">
        <f>VLOOKUP(A26,'درآمد ناشی از فروش '!$A$9:$Q$25,9,0)</f>
        <v>0</v>
      </c>
      <c r="H26" s="70"/>
      <c r="I26" s="70">
        <f t="shared" si="0"/>
        <v>-2665521648</v>
      </c>
      <c r="K26" s="71">
        <f t="shared" si="1"/>
        <v>1.0147939610597219E-2</v>
      </c>
      <c r="M26" s="70">
        <v>0</v>
      </c>
      <c r="N26" s="70"/>
      <c r="O26" s="70">
        <f>VLOOKUP(A26,'درآمد ناشی از تغییر قیمت اوراق '!$A$9:$Q$28,17,0)</f>
        <v>-3796405975</v>
      </c>
      <c r="P26" s="70"/>
      <c r="Q26" s="70">
        <f>VLOOKUP(A26,'درآمد ناشی از فروش '!$A$9:$Q$25,17,0)</f>
        <v>-57532104</v>
      </c>
      <c r="R26" s="70"/>
      <c r="S26" s="70">
        <f t="shared" si="2"/>
        <v>-3853938079</v>
      </c>
      <c r="U26" s="71">
        <f>S26/'جمع درآمدها'!$J$5</f>
        <v>1.271971102882527E-2</v>
      </c>
      <c r="W26" s="72"/>
      <c r="X26" s="72"/>
      <c r="Y26" s="60"/>
    </row>
    <row r="27" spans="1:25" s="69" customFormat="1" ht="51" customHeight="1">
      <c r="A27" s="68" t="s">
        <v>90</v>
      </c>
      <c r="C27" s="70">
        <v>18191989828</v>
      </c>
      <c r="D27" s="70"/>
      <c r="E27" s="70">
        <f>VLOOKUP(A27,'درآمد ناشی از تغییر قیمت اوراق '!$A$9:$Q$28,9,0)</f>
        <v>-30234108881</v>
      </c>
      <c r="F27" s="70"/>
      <c r="G27" s="70">
        <v>0</v>
      </c>
      <c r="H27" s="70"/>
      <c r="I27" s="70">
        <f t="shared" si="0"/>
        <v>-12042119053</v>
      </c>
      <c r="K27" s="71">
        <f t="shared" si="1"/>
        <v>4.584569666697607E-2</v>
      </c>
      <c r="M27" s="70">
        <v>18191989828</v>
      </c>
      <c r="N27" s="70"/>
      <c r="O27" s="70">
        <f>VLOOKUP(A27,'درآمد ناشی از تغییر قیمت اوراق '!$A$9:$Q$28,17,0)</f>
        <v>-27908031881</v>
      </c>
      <c r="P27" s="70"/>
      <c r="Q27" s="70">
        <v>0</v>
      </c>
      <c r="R27" s="70"/>
      <c r="S27" s="70">
        <f t="shared" si="2"/>
        <v>-9716042053</v>
      </c>
      <c r="U27" s="71">
        <f>S27/'جمع درآمدها'!$J$5</f>
        <v>3.2067263335518223E-2</v>
      </c>
      <c r="W27" s="72"/>
      <c r="X27" s="72"/>
      <c r="Y27" s="60"/>
    </row>
    <row r="28" spans="1:25" s="69" customFormat="1" ht="51" customHeight="1">
      <c r="A28" s="68" t="s">
        <v>101</v>
      </c>
      <c r="C28" s="70">
        <v>0</v>
      </c>
      <c r="D28" s="70"/>
      <c r="E28" s="70">
        <f>VLOOKUP(A28,'درآمد ناشی از تغییر قیمت اوراق '!$A$9:$Q$28,9,0)</f>
        <v>-30655708000</v>
      </c>
      <c r="F28" s="70"/>
      <c r="G28" s="70">
        <v>0</v>
      </c>
      <c r="H28" s="70"/>
      <c r="I28" s="70">
        <f t="shared" si="0"/>
        <v>-30655708000</v>
      </c>
      <c r="K28" s="71">
        <f t="shared" si="1"/>
        <v>0.11670971561514852</v>
      </c>
      <c r="M28" s="70">
        <v>0</v>
      </c>
      <c r="N28" s="70"/>
      <c r="O28" s="70">
        <f>VLOOKUP(A28,'درآمد ناشی از تغییر قیمت اوراق '!$A$9:$Q$28,17,0)</f>
        <v>-31272141919</v>
      </c>
      <c r="P28" s="70"/>
      <c r="Q28" s="70">
        <v>0</v>
      </c>
      <c r="R28" s="70"/>
      <c r="S28" s="70">
        <f t="shared" si="2"/>
        <v>-31272141919</v>
      </c>
      <c r="U28" s="71">
        <f>S28/'جمع درآمدها'!$J$5</f>
        <v>0.10321198740310465</v>
      </c>
      <c r="W28" s="72"/>
      <c r="X28" s="72"/>
      <c r="Y28" s="60"/>
    </row>
    <row r="29" spans="1:25" s="69" customFormat="1" ht="51" customHeight="1">
      <c r="A29" s="68" t="s">
        <v>69</v>
      </c>
      <c r="C29" s="70">
        <v>0</v>
      </c>
      <c r="D29" s="70"/>
      <c r="E29" s="70">
        <f>VLOOKUP(A29,'درآمد ناشی از تغییر قیمت اوراق '!$A$9:$Q$28,9,0)</f>
        <v>-64830891390</v>
      </c>
      <c r="F29" s="70"/>
      <c r="G29" s="70">
        <v>0</v>
      </c>
      <c r="H29" s="70"/>
      <c r="I29" s="70">
        <f t="shared" si="0"/>
        <v>-64830891390</v>
      </c>
      <c r="K29" s="71">
        <f t="shared" si="1"/>
        <v>0.24681846843020169</v>
      </c>
      <c r="M29" s="70">
        <v>0</v>
      </c>
      <c r="N29" s="70"/>
      <c r="O29" s="70">
        <f>VLOOKUP(A29,'درآمد ناشی از تغییر قیمت اوراق '!$A$9:$Q$28,17,0)</f>
        <v>-92965588330</v>
      </c>
      <c r="P29" s="70"/>
      <c r="Q29" s="70">
        <v>0</v>
      </c>
      <c r="R29" s="70"/>
      <c r="S29" s="70">
        <f t="shared" si="2"/>
        <v>-92965588330</v>
      </c>
      <c r="U29" s="71">
        <f>S29/'جمع درآمدها'!$J$5</f>
        <v>0.3068278199968274</v>
      </c>
      <c r="W29" s="72"/>
      <c r="X29" s="72"/>
      <c r="Y29" s="60"/>
    </row>
    <row r="30" spans="1:25" s="69" customFormat="1" ht="51" customHeight="1">
      <c r="A30" s="68" t="s">
        <v>127</v>
      </c>
      <c r="C30" s="70">
        <v>0</v>
      </c>
      <c r="D30" s="70"/>
      <c r="E30" s="70">
        <f>VLOOKUP(A30,'درآمد ناشی از تغییر قیمت اوراق '!$A$9:$Q$28,9,0)</f>
        <v>-1769083944</v>
      </c>
      <c r="F30" s="70"/>
      <c r="G30" s="70">
        <v>0</v>
      </c>
      <c r="H30" s="70"/>
      <c r="I30" s="70">
        <f t="shared" si="0"/>
        <v>-1769083944</v>
      </c>
      <c r="K30" s="71">
        <f t="shared" si="1"/>
        <v>6.7351008172300353E-3</v>
      </c>
      <c r="M30" s="70">
        <v>0</v>
      </c>
      <c r="N30" s="70"/>
      <c r="O30" s="70">
        <f>VLOOKUP(A30,'درآمد ناشی از تغییر قیمت اوراق '!$A$9:$Q$28,17,0)</f>
        <v>-1488761844</v>
      </c>
      <c r="P30" s="70"/>
      <c r="Q30" s="70">
        <v>0</v>
      </c>
      <c r="R30" s="70"/>
      <c r="S30" s="70">
        <f t="shared" si="2"/>
        <v>-1488761844</v>
      </c>
      <c r="U30" s="71">
        <f>S30/'جمع درآمدها'!$J$5</f>
        <v>4.913576725481439E-3</v>
      </c>
      <c r="W30" s="72"/>
      <c r="X30" s="72"/>
      <c r="Y30" s="60"/>
    </row>
    <row r="31" spans="1:25" s="69" customFormat="1" ht="51" customHeight="1">
      <c r="A31" s="68" t="s">
        <v>68</v>
      </c>
      <c r="C31" s="70">
        <v>0</v>
      </c>
      <c r="D31" s="70"/>
      <c r="E31" s="70">
        <f>VLOOKUP(A31,'درآمد ناشی از تغییر قیمت اوراق '!$A$9:$Q$28,9,0)</f>
        <v>-29010355200</v>
      </c>
      <c r="F31" s="70"/>
      <c r="G31" s="70">
        <v>0</v>
      </c>
      <c r="H31" s="70"/>
      <c r="I31" s="70">
        <f t="shared" si="0"/>
        <v>-29010355200</v>
      </c>
      <c r="K31" s="71">
        <f t="shared" si="1"/>
        <v>0.11044567312835983</v>
      </c>
      <c r="M31" s="70">
        <v>0</v>
      </c>
      <c r="N31" s="70"/>
      <c r="O31" s="70">
        <f>VLOOKUP(A31,'درآمد ناشی از تغییر قیمت اوراق '!$A$9:$Q$28,17,0)</f>
        <v>-23475484800</v>
      </c>
      <c r="P31" s="70"/>
      <c r="Q31" s="70">
        <v>0</v>
      </c>
      <c r="R31" s="70"/>
      <c r="S31" s="70">
        <f t="shared" si="2"/>
        <v>-23475484800</v>
      </c>
      <c r="U31" s="71">
        <f>S31/'جمع درآمدها'!$J$5</f>
        <v>7.7479548658202502E-2</v>
      </c>
      <c r="W31" s="72"/>
      <c r="X31" s="72"/>
      <c r="Y31" s="60"/>
    </row>
    <row r="32" spans="1:25" s="69" customFormat="1" ht="51" customHeight="1">
      <c r="A32" s="68" t="s">
        <v>81</v>
      </c>
      <c r="C32" s="70">
        <v>0</v>
      </c>
      <c r="D32" s="70"/>
      <c r="E32" s="70">
        <f>VLOOKUP(A32,'درآمد ناشی از تغییر قیمت اوراق '!$A$9:$Q$28,9,0)</f>
        <v>-9801333000</v>
      </c>
      <c r="F32" s="70"/>
      <c r="G32" s="70">
        <v>0</v>
      </c>
      <c r="H32" s="70"/>
      <c r="I32" s="70">
        <f t="shared" si="0"/>
        <v>-9801333000</v>
      </c>
      <c r="K32" s="71">
        <f t="shared" si="1"/>
        <v>3.7314773062144597E-2</v>
      </c>
      <c r="M32" s="70">
        <v>0</v>
      </c>
      <c r="N32" s="70"/>
      <c r="O32" s="70">
        <f>VLOOKUP(A32,'درآمد ناشی از تغییر قیمت اوراق '!$A$9:$Q$28,17,0)</f>
        <v>-22505165634</v>
      </c>
      <c r="P32" s="70"/>
      <c r="Q32" s="70">
        <v>0</v>
      </c>
      <c r="R32" s="70"/>
      <c r="S32" s="70">
        <f t="shared" si="2"/>
        <v>-22505165634</v>
      </c>
      <c r="U32" s="71">
        <f>S32/'جمع درآمدها'!$J$5</f>
        <v>7.4277063526305101E-2</v>
      </c>
      <c r="W32" s="72"/>
      <c r="X32" s="72"/>
      <c r="Y32" s="60"/>
    </row>
    <row r="33" spans="1:27" s="69" customFormat="1" ht="51" customHeight="1">
      <c r="A33" s="68" t="s">
        <v>104</v>
      </c>
      <c r="C33" s="70">
        <v>0</v>
      </c>
      <c r="D33" s="70"/>
      <c r="E33" s="70">
        <f>VLOOKUP(A33,'درآمد ناشی از تغییر قیمت اوراق '!$A$9:$Q$28,9,0)</f>
        <v>-27320667263</v>
      </c>
      <c r="F33" s="70"/>
      <c r="G33" s="70">
        <v>0</v>
      </c>
      <c r="H33" s="70"/>
      <c r="I33" s="70">
        <f t="shared" si="0"/>
        <v>-27320667263</v>
      </c>
      <c r="K33" s="71">
        <f t="shared" si="1"/>
        <v>0.10401284180684485</v>
      </c>
      <c r="M33" s="70">
        <v>0</v>
      </c>
      <c r="N33" s="70"/>
      <c r="O33" s="70">
        <f>VLOOKUP(A33,'درآمد ناشی از تغییر قیمت اوراق '!$A$9:$Q$28,17,0)</f>
        <v>-32237571981</v>
      </c>
      <c r="P33" s="70"/>
      <c r="Q33" s="70">
        <v>0</v>
      </c>
      <c r="R33" s="70"/>
      <c r="S33" s="70">
        <f t="shared" si="2"/>
        <v>-32237571981</v>
      </c>
      <c r="U33" s="71">
        <f>S33/'جمع درآمدها'!$J$5</f>
        <v>0.10639833631568688</v>
      </c>
      <c r="W33" s="72"/>
      <c r="X33" s="72"/>
      <c r="Y33" s="60"/>
    </row>
    <row r="34" spans="1:27" s="60" customFormat="1" ht="51" customHeight="1" thickBot="1">
      <c r="C34" s="74">
        <f>SUM(C10:C33)</f>
        <v>18532184003</v>
      </c>
      <c r="E34" s="74">
        <f>SUM(E10:E33)</f>
        <v>-287894187213</v>
      </c>
      <c r="F34" s="74"/>
      <c r="G34" s="74">
        <f>SUM(G10:G33)</f>
        <v>2598919094</v>
      </c>
      <c r="I34" s="74">
        <f>SUM(I10:I33)</f>
        <v>-266763084116</v>
      </c>
      <c r="J34" s="69"/>
      <c r="K34" s="75">
        <f>SUM(K10:K33)</f>
        <v>1.0155969545312185</v>
      </c>
      <c r="L34" s="69"/>
      <c r="M34" s="74">
        <f>SUM(M10:M33)</f>
        <v>18532184003</v>
      </c>
      <c r="O34" s="74">
        <f>SUM(O10:O33)</f>
        <v>-329655687265</v>
      </c>
      <c r="Q34" s="74">
        <f>SUM(Q10:Q33)</f>
        <v>2488436405</v>
      </c>
      <c r="R34" s="74"/>
      <c r="S34" s="74">
        <f>SUM(S10:S33)</f>
        <v>-308635066857</v>
      </c>
      <c r="T34" s="69"/>
      <c r="U34" s="75">
        <f>SUM(U10:U33)</f>
        <v>1.0186330925176257</v>
      </c>
      <c r="V34" s="69"/>
      <c r="AA34" s="76">
        <f>SUM(W34:Z34)</f>
        <v>0</v>
      </c>
    </row>
    <row r="35" spans="1:27" s="60" customFormat="1" ht="51" customHeight="1" thickTop="1">
      <c r="C35" s="192"/>
      <c r="E35" s="192"/>
      <c r="F35" s="192"/>
      <c r="G35" s="192"/>
      <c r="I35" s="192"/>
      <c r="J35" s="69"/>
      <c r="K35" s="193"/>
      <c r="L35" s="69"/>
      <c r="M35" s="192"/>
      <c r="O35" s="192"/>
      <c r="Q35" s="192"/>
      <c r="R35" s="192"/>
      <c r="S35" s="192"/>
      <c r="T35" s="69"/>
      <c r="U35" s="193"/>
      <c r="V35" s="69"/>
      <c r="AA35" s="76"/>
    </row>
    <row r="36" spans="1:27" s="60" customFormat="1" ht="51" customHeight="1">
      <c r="C36" s="192"/>
      <c r="E36" s="192"/>
      <c r="F36" s="192"/>
      <c r="G36" s="192"/>
      <c r="I36" s="192"/>
      <c r="J36" s="69"/>
      <c r="K36" s="193"/>
      <c r="L36" s="69"/>
      <c r="M36" s="192"/>
      <c r="O36" s="192"/>
      <c r="Q36" s="192"/>
      <c r="R36" s="192"/>
      <c r="S36" s="192"/>
      <c r="T36" s="69"/>
      <c r="U36" s="193"/>
      <c r="V36" s="69"/>
      <c r="AA36" s="76"/>
    </row>
    <row r="37" spans="1:27" s="192" customFormat="1" ht="51" customHeight="1"/>
    <row r="38" spans="1:27" s="77" customFormat="1" ht="51" customHeight="1"/>
    <row r="39" spans="1:27" s="77" customFormat="1" ht="36.75"/>
    <row r="40" spans="1:27" s="77" customFormat="1" ht="36.75"/>
    <row r="41" spans="1:27" s="77" customFormat="1" ht="36.75"/>
    <row r="42" spans="1:27" s="77" customFormat="1" ht="36.75"/>
    <row r="43" spans="1:27" s="77" customFormat="1" ht="36.75"/>
    <row r="44" spans="1:27" s="77" customFormat="1" ht="36.75"/>
    <row r="45" spans="1:27" s="77" customFormat="1" ht="36.75"/>
    <row r="46" spans="1:27" s="77" customFormat="1" ht="36.75"/>
    <row r="47" spans="1:27" s="77" customFormat="1" ht="36.75"/>
    <row r="48" spans="1:27" s="77" customFormat="1" ht="36.75"/>
    <row r="49" spans="1:1" s="77" customFormat="1" ht="36.75"/>
    <row r="50" spans="1:1" s="77" customFormat="1" ht="36.75"/>
    <row r="51" spans="1:1" s="77" customFormat="1" ht="36.75"/>
    <row r="52" spans="1:1" s="77" customFormat="1" ht="36.75"/>
    <row r="53" spans="1:1" s="77" customFormat="1" ht="36.75"/>
    <row r="54" spans="1:1" s="77" customFormat="1" ht="36.75"/>
    <row r="55" spans="1:1" s="77" customFormat="1" ht="36.75"/>
    <row r="56" spans="1:1" s="77" customFormat="1" ht="36.75"/>
    <row r="57" spans="1:1" s="77" customFormat="1" ht="36.75"/>
    <row r="58" spans="1:1" s="77" customFormat="1" ht="36.75"/>
    <row r="59" spans="1:1" ht="36.75">
      <c r="A59" s="77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8" zoomScaleNormal="100" zoomScaleSheetLayoutView="68" workbookViewId="0">
      <selection activeCell="F24" sqref="F24"/>
    </sheetView>
  </sheetViews>
  <sheetFormatPr defaultColWidth="9.140625" defaultRowHeight="27.75"/>
  <cols>
    <col min="1" max="1" width="42" style="26" bestFit="1" customWidth="1"/>
    <col min="2" max="2" width="1" style="26" customWidth="1"/>
    <col min="3" max="3" width="20.28515625" style="26" customWidth="1"/>
    <col min="4" max="4" width="1" style="26" customWidth="1"/>
    <col min="5" max="5" width="24" style="26" bestFit="1" customWidth="1"/>
    <col min="6" max="6" width="1" style="26" customWidth="1"/>
    <col min="7" max="7" width="21.28515625" style="26" bestFit="1" customWidth="1"/>
    <col min="8" max="8" width="1" style="26" customWidth="1"/>
    <col min="9" max="9" width="21.28515625" style="26" bestFit="1" customWidth="1"/>
    <col min="10" max="10" width="1" style="26" customWidth="1"/>
    <col min="11" max="11" width="20.7109375" style="26" customWidth="1"/>
    <col min="12" max="12" width="1" style="26" customWidth="1"/>
    <col min="13" max="13" width="24" style="26" bestFit="1" customWidth="1"/>
    <col min="14" max="14" width="1" style="26" customWidth="1"/>
    <col min="15" max="15" width="20.5703125" style="26" bestFit="1" customWidth="1"/>
    <col min="16" max="16" width="1" style="26" customWidth="1"/>
    <col min="17" max="17" width="20.5703125" style="26" bestFit="1" customWidth="1"/>
    <col min="18" max="18" width="1" style="26" customWidth="1"/>
    <col min="19" max="19" width="9.140625" style="26" customWidth="1"/>
    <col min="20" max="16384" width="9.140625" style="26"/>
  </cols>
  <sheetData>
    <row r="2" spans="1:18" ht="30">
      <c r="A2" s="217" t="s">
        <v>51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8" ht="30">
      <c r="A3" s="217" t="str">
        <f>'سرمایه‌گذاری در سهام '!A3:U3</f>
        <v>صورت وضعیت درآمدها</v>
      </c>
      <c r="B3" s="217"/>
      <c r="C3" s="217" t="s">
        <v>18</v>
      </c>
      <c r="D3" s="217" t="s">
        <v>18</v>
      </c>
      <c r="E3" s="217" t="s">
        <v>18</v>
      </c>
      <c r="F3" s="217" t="s">
        <v>18</v>
      </c>
      <c r="G3" s="217" t="s">
        <v>18</v>
      </c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1:18" ht="30">
      <c r="A4" s="217" t="str">
        <f>'سرمایه‌گذاری در سهام '!A4:U4</f>
        <v>برای ماه منتهی به 1403/02/31</v>
      </c>
      <c r="B4" s="217"/>
      <c r="C4" s="217">
        <f>'سرمایه‌گذاری در سهام '!A4:U4</f>
        <v>0</v>
      </c>
      <c r="D4" s="217" t="s">
        <v>46</v>
      </c>
      <c r="E4" s="217" t="s">
        <v>46</v>
      </c>
      <c r="F4" s="217" t="s">
        <v>46</v>
      </c>
      <c r="G4" s="217" t="s">
        <v>46</v>
      </c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18" ht="30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8" ht="32.25">
      <c r="A6" s="218" t="s">
        <v>65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</row>
    <row r="7" spans="1:18" ht="32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18" ht="30">
      <c r="A8" s="217" t="s">
        <v>22</v>
      </c>
      <c r="C8" s="217" t="str">
        <f>'درآمد ناشی از فروش '!C7</f>
        <v>طی اردیبهشت ماه</v>
      </c>
      <c r="D8" s="217" t="s">
        <v>20</v>
      </c>
      <c r="E8" s="217" t="s">
        <v>20</v>
      </c>
      <c r="F8" s="217" t="s">
        <v>20</v>
      </c>
      <c r="G8" s="217" t="s">
        <v>20</v>
      </c>
      <c r="H8" s="217" t="s">
        <v>20</v>
      </c>
      <c r="I8" s="217" t="s">
        <v>20</v>
      </c>
      <c r="K8" s="217" t="str">
        <f>'درآمد ناشی از فروش '!K7</f>
        <v>از ابتدای سال مالی تا پایان اردیبهشت ماه</v>
      </c>
      <c r="L8" s="217" t="s">
        <v>21</v>
      </c>
      <c r="M8" s="217" t="s">
        <v>21</v>
      </c>
      <c r="N8" s="217" t="s">
        <v>21</v>
      </c>
      <c r="O8" s="217" t="s">
        <v>21</v>
      </c>
      <c r="P8" s="217" t="s">
        <v>21</v>
      </c>
      <c r="Q8" s="217" t="s">
        <v>21</v>
      </c>
    </row>
    <row r="9" spans="1:18" ht="72.75" customHeight="1" thickBot="1">
      <c r="A9" s="217" t="s">
        <v>22</v>
      </c>
      <c r="C9" s="29" t="s">
        <v>47</v>
      </c>
      <c r="D9" s="30"/>
      <c r="E9" s="29" t="s">
        <v>38</v>
      </c>
      <c r="F9" s="30"/>
      <c r="G9" s="29" t="s">
        <v>39</v>
      </c>
      <c r="H9" s="30"/>
      <c r="I9" s="29" t="s">
        <v>48</v>
      </c>
      <c r="J9" s="30"/>
      <c r="K9" s="29" t="s">
        <v>47</v>
      </c>
      <c r="L9" s="30"/>
      <c r="M9" s="29" t="s">
        <v>38</v>
      </c>
      <c r="N9" s="30"/>
      <c r="O9" s="29" t="s">
        <v>39</v>
      </c>
      <c r="P9" s="30"/>
      <c r="Q9" s="29" t="s">
        <v>48</v>
      </c>
    </row>
    <row r="10" spans="1:18" ht="30" customHeight="1">
      <c r="A10" s="2"/>
      <c r="B10" s="1"/>
      <c r="C10" s="23">
        <v>0</v>
      </c>
      <c r="D10" s="5"/>
      <c r="E10" s="23">
        <v>0</v>
      </c>
      <c r="F10" s="23"/>
      <c r="G10" s="23">
        <v>0</v>
      </c>
      <c r="H10" s="23"/>
      <c r="I10" s="23">
        <f>C10+E10+G10</f>
        <v>0</v>
      </c>
      <c r="J10" s="23"/>
      <c r="K10" s="23">
        <v>0</v>
      </c>
      <c r="L10" s="23"/>
      <c r="M10" s="23">
        <v>0</v>
      </c>
      <c r="N10" s="23"/>
      <c r="O10" s="23">
        <v>0</v>
      </c>
      <c r="P10" s="23"/>
      <c r="Q10" s="23">
        <v>0</v>
      </c>
    </row>
    <row r="11" spans="1:18" ht="43.5" thickBot="1">
      <c r="C11" s="31">
        <f t="shared" ref="C11:P11" si="0">SUM(C10:C10)</f>
        <v>0</v>
      </c>
      <c r="D11" s="24">
        <f t="shared" si="0"/>
        <v>0</v>
      </c>
      <c r="E11" s="31">
        <f t="shared" si="0"/>
        <v>0</v>
      </c>
      <c r="F11" s="31">
        <f t="shared" si="0"/>
        <v>0</v>
      </c>
      <c r="G11" s="31">
        <f t="shared" si="0"/>
        <v>0</v>
      </c>
      <c r="H11" s="31">
        <f t="shared" si="0"/>
        <v>0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>
        <f t="shared" si="0"/>
        <v>0</v>
      </c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>SUM(Q10:Q10)</f>
        <v>0</v>
      </c>
      <c r="R11" s="32">
        <f t="shared" ref="R11" si="1">SUM(R10:R10)</f>
        <v>0</v>
      </c>
    </row>
    <row r="12" spans="1:18" ht="28.5" thickTop="1"/>
    <row r="13" spans="1:18">
      <c r="M13" s="33"/>
    </row>
    <row r="14" spans="1:18">
      <c r="M14" s="33"/>
    </row>
    <row r="15" spans="1:18">
      <c r="M15" s="33"/>
    </row>
    <row r="16" spans="1:18">
      <c r="M16" s="33"/>
    </row>
    <row r="17" spans="13:13">
      <c r="M17" s="33"/>
    </row>
    <row r="18" spans="13:13">
      <c r="M18" s="33"/>
    </row>
    <row r="19" spans="13:13">
      <c r="M19" s="33"/>
    </row>
    <row r="20" spans="13:13">
      <c r="M20" s="33"/>
    </row>
    <row r="21" spans="13:13">
      <c r="M21" s="33"/>
    </row>
    <row r="22" spans="13:13">
      <c r="M22" s="33"/>
    </row>
    <row r="23" spans="13:13">
      <c r="M23" s="33"/>
    </row>
    <row r="24" spans="13:13">
      <c r="M24" s="33"/>
    </row>
    <row r="25" spans="13:13">
      <c r="M25" s="33"/>
    </row>
    <row r="26" spans="13:13">
      <c r="M26" s="33"/>
    </row>
    <row r="27" spans="13:13">
      <c r="M27" s="33"/>
    </row>
    <row r="28" spans="13:13">
      <c r="M28" s="33"/>
    </row>
    <row r="29" spans="13:13">
      <c r="M29" s="33"/>
    </row>
    <row r="30" spans="13:13">
      <c r="M30" s="33"/>
    </row>
    <row r="31" spans="13:13">
      <c r="M31" s="33"/>
    </row>
    <row r="32" spans="13:13">
      <c r="M32" s="33"/>
    </row>
    <row r="33" spans="13:13">
      <c r="M33" s="33"/>
    </row>
    <row r="34" spans="13:13">
      <c r="M34" s="33"/>
    </row>
    <row r="35" spans="13:13">
      <c r="M35" s="33"/>
    </row>
    <row r="36" spans="13:13">
      <c r="M36" s="33"/>
    </row>
    <row r="37" spans="13:13">
      <c r="M37" s="33"/>
    </row>
    <row r="38" spans="13:13">
      <c r="M38" s="33"/>
    </row>
    <row r="39" spans="13:13">
      <c r="M39" s="33"/>
    </row>
    <row r="40" spans="13:13">
      <c r="M40" s="33"/>
    </row>
    <row r="41" spans="13:13">
      <c r="M41" s="33"/>
    </row>
    <row r="42" spans="13:13">
      <c r="M42" s="3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N41"/>
  <sheetViews>
    <sheetView rightToLeft="1" view="pageBreakPreview" zoomScaleNormal="100" zoomScaleSheetLayoutView="100" workbookViewId="0">
      <selection activeCell="A16" sqref="A16:K20"/>
    </sheetView>
  </sheetViews>
  <sheetFormatPr defaultColWidth="9.140625" defaultRowHeight="22.5"/>
  <cols>
    <col min="1" max="1" width="26.140625" style="172" bestFit="1" customWidth="1"/>
    <col min="2" max="2" width="1" style="172" customWidth="1"/>
    <col min="3" max="3" width="32.5703125" style="172" bestFit="1" customWidth="1"/>
    <col min="4" max="4" width="1" style="172" customWidth="1"/>
    <col min="5" max="5" width="13.5703125" style="174" bestFit="1" customWidth="1"/>
    <col min="6" max="6" width="1" style="172" customWidth="1"/>
    <col min="7" max="7" width="32.5703125" style="172" bestFit="1" customWidth="1"/>
    <col min="8" max="8" width="1" style="172" customWidth="1"/>
    <col min="9" max="9" width="13.5703125" style="174" bestFit="1" customWidth="1"/>
    <col min="10" max="10" width="1" style="172" customWidth="1"/>
    <col min="11" max="11" width="9.140625" style="172" customWidth="1"/>
    <col min="12" max="16384" width="9.140625" style="172"/>
  </cols>
  <sheetData>
    <row r="2" spans="1:14" ht="24">
      <c r="A2" s="219" t="s">
        <v>51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4" ht="24">
      <c r="A3" s="219" t="str">
        <f>'سرمایه‌گذاری در اوراق بهادار '!A3:Q3</f>
        <v>صورت وضعیت درآمدها</v>
      </c>
      <c r="B3" s="219" t="s">
        <v>18</v>
      </c>
      <c r="C3" s="219" t="s">
        <v>18</v>
      </c>
      <c r="D3" s="219" t="s">
        <v>18</v>
      </c>
      <c r="E3" s="219"/>
      <c r="F3" s="219"/>
      <c r="G3" s="219"/>
      <c r="H3" s="219"/>
      <c r="I3" s="219"/>
      <c r="J3" s="219"/>
      <c r="K3" s="219"/>
    </row>
    <row r="4" spans="1:14" ht="26.25">
      <c r="A4" s="207" t="str">
        <f>'سرمایه‌گذاری در اوراق بهادار '!A4:Q4</f>
        <v>برای ماه منتهی به 1403/02/31</v>
      </c>
      <c r="B4" s="207" t="s">
        <v>74</v>
      </c>
      <c r="C4" s="207" t="s">
        <v>0</v>
      </c>
      <c r="D4" s="207" t="s">
        <v>0</v>
      </c>
      <c r="E4" s="207"/>
      <c r="F4" s="207"/>
      <c r="G4" s="207"/>
      <c r="H4" s="207"/>
      <c r="I4" s="207"/>
      <c r="J4" s="207"/>
      <c r="K4" s="207"/>
      <c r="L4" s="109"/>
    </row>
    <row r="5" spans="1:14" ht="24">
      <c r="B5" s="173"/>
      <c r="C5" s="173"/>
      <c r="D5" s="173"/>
      <c r="E5" s="173"/>
      <c r="F5" s="173"/>
      <c r="G5" s="173"/>
    </row>
    <row r="6" spans="1:14" ht="28.5">
      <c r="A6" s="211" t="s">
        <v>64</v>
      </c>
      <c r="B6" s="211"/>
      <c r="C6" s="211"/>
      <c r="D6" s="211"/>
      <c r="E6" s="211"/>
      <c r="F6" s="211"/>
      <c r="G6" s="211"/>
      <c r="H6" s="211"/>
      <c r="I6" s="211"/>
      <c r="J6" s="211"/>
    </row>
    <row r="7" spans="1:14" ht="28.5">
      <c r="A7" s="124"/>
      <c r="B7" s="124"/>
      <c r="C7" s="124"/>
      <c r="D7" s="124"/>
      <c r="E7" s="175"/>
      <c r="F7" s="124"/>
      <c r="G7" s="124"/>
      <c r="H7" s="124"/>
      <c r="I7" s="175"/>
      <c r="J7" s="124"/>
    </row>
    <row r="8" spans="1:14" ht="24.75" thickBot="1">
      <c r="A8" s="220" t="s">
        <v>41</v>
      </c>
      <c r="B8" s="220" t="s">
        <v>41</v>
      </c>
      <c r="C8" s="220" t="str">
        <f>'درآمد ناشی از فروش '!C7</f>
        <v>طی اردیبهشت ماه</v>
      </c>
      <c r="D8" s="220" t="s">
        <v>20</v>
      </c>
      <c r="E8" s="220" t="s">
        <v>20</v>
      </c>
      <c r="G8" s="220" t="str">
        <f>'درآمد ناشی از فروش '!K7</f>
        <v>از ابتدای سال مالی تا پایان اردیبهشت ماه</v>
      </c>
      <c r="H8" s="220" t="s">
        <v>21</v>
      </c>
      <c r="I8" s="220" t="s">
        <v>21</v>
      </c>
    </row>
    <row r="9" spans="1:14" ht="32.25" thickBot="1">
      <c r="A9" s="176" t="s">
        <v>42</v>
      </c>
      <c r="C9" s="176" t="s">
        <v>43</v>
      </c>
      <c r="E9" s="177" t="s">
        <v>44</v>
      </c>
      <c r="G9" s="176" t="s">
        <v>43</v>
      </c>
      <c r="I9" s="177" t="s">
        <v>44</v>
      </c>
    </row>
    <row r="10" spans="1:14" ht="24.75">
      <c r="A10" s="120" t="s">
        <v>49</v>
      </c>
      <c r="B10" s="120"/>
      <c r="C10" s="120">
        <v>746004</v>
      </c>
      <c r="D10" s="178"/>
      <c r="E10" s="179">
        <f>C10/$C$15</f>
        <v>0.19375474157645389</v>
      </c>
      <c r="F10" s="178"/>
      <c r="G10" s="120">
        <v>3803654</v>
      </c>
      <c r="H10" s="178"/>
      <c r="I10" s="179">
        <f>G10/$G$15</f>
        <v>0.52795970262782399</v>
      </c>
      <c r="K10" s="180"/>
      <c r="L10" s="181"/>
      <c r="M10" s="180"/>
      <c r="N10" s="181"/>
    </row>
    <row r="11" spans="1:14" ht="24.75">
      <c r="A11" s="120" t="s">
        <v>79</v>
      </c>
      <c r="B11" s="120"/>
      <c r="C11" s="120">
        <v>306271</v>
      </c>
      <c r="D11" s="178"/>
      <c r="E11" s="179">
        <f>C11/$C$15</f>
        <v>7.9545764442767203E-2</v>
      </c>
      <c r="F11" s="178"/>
      <c r="G11" s="120">
        <v>592556</v>
      </c>
      <c r="H11" s="178"/>
      <c r="I11" s="179">
        <f>G11/$G$15</f>
        <v>8.2248724397732509E-2</v>
      </c>
      <c r="K11" s="180"/>
      <c r="L11" s="181"/>
      <c r="M11" s="180"/>
      <c r="N11" s="181"/>
    </row>
    <row r="12" spans="1:14" ht="24.75">
      <c r="A12" s="120" t="s">
        <v>86</v>
      </c>
      <c r="B12" s="120"/>
      <c r="C12" s="120">
        <v>6284</v>
      </c>
      <c r="D12" s="178"/>
      <c r="E12" s="179">
        <f>C12/$C$15</f>
        <v>1.6321022354658101E-3</v>
      </c>
      <c r="F12" s="178"/>
      <c r="G12" s="120">
        <v>12139</v>
      </c>
      <c r="H12" s="178"/>
      <c r="I12" s="179">
        <f>G12/$G$15</f>
        <v>1.6849331800944973E-3</v>
      </c>
      <c r="K12" s="180"/>
      <c r="L12" s="181"/>
      <c r="M12" s="180"/>
      <c r="N12" s="181"/>
    </row>
    <row r="13" spans="1:14" ht="24.75">
      <c r="A13" s="120" t="s">
        <v>87</v>
      </c>
      <c r="B13" s="120"/>
      <c r="C13" s="120">
        <v>4720</v>
      </c>
      <c r="D13" s="178"/>
      <c r="E13" s="179">
        <f>C13/$C$15</f>
        <v>1.2258947408336448E-3</v>
      </c>
      <c r="F13" s="178"/>
      <c r="G13" s="120">
        <v>9121</v>
      </c>
      <c r="H13" s="178"/>
      <c r="I13" s="179">
        <f>G13/$G$15</f>
        <v>1.2660248402374091E-3</v>
      </c>
      <c r="K13" s="180"/>
      <c r="L13" s="181"/>
      <c r="M13" s="180"/>
      <c r="N13" s="181"/>
    </row>
    <row r="14" spans="1:14" ht="24.75">
      <c r="A14" s="120" t="s">
        <v>107</v>
      </c>
      <c r="B14" s="120"/>
      <c r="C14" s="120">
        <v>2786970</v>
      </c>
      <c r="D14" s="178"/>
      <c r="E14" s="179">
        <f>C14/$C$15</f>
        <v>0.72384149700447942</v>
      </c>
      <c r="F14" s="178"/>
      <c r="G14" s="120">
        <v>2786970</v>
      </c>
      <c r="H14" s="178"/>
      <c r="I14" s="179">
        <f>G14/$G$15</f>
        <v>0.38684061495411165</v>
      </c>
      <c r="K14" s="180"/>
      <c r="L14" s="181"/>
      <c r="M14" s="180"/>
      <c r="N14" s="181"/>
    </row>
    <row r="15" spans="1:14" s="109" customFormat="1" ht="36.75" customHeight="1" thickBot="1">
      <c r="C15" s="182">
        <f>SUM(C10:C14)</f>
        <v>3850249</v>
      </c>
      <c r="D15" s="178">
        <f t="shared" ref="D15:J15" si="0">SUM(D10:D12)</f>
        <v>0</v>
      </c>
      <c r="E15" s="183">
        <f>SUM(E10:E14)</f>
        <v>1</v>
      </c>
      <c r="F15" s="178">
        <f t="shared" si="0"/>
        <v>0</v>
      </c>
      <c r="G15" s="182">
        <f>SUM(G10:G14)</f>
        <v>7204440</v>
      </c>
      <c r="H15" s="178">
        <f t="shared" si="0"/>
        <v>0</v>
      </c>
      <c r="I15" s="183">
        <f>SUM(I10:I14)</f>
        <v>1.0000000000000002</v>
      </c>
      <c r="J15" s="109">
        <f t="shared" si="0"/>
        <v>0</v>
      </c>
      <c r="K15" s="119"/>
    </row>
    <row r="16" spans="1:14" ht="23.25" thickTop="1">
      <c r="C16" s="184"/>
      <c r="G16" s="184"/>
      <c r="K16" s="185"/>
    </row>
    <row r="17" spans="3:11">
      <c r="C17" s="184"/>
      <c r="G17" s="184"/>
      <c r="K17" s="185"/>
    </row>
    <row r="18" spans="3:11">
      <c r="C18" s="184"/>
      <c r="G18" s="184"/>
      <c r="K18" s="185"/>
    </row>
    <row r="19" spans="3:11">
      <c r="K19" s="185"/>
    </row>
    <row r="20" spans="3:11">
      <c r="K20" s="185"/>
    </row>
    <row r="21" spans="3:11">
      <c r="K21" s="185"/>
    </row>
    <row r="22" spans="3:11">
      <c r="K22" s="185"/>
    </row>
    <row r="23" spans="3:11">
      <c r="K23" s="185"/>
    </row>
    <row r="24" spans="3:11">
      <c r="K24" s="185"/>
    </row>
    <row r="25" spans="3:11">
      <c r="K25" s="185"/>
    </row>
    <row r="26" spans="3:11">
      <c r="K26" s="185"/>
    </row>
    <row r="27" spans="3:11">
      <c r="K27" s="185"/>
    </row>
    <row r="28" spans="3:11">
      <c r="K28" s="185"/>
    </row>
    <row r="29" spans="3:11">
      <c r="K29" s="185"/>
    </row>
    <row r="30" spans="3:11">
      <c r="K30" s="185"/>
    </row>
    <row r="31" spans="3:11">
      <c r="K31" s="185"/>
    </row>
    <row r="32" spans="3:11">
      <c r="K32" s="185"/>
    </row>
    <row r="33" spans="11:11">
      <c r="K33" s="185"/>
    </row>
    <row r="34" spans="11:11">
      <c r="K34" s="185"/>
    </row>
    <row r="35" spans="11:11">
      <c r="K35" s="185"/>
    </row>
    <row r="36" spans="11:11">
      <c r="K36" s="185"/>
    </row>
    <row r="37" spans="11:11">
      <c r="K37" s="185"/>
    </row>
    <row r="38" spans="11:11">
      <c r="K38" s="185"/>
    </row>
    <row r="39" spans="11:11">
      <c r="K39" s="185"/>
    </row>
    <row r="40" spans="11:11">
      <c r="K40" s="185"/>
    </row>
    <row r="41" spans="11:11">
      <c r="K41" s="185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zoomScaleNormal="100" zoomScaleSheetLayoutView="100" workbookViewId="0">
      <selection activeCell="E23" sqref="E23"/>
    </sheetView>
  </sheetViews>
  <sheetFormatPr defaultColWidth="12.140625" defaultRowHeight="22.5"/>
  <cols>
    <col min="1" max="1" width="42.42578125" style="172" bestFit="1" customWidth="1"/>
    <col min="2" max="2" width="2.5703125" style="172" customWidth="1"/>
    <col min="3" max="3" width="23.42578125" style="172" bestFit="1" customWidth="1"/>
    <col min="4" max="4" width="0.7109375" style="172" customWidth="1"/>
    <col min="5" max="5" width="43.7109375" style="172" customWidth="1"/>
    <col min="6" max="6" width="12.7109375" style="172" bestFit="1" customWidth="1"/>
    <col min="7" max="7" width="14" style="172" bestFit="1" customWidth="1"/>
    <col min="8" max="16384" width="12.140625" style="172"/>
  </cols>
  <sheetData>
    <row r="2" spans="1:13" ht="24">
      <c r="A2" s="219" t="s">
        <v>51</v>
      </c>
      <c r="B2" s="219"/>
      <c r="C2" s="219"/>
      <c r="D2" s="219"/>
      <c r="E2" s="219"/>
    </row>
    <row r="3" spans="1:13" ht="24">
      <c r="A3" s="219" t="s">
        <v>18</v>
      </c>
      <c r="B3" s="219" t="s">
        <v>18</v>
      </c>
      <c r="C3" s="219" t="s">
        <v>18</v>
      </c>
      <c r="D3" s="219" t="s">
        <v>18</v>
      </c>
      <c r="E3" s="219"/>
    </row>
    <row r="4" spans="1:13" ht="24">
      <c r="A4" s="219" t="str">
        <f>'درآمد سپرده بانکی '!A4:K4</f>
        <v>برای ماه منتهی به 1403/02/31</v>
      </c>
      <c r="B4" s="219" t="s">
        <v>0</v>
      </c>
      <c r="C4" s="219" t="s">
        <v>0</v>
      </c>
      <c r="D4" s="219" t="s">
        <v>0</v>
      </c>
      <c r="E4" s="219"/>
    </row>
    <row r="5" spans="1:13" ht="24">
      <c r="A5" s="173"/>
      <c r="B5" s="173"/>
      <c r="C5" s="173"/>
      <c r="D5" s="173"/>
      <c r="E5" s="173"/>
    </row>
    <row r="6" spans="1:13" ht="28.5">
      <c r="A6" s="211" t="s">
        <v>66</v>
      </c>
      <c r="B6" s="211"/>
      <c r="C6" s="211"/>
      <c r="D6" s="211"/>
      <c r="E6" s="211"/>
    </row>
    <row r="7" spans="1:13" ht="28.5">
      <c r="A7" s="124"/>
      <c r="B7" s="124"/>
      <c r="C7" s="124"/>
      <c r="D7" s="124"/>
      <c r="E7" s="124"/>
    </row>
    <row r="8" spans="1:13" ht="24.75" thickBot="1">
      <c r="A8" s="219" t="s">
        <v>45</v>
      </c>
      <c r="C8" s="186" t="str">
        <f>'درآمد ناشی از فروش '!C7</f>
        <v>طی اردیبهشت ماه</v>
      </c>
      <c r="E8" s="187" t="str">
        <f>'درآمد ناشی از فروش '!K7</f>
        <v>از ابتدای سال مالی تا پایان اردیبهشت ماه</v>
      </c>
      <c r="G8" s="116"/>
    </row>
    <row r="9" spans="1:13" ht="24.75" thickBot="1">
      <c r="A9" s="220" t="s">
        <v>45</v>
      </c>
      <c r="C9" s="186" t="s">
        <v>15</v>
      </c>
      <c r="E9" s="186" t="s">
        <v>15</v>
      </c>
      <c r="G9" s="116"/>
    </row>
    <row r="10" spans="1:13" ht="24">
      <c r="A10" s="188" t="s">
        <v>50</v>
      </c>
      <c r="C10" s="180">
        <v>1454320914</v>
      </c>
      <c r="E10" s="180">
        <v>2849437693</v>
      </c>
      <c r="F10" s="116"/>
      <c r="G10" s="180"/>
      <c r="H10" s="180"/>
      <c r="I10" s="180"/>
      <c r="J10" s="180"/>
      <c r="K10" s="180"/>
    </row>
    <row r="11" spans="1:13" ht="24">
      <c r="A11" s="188" t="s">
        <v>124</v>
      </c>
      <c r="C11" s="180">
        <v>0</v>
      </c>
      <c r="E11" s="180">
        <v>0</v>
      </c>
      <c r="F11" s="116"/>
      <c r="G11" s="180"/>
      <c r="H11" s="180"/>
      <c r="I11" s="180"/>
      <c r="J11" s="180"/>
      <c r="K11" s="180"/>
    </row>
    <row r="12" spans="1:13" ht="24">
      <c r="A12" s="188" t="s">
        <v>78</v>
      </c>
      <c r="C12" s="180">
        <v>44973452</v>
      </c>
      <c r="E12" s="180">
        <v>65860367</v>
      </c>
      <c r="F12" s="116"/>
      <c r="G12" s="180"/>
      <c r="H12" s="180"/>
      <c r="I12" s="180"/>
      <c r="J12" s="180"/>
      <c r="K12" s="180"/>
    </row>
    <row r="13" spans="1:13" ht="27" thickBot="1">
      <c r="A13" s="188" t="s">
        <v>26</v>
      </c>
      <c r="C13" s="189">
        <f>SUM(C10:C12)</f>
        <v>1499294366</v>
      </c>
      <c r="D13" s="109"/>
      <c r="E13" s="190">
        <f>SUM(E10:E12)</f>
        <v>2915298060</v>
      </c>
    </row>
    <row r="14" spans="1:13" ht="23.25" thickTop="1">
      <c r="M14" s="185"/>
    </row>
    <row r="15" spans="1:13">
      <c r="C15" s="180"/>
      <c r="E15" s="180"/>
      <c r="M15" s="185"/>
    </row>
    <row r="16" spans="1:13">
      <c r="C16" s="116"/>
      <c r="E16" s="184"/>
      <c r="M16" s="185"/>
    </row>
    <row r="17" spans="3:13">
      <c r="C17" s="116"/>
      <c r="E17" s="180"/>
      <c r="M17" s="185"/>
    </row>
    <row r="18" spans="3:13">
      <c r="C18" s="180"/>
      <c r="E18" s="180"/>
      <c r="M18" s="185"/>
    </row>
    <row r="19" spans="3:13">
      <c r="E19" s="180"/>
      <c r="M19" s="185"/>
    </row>
    <row r="20" spans="3:13">
      <c r="M20" s="185"/>
    </row>
    <row r="21" spans="3:13">
      <c r="M21" s="185"/>
    </row>
    <row r="22" spans="3:13">
      <c r="M22" s="185"/>
    </row>
    <row r="23" spans="3:13">
      <c r="M23" s="185"/>
    </row>
    <row r="24" spans="3:13">
      <c r="M24" s="185"/>
    </row>
    <row r="25" spans="3:13">
      <c r="M25" s="185"/>
    </row>
    <row r="26" spans="3:13">
      <c r="M26" s="185"/>
    </row>
    <row r="27" spans="3:13">
      <c r="M27" s="185"/>
    </row>
    <row r="28" spans="3:13">
      <c r="M28" s="185"/>
    </row>
    <row r="29" spans="3:13">
      <c r="M29" s="185"/>
    </row>
    <row r="30" spans="3:13">
      <c r="M30" s="185"/>
    </row>
    <row r="31" spans="3:13">
      <c r="M31" s="185"/>
    </row>
    <row r="32" spans="3:13">
      <c r="M32" s="185"/>
    </row>
    <row r="33" spans="13:13">
      <c r="M33" s="185"/>
    </row>
    <row r="34" spans="13:13">
      <c r="M34" s="185"/>
    </row>
    <row r="35" spans="13:13">
      <c r="M35" s="185"/>
    </row>
    <row r="36" spans="13:13">
      <c r="M36" s="185"/>
    </row>
    <row r="37" spans="13:13">
      <c r="M37" s="185"/>
    </row>
    <row r="38" spans="13:13">
      <c r="M38" s="185"/>
    </row>
    <row r="39" spans="13:13">
      <c r="M39" s="185"/>
    </row>
    <row r="40" spans="13:13">
      <c r="M40" s="185"/>
    </row>
    <row r="41" spans="13:13">
      <c r="M41" s="185"/>
    </row>
    <row r="42" spans="13:13">
      <c r="M42" s="185"/>
    </row>
    <row r="43" spans="13:13">
      <c r="M43" s="185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16</vt:i4>
      </vt:variant>
    </vt:vector>
  </HeadingPairs>
  <TitlesOfParts>
    <vt:vector size="30" baseType="lpstr">
      <vt:lpstr>روکش</vt:lpstr>
      <vt:lpstr>سهام</vt:lpstr>
      <vt:lpstr>اوراق</vt:lpstr>
      <vt:lpstr>سپرده </vt:lpstr>
      <vt:lpstr>جمع درآمدها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Fariba Abdoli</cp:lastModifiedBy>
  <cp:lastPrinted>2023-04-24T13:57:09Z</cp:lastPrinted>
  <dcterms:created xsi:type="dcterms:W3CDTF">2019-07-05T09:08:54Z</dcterms:created>
  <dcterms:modified xsi:type="dcterms:W3CDTF">2024-05-29T17:19:19Z</dcterms:modified>
</cp:coreProperties>
</file>