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4 صندوق آهنگ سهام کیان\گزارش ماهانه\1403 سال\03 خرداد\"/>
    </mc:Choice>
  </mc:AlternateContent>
  <xr:revisionPtr revIDLastSave="0" documentId="13_ncr:1_{1E635606-A4EA-40FC-82E5-8713DF9630E3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'!$A$8:$X$8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سهام!$A$11:$AG$11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'!$A$9:$A$28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'!$A$1:$S$20</definedName>
    <definedName name="_xlnm.Print_Area" localSheetId="13">'درآمد ناشی از تغییر قیمت اوراق '!$A$1:$Q$29</definedName>
    <definedName name="_xlnm.Print_Area" localSheetId="12">'درآمد ناشی از فروش '!$A$1:$Q$28</definedName>
    <definedName name="_xlnm.Print_Area" localSheetId="0">روکش!$A$1:$L$40</definedName>
    <definedName name="_xlnm.Print_Area" localSheetId="8">'سایر درآمدها '!$A$1:$E$14</definedName>
    <definedName name="_xlnm.Print_Area" localSheetId="3">'سپرده '!$A$1:$K$17</definedName>
    <definedName name="_xlnm.Print_Area" localSheetId="6">'سرمایه‌گذاری در اوراق بهادار '!$A$1:$Q$12</definedName>
    <definedName name="_xlnm.Print_Area" localSheetId="5">'سرمایه‌گذاری در سهام '!$A$1:$U$34</definedName>
    <definedName name="_xlnm.Print_Area" localSheetId="1">سهام!$A$1:$Z$34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7" l="1"/>
  <c r="E11" i="15"/>
  <c r="I11" i="15" s="1"/>
  <c r="E10" i="15"/>
  <c r="E9" i="15"/>
  <c r="K10" i="6"/>
  <c r="K11" i="6"/>
  <c r="K12" i="6"/>
  <c r="K13" i="6"/>
  <c r="K14" i="6"/>
  <c r="K9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12" i="1"/>
  <c r="Q29" i="10"/>
  <c r="O29" i="10"/>
  <c r="M29" i="10"/>
  <c r="I29" i="10"/>
  <c r="G29" i="10"/>
  <c r="E29" i="10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9" i="9"/>
  <c r="O27" i="9"/>
  <c r="M27" i="9"/>
  <c r="G27" i="9"/>
  <c r="E27" i="9"/>
  <c r="M10" i="7"/>
  <c r="M11" i="7"/>
  <c r="M12" i="7"/>
  <c r="M13" i="7"/>
  <c r="M9" i="7"/>
  <c r="G10" i="7"/>
  <c r="G11" i="7"/>
  <c r="G12" i="7"/>
  <c r="G13" i="7"/>
  <c r="G14" i="7" s="1"/>
  <c r="G9" i="7"/>
  <c r="M14" i="7"/>
  <c r="K14" i="7"/>
  <c r="I14" i="7"/>
  <c r="E14" i="7"/>
  <c r="C14" i="7"/>
  <c r="S10" i="8"/>
  <c r="S11" i="8"/>
  <c r="S12" i="8"/>
  <c r="S13" i="8"/>
  <c r="S14" i="8"/>
  <c r="S15" i="8"/>
  <c r="S16" i="8"/>
  <c r="S17" i="8"/>
  <c r="S18" i="8"/>
  <c r="S9" i="8"/>
  <c r="M10" i="8"/>
  <c r="M11" i="8"/>
  <c r="M12" i="8"/>
  <c r="M13" i="8"/>
  <c r="M14" i="8"/>
  <c r="M15" i="8"/>
  <c r="M16" i="8"/>
  <c r="M17" i="8"/>
  <c r="M18" i="8"/>
  <c r="M9" i="8"/>
  <c r="M19" i="8" s="1"/>
  <c r="Q19" i="8"/>
  <c r="O19" i="8"/>
  <c r="K19" i="8"/>
  <c r="I19" i="8"/>
  <c r="E13" i="14"/>
  <c r="C13" i="14"/>
  <c r="I11" i="13"/>
  <c r="I15" i="13" s="1"/>
  <c r="I12" i="13"/>
  <c r="I13" i="13"/>
  <c r="I14" i="13"/>
  <c r="I10" i="13"/>
  <c r="E11" i="13"/>
  <c r="E12" i="13"/>
  <c r="E13" i="13"/>
  <c r="E15" i="13" s="1"/>
  <c r="E14" i="13"/>
  <c r="E10" i="13"/>
  <c r="G15" i="13"/>
  <c r="C15" i="13"/>
  <c r="U11" i="11"/>
  <c r="U12" i="11"/>
  <c r="U34" i="11" s="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10" i="11"/>
  <c r="S34" i="11"/>
  <c r="Q34" i="11"/>
  <c r="O34" i="11"/>
  <c r="M34" i="11"/>
  <c r="E34" i="11"/>
  <c r="C34" i="11"/>
  <c r="I10" i="15"/>
  <c r="I9" i="15"/>
  <c r="I15" i="6"/>
  <c r="G15" i="6"/>
  <c r="E15" i="6"/>
  <c r="C15" i="6"/>
  <c r="W32" i="1"/>
  <c r="U32" i="1"/>
  <c r="O32" i="1"/>
  <c r="M32" i="1"/>
  <c r="K32" i="1"/>
  <c r="I32" i="1"/>
  <c r="G32" i="1"/>
  <c r="E32" i="1"/>
  <c r="Q27" i="9" l="1"/>
  <c r="I27" i="9"/>
  <c r="E12" i="15"/>
  <c r="G11" i="15" s="1"/>
  <c r="I12" i="15"/>
  <c r="Y32" i="1"/>
  <c r="S19" i="8"/>
  <c r="K15" i="6"/>
  <c r="S10" i="11"/>
  <c r="G9" i="15" l="1"/>
  <c r="G10" i="15"/>
  <c r="I7" i="8"/>
  <c r="I7" i="6"/>
  <c r="A4" i="6"/>
  <c r="A3" i="6"/>
  <c r="A2" i="6"/>
  <c r="O7" i="8"/>
  <c r="K10" i="22"/>
  <c r="I10" i="22"/>
  <c r="E10" i="22"/>
  <c r="C10" i="22"/>
  <c r="M9" i="22"/>
  <c r="G9" i="22"/>
  <c r="I31" i="11"/>
  <c r="K31" i="11" s="1"/>
  <c r="I29" i="11"/>
  <c r="K29" i="11" s="1"/>
  <c r="G12" i="15" l="1"/>
  <c r="I32" i="11"/>
  <c r="K32" i="11" s="1"/>
  <c r="I27" i="11"/>
  <c r="K27" i="11" s="1"/>
  <c r="I33" i="11"/>
  <c r="K33" i="11" s="1"/>
  <c r="I30" i="11"/>
  <c r="K30" i="11" s="1"/>
  <c r="I28" i="11"/>
  <c r="K28" i="11" s="1"/>
  <c r="G10" i="22"/>
  <c r="M10" i="22"/>
  <c r="S32" i="11"/>
  <c r="G24" i="11"/>
  <c r="I24" i="11" s="1"/>
  <c r="K24" i="11" s="1"/>
  <c r="G23" i="11"/>
  <c r="I23" i="11" s="1"/>
  <c r="K23" i="11" s="1"/>
  <c r="G22" i="11"/>
  <c r="I22" i="11" s="1"/>
  <c r="K22" i="11" s="1"/>
  <c r="G21" i="11"/>
  <c r="I21" i="11" s="1"/>
  <c r="K21" i="11" s="1"/>
  <c r="G20" i="11"/>
  <c r="I20" i="11" s="1"/>
  <c r="K20" i="11" s="1"/>
  <c r="G19" i="11"/>
  <c r="I19" i="11" s="1"/>
  <c r="K19" i="11" s="1"/>
  <c r="G18" i="11"/>
  <c r="I18" i="11" s="1"/>
  <c r="K18" i="11" s="1"/>
  <c r="G17" i="11"/>
  <c r="I17" i="11" s="1"/>
  <c r="K17" i="11" s="1"/>
  <c r="G16" i="11"/>
  <c r="I16" i="11" s="1"/>
  <c r="K16" i="11" s="1"/>
  <c r="G14" i="11"/>
  <c r="I14" i="11" s="1"/>
  <c r="K14" i="11" s="1"/>
  <c r="G13" i="11"/>
  <c r="I13" i="11" s="1"/>
  <c r="K13" i="11" s="1"/>
  <c r="G12" i="11"/>
  <c r="I12" i="11" s="1"/>
  <c r="K12" i="11" s="1"/>
  <c r="G11" i="11"/>
  <c r="I11" i="11" s="1"/>
  <c r="K11" i="11" s="1"/>
  <c r="C7" i="6"/>
  <c r="I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G25" i="11"/>
  <c r="I25" i="11" s="1"/>
  <c r="K25" i="11" s="1"/>
  <c r="G26" i="11"/>
  <c r="I26" i="11" s="1"/>
  <c r="K26" i="11" s="1"/>
  <c r="G10" i="11"/>
  <c r="Q11" i="18"/>
  <c r="O11" i="18"/>
  <c r="M11" i="18"/>
  <c r="K11" i="18"/>
  <c r="G11" i="18"/>
  <c r="E11" i="18"/>
  <c r="C11" i="18"/>
  <c r="I10" i="11" l="1"/>
  <c r="G15" i="11"/>
  <c r="I15" i="11" s="1"/>
  <c r="K15" i="11" s="1"/>
  <c r="S14" i="11"/>
  <c r="S33" i="11"/>
  <c r="G34" i="11" l="1"/>
  <c r="I34" i="11"/>
  <c r="K10" i="11"/>
  <c r="K34" i="11" s="1"/>
  <c r="S16" i="11"/>
  <c r="S17" i="11"/>
  <c r="S11" i="11" l="1"/>
  <c r="S12" i="11"/>
  <c r="S15" i="11"/>
  <c r="S18" i="11"/>
  <c r="S20" i="11"/>
  <c r="S21" i="11"/>
  <c r="S19" i="11"/>
  <c r="S22" i="11"/>
  <c r="S23" i="11"/>
  <c r="S24" i="11"/>
  <c r="S25" i="11"/>
  <c r="S26" i="11"/>
  <c r="S28" i="11"/>
  <c r="S29" i="11"/>
  <c r="S30" i="11"/>
  <c r="S31" i="11"/>
  <c r="I10" i="18"/>
  <c r="I11" i="18" s="1"/>
  <c r="S27" i="11" l="1"/>
  <c r="S13" i="11"/>
  <c r="AA12" i="2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E8" i="14" l="1"/>
  <c r="C8" i="14"/>
  <c r="G8" i="13"/>
  <c r="C8" i="13"/>
  <c r="K8" i="18"/>
  <c r="C8" i="18"/>
  <c r="J15" i="13" l="1"/>
  <c r="H15" i="13"/>
  <c r="F15" i="13"/>
  <c r="D15" i="13"/>
  <c r="R11" i="18"/>
  <c r="C4" i="18"/>
  <c r="A3" i="18"/>
  <c r="A3" i="13" s="1"/>
  <c r="AA34" i="11"/>
  <c r="R19" i="8"/>
  <c r="P19" i="8"/>
  <c r="N19" i="8"/>
  <c r="L19" i="8"/>
  <c r="J19" i="8"/>
  <c r="A4" i="15"/>
  <c r="A4" i="7" s="1"/>
  <c r="A4" i="22" l="1"/>
  <c r="A4" i="8"/>
  <c r="A4" i="10" s="1"/>
  <c r="A4" i="9" s="1"/>
  <c r="A4" i="11" l="1"/>
  <c r="A4" i="18" s="1"/>
  <c r="A4" i="13" s="1"/>
  <c r="A4" i="14" s="1"/>
  <c r="N27" i="9"/>
  <c r="H27" i="9"/>
  <c r="J27" i="9"/>
  <c r="P27" i="9"/>
  <c r="L27" i="9"/>
</calcChain>
</file>

<file path=xl/sharedStrings.xml><?xml version="1.0" encoding="utf-8"?>
<sst xmlns="http://schemas.openxmlformats.org/spreadsheetml/2006/main" count="458" uniqueCount="141">
  <si>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</si>
  <si>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</si>
  <si>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</si>
  <si>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</si>
  <si>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</si>
  <si>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</si>
  <si>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</si>
  <si>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</si>
  <si>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</si>
  <si>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</si>
  <si>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</si>
  <si>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</si>
  <si>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</si>
  <si>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</si>
  <si>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</si>
  <si>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</si>
  <si>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</si>
  <si>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</si>
  <si>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</si>
  <si>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</si>
  <si>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</si>
  <si>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</si>
  <si>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</si>
  <si>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</si>
  <si>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</si>
  <si>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</si>
  <si>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</si>
  <si>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</si>
  <si>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</si>
  <si>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</si>
  <si>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</si>
  <si>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</si>
  <si>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</si>
  <si>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</si>
  <si>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</si>
  <si>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</si>
  <si>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</si>
  <si>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</si>
  <si>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</si>
  <si>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</si>
  <si>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</si>
  <si>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</si>
  <si>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</si>
  <si>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</si>
  <si>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</si>
  <si>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</si>
  <si>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</si>
  <si>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</si>
  <si>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</si>
  <si>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</si>
  <si>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</si>
  <si>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</si>
  <si>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</si>
  <si>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</si>
  <si>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</si>
  <si>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</si>
  <si>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</si>
  <si>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</si>
  <si>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</si>
  <si>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</si>
  <si>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</si>
  <si>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</si>
  <si>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</si>
  <si>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</si>
  <si>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</si>
  <si>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</si>
  <si>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</si>
  <si>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</si>
  <si>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</si>
  <si>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</si>
  <si>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</si>
  <si>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</si>
  <si>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</si>
  <si>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</si>
  <si>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</si>
  <si>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</si>
  <si>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</si>
  <si>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</si>
  <si>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</si>
  <si>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</si>
  <si>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</si>
  <si>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</si>
  <si>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</si>
  <si>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</si>
  <si>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</si>
  <si>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</si>
  <si>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</si>
  <si>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</si>
  <si>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</si>
  <si>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</si>
  <si>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</si>
  <si>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</si>
  <si>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</si>
  <si>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</si>
  <si>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</si>
  <si>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</si>
  <si>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</si>
  <si>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</si>
  <si>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</si>
  <si>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</si>
  <si>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</si>
  <si>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</si>
  <si>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</si>
  <si>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</si>
  <si>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</si>
  <si>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پتروشیمی‌ خارک‌</t>
  </si>
  <si>
    <t>1403/02/31</t>
  </si>
  <si>
    <t>ح. مبین انرژی خلیج فارس</t>
  </si>
  <si>
    <t>1403/02/22</t>
  </si>
  <si>
    <t>1403/02/26</t>
  </si>
  <si>
    <t>معین برای سایر درآمدهای تنزیل سود بانک</t>
  </si>
  <si>
    <t>د-درآمد ناشی از تغيير قیمت اوراق بهادار</t>
  </si>
  <si>
    <t>بانک دی حافظ 204407753001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</si>
  <si>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</si>
  <si>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</si>
  <si>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</si>
  <si>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ملی الوند 228569775003</t>
  </si>
  <si>
    <t>بانک پاسارگاد الوند 209-8100-17419217-1</t>
  </si>
  <si>
    <t>ب-سود اوراق بهادار با درآمد ثابت</t>
  </si>
  <si>
    <t>-</t>
  </si>
  <si>
    <t xml:space="preserve"> منتهی به 1403/03/31</t>
  </si>
  <si>
    <t>1402/02/31</t>
  </si>
  <si>
    <t>برای ماه منتهی به 1403/03/31</t>
  </si>
  <si>
    <t>1403/03/31</t>
  </si>
  <si>
    <t>درآمد حاصل از سرمایه گذاری در سهام و حق تقدم سهام</t>
  </si>
  <si>
    <t>درآمد حاصل از سرمایه گذاری در سپرده بانکی و گواهی سپرده</t>
  </si>
  <si>
    <t xml:space="preserve">از ابتدای سال مالی تا پایان خرداد ماه </t>
  </si>
  <si>
    <t>طی خرداد ماه</t>
  </si>
  <si>
    <t>از ابتدای سال مالی تا پایان خرداد ماه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</si>
  <si>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</si>
  <si>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</si>
  <si>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</si>
  <si>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</si>
  <si>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</si>
  <si>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</si>
  <si>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</si>
  <si>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</si>
  <si>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</si>
  <si>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</si>
  <si>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</si>
  <si>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1403.03.31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</si>
</sst>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3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26"/>
      <color rgb="FF000000"/>
      <name val="B Nazanin"/>
      <charset val="178"/>
    </font>
    <font>
      <sz val="20"/>
      <color rgb="FFFFFF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28"/>
      <color rgb="FFFFFF00"/>
      <name val="B Nazanin"/>
      <charset val="178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6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5" fontId="33" fillId="0" borderId="0" xfId="2" applyNumberFormat="1" applyFont="1" applyFill="1"/>
    <xf numFmtId="167" fontId="8" fillId="0" borderId="0" xfId="2" applyNumberFormat="1" applyFont="1" applyFill="1" applyAlignment="1">
      <alignment vertical="center"/>
    </xf>
    <xf numFmtId="167" fontId="40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1" fillId="0" borderId="8" xfId="2" applyNumberFormat="1" applyFont="1" applyFill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167" fontId="11" fillId="0" borderId="0" xfId="2" applyNumberFormat="1" applyFont="1" applyFill="1" applyAlignment="1">
      <alignment vertic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165" fontId="31" fillId="0" borderId="0" xfId="0" applyNumberFormat="1" applyFont="1" applyFill="1"/>
    <xf numFmtId="165" fontId="5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52" fillId="0" borderId="0" xfId="0" applyFont="1" applyFill="1" applyAlignment="1">
      <alignment horizontal="right" vertical="center" readingOrder="2"/>
    </xf>
    <xf numFmtId="3" fontId="52" fillId="0" borderId="0" xfId="0" applyNumberFormat="1" applyFont="1" applyFill="1" applyAlignment="1">
      <alignment horizontal="right" vertical="center" readingOrder="2"/>
    </xf>
    <xf numFmtId="0" fontId="52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5" fillId="0" borderId="0" xfId="0" applyNumberFormat="1" applyFont="1" applyFill="1"/>
    <xf numFmtId="165" fontId="35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vertical="center"/>
    </xf>
    <xf numFmtId="3" fontId="43" fillId="0" borderId="0" xfId="0" applyNumberFormat="1" applyFont="1" applyFill="1"/>
    <xf numFmtId="3" fontId="39" fillId="0" borderId="0" xfId="0" applyNumberFormat="1" applyFont="1" applyFill="1"/>
    <xf numFmtId="3" fontId="44" fillId="0" borderId="0" xfId="0" applyNumberFormat="1" applyFont="1" applyFill="1"/>
    <xf numFmtId="3" fontId="38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7" fontId="35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3" fontId="48" fillId="0" borderId="0" xfId="0" applyNumberFormat="1" applyFont="1" applyFill="1"/>
    <xf numFmtId="3" fontId="47" fillId="0" borderId="0" xfId="0" applyNumberFormat="1" applyFont="1" applyFill="1" applyAlignment="1">
      <alignment vertical="center"/>
    </xf>
    <xf numFmtId="3" fontId="46" fillId="0" borderId="0" xfId="0" applyNumberFormat="1" applyFont="1" applyFill="1" applyAlignment="1">
      <alignment horizontal="center" vertical="top"/>
    </xf>
    <xf numFmtId="167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34" fillId="0" borderId="0" xfId="0" applyNumberFormat="1" applyFont="1" applyFill="1"/>
    <xf numFmtId="10" fontId="13" fillId="0" borderId="2" xfId="1" applyNumberFormat="1" applyFont="1" applyFill="1" applyBorder="1" applyAlignment="1">
      <alignment horizontal="center"/>
    </xf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36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45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41" fontId="33" fillId="0" borderId="0" xfId="0" applyNumberFormat="1" applyFont="1" applyFill="1"/>
    <xf numFmtId="41" fontId="45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3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10" fontId="30" fillId="0" borderId="0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53" fillId="0" borderId="10" xfId="0" applyFont="1" applyBorder="1" applyAlignment="1">
      <alignment vertical="top"/>
    </xf>
    <xf numFmtId="0" fontId="53" fillId="0" borderId="0" xfId="0" applyFont="1" applyAlignment="1">
      <alignment vertical="top"/>
    </xf>
    <xf numFmtId="0" fontId="53" fillId="0" borderId="11" xfId="0" applyFont="1" applyBorder="1" applyAlignment="1">
      <alignment vertical="top"/>
    </xf>
    <xf numFmtId="0" fontId="0" fillId="0" borderId="0" xfId="0" applyAlignment="1">
      <alignment horizontal="left"/>
    </xf>
    <xf numFmtId="3" fontId="53" fillId="0" borderId="10" xfId="0" applyNumberFormat="1" applyFont="1" applyBorder="1" applyAlignment="1">
      <alignment horizontal="right" vertical="top"/>
    </xf>
    <xf numFmtId="3" fontId="53" fillId="0" borderId="0" xfId="0" applyNumberFormat="1" applyFont="1" applyAlignment="1">
      <alignment horizontal="right" vertical="top"/>
    </xf>
    <xf numFmtId="3" fontId="53" fillId="0" borderId="11" xfId="0" applyNumberFormat="1" applyFont="1" applyBorder="1" applyAlignment="1">
      <alignment horizontal="right" vertical="top"/>
    </xf>
    <xf numFmtId="41" fontId="24" fillId="0" borderId="2" xfId="0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38" fillId="0" borderId="10" xfId="0" applyFont="1" applyBorder="1" applyAlignment="1">
      <alignment horizontal="right" vertical="top"/>
    </xf>
    <xf numFmtId="3" fontId="38" fillId="0" borderId="10" xfId="0" applyNumberFormat="1" applyFont="1" applyBorder="1" applyAlignment="1">
      <alignment horizontal="right" vertical="top"/>
    </xf>
    <xf numFmtId="3" fontId="38" fillId="0" borderId="0" xfId="0" applyNumberFormat="1" applyFont="1" applyAlignment="1">
      <alignment horizontal="right" vertical="top"/>
    </xf>
    <xf numFmtId="0" fontId="38" fillId="0" borderId="0" xfId="0" applyFont="1" applyAlignment="1">
      <alignment horizontal="right" vertical="top"/>
    </xf>
    <xf numFmtId="0" fontId="38" fillId="0" borderId="11" xfId="0" applyFont="1" applyBorder="1" applyAlignment="1">
      <alignment horizontal="right" vertical="top"/>
    </xf>
    <xf numFmtId="3" fontId="38" fillId="0" borderId="11" xfId="0" applyNumberFormat="1" applyFont="1" applyBorder="1" applyAlignment="1">
      <alignment horizontal="right" vertical="top"/>
    </xf>
    <xf numFmtId="0" fontId="54" fillId="0" borderId="0" xfId="0" applyFont="1" applyAlignment="1">
      <alignment horizontal="left"/>
    </xf>
    <xf numFmtId="3" fontId="55" fillId="0" borderId="10" xfId="0" applyNumberFormat="1" applyFont="1" applyBorder="1" applyAlignment="1">
      <alignment horizontal="right" vertical="top"/>
    </xf>
    <xf numFmtId="3" fontId="55" fillId="0" borderId="0" xfId="0" applyNumberFormat="1" applyFont="1" applyAlignment="1">
      <alignment horizontal="right" vertical="top"/>
    </xf>
    <xf numFmtId="3" fontId="55" fillId="0" borderId="11" xfId="0" applyNumberFormat="1" applyFont="1" applyBorder="1" applyAlignment="1">
      <alignment horizontal="right" vertical="top"/>
    </xf>
    <xf numFmtId="3" fontId="56" fillId="0" borderId="10" xfId="0" applyNumberFormat="1" applyFont="1" applyBorder="1" applyAlignment="1">
      <alignment horizontal="right" vertical="top"/>
    </xf>
    <xf numFmtId="3" fontId="56" fillId="0" borderId="0" xfId="0" applyNumberFormat="1" applyFont="1" applyAlignment="1">
      <alignment horizontal="right" vertical="top"/>
    </xf>
    <xf numFmtId="3" fontId="56" fillId="0" borderId="11" xfId="0" applyNumberFormat="1" applyFont="1" applyBorder="1" applyAlignment="1">
      <alignment horizontal="right" vertical="top"/>
    </xf>
    <xf numFmtId="0" fontId="30" fillId="0" borderId="0" xfId="0" applyFont="1" applyFill="1"/>
    <xf numFmtId="10" fontId="24" fillId="0" borderId="2" xfId="1" applyNumberFormat="1" applyFont="1" applyFill="1" applyBorder="1" applyAlignment="1">
      <alignment horizontal="right" vertical="center"/>
    </xf>
    <xf numFmtId="10" fontId="24" fillId="0" borderId="0" xfId="0" applyNumberFormat="1" applyFont="1" applyFill="1"/>
    <xf numFmtId="41" fontId="57" fillId="2" borderId="0" xfId="0" applyNumberFormat="1" applyFont="1" applyFill="1"/>
    <xf numFmtId="41" fontId="58" fillId="0" borderId="0" xfId="0" applyNumberFormat="1" applyFont="1" applyFill="1"/>
    <xf numFmtId="3" fontId="60" fillId="0" borderId="0" xfId="0" applyNumberFormat="1" applyFont="1" applyFill="1"/>
    <xf numFmtId="41" fontId="61" fillId="0" borderId="0" xfId="0" applyNumberFormat="1" applyFont="1" applyFill="1" applyAlignment="1">
      <alignment vertical="center"/>
    </xf>
    <xf numFmtId="0" fontId="61" fillId="0" borderId="0" xfId="0" applyFont="1" applyFill="1" applyAlignment="1">
      <alignment vertical="center"/>
    </xf>
    <xf numFmtId="3" fontId="12" fillId="0" borderId="0" xfId="0" applyNumberFormat="1" applyFont="1" applyFill="1" applyAlignment="1">
      <alignment horizontal="center" vertical="top"/>
    </xf>
    <xf numFmtId="3" fontId="38" fillId="0" borderId="0" xfId="0" applyNumberFormat="1" applyFont="1" applyBorder="1" applyAlignment="1">
      <alignment horizontal="right" vertical="top"/>
    </xf>
    <xf numFmtId="165" fontId="8" fillId="0" borderId="0" xfId="0" applyNumberFormat="1" applyFont="1" applyFill="1" applyBorder="1" applyAlignment="1">
      <alignment horizontal="right" vertical="center"/>
    </xf>
    <xf numFmtId="0" fontId="38" fillId="0" borderId="0" xfId="0" applyFont="1" applyBorder="1" applyAlignment="1">
      <alignment horizontal="right" vertical="top"/>
    </xf>
    <xf numFmtId="165" fontId="8" fillId="0" borderId="0" xfId="0" applyNumberFormat="1" applyFont="1" applyFill="1" applyBorder="1" applyAlignment="1">
      <alignment vertical="center"/>
    </xf>
    <xf numFmtId="41" fontId="11" fillId="0" borderId="2" xfId="0" applyNumberFormat="1" applyFont="1" applyFill="1" applyBorder="1"/>
    <xf numFmtId="4" fontId="55" fillId="0" borderId="10" xfId="0" applyNumberFormat="1" applyFont="1" applyBorder="1" applyAlignment="1">
      <alignment horizontal="center" vertical="top"/>
    </xf>
    <xf numFmtId="0" fontId="62" fillId="0" borderId="0" xfId="0" applyFont="1" applyAlignment="1">
      <alignment horizontal="center"/>
    </xf>
    <xf numFmtId="4" fontId="55" fillId="0" borderId="0" xfId="0" applyNumberFormat="1" applyFont="1" applyBorder="1" applyAlignment="1">
      <alignment horizontal="center" vertical="top"/>
    </xf>
    <xf numFmtId="0" fontId="62" fillId="0" borderId="0" xfId="0" applyFont="1" applyBorder="1" applyAlignment="1">
      <alignment horizontal="center"/>
    </xf>
    <xf numFmtId="0" fontId="55" fillId="0" borderId="10" xfId="0" applyFont="1" applyBorder="1" applyAlignment="1">
      <alignment vertical="top"/>
    </xf>
    <xf numFmtId="0" fontId="55" fillId="0" borderId="0" xfId="0" applyFont="1" applyAlignment="1">
      <alignment vertical="top"/>
    </xf>
    <xf numFmtId="0" fontId="55" fillId="0" borderId="11" xfId="0" applyFont="1" applyBorder="1" applyAlignment="1">
      <alignment vertical="top"/>
    </xf>
    <xf numFmtId="0" fontId="55" fillId="0" borderId="0" xfId="0" applyFont="1" applyAlignment="1">
      <alignment horizontal="center" vertical="top"/>
    </xf>
    <xf numFmtId="41" fontId="24" fillId="0" borderId="0" xfId="0" applyNumberFormat="1" applyFont="1" applyFill="1" applyBorder="1" applyAlignment="1">
      <alignment horizontal="center" vertical="center"/>
    </xf>
    <xf numFmtId="166" fontId="24" fillId="0" borderId="2" xfId="0" applyNumberFormat="1" applyFont="1" applyFill="1" applyBorder="1" applyAlignment="1">
      <alignment vertical="center"/>
    </xf>
    <xf numFmtId="41" fontId="24" fillId="0" borderId="2" xfId="0" applyNumberFormat="1" applyFont="1" applyFill="1" applyBorder="1"/>
    <xf numFmtId="3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vertical="center"/>
    </xf>
    <xf numFmtId="3" fontId="53" fillId="0" borderId="10" xfId="0" applyNumberFormat="1" applyFont="1" applyFill="1" applyBorder="1" applyAlignment="1">
      <alignment horizontal="right" vertical="top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center" vertical="center"/>
    </xf>
    <xf numFmtId="41" fontId="8" fillId="0" borderId="7" xfId="0" applyNumberFormat="1" applyFont="1" applyFill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3" fontId="56" fillId="0" borderId="0" xfId="0" applyNumberFormat="1" applyFont="1" applyAlignment="1">
      <alignment horizontal="right" vertical="top"/>
    </xf>
    <xf numFmtId="3" fontId="56" fillId="0" borderId="11" xfId="0" applyNumberFormat="1" applyFont="1" applyBorder="1" applyAlignment="1">
      <alignment horizontal="right" vertical="top"/>
    </xf>
    <xf numFmtId="3" fontId="56" fillId="0" borderId="10" xfId="0" applyNumberFormat="1" applyFont="1" applyBorder="1" applyAlignment="1">
      <alignment horizontal="right" vertical="top"/>
    </xf>
    <xf numFmtId="165" fontId="49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51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11</xdr:col>
      <xdr:colOff>581026</xdr:colOff>
      <xdr:row>40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24A971-F801-23BF-E286-56C0BC79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99774" y="9525"/>
          <a:ext cx="7286625" cy="761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7" zoomScaleNormal="100" zoomScaleSheetLayoutView="100" workbookViewId="0">
      <selection activeCell="O14" sqref="O14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228" t="s">
        <v>70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</row>
    <row r="24" spans="1:13" ht="15" customHeight="1">
      <c r="A24" s="228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</row>
    <row r="25" spans="1:13" ht="15" customHeight="1">
      <c r="A25" s="228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</row>
    <row r="28" spans="1:13">
      <c r="A28" s="229" t="s">
        <v>120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</row>
    <row r="29" spans="1:13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</row>
    <row r="30" spans="1:13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</row>
    <row r="32" spans="1:13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0"/>
  <sheetViews>
    <sheetView rightToLeft="1" view="pageBreakPreview" zoomScale="70" zoomScaleNormal="70" zoomScaleSheetLayoutView="70" zoomScalePageLayoutView="70" workbookViewId="0">
      <selection activeCell="I19" sqref="I19:Q19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41" customWidth="1"/>
    <col min="14" max="14" width="1" style="41" customWidth="1"/>
    <col min="15" max="15" width="32.5703125" style="41" bestFit="1" customWidth="1"/>
    <col min="16" max="16" width="1" style="41" customWidth="1"/>
    <col min="17" max="17" width="30.5703125" style="41" bestFit="1" customWidth="1"/>
    <col min="18" max="18" width="1" style="41" customWidth="1"/>
    <col min="19" max="19" width="27.7109375" style="41" bestFit="1" customWidth="1"/>
    <col min="20" max="20" width="24.140625" style="25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0">
      <c r="A1" s="41"/>
      <c r="B1" s="41"/>
      <c r="C1" s="49"/>
      <c r="D1" s="49"/>
      <c r="E1" s="49"/>
      <c r="F1" s="41"/>
      <c r="G1" s="41"/>
      <c r="H1" s="41"/>
      <c r="I1" s="41"/>
      <c r="J1" s="41"/>
      <c r="K1" s="41"/>
      <c r="L1" s="41"/>
    </row>
    <row r="2" spans="1:20" ht="30">
      <c r="A2" s="244" t="s">
        <v>51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20" ht="30">
      <c r="A3" s="244" t="s">
        <v>18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</row>
    <row r="4" spans="1:20" ht="30">
      <c r="A4" s="244" t="str">
        <f>'جمع درآمدها'!A4:I4</f>
        <v>برای ماه منتهی به 1403/03/31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</row>
    <row r="5" spans="1:20" ht="30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20" ht="36">
      <c r="A6" s="259" t="s">
        <v>58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</row>
    <row r="7" spans="1:20" ht="30.75" thickBot="1">
      <c r="A7" s="244" t="s">
        <v>1</v>
      </c>
      <c r="B7" s="41"/>
      <c r="C7" s="258" t="s">
        <v>27</v>
      </c>
      <c r="D7" s="258" t="s">
        <v>27</v>
      </c>
      <c r="E7" s="258" t="s">
        <v>27</v>
      </c>
      <c r="F7" s="258" t="s">
        <v>27</v>
      </c>
      <c r="G7" s="258" t="s">
        <v>27</v>
      </c>
      <c r="H7" s="41"/>
      <c r="I7" s="258" t="str">
        <f>'سودسپرده بانکی '!C7</f>
        <v>طی خرداد ماه</v>
      </c>
      <c r="J7" s="258" t="s">
        <v>20</v>
      </c>
      <c r="K7" s="258" t="s">
        <v>20</v>
      </c>
      <c r="L7" s="258" t="s">
        <v>20</v>
      </c>
      <c r="M7" s="258" t="s">
        <v>20</v>
      </c>
      <c r="O7" s="258" t="str">
        <f>'سودسپرده بانکی '!I7</f>
        <v>از ابتدای سال مالی تا پایان خرداد ماه</v>
      </c>
      <c r="P7" s="258" t="s">
        <v>21</v>
      </c>
      <c r="Q7" s="258" t="s">
        <v>21</v>
      </c>
      <c r="R7" s="258" t="s">
        <v>21</v>
      </c>
      <c r="S7" s="258" t="s">
        <v>21</v>
      </c>
    </row>
    <row r="8" spans="1:20" s="9" customFormat="1" ht="90">
      <c r="A8" s="244" t="s">
        <v>1</v>
      </c>
      <c r="B8" s="43"/>
      <c r="C8" s="42" t="s">
        <v>28</v>
      </c>
      <c r="D8" s="51"/>
      <c r="E8" s="42" t="s">
        <v>29</v>
      </c>
      <c r="F8" s="43"/>
      <c r="G8" s="42" t="s">
        <v>30</v>
      </c>
      <c r="H8" s="43"/>
      <c r="I8" s="42" t="s">
        <v>31</v>
      </c>
      <c r="J8" s="43"/>
      <c r="K8" s="42" t="s">
        <v>24</v>
      </c>
      <c r="L8" s="43"/>
      <c r="M8" s="42" t="s">
        <v>32</v>
      </c>
      <c r="N8" s="43"/>
      <c r="O8" s="42" t="s">
        <v>31</v>
      </c>
      <c r="P8" s="43"/>
      <c r="Q8" s="42" t="s">
        <v>24</v>
      </c>
      <c r="R8" s="43"/>
      <c r="S8" s="42" t="s">
        <v>32</v>
      </c>
      <c r="T8" s="23"/>
    </row>
    <row r="9" spans="1:20" s="9" customFormat="1">
      <c r="A9" s="183" t="s">
        <v>86</v>
      </c>
      <c r="B9" s="43"/>
      <c r="C9" s="183" t="s">
        <v>129</v>
      </c>
      <c r="D9" s="51"/>
      <c r="E9" s="184">
        <v>9400000</v>
      </c>
      <c r="F9" s="52"/>
      <c r="G9" s="184">
        <v>3120</v>
      </c>
      <c r="H9" s="52"/>
      <c r="I9" s="185">
        <v>29328000000</v>
      </c>
      <c r="J9" s="185"/>
      <c r="K9" s="185">
        <v>2295878788</v>
      </c>
      <c r="L9" s="185"/>
      <c r="M9" s="185">
        <f>I9-K9</f>
        <v>27032121212</v>
      </c>
      <c r="N9" s="185"/>
      <c r="O9" s="185">
        <v>29328000000</v>
      </c>
      <c r="P9" s="185"/>
      <c r="Q9" s="185">
        <v>2295878788</v>
      </c>
      <c r="R9" s="185"/>
      <c r="S9" s="185">
        <f>O9-Q9</f>
        <v>27032121212</v>
      </c>
      <c r="T9" s="23"/>
    </row>
    <row r="10" spans="1:20" s="9" customFormat="1">
      <c r="A10" s="186" t="s">
        <v>79</v>
      </c>
      <c r="B10" s="41"/>
      <c r="C10" s="186" t="s">
        <v>130</v>
      </c>
      <c r="D10" s="49"/>
      <c r="E10" s="185">
        <v>6100000</v>
      </c>
      <c r="F10" s="45"/>
      <c r="G10" s="185">
        <v>5650</v>
      </c>
      <c r="H10" s="45"/>
      <c r="I10" s="185">
        <v>34465000000</v>
      </c>
      <c r="J10" s="185"/>
      <c r="K10" s="185">
        <v>2455521628</v>
      </c>
      <c r="L10" s="185"/>
      <c r="M10" s="185">
        <f t="shared" ref="M10:M18" si="0">I10-K10</f>
        <v>32009478372</v>
      </c>
      <c r="N10" s="185"/>
      <c r="O10" s="185">
        <v>34465000000</v>
      </c>
      <c r="P10" s="185"/>
      <c r="Q10" s="185">
        <v>2455521628</v>
      </c>
      <c r="R10" s="185"/>
      <c r="S10" s="185">
        <f t="shared" ref="S10:S18" si="1">O10-Q10</f>
        <v>32009478372</v>
      </c>
      <c r="T10" s="35"/>
    </row>
    <row r="11" spans="1:20" s="9" customFormat="1">
      <c r="A11" s="186" t="s">
        <v>87</v>
      </c>
      <c r="B11" s="41"/>
      <c r="C11" s="186" t="s">
        <v>108</v>
      </c>
      <c r="D11" s="49"/>
      <c r="E11" s="185">
        <v>3500000</v>
      </c>
      <c r="F11" s="41"/>
      <c r="G11" s="185">
        <v>5600</v>
      </c>
      <c r="H11" s="41"/>
      <c r="I11" s="185">
        <v>0</v>
      </c>
      <c r="J11" s="185"/>
      <c r="K11" s="185">
        <v>0</v>
      </c>
      <c r="L11" s="185"/>
      <c r="M11" s="185">
        <f t="shared" si="0"/>
        <v>0</v>
      </c>
      <c r="N11" s="185"/>
      <c r="O11" s="185">
        <v>19600000000</v>
      </c>
      <c r="P11" s="185"/>
      <c r="Q11" s="185">
        <v>0</v>
      </c>
      <c r="R11" s="185"/>
      <c r="S11" s="185">
        <f t="shared" si="1"/>
        <v>19600000000</v>
      </c>
      <c r="T11" s="36"/>
    </row>
    <row r="12" spans="1:20" s="9" customFormat="1">
      <c r="A12" s="186" t="s">
        <v>100</v>
      </c>
      <c r="B12" s="41"/>
      <c r="C12" s="186" t="s">
        <v>131</v>
      </c>
      <c r="D12" s="49"/>
      <c r="E12" s="185">
        <v>4000000</v>
      </c>
      <c r="F12" s="41"/>
      <c r="G12" s="185">
        <v>500</v>
      </c>
      <c r="H12" s="41"/>
      <c r="I12" s="185">
        <v>2000000000</v>
      </c>
      <c r="J12" s="185"/>
      <c r="K12" s="185">
        <v>254632397</v>
      </c>
      <c r="L12" s="185"/>
      <c r="M12" s="185">
        <f t="shared" si="0"/>
        <v>1745367603</v>
      </c>
      <c r="N12" s="185"/>
      <c r="O12" s="185">
        <v>2000000000</v>
      </c>
      <c r="P12" s="185"/>
      <c r="Q12" s="185">
        <v>254632397</v>
      </c>
      <c r="R12" s="185"/>
      <c r="S12" s="185">
        <f t="shared" si="1"/>
        <v>1745367603</v>
      </c>
      <c r="T12" s="35"/>
    </row>
    <row r="13" spans="1:20" s="9" customFormat="1">
      <c r="A13" s="186" t="s">
        <v>67</v>
      </c>
      <c r="B13" s="41"/>
      <c r="C13" s="186" t="s">
        <v>132</v>
      </c>
      <c r="D13" s="49"/>
      <c r="E13" s="185">
        <v>14000000</v>
      </c>
      <c r="F13" s="41"/>
      <c r="G13" s="185">
        <v>82</v>
      </c>
      <c r="H13" s="41"/>
      <c r="I13" s="185">
        <v>1148000000</v>
      </c>
      <c r="J13" s="185"/>
      <c r="K13" s="185">
        <v>23868545</v>
      </c>
      <c r="L13" s="185"/>
      <c r="M13" s="185">
        <f t="shared" si="0"/>
        <v>1124131455</v>
      </c>
      <c r="N13" s="185"/>
      <c r="O13" s="185">
        <v>1148000000</v>
      </c>
      <c r="P13" s="185"/>
      <c r="Q13" s="185">
        <v>23868545</v>
      </c>
      <c r="R13" s="185"/>
      <c r="S13" s="185">
        <f t="shared" si="1"/>
        <v>1124131455</v>
      </c>
      <c r="T13" s="35"/>
    </row>
    <row r="14" spans="1:20" s="9" customFormat="1">
      <c r="A14" s="186" t="s">
        <v>99</v>
      </c>
      <c r="B14" s="1"/>
      <c r="C14" s="186" t="s">
        <v>109</v>
      </c>
      <c r="D14" s="173"/>
      <c r="E14" s="185">
        <v>2400000</v>
      </c>
      <c r="F14" s="1"/>
      <c r="G14" s="185">
        <v>150</v>
      </c>
      <c r="H14" s="1"/>
      <c r="I14" s="185">
        <v>0</v>
      </c>
      <c r="J14" s="185"/>
      <c r="K14" s="185">
        <v>0</v>
      </c>
      <c r="L14" s="185"/>
      <c r="M14" s="185">
        <f t="shared" si="0"/>
        <v>0</v>
      </c>
      <c r="N14" s="185"/>
      <c r="O14" s="185">
        <v>360000000</v>
      </c>
      <c r="P14" s="185"/>
      <c r="Q14" s="185">
        <v>12840159</v>
      </c>
      <c r="R14" s="185"/>
      <c r="S14" s="185">
        <f t="shared" si="1"/>
        <v>347159841</v>
      </c>
      <c r="T14" s="35"/>
    </row>
    <row r="15" spans="1:20" s="9" customFormat="1">
      <c r="A15" s="186" t="s">
        <v>68</v>
      </c>
      <c r="B15" s="1"/>
      <c r="C15" s="186" t="s">
        <v>133</v>
      </c>
      <c r="D15" s="173"/>
      <c r="E15" s="185">
        <v>4800000</v>
      </c>
      <c r="F15" s="1"/>
      <c r="G15" s="185">
        <v>530</v>
      </c>
      <c r="H15" s="1"/>
      <c r="I15" s="185">
        <v>2544000000</v>
      </c>
      <c r="J15" s="185"/>
      <c r="K15" s="185">
        <v>310542393</v>
      </c>
      <c r="L15" s="185"/>
      <c r="M15" s="185">
        <f t="shared" si="0"/>
        <v>2233457607</v>
      </c>
      <c r="N15" s="185"/>
      <c r="O15" s="185">
        <v>2544000000</v>
      </c>
      <c r="P15" s="185"/>
      <c r="Q15" s="185">
        <v>310542393</v>
      </c>
      <c r="R15" s="185"/>
      <c r="S15" s="185">
        <f t="shared" si="1"/>
        <v>2233457607</v>
      </c>
      <c r="T15" s="35"/>
    </row>
    <row r="16" spans="1:20" s="9" customFormat="1">
      <c r="A16" s="186" t="s">
        <v>65</v>
      </c>
      <c r="B16" s="1"/>
      <c r="C16" s="186" t="s">
        <v>133</v>
      </c>
      <c r="D16" s="173"/>
      <c r="E16" s="185">
        <v>6500000</v>
      </c>
      <c r="F16" s="1"/>
      <c r="G16" s="185">
        <v>6700</v>
      </c>
      <c r="H16" s="1"/>
      <c r="I16" s="185">
        <v>43550000000</v>
      </c>
      <c r="J16" s="185"/>
      <c r="K16" s="185">
        <v>1801477347</v>
      </c>
      <c r="L16" s="185"/>
      <c r="M16" s="185">
        <f t="shared" si="0"/>
        <v>41748522653</v>
      </c>
      <c r="N16" s="185"/>
      <c r="O16" s="185">
        <v>43550000000</v>
      </c>
      <c r="P16" s="185"/>
      <c r="Q16" s="185">
        <v>1801477347</v>
      </c>
      <c r="R16" s="185"/>
      <c r="S16" s="185">
        <f t="shared" si="1"/>
        <v>41748522653</v>
      </c>
      <c r="T16" s="35"/>
    </row>
    <row r="17" spans="1:20" s="9" customFormat="1">
      <c r="A17" s="186" t="s">
        <v>78</v>
      </c>
      <c r="B17" s="1"/>
      <c r="C17" s="186" t="s">
        <v>130</v>
      </c>
      <c r="D17" s="173"/>
      <c r="E17" s="185">
        <v>5800000</v>
      </c>
      <c r="F17" s="1"/>
      <c r="G17" s="185">
        <v>1950</v>
      </c>
      <c r="H17" s="1"/>
      <c r="I17" s="185">
        <v>11310000000</v>
      </c>
      <c r="J17" s="185"/>
      <c r="K17" s="185">
        <v>1079144981</v>
      </c>
      <c r="L17" s="185"/>
      <c r="M17" s="185">
        <f t="shared" si="0"/>
        <v>10230855019</v>
      </c>
      <c r="N17" s="185"/>
      <c r="O17" s="185">
        <v>11310000000</v>
      </c>
      <c r="P17" s="185"/>
      <c r="Q17" s="185">
        <v>1079144981</v>
      </c>
      <c r="R17" s="185"/>
      <c r="S17" s="185">
        <f t="shared" si="1"/>
        <v>10230855019</v>
      </c>
      <c r="T17" s="35"/>
    </row>
    <row r="18" spans="1:20" s="9" customFormat="1">
      <c r="A18" s="187" t="s">
        <v>101</v>
      </c>
      <c r="B18" s="1"/>
      <c r="C18" s="187" t="s">
        <v>134</v>
      </c>
      <c r="D18" s="173"/>
      <c r="E18" s="188">
        <v>8400000</v>
      </c>
      <c r="F18" s="1"/>
      <c r="G18" s="188">
        <v>2280</v>
      </c>
      <c r="H18" s="1"/>
      <c r="I18" s="185">
        <v>19152000000</v>
      </c>
      <c r="J18" s="185"/>
      <c r="K18" s="185">
        <v>1307762604</v>
      </c>
      <c r="L18" s="185"/>
      <c r="M18" s="185">
        <f t="shared" si="0"/>
        <v>17844237396</v>
      </c>
      <c r="N18" s="185"/>
      <c r="O18" s="185">
        <v>19152000000</v>
      </c>
      <c r="P18" s="185"/>
      <c r="Q18" s="185">
        <v>1307762604</v>
      </c>
      <c r="R18" s="185"/>
      <c r="S18" s="185">
        <f t="shared" si="1"/>
        <v>17844237396</v>
      </c>
      <c r="T18" s="35"/>
    </row>
    <row r="19" spans="1:20" s="9" customFormat="1" ht="28.5" thickBot="1">
      <c r="A19" s="1"/>
      <c r="B19" s="1"/>
      <c r="C19" s="5"/>
      <c r="D19" s="5"/>
      <c r="E19" s="5"/>
      <c r="F19" s="1"/>
      <c r="G19" s="1"/>
      <c r="H19" s="1"/>
      <c r="I19" s="46">
        <f>SUM(I9:I18)</f>
        <v>143497000000</v>
      </c>
      <c r="J19" s="47" t="e">
        <f>SUM(#REF!)</f>
        <v>#REF!</v>
      </c>
      <c r="K19" s="46">
        <f>SUM(K9:K18)</f>
        <v>9528828683</v>
      </c>
      <c r="L19" s="47" t="e">
        <f>SUM(#REF!)</f>
        <v>#REF!</v>
      </c>
      <c r="M19" s="46">
        <f>SUM(M9:M18)</f>
        <v>133968171317</v>
      </c>
      <c r="N19" s="47" t="e">
        <f>SUM(#REF!)</f>
        <v>#REF!</v>
      </c>
      <c r="O19" s="46">
        <f>SUM(O9:O18)</f>
        <v>163457000000</v>
      </c>
      <c r="P19" s="47" t="e">
        <f>SUM(#REF!)</f>
        <v>#REF!</v>
      </c>
      <c r="Q19" s="46">
        <f>SUM(Q9:Q18)</f>
        <v>9541668842</v>
      </c>
      <c r="R19" s="47" t="e">
        <f>SUM(#REF!)</f>
        <v>#REF!</v>
      </c>
      <c r="S19" s="46">
        <f>SUM(S9:S18)</f>
        <v>153915331158</v>
      </c>
      <c r="T19" s="35"/>
    </row>
    <row r="20" spans="1:20" s="9" customFormat="1" ht="28.5" thickTop="1">
      <c r="A20" s="1"/>
      <c r="B20" s="1"/>
      <c r="C20" s="5"/>
      <c r="D20" s="5"/>
      <c r="E20" s="5"/>
      <c r="F20" s="1"/>
      <c r="G20" s="1"/>
      <c r="H20" s="1"/>
      <c r="I20" s="1"/>
      <c r="J20" s="1"/>
      <c r="K20" s="3"/>
      <c r="L20" s="1"/>
      <c r="M20" s="48"/>
      <c r="N20" s="41"/>
      <c r="O20" s="41"/>
      <c r="P20" s="41"/>
      <c r="Q20" s="41"/>
      <c r="R20" s="41"/>
      <c r="S20" s="41"/>
      <c r="T20" s="35"/>
    </row>
    <row r="21" spans="1:20" s="9" customFormat="1">
      <c r="A21" s="1"/>
      <c r="B21" s="1"/>
      <c r="C21" s="5"/>
      <c r="D21" s="5"/>
      <c r="E21" s="5"/>
      <c r="F21" s="1"/>
      <c r="G21" s="1"/>
      <c r="H21" s="1"/>
      <c r="I21" s="3"/>
      <c r="J21" s="1"/>
      <c r="K21" s="3"/>
      <c r="L21" s="1"/>
      <c r="M21" s="48"/>
      <c r="N21" s="41"/>
      <c r="O21" s="47"/>
      <c r="P21" s="41"/>
      <c r="Q21" s="47"/>
      <c r="R21" s="41"/>
      <c r="S21" s="41"/>
      <c r="T21" s="35"/>
    </row>
    <row r="22" spans="1:20" s="9" customFormat="1">
      <c r="A22" s="1"/>
      <c r="B22" s="1"/>
      <c r="C22" s="5"/>
      <c r="D22" s="5"/>
      <c r="E22" s="5"/>
      <c r="F22" s="1"/>
      <c r="G22" s="1"/>
      <c r="H22" s="1"/>
      <c r="I22" s="23"/>
      <c r="J22" s="1"/>
      <c r="K22" s="23"/>
      <c r="L22" s="1"/>
      <c r="M22" s="48"/>
      <c r="N22" s="41"/>
      <c r="O22" s="45"/>
      <c r="P22" s="41"/>
      <c r="Q22" s="45"/>
      <c r="R22" s="41"/>
      <c r="S22" s="41"/>
      <c r="T22" s="35"/>
    </row>
    <row r="23" spans="1:20" s="9" customFormat="1">
      <c r="A23" s="1"/>
      <c r="B23" s="1"/>
      <c r="C23" s="5"/>
      <c r="D23" s="5"/>
      <c r="E23" s="5"/>
      <c r="F23" s="1"/>
      <c r="G23" s="1"/>
      <c r="H23" s="1"/>
      <c r="I23" s="1"/>
      <c r="J23" s="1"/>
      <c r="K23" s="1"/>
      <c r="L23" s="1"/>
      <c r="M23" s="48"/>
      <c r="N23" s="41"/>
      <c r="O23" s="41"/>
      <c r="P23" s="41"/>
      <c r="Q23" s="41"/>
      <c r="R23" s="41"/>
      <c r="S23" s="41"/>
      <c r="T23" s="35"/>
    </row>
    <row r="24" spans="1:20">
      <c r="M24" s="48"/>
    </row>
    <row r="25" spans="1:20">
      <c r="M25" s="48"/>
    </row>
    <row r="26" spans="1:20">
      <c r="M26" s="48"/>
    </row>
    <row r="27" spans="1:20">
      <c r="M27" s="48"/>
    </row>
    <row r="28" spans="1:20">
      <c r="M28" s="48"/>
    </row>
    <row r="29" spans="1:20">
      <c r="M29" s="48"/>
    </row>
    <row r="30" spans="1:20">
      <c r="M30" s="48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M10" sqref="M10"/>
    </sheetView>
  </sheetViews>
  <sheetFormatPr defaultColWidth="9.140625" defaultRowHeight="27.75"/>
  <cols>
    <col min="1" max="1" width="42" style="41" bestFit="1" customWidth="1"/>
    <col min="2" max="2" width="1" style="41" customWidth="1"/>
    <col min="3" max="3" width="28.140625" style="41" customWidth="1"/>
    <col min="4" max="4" width="1" style="41" customWidth="1"/>
    <col min="5" max="5" width="15.85546875" style="41" bestFit="1" customWidth="1"/>
    <col min="6" max="6" width="1" style="41" customWidth="1"/>
    <col min="7" max="7" width="24.7109375" style="41" bestFit="1" customWidth="1"/>
    <col min="8" max="8" width="1" style="41" customWidth="1"/>
    <col min="9" max="9" width="27" style="41" bestFit="1" customWidth="1"/>
    <col min="10" max="10" width="1" style="41" customWidth="1"/>
    <col min="11" max="11" width="15.85546875" style="41" bestFit="1" customWidth="1"/>
    <col min="12" max="12" width="1" style="41" customWidth="1"/>
    <col min="13" max="13" width="25.42578125" style="41" bestFit="1" customWidth="1"/>
    <col min="14" max="14" width="1" style="41" customWidth="1"/>
    <col min="15" max="15" width="13.85546875" style="41" bestFit="1" customWidth="1"/>
    <col min="16" max="16" width="11.140625" style="41" bestFit="1" customWidth="1"/>
    <col min="17" max="17" width="11.5703125" style="41" bestFit="1" customWidth="1"/>
    <col min="18" max="18" width="9.140625" style="41"/>
    <col min="19" max="19" width="11.140625" style="41" bestFit="1" customWidth="1"/>
    <col min="20" max="16384" width="9.140625" style="41"/>
  </cols>
  <sheetData>
    <row r="2" spans="1:20" ht="30">
      <c r="A2" s="244" t="s">
        <v>51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20" ht="30">
      <c r="A3" s="244" t="s">
        <v>18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20" ht="30">
      <c r="A4" s="244" t="str">
        <f>'جمع درآمدها'!A4:I4</f>
        <v>برای ماه منتهی به 1403/03/31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20" ht="30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20" ht="36">
      <c r="A6" s="260" t="s">
        <v>118</v>
      </c>
      <c r="B6" s="260"/>
      <c r="C6" s="260"/>
    </row>
    <row r="7" spans="1:20" ht="30.75" thickBot="1">
      <c r="A7" s="244" t="s">
        <v>19</v>
      </c>
      <c r="B7" s="244"/>
      <c r="C7" s="244" t="s">
        <v>127</v>
      </c>
      <c r="D7" s="244"/>
      <c r="E7" s="244"/>
      <c r="F7" s="244"/>
      <c r="G7" s="244"/>
      <c r="I7" s="258" t="s">
        <v>128</v>
      </c>
      <c r="J7" s="258" t="s">
        <v>21</v>
      </c>
      <c r="K7" s="258" t="s">
        <v>21</v>
      </c>
      <c r="L7" s="258" t="s">
        <v>21</v>
      </c>
      <c r="M7" s="258" t="s">
        <v>21</v>
      </c>
    </row>
    <row r="8" spans="1:20" ht="30">
      <c r="A8" s="118" t="s">
        <v>22</v>
      </c>
      <c r="C8" s="118" t="s">
        <v>23</v>
      </c>
      <c r="E8" s="118" t="s">
        <v>24</v>
      </c>
      <c r="G8" s="118" t="s">
        <v>25</v>
      </c>
      <c r="I8" s="118" t="s">
        <v>23</v>
      </c>
      <c r="K8" s="118" t="s">
        <v>24</v>
      </c>
      <c r="M8" s="118" t="s">
        <v>25</v>
      </c>
    </row>
    <row r="9" spans="1:20" ht="30">
      <c r="A9" s="172" t="s">
        <v>119</v>
      </c>
      <c r="C9" s="119">
        <v>0</v>
      </c>
      <c r="E9" s="119">
        <v>0</v>
      </c>
      <c r="F9" s="119"/>
      <c r="G9" s="119">
        <f>C9-E9</f>
        <v>0</v>
      </c>
      <c r="H9" s="119"/>
      <c r="I9" s="119">
        <v>0</v>
      </c>
      <c r="J9" s="119"/>
      <c r="K9" s="119">
        <v>0</v>
      </c>
      <c r="L9" s="119"/>
      <c r="M9" s="119">
        <f>I9-K9</f>
        <v>0</v>
      </c>
      <c r="O9" s="105"/>
      <c r="P9" s="105"/>
      <c r="Q9" s="47"/>
      <c r="S9" s="105"/>
      <c r="T9" s="47"/>
    </row>
    <row r="10" spans="1:20" ht="30.75" thickBot="1">
      <c r="A10" s="50"/>
      <c r="C10" s="120">
        <f>SUM(C9:C9)</f>
        <v>0</v>
      </c>
      <c r="D10" s="46"/>
      <c r="E10" s="121">
        <f>SUM(E9:E9)</f>
        <v>0</v>
      </c>
      <c r="F10" s="120"/>
      <c r="G10" s="120">
        <f>SUM(G9:G9)</f>
        <v>0</v>
      </c>
      <c r="H10" s="120"/>
      <c r="I10" s="120">
        <f>SUM(I9:I9)</f>
        <v>0</v>
      </c>
      <c r="J10" s="120"/>
      <c r="K10" s="121">
        <f>SUM(K9:K9)</f>
        <v>0</v>
      </c>
      <c r="L10" s="120"/>
      <c r="M10" s="120">
        <f>SUM(M9:M9)</f>
        <v>0</v>
      </c>
    </row>
    <row r="11" spans="1:20" ht="28.5" thickTop="1">
      <c r="C11" s="45"/>
      <c r="G11" s="48"/>
      <c r="I11" s="47"/>
      <c r="M11" s="47"/>
    </row>
    <row r="12" spans="1:20">
      <c r="C12" s="117"/>
      <c r="G12" s="48"/>
      <c r="I12" s="117"/>
      <c r="M12" s="117"/>
    </row>
    <row r="13" spans="1:20">
      <c r="G13" s="48"/>
      <c r="M13" s="117"/>
    </row>
    <row r="14" spans="1:20">
      <c r="G14" s="48"/>
    </row>
    <row r="15" spans="1:20">
      <c r="G15" s="48"/>
    </row>
    <row r="16" spans="1:20">
      <c r="G16" s="48"/>
      <c r="M16" s="117"/>
    </row>
    <row r="17" spans="7:7">
      <c r="G17" s="48"/>
    </row>
    <row r="18" spans="7:7">
      <c r="G18" s="48"/>
    </row>
    <row r="19" spans="7:7">
      <c r="G19" s="48"/>
    </row>
    <row r="20" spans="7:7">
      <c r="G20" s="48"/>
    </row>
    <row r="21" spans="7:7">
      <c r="G21" s="48"/>
    </row>
    <row r="22" spans="7:7">
      <c r="G22" s="48"/>
    </row>
    <row r="23" spans="7:7">
      <c r="G23" s="48"/>
    </row>
    <row r="24" spans="7:7">
      <c r="G24" s="48"/>
    </row>
    <row r="25" spans="7:7">
      <c r="G25" s="48"/>
    </row>
    <row r="26" spans="7:7">
      <c r="G26" s="48"/>
    </row>
    <row r="27" spans="7:7">
      <c r="G27" s="48"/>
    </row>
    <row r="28" spans="7:7">
      <c r="G28" s="48"/>
    </row>
    <row r="29" spans="7:7">
      <c r="G29" s="48"/>
    </row>
    <row r="30" spans="7:7">
      <c r="G30" s="48"/>
    </row>
    <row r="31" spans="7:7">
      <c r="G31" s="48"/>
    </row>
    <row r="32" spans="7:7">
      <c r="G32" s="48"/>
    </row>
    <row r="33" spans="7:7">
      <c r="G33" s="48"/>
    </row>
    <row r="34" spans="7:7">
      <c r="G34" s="48"/>
    </row>
    <row r="35" spans="7:7">
      <c r="G35" s="48"/>
    </row>
    <row r="36" spans="7:7">
      <c r="G36" s="48"/>
    </row>
    <row r="37" spans="7:7">
      <c r="G37" s="48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="70" zoomScaleNormal="100" zoomScaleSheetLayoutView="70" workbookViewId="0">
      <selection activeCell="I14" sqref="I14"/>
    </sheetView>
  </sheetViews>
  <sheetFormatPr defaultColWidth="9.140625" defaultRowHeight="27.75"/>
  <cols>
    <col min="1" max="1" width="42" style="41" bestFit="1" customWidth="1"/>
    <col min="2" max="2" width="1" style="41" customWidth="1"/>
    <col min="3" max="3" width="28.140625" style="41" customWidth="1"/>
    <col min="4" max="4" width="1" style="41" customWidth="1"/>
    <col min="5" max="5" width="15.85546875" style="41" bestFit="1" customWidth="1"/>
    <col min="6" max="6" width="1" style="41" customWidth="1"/>
    <col min="7" max="7" width="24.7109375" style="41" bestFit="1" customWidth="1"/>
    <col min="8" max="8" width="1" style="41" customWidth="1"/>
    <col min="9" max="9" width="27" style="41" bestFit="1" customWidth="1"/>
    <col min="10" max="10" width="1" style="41" customWidth="1"/>
    <col min="11" max="11" width="15.85546875" style="41" bestFit="1" customWidth="1"/>
    <col min="12" max="12" width="1" style="41" customWidth="1"/>
    <col min="13" max="13" width="25.42578125" style="41" bestFit="1" customWidth="1"/>
    <col min="14" max="14" width="1" style="41" customWidth="1"/>
    <col min="15" max="15" width="13.85546875" style="41" bestFit="1" customWidth="1"/>
    <col min="16" max="16" width="11.140625" style="41" bestFit="1" customWidth="1"/>
    <col min="17" max="17" width="11.5703125" style="41" bestFit="1" customWidth="1"/>
    <col min="18" max="18" width="9.140625" style="41"/>
    <col min="19" max="19" width="11.140625" style="41" bestFit="1" customWidth="1"/>
    <col min="20" max="16384" width="9.140625" style="41"/>
  </cols>
  <sheetData>
    <row r="2" spans="1:20" ht="30">
      <c r="A2" s="244" t="s">
        <v>51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20" ht="30">
      <c r="A3" s="244" t="s">
        <v>18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20" ht="30">
      <c r="A4" s="244" t="str">
        <f>'جمع درآمدها'!A4:I4</f>
        <v>برای ماه منتهی به 1403/03/31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20" ht="30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20" ht="36">
      <c r="A6" s="260" t="s">
        <v>57</v>
      </c>
      <c r="B6" s="260"/>
      <c r="C6" s="260"/>
    </row>
    <row r="7" spans="1:20" ht="30.75" thickBot="1">
      <c r="A7" s="244" t="s">
        <v>19</v>
      </c>
      <c r="B7" s="244"/>
      <c r="C7" s="244" t="s">
        <v>127</v>
      </c>
      <c r="D7" s="244"/>
      <c r="E7" s="244"/>
      <c r="F7" s="244"/>
      <c r="G7" s="244"/>
      <c r="I7" s="258" t="s">
        <v>128</v>
      </c>
      <c r="J7" s="258" t="s">
        <v>21</v>
      </c>
      <c r="K7" s="258" t="s">
        <v>21</v>
      </c>
      <c r="L7" s="258" t="s">
        <v>21</v>
      </c>
      <c r="M7" s="258" t="s">
        <v>21</v>
      </c>
    </row>
    <row r="8" spans="1:20" ht="30">
      <c r="A8" s="118" t="s">
        <v>22</v>
      </c>
      <c r="C8" s="118" t="s">
        <v>23</v>
      </c>
      <c r="E8" s="118" t="s">
        <v>24</v>
      </c>
      <c r="G8" s="118" t="s">
        <v>25</v>
      </c>
      <c r="I8" s="118" t="s">
        <v>23</v>
      </c>
      <c r="K8" s="118" t="s">
        <v>24</v>
      </c>
      <c r="M8" s="118" t="s">
        <v>25</v>
      </c>
    </row>
    <row r="9" spans="1:20" ht="30">
      <c r="A9" s="53" t="s">
        <v>49</v>
      </c>
      <c r="C9" s="119">
        <v>236864</v>
      </c>
      <c r="E9" s="119">
        <v>0</v>
      </c>
      <c r="F9" s="119"/>
      <c r="G9" s="119">
        <f>C9-E9</f>
        <v>236864</v>
      </c>
      <c r="H9" s="119"/>
      <c r="I9" s="119">
        <v>4040518</v>
      </c>
      <c r="J9" s="119"/>
      <c r="K9" s="119">
        <v>0</v>
      </c>
      <c r="L9" s="119"/>
      <c r="M9" s="119">
        <f>I9-K9</f>
        <v>4040518</v>
      </c>
      <c r="O9" s="105"/>
      <c r="P9" s="105"/>
      <c r="Q9" s="47"/>
      <c r="S9" s="105"/>
      <c r="T9" s="47"/>
    </row>
    <row r="10" spans="1:20" ht="30">
      <c r="A10" s="53" t="s">
        <v>76</v>
      </c>
      <c r="C10" s="119">
        <v>306271</v>
      </c>
      <c r="E10" s="119">
        <v>0</v>
      </c>
      <c r="F10" s="119"/>
      <c r="G10" s="119">
        <f t="shared" ref="G10:G13" si="0">C10-E10</f>
        <v>306271</v>
      </c>
      <c r="H10" s="119"/>
      <c r="I10" s="119">
        <v>898827</v>
      </c>
      <c r="J10" s="119"/>
      <c r="K10" s="119">
        <v>0</v>
      </c>
      <c r="L10" s="119"/>
      <c r="M10" s="119">
        <f t="shared" ref="M10:M13" si="1">I10-K10</f>
        <v>898827</v>
      </c>
      <c r="O10" s="105"/>
      <c r="P10" s="105"/>
      <c r="Q10" s="47"/>
      <c r="S10" s="105"/>
      <c r="T10" s="47"/>
    </row>
    <row r="11" spans="1:20" ht="30">
      <c r="A11" s="53" t="s">
        <v>83</v>
      </c>
      <c r="C11" s="119">
        <v>6309</v>
      </c>
      <c r="D11" s="41">
        <v>0</v>
      </c>
      <c r="E11" s="119">
        <v>0</v>
      </c>
      <c r="F11" s="119"/>
      <c r="G11" s="119">
        <f t="shared" si="0"/>
        <v>6309</v>
      </c>
      <c r="H11" s="119"/>
      <c r="I11" s="119">
        <v>18448</v>
      </c>
      <c r="J11" s="119"/>
      <c r="K11" s="119">
        <v>0</v>
      </c>
      <c r="L11" s="119"/>
      <c r="M11" s="119">
        <f t="shared" si="1"/>
        <v>18448</v>
      </c>
      <c r="O11" s="105"/>
      <c r="P11" s="105"/>
      <c r="Q11" s="47"/>
      <c r="S11" s="105"/>
      <c r="T11" s="47"/>
    </row>
    <row r="12" spans="1:20" ht="30">
      <c r="A12" s="53" t="s">
        <v>84</v>
      </c>
      <c r="C12" s="119">
        <v>4740</v>
      </c>
      <c r="E12" s="119">
        <v>0</v>
      </c>
      <c r="F12" s="119"/>
      <c r="G12" s="119">
        <f t="shared" si="0"/>
        <v>4740</v>
      </c>
      <c r="H12" s="119"/>
      <c r="I12" s="119">
        <v>13861</v>
      </c>
      <c r="J12" s="119"/>
      <c r="K12" s="119">
        <v>0</v>
      </c>
      <c r="L12" s="119"/>
      <c r="M12" s="119">
        <f t="shared" si="1"/>
        <v>13861</v>
      </c>
      <c r="O12" s="105"/>
      <c r="P12" s="105"/>
      <c r="Q12" s="47"/>
      <c r="S12" s="105"/>
      <c r="T12" s="47"/>
    </row>
    <row r="13" spans="1:20" ht="30">
      <c r="A13" s="53" t="s">
        <v>104</v>
      </c>
      <c r="C13" s="119">
        <v>2873527</v>
      </c>
      <c r="E13" s="119">
        <v>0</v>
      </c>
      <c r="F13" s="119"/>
      <c r="G13" s="119">
        <f t="shared" si="0"/>
        <v>2873527</v>
      </c>
      <c r="H13" s="119"/>
      <c r="I13" s="119">
        <v>5660497</v>
      </c>
      <c r="J13" s="119"/>
      <c r="K13" s="119">
        <v>0</v>
      </c>
      <c r="L13" s="119"/>
      <c r="M13" s="119">
        <f t="shared" si="1"/>
        <v>5660497</v>
      </c>
      <c r="O13" s="105"/>
      <c r="P13" s="105"/>
      <c r="Q13" s="47"/>
      <c r="S13" s="105"/>
      <c r="T13" s="47"/>
    </row>
    <row r="14" spans="1:20" ht="30.75" thickBot="1">
      <c r="A14" s="40"/>
      <c r="C14" s="120">
        <f>SUM(C9:C13)</f>
        <v>3427711</v>
      </c>
      <c r="D14" s="46"/>
      <c r="E14" s="121">
        <f>SUM(E9:E13)</f>
        <v>0</v>
      </c>
      <c r="F14" s="120"/>
      <c r="G14" s="120">
        <f>SUM(G9:G13)</f>
        <v>3427711</v>
      </c>
      <c r="H14" s="120"/>
      <c r="I14" s="120">
        <f>SUM(I9:I13)</f>
        <v>10632151</v>
      </c>
      <c r="J14" s="120"/>
      <c r="K14" s="121">
        <f>SUM(K9:K13)</f>
        <v>0</v>
      </c>
      <c r="L14" s="120"/>
      <c r="M14" s="120">
        <f>SUM(M9:M13)</f>
        <v>10632151</v>
      </c>
    </row>
    <row r="15" spans="1:20" ht="28.5" thickTop="1">
      <c r="C15" s="45">
        <f>C14-'درآمد سپرده بانکی '!C15</f>
        <v>0</v>
      </c>
      <c r="G15" s="48"/>
      <c r="I15" s="47"/>
      <c r="M15" s="47"/>
    </row>
    <row r="16" spans="1:20">
      <c r="C16" s="117"/>
      <c r="G16" s="48"/>
      <c r="I16" s="117"/>
      <c r="M16" s="117"/>
    </row>
    <row r="17" spans="7:13">
      <c r="G17" s="48"/>
      <c r="M17" s="117"/>
    </row>
    <row r="18" spans="7:13">
      <c r="G18" s="48"/>
    </row>
    <row r="19" spans="7:13">
      <c r="G19" s="48"/>
    </row>
    <row r="20" spans="7:13">
      <c r="G20" s="48"/>
      <c r="M20" s="117"/>
    </row>
    <row r="21" spans="7:13">
      <c r="G21" s="48"/>
    </row>
    <row r="22" spans="7:13">
      <c r="G22" s="48"/>
    </row>
    <row r="23" spans="7:13">
      <c r="G23" s="48"/>
    </row>
    <row r="24" spans="7:13">
      <c r="G24" s="48"/>
    </row>
    <row r="25" spans="7:13">
      <c r="G25" s="48"/>
    </row>
    <row r="26" spans="7:13">
      <c r="G26" s="48"/>
    </row>
    <row r="27" spans="7:13">
      <c r="G27" s="48"/>
    </row>
    <row r="28" spans="7:13">
      <c r="G28" s="48"/>
    </row>
    <row r="29" spans="7:13">
      <c r="G29" s="48"/>
    </row>
    <row r="30" spans="7:13">
      <c r="G30" s="48"/>
    </row>
    <row r="31" spans="7:13">
      <c r="G31" s="48"/>
    </row>
    <row r="32" spans="7:13">
      <c r="G32" s="48"/>
    </row>
    <row r="33" spans="7:7">
      <c r="G33" s="48"/>
    </row>
    <row r="34" spans="7:7">
      <c r="G34" s="48"/>
    </row>
    <row r="35" spans="7:7">
      <c r="G35" s="48"/>
    </row>
    <row r="36" spans="7:7">
      <c r="G36" s="48"/>
    </row>
    <row r="37" spans="7:7">
      <c r="G37" s="48"/>
    </row>
    <row r="38" spans="7:7">
      <c r="G38" s="48"/>
    </row>
    <row r="39" spans="7:7">
      <c r="G39" s="48"/>
    </row>
    <row r="40" spans="7:7">
      <c r="G40" s="48"/>
    </row>
    <row r="41" spans="7:7">
      <c r="G41" s="48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2"/>
  <sheetViews>
    <sheetView rightToLeft="1" view="pageBreakPreview" topLeftCell="A7" zoomScale="55" zoomScaleNormal="100" zoomScaleSheetLayoutView="55" workbookViewId="0">
      <selection activeCell="R30" sqref="R30"/>
    </sheetView>
  </sheetViews>
  <sheetFormatPr defaultColWidth="8.7109375" defaultRowHeight="27.75"/>
  <cols>
    <col min="1" max="1" width="42.7109375" style="41" bestFit="1" customWidth="1"/>
    <col min="2" max="2" width="0.5703125" style="41" customWidth="1"/>
    <col min="3" max="3" width="24.85546875" style="49" bestFit="1" customWidth="1"/>
    <col min="4" max="4" width="0.5703125" style="41" customWidth="1"/>
    <col min="5" max="5" width="32.7109375" style="41" bestFit="1" customWidth="1"/>
    <col min="6" max="6" width="0.7109375" style="41" customWidth="1"/>
    <col min="7" max="7" width="32.7109375" style="41" bestFit="1" customWidth="1"/>
    <col min="8" max="8" width="1.28515625" style="41" customWidth="1"/>
    <col min="9" max="9" width="37" style="41" bestFit="1" customWidth="1"/>
    <col min="10" max="10" width="2.28515625" style="41" customWidth="1"/>
    <col min="11" max="11" width="24.85546875" style="49" bestFit="1" customWidth="1"/>
    <col min="12" max="12" width="1.85546875" style="41" customWidth="1"/>
    <col min="13" max="13" width="35.140625" style="41" bestFit="1" customWidth="1"/>
    <col min="14" max="14" width="2" style="41" customWidth="1"/>
    <col min="15" max="15" width="35.140625" style="41" bestFit="1" customWidth="1"/>
    <col min="16" max="16" width="2.28515625" style="41" customWidth="1"/>
    <col min="17" max="17" width="41.42578125" style="41" bestFit="1" customWidth="1"/>
    <col min="18" max="18" width="20.140625" style="41" bestFit="1" customWidth="1"/>
    <col min="19" max="20" width="31.5703125" style="41" bestFit="1" customWidth="1"/>
    <col min="21" max="21" width="22.28515625" style="41" bestFit="1" customWidth="1"/>
    <col min="22" max="22" width="23.85546875" style="41" bestFit="1" customWidth="1"/>
    <col min="23" max="23" width="24.42578125" style="41" customWidth="1"/>
    <col min="24" max="24" width="17.5703125" style="41" bestFit="1" customWidth="1"/>
    <col min="25" max="25" width="21.28515625" style="41" customWidth="1"/>
    <col min="26" max="26" width="23.28515625" style="41" bestFit="1" customWidth="1"/>
    <col min="27" max="16384" width="8.7109375" style="41"/>
  </cols>
  <sheetData>
    <row r="1" spans="1:26" ht="31.5" customHeight="1"/>
    <row r="2" spans="1:26" s="122" customFormat="1" ht="36">
      <c r="A2" s="261" t="s">
        <v>51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</row>
    <row r="3" spans="1:26" s="122" customFormat="1" ht="36">
      <c r="A3" s="261" t="s">
        <v>18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</row>
    <row r="4" spans="1:26" s="122" customFormat="1" ht="36">
      <c r="A4" s="261" t="str">
        <f>'درآمد ناشی از تغییر قیمت اوراق '!A4:Q4</f>
        <v>برای ماه منتهی به 1403/03/31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</row>
    <row r="5" spans="1:26" s="122" customFormat="1" ht="36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26" ht="40.5">
      <c r="A6" s="262" t="s">
        <v>59</v>
      </c>
      <c r="B6" s="262"/>
      <c r="C6" s="262"/>
      <c r="D6" s="262"/>
      <c r="E6" s="262"/>
      <c r="F6" s="262"/>
      <c r="G6" s="262"/>
      <c r="H6" s="262"/>
    </row>
    <row r="7" spans="1:26" ht="45" customHeight="1" thickBot="1">
      <c r="A7" s="244" t="s">
        <v>1</v>
      </c>
      <c r="C7" s="258" t="s">
        <v>127</v>
      </c>
      <c r="D7" s="258" t="s">
        <v>20</v>
      </c>
      <c r="E7" s="258" t="s">
        <v>20</v>
      </c>
      <c r="F7" s="258" t="s">
        <v>20</v>
      </c>
      <c r="G7" s="258" t="s">
        <v>20</v>
      </c>
      <c r="H7" s="258" t="s">
        <v>20</v>
      </c>
      <c r="I7" s="258" t="s">
        <v>20</v>
      </c>
      <c r="K7" s="258" t="s">
        <v>128</v>
      </c>
      <c r="L7" s="258" t="s">
        <v>21</v>
      </c>
      <c r="M7" s="258" t="s">
        <v>21</v>
      </c>
      <c r="N7" s="258" t="s">
        <v>21</v>
      </c>
      <c r="O7" s="258" t="s">
        <v>21</v>
      </c>
      <c r="P7" s="258" t="s">
        <v>21</v>
      </c>
      <c r="Q7" s="258" t="s">
        <v>21</v>
      </c>
    </row>
    <row r="8" spans="1:26" s="43" customFormat="1" ht="54.75" customHeight="1" thickBot="1">
      <c r="A8" s="258" t="s">
        <v>1</v>
      </c>
      <c r="C8" s="124" t="s">
        <v>4</v>
      </c>
      <c r="E8" s="124" t="s">
        <v>33</v>
      </c>
      <c r="G8" s="124" t="s">
        <v>34</v>
      </c>
      <c r="I8" s="124" t="s">
        <v>36</v>
      </c>
      <c r="K8" s="124" t="s">
        <v>4</v>
      </c>
      <c r="M8" s="124" t="s">
        <v>33</v>
      </c>
      <c r="O8" s="124" t="s">
        <v>34</v>
      </c>
      <c r="Q8" s="124" t="s">
        <v>36</v>
      </c>
      <c r="S8" s="125"/>
    </row>
    <row r="9" spans="1:26" ht="34.5" customHeight="1">
      <c r="A9" s="183" t="s">
        <v>85</v>
      </c>
      <c r="C9" s="184">
        <v>378889</v>
      </c>
      <c r="D9" s="126"/>
      <c r="E9" s="126">
        <v>6900911920</v>
      </c>
      <c r="F9" s="126"/>
      <c r="G9" s="126">
        <v>6609937411</v>
      </c>
      <c r="H9" s="126"/>
      <c r="I9" s="126">
        <f>E9-G9</f>
        <v>290974509</v>
      </c>
      <c r="J9" s="126"/>
      <c r="K9" s="126">
        <v>3100000</v>
      </c>
      <c r="L9" s="126"/>
      <c r="M9" s="126">
        <v>58776147852</v>
      </c>
      <c r="N9" s="126"/>
      <c r="O9" s="126">
        <v>54081290254</v>
      </c>
      <c r="P9" s="126"/>
      <c r="Q9" s="126">
        <f>M9-O9</f>
        <v>4694857598</v>
      </c>
      <c r="R9" s="45"/>
      <c r="S9" s="45"/>
      <c r="T9" s="45"/>
      <c r="U9" s="47"/>
      <c r="V9" s="47"/>
      <c r="W9" s="22"/>
      <c r="X9" s="47"/>
      <c r="Y9" s="45"/>
      <c r="Z9" s="47"/>
    </row>
    <row r="10" spans="1:26" ht="34.5" customHeight="1">
      <c r="A10" s="186" t="s">
        <v>66</v>
      </c>
      <c r="C10" s="185">
        <v>200000</v>
      </c>
      <c r="D10" s="126"/>
      <c r="E10" s="126">
        <v>1188883823</v>
      </c>
      <c r="F10" s="126"/>
      <c r="G10" s="126">
        <v>1596531954</v>
      </c>
      <c r="H10" s="126"/>
      <c r="I10" s="126">
        <f t="shared" ref="I10:I26" si="0">E10-G10</f>
        <v>-407648131</v>
      </c>
      <c r="J10" s="126"/>
      <c r="K10" s="126">
        <v>200000</v>
      </c>
      <c r="L10" s="126"/>
      <c r="M10" s="126">
        <v>1188883823</v>
      </c>
      <c r="N10" s="126"/>
      <c r="O10" s="126">
        <v>1596531954</v>
      </c>
      <c r="P10" s="126"/>
      <c r="Q10" s="126">
        <f t="shared" ref="Q10:Q26" si="1">M10-O10</f>
        <v>-407648131</v>
      </c>
      <c r="R10" s="45"/>
      <c r="S10" s="45"/>
      <c r="T10" s="45"/>
      <c r="U10" s="47"/>
      <c r="V10" s="47"/>
      <c r="W10" s="22"/>
      <c r="X10" s="47"/>
      <c r="Y10" s="45"/>
      <c r="Z10" s="47"/>
    </row>
    <row r="11" spans="1:26" ht="34.5" customHeight="1">
      <c r="A11" s="186" t="s">
        <v>89</v>
      </c>
      <c r="C11" s="185">
        <v>513633</v>
      </c>
      <c r="D11" s="126"/>
      <c r="E11" s="126">
        <v>4329420955</v>
      </c>
      <c r="F11" s="126"/>
      <c r="G11" s="126">
        <v>4287041456</v>
      </c>
      <c r="H11" s="126"/>
      <c r="I11" s="126">
        <f t="shared" si="0"/>
        <v>42379499</v>
      </c>
      <c r="J11" s="126"/>
      <c r="K11" s="126">
        <v>6996772</v>
      </c>
      <c r="L11" s="126"/>
      <c r="M11" s="126">
        <v>60075495827</v>
      </c>
      <c r="N11" s="126"/>
      <c r="O11" s="126">
        <v>58789551867</v>
      </c>
      <c r="P11" s="126"/>
      <c r="Q11" s="126">
        <f t="shared" si="1"/>
        <v>1285943960</v>
      </c>
      <c r="R11" s="45"/>
      <c r="S11" s="45"/>
      <c r="T11" s="45"/>
      <c r="U11" s="47"/>
      <c r="V11" s="47"/>
      <c r="W11" s="22"/>
      <c r="X11" s="47"/>
      <c r="Y11" s="45"/>
      <c r="Z11" s="47"/>
    </row>
    <row r="12" spans="1:26" ht="34.5" customHeight="1">
      <c r="A12" s="186" t="s">
        <v>80</v>
      </c>
      <c r="C12" s="185">
        <v>200000</v>
      </c>
      <c r="D12" s="126"/>
      <c r="E12" s="126">
        <v>4370837866</v>
      </c>
      <c r="F12" s="126"/>
      <c r="G12" s="126">
        <v>4435731121</v>
      </c>
      <c r="H12" s="126"/>
      <c r="I12" s="126">
        <f t="shared" si="0"/>
        <v>-64893255</v>
      </c>
      <c r="J12" s="126"/>
      <c r="K12" s="126">
        <v>300000</v>
      </c>
      <c r="L12" s="126"/>
      <c r="M12" s="126">
        <v>6706855383</v>
      </c>
      <c r="N12" s="126"/>
      <c r="O12" s="126">
        <v>6653302539</v>
      </c>
      <c r="P12" s="126"/>
      <c r="Q12" s="126">
        <f t="shared" si="1"/>
        <v>53552844</v>
      </c>
      <c r="R12" s="45"/>
      <c r="S12" s="45"/>
      <c r="T12" s="45"/>
      <c r="U12" s="47"/>
      <c r="V12" s="47"/>
      <c r="W12" s="22"/>
      <c r="X12" s="47"/>
      <c r="Y12" s="45"/>
      <c r="Z12" s="47"/>
    </row>
    <row r="13" spans="1:26" ht="34.5" customHeight="1">
      <c r="A13" s="186" t="s">
        <v>81</v>
      </c>
      <c r="C13" s="185">
        <v>6000000</v>
      </c>
      <c r="D13" s="126"/>
      <c r="E13" s="126">
        <v>5866822591</v>
      </c>
      <c r="F13" s="126"/>
      <c r="G13" s="126">
        <v>7063044372</v>
      </c>
      <c r="H13" s="126"/>
      <c r="I13" s="126">
        <f t="shared" si="0"/>
        <v>-1196221781</v>
      </c>
      <c r="J13" s="126"/>
      <c r="K13" s="126">
        <v>34400000</v>
      </c>
      <c r="L13" s="126"/>
      <c r="M13" s="126">
        <v>36696977663</v>
      </c>
      <c r="N13" s="126"/>
      <c r="O13" s="126">
        <v>40494787732</v>
      </c>
      <c r="P13" s="126"/>
      <c r="Q13" s="126">
        <f t="shared" si="1"/>
        <v>-3797810069</v>
      </c>
      <c r="R13" s="45"/>
      <c r="S13" s="45"/>
      <c r="T13" s="45"/>
      <c r="U13" s="47"/>
      <c r="V13" s="47"/>
      <c r="W13" s="22"/>
      <c r="X13" s="47"/>
      <c r="Y13" s="45"/>
      <c r="Z13" s="47"/>
    </row>
    <row r="14" spans="1:26" ht="34.5" customHeight="1">
      <c r="A14" s="186" t="s">
        <v>79</v>
      </c>
      <c r="C14" s="185">
        <v>100000</v>
      </c>
      <c r="D14" s="126"/>
      <c r="E14" s="126">
        <v>4403641565</v>
      </c>
      <c r="F14" s="126"/>
      <c r="G14" s="126">
        <v>4471538160</v>
      </c>
      <c r="H14" s="126"/>
      <c r="I14" s="126">
        <f t="shared" si="0"/>
        <v>-67896595</v>
      </c>
      <c r="J14" s="126"/>
      <c r="K14" s="126">
        <v>110000</v>
      </c>
      <c r="L14" s="126"/>
      <c r="M14" s="126">
        <v>4891101458</v>
      </c>
      <c r="N14" s="126"/>
      <c r="O14" s="126">
        <v>4918691977</v>
      </c>
      <c r="P14" s="126"/>
      <c r="Q14" s="126">
        <f t="shared" si="1"/>
        <v>-27590519</v>
      </c>
      <c r="R14" s="45"/>
      <c r="S14" s="45"/>
      <c r="T14" s="45"/>
      <c r="U14" s="47"/>
      <c r="V14" s="47"/>
      <c r="W14" s="22"/>
      <c r="X14" s="47"/>
      <c r="Y14" s="45"/>
      <c r="Z14" s="47"/>
    </row>
    <row r="15" spans="1:26" ht="34.5" customHeight="1">
      <c r="A15" s="186" t="s">
        <v>67</v>
      </c>
      <c r="C15" s="185">
        <v>23380000</v>
      </c>
      <c r="D15" s="126"/>
      <c r="E15" s="126">
        <v>50799510882</v>
      </c>
      <c r="F15" s="126"/>
      <c r="G15" s="126">
        <v>55452759979</v>
      </c>
      <c r="H15" s="126"/>
      <c r="I15" s="126">
        <f t="shared" si="0"/>
        <v>-4653249097</v>
      </c>
      <c r="J15" s="126"/>
      <c r="K15" s="126">
        <v>31200002</v>
      </c>
      <c r="L15" s="126"/>
      <c r="M15" s="126">
        <v>67836476322</v>
      </c>
      <c r="N15" s="126"/>
      <c r="O15" s="126">
        <v>74000265978</v>
      </c>
      <c r="P15" s="126"/>
      <c r="Q15" s="126">
        <f t="shared" si="1"/>
        <v>-6163789656</v>
      </c>
      <c r="R15" s="45"/>
      <c r="S15" s="45"/>
      <c r="T15" s="45"/>
      <c r="U15" s="47"/>
      <c r="V15" s="47"/>
      <c r="W15" s="22"/>
      <c r="X15" s="47"/>
      <c r="Y15" s="45"/>
      <c r="Z15" s="47"/>
    </row>
    <row r="16" spans="1:26" ht="34.5" customHeight="1">
      <c r="A16" s="186" t="s">
        <v>68</v>
      </c>
      <c r="C16" s="185">
        <v>200000</v>
      </c>
      <c r="D16" s="126"/>
      <c r="E16" s="126">
        <v>1093455015</v>
      </c>
      <c r="F16" s="126"/>
      <c r="G16" s="126">
        <v>1592492556</v>
      </c>
      <c r="H16" s="126"/>
      <c r="I16" s="126">
        <f t="shared" si="0"/>
        <v>-499037541</v>
      </c>
      <c r="J16" s="126"/>
      <c r="K16" s="126">
        <v>400000</v>
      </c>
      <c r="L16" s="126"/>
      <c r="M16" s="126">
        <v>2536401470</v>
      </c>
      <c r="N16" s="126"/>
      <c r="O16" s="126">
        <v>3184985094</v>
      </c>
      <c r="P16" s="126"/>
      <c r="Q16" s="126">
        <f t="shared" si="1"/>
        <v>-648583624</v>
      </c>
      <c r="R16" s="45"/>
      <c r="S16" s="45"/>
      <c r="T16" s="45"/>
      <c r="U16" s="47"/>
      <c r="V16" s="47"/>
      <c r="W16" s="22"/>
      <c r="X16" s="47"/>
      <c r="Y16" s="45"/>
      <c r="Z16" s="47"/>
    </row>
    <row r="17" spans="1:26" ht="34.5" customHeight="1">
      <c r="A17" s="186" t="s">
        <v>78</v>
      </c>
      <c r="C17" s="185">
        <v>200000</v>
      </c>
      <c r="D17" s="126"/>
      <c r="E17" s="126">
        <v>3262472105</v>
      </c>
      <c r="F17" s="126"/>
      <c r="G17" s="126">
        <v>4593192195</v>
      </c>
      <c r="H17" s="126"/>
      <c r="I17" s="126">
        <f t="shared" si="0"/>
        <v>-1330720090</v>
      </c>
      <c r="J17" s="126"/>
      <c r="K17" s="126">
        <v>200000</v>
      </c>
      <c r="L17" s="126"/>
      <c r="M17" s="126">
        <v>3262472105</v>
      </c>
      <c r="N17" s="126"/>
      <c r="O17" s="126">
        <v>4593192195</v>
      </c>
      <c r="P17" s="126"/>
      <c r="Q17" s="126">
        <f t="shared" si="1"/>
        <v>-1330720090</v>
      </c>
      <c r="R17" s="45"/>
      <c r="S17" s="45"/>
      <c r="T17" s="45"/>
      <c r="U17" s="47"/>
      <c r="V17" s="47"/>
      <c r="W17" s="22"/>
      <c r="X17" s="47"/>
      <c r="Y17" s="45"/>
      <c r="Z17" s="47"/>
    </row>
    <row r="18" spans="1:26" ht="34.5" customHeight="1">
      <c r="A18" s="186" t="s">
        <v>74</v>
      </c>
      <c r="C18" s="185">
        <v>12000000</v>
      </c>
      <c r="D18" s="126"/>
      <c r="E18" s="126">
        <v>38937336307</v>
      </c>
      <c r="F18" s="126"/>
      <c r="G18" s="126">
        <v>40584605195</v>
      </c>
      <c r="H18" s="126"/>
      <c r="I18" s="126">
        <f t="shared" si="0"/>
        <v>-1647268888</v>
      </c>
      <c r="J18" s="126"/>
      <c r="K18" s="126">
        <v>12000002</v>
      </c>
      <c r="L18" s="126"/>
      <c r="M18" s="126">
        <v>38937336309</v>
      </c>
      <c r="N18" s="126"/>
      <c r="O18" s="126">
        <v>40584611965</v>
      </c>
      <c r="P18" s="126"/>
      <c r="Q18" s="126">
        <f t="shared" si="1"/>
        <v>-1647275656</v>
      </c>
      <c r="R18" s="45"/>
      <c r="S18" s="45"/>
      <c r="T18" s="45"/>
      <c r="U18" s="47"/>
      <c r="V18" s="47"/>
      <c r="W18" s="22"/>
      <c r="X18" s="47"/>
      <c r="Y18" s="45"/>
      <c r="Z18" s="47"/>
    </row>
    <row r="19" spans="1:26" ht="34.5" customHeight="1">
      <c r="A19" s="186" t="s">
        <v>100</v>
      </c>
      <c r="C19" s="185">
        <v>200000</v>
      </c>
      <c r="D19" s="126"/>
      <c r="E19" s="126">
        <v>1003990514</v>
      </c>
      <c r="F19" s="126"/>
      <c r="G19" s="126">
        <v>1202664636</v>
      </c>
      <c r="H19" s="126"/>
      <c r="I19" s="126">
        <f t="shared" si="0"/>
        <v>-198674122</v>
      </c>
      <c r="J19" s="126"/>
      <c r="K19" s="126">
        <v>400000</v>
      </c>
      <c r="L19" s="126"/>
      <c r="M19" s="126">
        <v>2167029034</v>
      </c>
      <c r="N19" s="126"/>
      <c r="O19" s="126">
        <v>2423235260</v>
      </c>
      <c r="P19" s="126"/>
      <c r="Q19" s="126">
        <f t="shared" si="1"/>
        <v>-256206226</v>
      </c>
      <c r="R19" s="45"/>
      <c r="S19" s="45"/>
      <c r="T19" s="45"/>
      <c r="U19" s="47"/>
      <c r="V19" s="47"/>
      <c r="W19" s="22"/>
      <c r="X19" s="47"/>
      <c r="Y19" s="45"/>
      <c r="Z19" s="47"/>
    </row>
    <row r="20" spans="1:26" ht="34.5" customHeight="1">
      <c r="A20" s="186" t="s">
        <v>105</v>
      </c>
      <c r="C20" s="185">
        <v>0</v>
      </c>
      <c r="D20" s="126"/>
      <c r="E20" s="126">
        <v>0</v>
      </c>
      <c r="F20" s="126"/>
      <c r="G20" s="126">
        <v>0</v>
      </c>
      <c r="H20" s="126"/>
      <c r="I20" s="126">
        <f t="shared" si="0"/>
        <v>0</v>
      </c>
      <c r="J20" s="126"/>
      <c r="K20" s="126">
        <v>100000</v>
      </c>
      <c r="L20" s="126"/>
      <c r="M20" s="126">
        <v>4889731955</v>
      </c>
      <c r="N20" s="126"/>
      <c r="O20" s="126">
        <v>4954593595</v>
      </c>
      <c r="P20" s="126"/>
      <c r="Q20" s="126">
        <f t="shared" si="1"/>
        <v>-64861640</v>
      </c>
      <c r="R20" s="45"/>
      <c r="S20" s="45"/>
      <c r="T20" s="45"/>
      <c r="U20" s="47"/>
      <c r="V20" s="47"/>
      <c r="W20" s="22"/>
      <c r="X20" s="47"/>
      <c r="Y20" s="45"/>
      <c r="Z20" s="47"/>
    </row>
    <row r="21" spans="1:26" ht="34.5" customHeight="1">
      <c r="A21" s="186" t="s">
        <v>82</v>
      </c>
      <c r="C21" s="185">
        <v>0</v>
      </c>
      <c r="D21" s="126"/>
      <c r="E21" s="126">
        <v>0</v>
      </c>
      <c r="F21" s="126"/>
      <c r="G21" s="126">
        <v>0</v>
      </c>
      <c r="H21" s="126"/>
      <c r="I21" s="126">
        <f t="shared" si="0"/>
        <v>0</v>
      </c>
      <c r="J21" s="126"/>
      <c r="K21" s="126">
        <v>2</v>
      </c>
      <c r="L21" s="126"/>
      <c r="M21" s="126">
        <v>2</v>
      </c>
      <c r="N21" s="126"/>
      <c r="O21" s="126">
        <v>11252</v>
      </c>
      <c r="P21" s="126"/>
      <c r="Q21" s="126">
        <f t="shared" si="1"/>
        <v>-11250</v>
      </c>
      <c r="R21" s="45"/>
      <c r="S21" s="45"/>
      <c r="T21" s="45"/>
      <c r="U21" s="47"/>
      <c r="V21" s="47"/>
      <c r="W21" s="22"/>
      <c r="X21" s="47"/>
      <c r="Y21" s="45"/>
      <c r="Z21" s="47"/>
    </row>
    <row r="22" spans="1:26" ht="34.5" customHeight="1">
      <c r="A22" s="186" t="s">
        <v>99</v>
      </c>
      <c r="C22" s="185">
        <v>0</v>
      </c>
      <c r="D22" s="126"/>
      <c r="E22" s="126">
        <v>0</v>
      </c>
      <c r="F22" s="126"/>
      <c r="G22" s="126">
        <v>0</v>
      </c>
      <c r="H22" s="126"/>
      <c r="I22" s="126">
        <f t="shared" si="0"/>
        <v>0</v>
      </c>
      <c r="J22" s="126"/>
      <c r="K22" s="126">
        <v>44444</v>
      </c>
      <c r="L22" s="126"/>
      <c r="M22" s="126">
        <v>128518337</v>
      </c>
      <c r="N22" s="126"/>
      <c r="O22" s="126">
        <v>121979763</v>
      </c>
      <c r="P22" s="126"/>
      <c r="Q22" s="126">
        <f t="shared" si="1"/>
        <v>6538574</v>
      </c>
      <c r="R22" s="45"/>
      <c r="S22" s="45"/>
      <c r="T22" s="45"/>
      <c r="U22" s="47"/>
      <c r="V22" s="47"/>
      <c r="W22" s="22"/>
      <c r="X22" s="47"/>
      <c r="Y22" s="45"/>
      <c r="Z22" s="47"/>
    </row>
    <row r="23" spans="1:26" ht="34.5" customHeight="1">
      <c r="A23" s="186" t="s">
        <v>86</v>
      </c>
      <c r="C23" s="185">
        <v>0</v>
      </c>
      <c r="D23" s="126"/>
      <c r="E23" s="126">
        <v>0</v>
      </c>
      <c r="F23" s="126"/>
      <c r="G23" s="126">
        <v>0</v>
      </c>
      <c r="H23" s="126"/>
      <c r="I23" s="126">
        <f t="shared" si="0"/>
        <v>0</v>
      </c>
      <c r="J23" s="126"/>
      <c r="K23" s="126">
        <v>200000</v>
      </c>
      <c r="L23" s="126"/>
      <c r="M23" s="126">
        <v>6245215039</v>
      </c>
      <c r="N23" s="126"/>
      <c r="O23" s="126">
        <v>6147268114</v>
      </c>
      <c r="P23" s="126"/>
      <c r="Q23" s="126">
        <f t="shared" si="1"/>
        <v>97946925</v>
      </c>
      <c r="R23" s="45"/>
      <c r="S23" s="45"/>
      <c r="T23" s="45"/>
      <c r="U23" s="47"/>
      <c r="V23" s="47"/>
      <c r="W23" s="22"/>
      <c r="X23" s="47"/>
      <c r="Y23" s="45"/>
      <c r="Z23" s="47"/>
    </row>
    <row r="24" spans="1:26" ht="34.5" customHeight="1">
      <c r="A24" s="186" t="s">
        <v>103</v>
      </c>
      <c r="C24" s="185">
        <v>0</v>
      </c>
      <c r="D24" s="126"/>
      <c r="E24" s="126">
        <v>0</v>
      </c>
      <c r="F24" s="126"/>
      <c r="G24" s="126">
        <v>0</v>
      </c>
      <c r="H24" s="126"/>
      <c r="I24" s="126">
        <f t="shared" si="0"/>
        <v>0</v>
      </c>
      <c r="J24" s="126"/>
      <c r="K24" s="126">
        <v>600000</v>
      </c>
      <c r="L24" s="126"/>
      <c r="M24" s="126">
        <v>2666638545</v>
      </c>
      <c r="N24" s="126"/>
      <c r="O24" s="126">
        <v>2556183570</v>
      </c>
      <c r="P24" s="126"/>
      <c r="Q24" s="126">
        <f t="shared" si="1"/>
        <v>110454975</v>
      </c>
      <c r="R24" s="45"/>
      <c r="S24" s="45"/>
      <c r="T24" s="45"/>
      <c r="U24" s="47"/>
      <c r="V24" s="47"/>
      <c r="X24" s="47"/>
      <c r="Y24" s="45"/>
    </row>
    <row r="25" spans="1:26" ht="34.5" customHeight="1">
      <c r="A25" s="186" t="s">
        <v>97</v>
      </c>
      <c r="C25" s="185">
        <v>0</v>
      </c>
      <c r="D25" s="126"/>
      <c r="E25" s="126">
        <v>0</v>
      </c>
      <c r="F25" s="126"/>
      <c r="G25" s="126">
        <v>0</v>
      </c>
      <c r="H25" s="126"/>
      <c r="I25" s="126">
        <f t="shared" si="0"/>
        <v>0</v>
      </c>
      <c r="J25" s="126"/>
      <c r="K25" s="126">
        <v>227125</v>
      </c>
      <c r="L25" s="126"/>
      <c r="M25" s="126">
        <v>1748693174</v>
      </c>
      <c r="N25" s="126"/>
      <c r="O25" s="126">
        <v>1488037368</v>
      </c>
      <c r="P25" s="126"/>
      <c r="Q25" s="126">
        <f t="shared" si="1"/>
        <v>260655806</v>
      </c>
      <c r="R25" s="45"/>
      <c r="S25" s="45"/>
      <c r="T25" s="45"/>
      <c r="U25" s="47"/>
      <c r="V25" s="47"/>
      <c r="X25" s="47"/>
      <c r="Y25" s="45"/>
    </row>
    <row r="26" spans="1:26" ht="38.25" customHeight="1">
      <c r="A26" s="207" t="s">
        <v>64</v>
      </c>
      <c r="C26" s="205">
        <v>0</v>
      </c>
      <c r="E26" s="126">
        <v>0</v>
      </c>
      <c r="F26" s="126"/>
      <c r="G26" s="126">
        <v>0</v>
      </c>
      <c r="H26" s="126"/>
      <c r="I26" s="126">
        <f t="shared" si="0"/>
        <v>0</v>
      </c>
      <c r="K26" s="126">
        <v>1400000</v>
      </c>
      <c r="L26" s="126"/>
      <c r="M26" s="126">
        <v>39807987692</v>
      </c>
      <c r="N26" s="126"/>
      <c r="O26" s="126">
        <v>39217260600</v>
      </c>
      <c r="P26" s="126"/>
      <c r="Q26" s="126">
        <f t="shared" si="1"/>
        <v>590727092</v>
      </c>
    </row>
    <row r="27" spans="1:26" s="126" customFormat="1" ht="38.25" customHeight="1" thickBot="1">
      <c r="A27" s="206"/>
      <c r="C27" s="206"/>
      <c r="E27" s="128">
        <f>SUM(E9:F26)</f>
        <v>122157283543</v>
      </c>
      <c r="G27" s="128">
        <f>SUM(G9:G26)</f>
        <v>131889539035</v>
      </c>
      <c r="H27" s="126">
        <f ca="1">SUM(H9:H27)</f>
        <v>0</v>
      </c>
      <c r="I27" s="129">
        <f>SUM(I9:I26)</f>
        <v>-9732255492</v>
      </c>
      <c r="J27" s="127">
        <f ca="1">SUM(J9:J27)</f>
        <v>0</v>
      </c>
      <c r="L27" s="127">
        <f ca="1">SUM(L9:L27)</f>
        <v>0</v>
      </c>
      <c r="M27" s="129">
        <f>SUM(M9:M26)</f>
        <v>338561961990</v>
      </c>
      <c r="N27" s="129">
        <f ca="1">SUM(N9:N27)</f>
        <v>0</v>
      </c>
      <c r="O27" s="129">
        <f>SUM(O9:O26)</f>
        <v>345805781077</v>
      </c>
      <c r="P27" s="129">
        <f ca="1">SUM(P9:P27)</f>
        <v>0</v>
      </c>
      <c r="Q27" s="129">
        <f>SUM(Q9:Q26)</f>
        <v>-7243819087</v>
      </c>
    </row>
    <row r="28" spans="1:26" s="126" customFormat="1" ht="38.25" customHeight="1" thickTop="1"/>
    <row r="29" spans="1:26" s="126" customFormat="1" ht="38.25" customHeight="1"/>
    <row r="30" spans="1:26" s="126" customFormat="1" ht="38.25" customHeight="1">
      <c r="G30" s="130"/>
      <c r="H30" s="130"/>
    </row>
    <row r="31" spans="1:26" s="126" customFormat="1" ht="38.25" customHeight="1"/>
    <row r="32" spans="1:26" s="126" customFormat="1" ht="38.25" customHeight="1"/>
    <row r="33" spans="9:9" s="126" customFormat="1" ht="38.25" customHeight="1"/>
    <row r="34" spans="9:9" s="126" customFormat="1" ht="38.25" customHeight="1"/>
    <row r="35" spans="9:9" s="126" customFormat="1" ht="38.25" customHeight="1"/>
    <row r="36" spans="9:9" ht="38.25" customHeight="1">
      <c r="I36" s="45"/>
    </row>
    <row r="37" spans="9:9" ht="38.25" customHeight="1">
      <c r="I37" s="45"/>
    </row>
    <row r="38" spans="9:9" ht="38.25" customHeight="1"/>
    <row r="39" spans="9:9" ht="38.25" customHeight="1"/>
    <row r="40" spans="9:9" ht="38.25" customHeight="1"/>
    <row r="41" spans="9:9" ht="38.25" customHeight="1"/>
    <row r="42" spans="9:9" ht="38.25" customHeight="1"/>
  </sheetData>
  <sortState xmlns:xlrd2="http://schemas.microsoft.com/office/spreadsheetml/2017/richdata2" ref="A9:Q35">
    <sortCondition descending="1" ref="Q9:Q40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6"/>
  <sheetViews>
    <sheetView rightToLeft="1" view="pageBreakPreview" zoomScale="50" zoomScaleNormal="50" zoomScaleSheetLayoutView="50" workbookViewId="0">
      <selection activeCell="O31" sqref="O31"/>
    </sheetView>
  </sheetViews>
  <sheetFormatPr defaultColWidth="9.140625" defaultRowHeight="42.75"/>
  <cols>
    <col min="1" max="1" width="68.42578125" style="138" bestFit="1" customWidth="1"/>
    <col min="2" max="2" width="1" style="138" customWidth="1"/>
    <col min="3" max="3" width="22.7109375" style="139" bestFit="1" customWidth="1"/>
    <col min="4" max="4" width="1" style="138" customWidth="1"/>
    <col min="5" max="5" width="29.85546875" style="138" bestFit="1" customWidth="1"/>
    <col min="6" max="6" width="1" style="138" customWidth="1"/>
    <col min="7" max="7" width="33.42578125" style="138" customWidth="1"/>
    <col min="8" max="8" width="1" style="138" customWidth="1"/>
    <col min="9" max="9" width="33" style="138" bestFit="1" customWidth="1"/>
    <col min="10" max="10" width="1" style="138" customWidth="1"/>
    <col min="11" max="11" width="23.42578125" style="139" bestFit="1" customWidth="1"/>
    <col min="12" max="12" width="1" style="138" customWidth="1"/>
    <col min="13" max="13" width="30.85546875" style="138" customWidth="1"/>
    <col min="14" max="14" width="1" style="138" customWidth="1"/>
    <col min="15" max="15" width="32.5703125" style="138" bestFit="1" customWidth="1"/>
    <col min="16" max="16" width="1" style="138" customWidth="1"/>
    <col min="17" max="17" width="30.5703125" style="7" customWidth="1"/>
    <col min="18" max="18" width="1.85546875" style="138" customWidth="1"/>
    <col min="19" max="19" width="28.42578125" style="138" bestFit="1" customWidth="1"/>
    <col min="20" max="20" width="23.85546875" style="138" bestFit="1" customWidth="1"/>
    <col min="21" max="21" width="28.5703125" style="138" bestFit="1" customWidth="1"/>
    <col min="22" max="22" width="15.42578125" style="138" customWidth="1"/>
    <col min="23" max="24" width="29.7109375" style="138" bestFit="1" customWidth="1"/>
    <col min="25" max="25" width="12.85546875" style="134" customWidth="1"/>
    <col min="26" max="26" width="15.140625" style="138" bestFit="1" customWidth="1"/>
    <col min="27" max="27" width="22.28515625" style="138" bestFit="1" customWidth="1"/>
    <col min="28" max="16384" width="9.140625" style="138"/>
  </cols>
  <sheetData>
    <row r="1" spans="1:27" s="131" customFormat="1" ht="18.75" customHeight="1">
      <c r="C1" s="132"/>
      <c r="K1" s="132"/>
      <c r="Q1" s="133"/>
      <c r="Y1" s="134"/>
    </row>
    <row r="2" spans="1:27" s="135" customFormat="1">
      <c r="A2" s="263" t="s">
        <v>51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Y2" s="134"/>
    </row>
    <row r="3" spans="1:27" s="135" customFormat="1">
      <c r="A3" s="263" t="s">
        <v>18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Y3" s="134"/>
    </row>
    <row r="4" spans="1:27" s="135" customFormat="1">
      <c r="A4" s="263" t="str">
        <f>'درآمد سود سهام '!A4:S4</f>
        <v>برای ماه منتهی به 1403/03/31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Y4" s="134"/>
    </row>
    <row r="5" spans="1:27" s="131" customFormat="1">
      <c r="A5" s="123"/>
      <c r="B5" s="123"/>
      <c r="C5" s="123"/>
      <c r="D5" s="123"/>
      <c r="E5" s="123"/>
      <c r="F5" s="123"/>
      <c r="G5" s="136"/>
      <c r="H5" s="123"/>
      <c r="I5" s="119"/>
      <c r="J5" s="123"/>
      <c r="K5" s="123"/>
      <c r="L5" s="123"/>
      <c r="M5" s="123"/>
      <c r="N5" s="123"/>
      <c r="O5" s="123"/>
      <c r="P5" s="123"/>
      <c r="Q5" s="137"/>
      <c r="Y5" s="134"/>
    </row>
    <row r="6" spans="1:27">
      <c r="A6" s="262" t="s">
        <v>111</v>
      </c>
      <c r="B6" s="262"/>
      <c r="C6" s="262"/>
      <c r="D6" s="262"/>
      <c r="E6" s="262"/>
      <c r="F6" s="262"/>
      <c r="G6" s="262"/>
      <c r="H6" s="262"/>
      <c r="I6" s="262"/>
    </row>
    <row r="7" spans="1:27" s="73" customFormat="1" ht="43.5" thickBot="1">
      <c r="A7" s="232" t="s">
        <v>1</v>
      </c>
      <c r="C7" s="264" t="s">
        <v>127</v>
      </c>
      <c r="D7" s="264" t="s">
        <v>20</v>
      </c>
      <c r="E7" s="264" t="s">
        <v>20</v>
      </c>
      <c r="F7" s="264" t="s">
        <v>20</v>
      </c>
      <c r="G7" s="264" t="s">
        <v>20</v>
      </c>
      <c r="H7" s="264" t="s">
        <v>20</v>
      </c>
      <c r="I7" s="264" t="s">
        <v>20</v>
      </c>
      <c r="J7" s="41"/>
      <c r="K7" s="264" t="s">
        <v>128</v>
      </c>
      <c r="L7" s="264" t="s">
        <v>21</v>
      </c>
      <c r="M7" s="264" t="s">
        <v>21</v>
      </c>
      <c r="N7" s="264" t="s">
        <v>21</v>
      </c>
      <c r="O7" s="264" t="s">
        <v>21</v>
      </c>
      <c r="P7" s="264" t="s">
        <v>21</v>
      </c>
      <c r="Q7" s="264" t="s">
        <v>21</v>
      </c>
      <c r="Y7" s="134"/>
    </row>
    <row r="8" spans="1:27" s="140" customFormat="1" ht="66" customHeight="1" thickBot="1">
      <c r="A8" s="264" t="s">
        <v>1</v>
      </c>
      <c r="C8" s="141" t="s">
        <v>4</v>
      </c>
      <c r="E8" s="141" t="s">
        <v>33</v>
      </c>
      <c r="G8" s="141" t="s">
        <v>34</v>
      </c>
      <c r="I8" s="141" t="s">
        <v>35</v>
      </c>
      <c r="K8" s="141" t="s">
        <v>4</v>
      </c>
      <c r="M8" s="141" t="s">
        <v>33</v>
      </c>
      <c r="O8" s="141" t="s">
        <v>34</v>
      </c>
      <c r="Q8" s="142" t="s">
        <v>35</v>
      </c>
      <c r="Y8" s="143"/>
    </row>
    <row r="9" spans="1:27" s="73" customFormat="1" ht="40.5" customHeight="1">
      <c r="A9" s="183" t="s">
        <v>85</v>
      </c>
      <c r="B9" s="41"/>
      <c r="C9" s="184">
        <v>1000000</v>
      </c>
      <c r="D9" s="119"/>
      <c r="E9" s="184">
        <v>17962483500</v>
      </c>
      <c r="F9" s="189"/>
      <c r="G9" s="184">
        <v>18816262112</v>
      </c>
      <c r="H9" s="119"/>
      <c r="I9" s="126">
        <f>E9-G9</f>
        <v>-853778612</v>
      </c>
      <c r="J9" s="119"/>
      <c r="K9" s="184">
        <v>1000000</v>
      </c>
      <c r="L9" s="189"/>
      <c r="M9" s="184">
        <v>17962483500</v>
      </c>
      <c r="N9" s="189"/>
      <c r="O9" s="184">
        <v>17445577496</v>
      </c>
      <c r="P9" s="119"/>
      <c r="Q9" s="126">
        <f>M9-O9</f>
        <v>516906004</v>
      </c>
      <c r="S9" s="87"/>
      <c r="T9" s="87"/>
      <c r="U9" s="87"/>
      <c r="V9" s="87"/>
      <c r="W9" s="87"/>
      <c r="X9" s="87"/>
      <c r="Y9" s="87"/>
    </row>
    <row r="10" spans="1:27" s="73" customFormat="1" ht="40.5" customHeight="1">
      <c r="A10" s="186" t="s">
        <v>98</v>
      </c>
      <c r="B10" s="41"/>
      <c r="C10" s="185">
        <v>100000000</v>
      </c>
      <c r="D10" s="119"/>
      <c r="E10" s="185">
        <v>265610160000</v>
      </c>
      <c r="F10" s="189"/>
      <c r="G10" s="185">
        <v>268294095000</v>
      </c>
      <c r="H10" s="119"/>
      <c r="I10" s="126">
        <f t="shared" ref="I10:I28" si="0">E10-G10</f>
        <v>-2683935000</v>
      </c>
      <c r="J10" s="119"/>
      <c r="K10" s="185">
        <v>100000000</v>
      </c>
      <c r="L10" s="189"/>
      <c r="M10" s="185">
        <v>265610160000</v>
      </c>
      <c r="N10" s="189"/>
      <c r="O10" s="185">
        <v>299566236919</v>
      </c>
      <c r="P10" s="119"/>
      <c r="Q10" s="126">
        <f t="shared" ref="Q10:Q28" si="1">M10-O10</f>
        <v>-33956076919</v>
      </c>
      <c r="S10" s="87"/>
      <c r="T10" s="87"/>
      <c r="U10" s="87"/>
      <c r="V10" s="87"/>
      <c r="W10" s="87"/>
      <c r="X10" s="87"/>
      <c r="Y10" s="87"/>
    </row>
    <row r="11" spans="1:27" s="73" customFormat="1" ht="40.5" customHeight="1">
      <c r="A11" s="186" t="s">
        <v>66</v>
      </c>
      <c r="B11" s="41"/>
      <c r="C11" s="185">
        <v>50000000</v>
      </c>
      <c r="D11" s="119"/>
      <c r="E11" s="185">
        <v>270381600000</v>
      </c>
      <c r="F11" s="189"/>
      <c r="G11" s="185">
        <v>305713904977</v>
      </c>
      <c r="H11" s="119"/>
      <c r="I11" s="126">
        <f t="shared" si="0"/>
        <v>-35332304977</v>
      </c>
      <c r="J11" s="119"/>
      <c r="K11" s="185">
        <v>50000000</v>
      </c>
      <c r="L11" s="189"/>
      <c r="M11" s="185">
        <v>270381600000</v>
      </c>
      <c r="N11" s="189"/>
      <c r="O11" s="185">
        <v>398679493307</v>
      </c>
      <c r="P11" s="119"/>
      <c r="Q11" s="126">
        <f t="shared" si="1"/>
        <v>-128297893307</v>
      </c>
      <c r="S11" s="87"/>
      <c r="T11" s="87"/>
      <c r="U11" s="87"/>
      <c r="V11" s="87"/>
      <c r="W11" s="87"/>
      <c r="X11" s="87"/>
      <c r="Y11" s="87"/>
    </row>
    <row r="12" spans="1:27" s="73" customFormat="1" ht="40.5" customHeight="1">
      <c r="A12" s="186" t="s">
        <v>89</v>
      </c>
      <c r="B12" s="41"/>
      <c r="C12" s="185">
        <v>31300000</v>
      </c>
      <c r="D12" s="119"/>
      <c r="E12" s="185">
        <v>255755148300</v>
      </c>
      <c r="F12" s="189"/>
      <c r="G12" s="185">
        <v>260724637645</v>
      </c>
      <c r="H12" s="119"/>
      <c r="I12" s="126">
        <f t="shared" si="0"/>
        <v>-4969489345</v>
      </c>
      <c r="J12" s="119"/>
      <c r="K12" s="185">
        <v>31300000</v>
      </c>
      <c r="L12" s="189"/>
      <c r="M12" s="185">
        <v>255755148300</v>
      </c>
      <c r="N12" s="189"/>
      <c r="O12" s="185">
        <v>261245141383</v>
      </c>
      <c r="P12" s="119"/>
      <c r="Q12" s="126">
        <f t="shared" si="1"/>
        <v>-5489993083</v>
      </c>
      <c r="S12" s="87"/>
      <c r="T12" s="87"/>
      <c r="U12" s="87"/>
      <c r="V12" s="87"/>
      <c r="W12" s="87"/>
      <c r="X12" s="87"/>
      <c r="Y12" s="87"/>
    </row>
    <row r="13" spans="1:27" s="73" customFormat="1" ht="40.5" customHeight="1">
      <c r="A13" s="186" t="s">
        <v>102</v>
      </c>
      <c r="B13" s="41"/>
      <c r="C13" s="185">
        <v>760000</v>
      </c>
      <c r="D13" s="119"/>
      <c r="E13" s="185">
        <v>44097250860</v>
      </c>
      <c r="F13" s="189"/>
      <c r="G13" s="185">
        <v>45325884344</v>
      </c>
      <c r="H13" s="119"/>
      <c r="I13" s="126">
        <f t="shared" si="0"/>
        <v>-1228633484</v>
      </c>
      <c r="J13" s="119"/>
      <c r="K13" s="185">
        <v>760000</v>
      </c>
      <c r="L13" s="189"/>
      <c r="M13" s="185">
        <v>44097250860</v>
      </c>
      <c r="N13" s="189"/>
      <c r="O13" s="185">
        <v>46814646188</v>
      </c>
      <c r="P13" s="119"/>
      <c r="Q13" s="126">
        <f t="shared" si="1"/>
        <v>-2717395328</v>
      </c>
      <c r="S13" s="87"/>
      <c r="T13" s="87"/>
      <c r="U13" s="87"/>
      <c r="V13" s="87"/>
      <c r="W13" s="87"/>
      <c r="X13" s="87"/>
      <c r="Y13" s="87"/>
    </row>
    <row r="14" spans="1:27" s="73" customFormat="1" ht="40.5" customHeight="1">
      <c r="A14" s="186" t="s">
        <v>87</v>
      </c>
      <c r="B14" s="41"/>
      <c r="C14" s="185">
        <v>3500000</v>
      </c>
      <c r="D14" s="119"/>
      <c r="E14" s="185">
        <v>105419002500</v>
      </c>
      <c r="F14" s="189"/>
      <c r="G14" s="185">
        <v>104375250000</v>
      </c>
      <c r="H14" s="119"/>
      <c r="I14" s="126">
        <f t="shared" si="0"/>
        <v>1043752500</v>
      </c>
      <c r="J14" s="119"/>
      <c r="K14" s="185">
        <v>3500000</v>
      </c>
      <c r="L14" s="189"/>
      <c r="M14" s="185">
        <v>105419002500</v>
      </c>
      <c r="N14" s="189"/>
      <c r="O14" s="185">
        <v>132283281881</v>
      </c>
      <c r="P14" s="119"/>
      <c r="Q14" s="126">
        <f t="shared" si="1"/>
        <v>-26864279381</v>
      </c>
      <c r="S14" s="87"/>
      <c r="T14" s="87"/>
      <c r="U14" s="87"/>
      <c r="V14" s="87"/>
      <c r="W14" s="87"/>
      <c r="X14" s="87"/>
      <c r="Y14" s="87"/>
    </row>
    <row r="15" spans="1:27" s="73" customFormat="1" ht="40.5" customHeight="1">
      <c r="A15" s="186" t="s">
        <v>65</v>
      </c>
      <c r="B15" s="41"/>
      <c r="C15" s="185">
        <v>6500000</v>
      </c>
      <c r="D15" s="119"/>
      <c r="E15" s="185">
        <v>243398112750</v>
      </c>
      <c r="F15" s="189"/>
      <c r="G15" s="185">
        <v>303100610813</v>
      </c>
      <c r="H15" s="119"/>
      <c r="I15" s="126">
        <f t="shared" si="0"/>
        <v>-59702498063</v>
      </c>
      <c r="J15" s="119"/>
      <c r="K15" s="185">
        <v>6500000</v>
      </c>
      <c r="L15" s="189"/>
      <c r="M15" s="185">
        <v>243398112750</v>
      </c>
      <c r="N15" s="189"/>
      <c r="O15" s="185">
        <v>326576095613</v>
      </c>
      <c r="P15" s="119"/>
      <c r="Q15" s="126">
        <f t="shared" si="1"/>
        <v>-83177982863</v>
      </c>
      <c r="S15" s="87"/>
      <c r="T15" s="87"/>
      <c r="U15" s="87"/>
      <c r="V15" s="87"/>
      <c r="W15" s="87"/>
      <c r="X15" s="87"/>
      <c r="Y15" s="87"/>
      <c r="Z15" s="105"/>
      <c r="AA15" s="89"/>
    </row>
    <row r="16" spans="1:27" s="73" customFormat="1" ht="40.5" customHeight="1">
      <c r="A16" s="186" t="s">
        <v>80</v>
      </c>
      <c r="B16" s="41"/>
      <c r="C16" s="185">
        <v>18000000</v>
      </c>
      <c r="D16" s="119"/>
      <c r="E16" s="185">
        <v>392928084000</v>
      </c>
      <c r="F16" s="189"/>
      <c r="G16" s="185">
        <v>384716950979</v>
      </c>
      <c r="H16" s="119"/>
      <c r="I16" s="126">
        <f t="shared" si="0"/>
        <v>8211133021</v>
      </c>
      <c r="J16" s="119"/>
      <c r="K16" s="185">
        <v>18000000</v>
      </c>
      <c r="L16" s="189"/>
      <c r="M16" s="185">
        <v>392928084000</v>
      </c>
      <c r="N16" s="189"/>
      <c r="O16" s="185">
        <v>399215801278</v>
      </c>
      <c r="P16" s="119"/>
      <c r="Q16" s="126">
        <f t="shared" si="1"/>
        <v>-6287717278</v>
      </c>
      <c r="S16" s="87"/>
      <c r="T16" s="87"/>
      <c r="U16" s="87"/>
      <c r="V16" s="87"/>
      <c r="W16" s="87"/>
      <c r="X16" s="87"/>
      <c r="Y16" s="87"/>
    </row>
    <row r="17" spans="1:25" s="73" customFormat="1" ht="40.5" customHeight="1">
      <c r="A17" s="186" t="s">
        <v>99</v>
      </c>
      <c r="B17" s="41"/>
      <c r="C17" s="185">
        <v>2400000</v>
      </c>
      <c r="D17" s="119"/>
      <c r="E17" s="185">
        <v>4924126080</v>
      </c>
      <c r="F17" s="189"/>
      <c r="G17" s="185">
        <v>5339241360</v>
      </c>
      <c r="H17" s="119"/>
      <c r="I17" s="126">
        <f t="shared" si="0"/>
        <v>-415115280</v>
      </c>
      <c r="J17" s="119"/>
      <c r="K17" s="185">
        <v>2400000</v>
      </c>
      <c r="L17" s="189"/>
      <c r="M17" s="185">
        <v>4924126080</v>
      </c>
      <c r="N17" s="189"/>
      <c r="O17" s="185">
        <v>6586972917</v>
      </c>
      <c r="P17" s="119"/>
      <c r="Q17" s="126">
        <f t="shared" si="1"/>
        <v>-1662846837</v>
      </c>
      <c r="S17" s="87"/>
      <c r="T17" s="87"/>
      <c r="U17" s="87"/>
      <c r="V17" s="87"/>
      <c r="W17" s="87"/>
      <c r="X17" s="87"/>
      <c r="Y17" s="87"/>
    </row>
    <row r="18" spans="1:25" s="73" customFormat="1" ht="40.5" customHeight="1">
      <c r="A18" s="186" t="s">
        <v>86</v>
      </c>
      <c r="B18" s="41"/>
      <c r="C18" s="185">
        <v>9400000</v>
      </c>
      <c r="D18" s="119"/>
      <c r="E18" s="185">
        <v>219118441500</v>
      </c>
      <c r="F18" s="189"/>
      <c r="G18" s="185">
        <v>247898177100</v>
      </c>
      <c r="H18" s="119"/>
      <c r="I18" s="126">
        <f t="shared" si="0"/>
        <v>-28779735600</v>
      </c>
      <c r="J18" s="119"/>
      <c r="K18" s="185">
        <v>9400000</v>
      </c>
      <c r="L18" s="189"/>
      <c r="M18" s="185">
        <v>219118441500</v>
      </c>
      <c r="N18" s="189"/>
      <c r="O18" s="185">
        <v>288529669253</v>
      </c>
      <c r="P18" s="119"/>
      <c r="Q18" s="126">
        <f t="shared" si="1"/>
        <v>-69411227753</v>
      </c>
      <c r="S18" s="87"/>
      <c r="T18" s="87"/>
      <c r="U18" s="87"/>
      <c r="V18" s="87"/>
      <c r="W18" s="87"/>
      <c r="X18" s="87"/>
      <c r="Y18" s="87"/>
    </row>
    <row r="19" spans="1:25" s="73" customFormat="1" ht="40.5" customHeight="1">
      <c r="A19" s="186" t="s">
        <v>103</v>
      </c>
      <c r="B19" s="41"/>
      <c r="C19" s="185">
        <v>11000000</v>
      </c>
      <c r="D19" s="119"/>
      <c r="E19" s="185">
        <v>40785871500</v>
      </c>
      <c r="F19" s="189"/>
      <c r="G19" s="185">
        <v>41933999250</v>
      </c>
      <c r="H19" s="119"/>
      <c r="I19" s="126">
        <f t="shared" si="0"/>
        <v>-1148127750</v>
      </c>
      <c r="J19" s="119"/>
      <c r="K19" s="185">
        <v>11000000</v>
      </c>
      <c r="L19" s="189"/>
      <c r="M19" s="185">
        <v>40785871500</v>
      </c>
      <c r="N19" s="189"/>
      <c r="O19" s="185">
        <v>46863365601</v>
      </c>
      <c r="P19" s="119"/>
      <c r="Q19" s="126">
        <f t="shared" si="1"/>
        <v>-6077494101</v>
      </c>
      <c r="S19" s="87"/>
      <c r="T19" s="87"/>
      <c r="U19" s="87"/>
      <c r="V19" s="87"/>
      <c r="W19" s="87"/>
      <c r="X19" s="87"/>
      <c r="Y19" s="87"/>
    </row>
    <row r="20" spans="1:25" s="73" customFormat="1" ht="40.5" customHeight="1">
      <c r="A20" s="186" t="s">
        <v>81</v>
      </c>
      <c r="B20" s="41"/>
      <c r="C20" s="185">
        <v>88000000</v>
      </c>
      <c r="D20" s="119"/>
      <c r="E20" s="185">
        <v>90013215600</v>
      </c>
      <c r="F20" s="189"/>
      <c r="G20" s="185">
        <v>88807113828</v>
      </c>
      <c r="H20" s="119"/>
      <c r="I20" s="126">
        <f t="shared" si="0"/>
        <v>1206101772</v>
      </c>
      <c r="J20" s="119"/>
      <c r="K20" s="185">
        <v>88000000</v>
      </c>
      <c r="L20" s="189"/>
      <c r="M20" s="185">
        <v>90013215600</v>
      </c>
      <c r="N20" s="189"/>
      <c r="O20" s="185">
        <v>103591317373</v>
      </c>
      <c r="P20" s="119"/>
      <c r="Q20" s="126">
        <f t="shared" si="1"/>
        <v>-13578101773</v>
      </c>
      <c r="S20" s="87"/>
      <c r="T20" s="87"/>
      <c r="U20" s="87"/>
      <c r="V20" s="87"/>
      <c r="W20" s="87"/>
      <c r="X20" s="87"/>
      <c r="Y20" s="87"/>
    </row>
    <row r="21" spans="1:25" s="73" customFormat="1" ht="40.5" customHeight="1">
      <c r="A21" s="186" t="s">
        <v>79</v>
      </c>
      <c r="B21" s="41"/>
      <c r="C21" s="185">
        <v>6100000</v>
      </c>
      <c r="D21" s="119"/>
      <c r="E21" s="185">
        <v>235029205800</v>
      </c>
      <c r="F21" s="189"/>
      <c r="G21" s="185">
        <v>267568137240</v>
      </c>
      <c r="H21" s="119"/>
      <c r="I21" s="126">
        <f t="shared" si="0"/>
        <v>-32538931440</v>
      </c>
      <c r="J21" s="119"/>
      <c r="K21" s="185">
        <v>6100000</v>
      </c>
      <c r="L21" s="189"/>
      <c r="M21" s="185">
        <v>235029205800</v>
      </c>
      <c r="N21" s="189"/>
      <c r="O21" s="185">
        <v>272763830235</v>
      </c>
      <c r="P21" s="119"/>
      <c r="Q21" s="126">
        <f t="shared" si="1"/>
        <v>-37734624435</v>
      </c>
      <c r="S21" s="87"/>
      <c r="T21" s="87"/>
      <c r="U21" s="87"/>
      <c r="V21" s="87"/>
      <c r="W21" s="87"/>
      <c r="X21" s="87"/>
      <c r="Y21" s="87"/>
    </row>
    <row r="22" spans="1:25" s="73" customFormat="1" ht="40.5" customHeight="1">
      <c r="A22" s="186" t="s">
        <v>67</v>
      </c>
      <c r="B22" s="41"/>
      <c r="C22" s="185">
        <v>14000000</v>
      </c>
      <c r="D22" s="119"/>
      <c r="E22" s="185">
        <v>30282739200</v>
      </c>
      <c r="F22" s="189"/>
      <c r="G22" s="185">
        <v>24659001905</v>
      </c>
      <c r="H22" s="119"/>
      <c r="I22" s="126">
        <f t="shared" si="0"/>
        <v>5623737295</v>
      </c>
      <c r="J22" s="119"/>
      <c r="K22" s="185">
        <v>14000000</v>
      </c>
      <c r="L22" s="189"/>
      <c r="M22" s="185">
        <v>30282739200</v>
      </c>
      <c r="N22" s="189"/>
      <c r="O22" s="185">
        <v>33205245554</v>
      </c>
      <c r="P22" s="119"/>
      <c r="Q22" s="126">
        <f t="shared" si="1"/>
        <v>-2922506354</v>
      </c>
      <c r="S22" s="87"/>
      <c r="T22" s="87"/>
      <c r="U22" s="87"/>
      <c r="V22" s="87"/>
      <c r="W22" s="87"/>
      <c r="X22" s="87"/>
      <c r="Y22" s="87"/>
    </row>
    <row r="23" spans="1:25" s="73" customFormat="1" ht="40.5" customHeight="1">
      <c r="A23" s="186" t="s">
        <v>68</v>
      </c>
      <c r="B23" s="41"/>
      <c r="C23" s="185">
        <v>5000000</v>
      </c>
      <c r="D23" s="119"/>
      <c r="E23" s="185">
        <v>22425768000</v>
      </c>
      <c r="F23" s="189"/>
      <c r="G23" s="185">
        <v>28280949531</v>
      </c>
      <c r="H23" s="119"/>
      <c r="I23" s="126">
        <f t="shared" si="0"/>
        <v>-5855181531</v>
      </c>
      <c r="J23" s="119"/>
      <c r="K23" s="185">
        <v>5000000</v>
      </c>
      <c r="L23" s="189"/>
      <c r="M23" s="185">
        <v>22425768000</v>
      </c>
      <c r="N23" s="189"/>
      <c r="O23" s="185">
        <v>39166408464</v>
      </c>
      <c r="P23" s="119"/>
      <c r="Q23" s="126">
        <f t="shared" si="1"/>
        <v>-16740640464</v>
      </c>
      <c r="S23" s="87"/>
      <c r="T23" s="87"/>
      <c r="U23" s="87"/>
      <c r="V23" s="87"/>
      <c r="W23" s="87"/>
      <c r="X23" s="87"/>
      <c r="Y23" s="87"/>
    </row>
    <row r="24" spans="1:25" s="73" customFormat="1" ht="40.5" customHeight="1">
      <c r="A24" s="186" t="s">
        <v>78</v>
      </c>
      <c r="B24" s="41"/>
      <c r="C24" s="185">
        <v>5600000</v>
      </c>
      <c r="D24" s="119"/>
      <c r="E24" s="185">
        <v>91182218400</v>
      </c>
      <c r="F24" s="189"/>
      <c r="G24" s="185">
        <v>106104215805</v>
      </c>
      <c r="H24" s="119"/>
      <c r="I24" s="126">
        <f t="shared" si="0"/>
        <v>-14921997405</v>
      </c>
      <c r="J24" s="119"/>
      <c r="K24" s="185">
        <v>5600000</v>
      </c>
      <c r="L24" s="189"/>
      <c r="M24" s="185">
        <v>91182218400</v>
      </c>
      <c r="N24" s="189"/>
      <c r="O24" s="185">
        <v>128609381439</v>
      </c>
      <c r="P24" s="119"/>
      <c r="Q24" s="126">
        <f t="shared" si="1"/>
        <v>-37427163039</v>
      </c>
      <c r="S24" s="87"/>
      <c r="T24" s="87"/>
      <c r="U24" s="87"/>
      <c r="V24" s="87"/>
      <c r="W24" s="87"/>
      <c r="X24" s="87"/>
      <c r="Y24" s="87"/>
    </row>
    <row r="25" spans="1:25" s="73" customFormat="1" ht="40.5" customHeight="1">
      <c r="A25" s="186" t="s">
        <v>74</v>
      </c>
      <c r="B25" s="41"/>
      <c r="C25" s="185">
        <v>88000000</v>
      </c>
      <c r="D25" s="119"/>
      <c r="E25" s="185">
        <v>301881056400</v>
      </c>
      <c r="F25" s="189"/>
      <c r="G25" s="185">
        <v>287253084805</v>
      </c>
      <c r="H25" s="119"/>
      <c r="I25" s="126">
        <f t="shared" si="0"/>
        <v>14627971595</v>
      </c>
      <c r="J25" s="119"/>
      <c r="K25" s="185">
        <v>88000000</v>
      </c>
      <c r="L25" s="189"/>
      <c r="M25" s="185">
        <v>301881056400</v>
      </c>
      <c r="N25" s="189"/>
      <c r="O25" s="185">
        <v>297620438062</v>
      </c>
      <c r="P25" s="119"/>
      <c r="Q25" s="126">
        <f t="shared" si="1"/>
        <v>4260618338</v>
      </c>
      <c r="S25" s="87"/>
      <c r="T25" s="87"/>
      <c r="U25" s="87"/>
      <c r="V25" s="87"/>
      <c r="W25" s="87"/>
      <c r="X25" s="87"/>
      <c r="Y25" s="87"/>
    </row>
    <row r="26" spans="1:25" s="73" customFormat="1" ht="40.5" customHeight="1">
      <c r="A26" s="186" t="s">
        <v>100</v>
      </c>
      <c r="B26" s="41"/>
      <c r="C26" s="185">
        <v>4000000</v>
      </c>
      <c r="D26" s="119"/>
      <c r="E26" s="185">
        <v>17535042000</v>
      </c>
      <c r="F26" s="189"/>
      <c r="G26" s="185">
        <v>20256886764</v>
      </c>
      <c r="H26" s="119"/>
      <c r="I26" s="126">
        <f t="shared" si="0"/>
        <v>-2721844764</v>
      </c>
      <c r="J26" s="119"/>
      <c r="K26" s="185">
        <v>4000000</v>
      </c>
      <c r="L26" s="189"/>
      <c r="M26" s="185">
        <v>17535042000</v>
      </c>
      <c r="N26" s="189"/>
      <c r="O26" s="185">
        <v>24053292739</v>
      </c>
      <c r="P26" s="119"/>
      <c r="Q26" s="126">
        <f t="shared" si="1"/>
        <v>-6518250739</v>
      </c>
      <c r="S26" s="87"/>
      <c r="T26" s="87"/>
      <c r="U26" s="87"/>
      <c r="V26" s="87"/>
      <c r="W26" s="87"/>
      <c r="X26" s="87"/>
      <c r="Y26" s="87"/>
    </row>
    <row r="27" spans="1:25" s="73" customFormat="1" ht="40.5" customHeight="1">
      <c r="A27" s="186" t="s">
        <v>101</v>
      </c>
      <c r="B27" s="41"/>
      <c r="C27" s="185">
        <v>8400000</v>
      </c>
      <c r="D27" s="119"/>
      <c r="E27" s="185">
        <v>126586303200</v>
      </c>
      <c r="F27" s="189"/>
      <c r="G27" s="185">
        <v>158887822835</v>
      </c>
      <c r="H27" s="119"/>
      <c r="I27" s="126">
        <f t="shared" si="0"/>
        <v>-32301519635</v>
      </c>
      <c r="J27" s="119"/>
      <c r="K27" s="185">
        <v>8400000</v>
      </c>
      <c r="L27" s="189"/>
      <c r="M27" s="185">
        <v>126586303200</v>
      </c>
      <c r="N27" s="189"/>
      <c r="O27" s="185">
        <v>191125394816</v>
      </c>
      <c r="P27" s="119"/>
      <c r="Q27" s="126">
        <f t="shared" si="1"/>
        <v>-64539091616</v>
      </c>
      <c r="S27" s="87"/>
      <c r="T27" s="87"/>
      <c r="U27" s="87"/>
      <c r="V27" s="87"/>
      <c r="W27" s="87"/>
      <c r="X27" s="87"/>
      <c r="Y27" s="87"/>
    </row>
    <row r="28" spans="1:25" s="73" customFormat="1" ht="40.5" customHeight="1">
      <c r="A28" s="207" t="s">
        <v>97</v>
      </c>
      <c r="B28" s="41"/>
      <c r="C28" s="205">
        <v>34906304</v>
      </c>
      <c r="D28" s="119"/>
      <c r="E28" s="188">
        <v>258157669494</v>
      </c>
      <c r="F28" s="189"/>
      <c r="G28" s="188">
        <v>244992255476</v>
      </c>
      <c r="H28" s="119"/>
      <c r="I28" s="126">
        <f t="shared" si="0"/>
        <v>13165414018</v>
      </c>
      <c r="J28" s="119"/>
      <c r="K28" s="205">
        <v>34906304</v>
      </c>
      <c r="L28" s="189"/>
      <c r="M28" s="188">
        <v>258157669494</v>
      </c>
      <c r="N28" s="189"/>
      <c r="O28" s="188">
        <v>228762578516</v>
      </c>
      <c r="P28" s="119"/>
      <c r="Q28" s="126">
        <f t="shared" si="1"/>
        <v>29395090978</v>
      </c>
      <c r="S28" s="87"/>
      <c r="T28" s="87"/>
      <c r="U28" s="87"/>
      <c r="V28" s="87"/>
      <c r="W28" s="87"/>
      <c r="X28" s="87"/>
      <c r="Y28" s="87"/>
    </row>
    <row r="29" spans="1:25" ht="34.5" customHeight="1" thickBot="1">
      <c r="A29" s="208"/>
      <c r="B29" s="44"/>
      <c r="C29" s="226"/>
      <c r="D29" s="44"/>
      <c r="E29" s="128">
        <f>SUM(E9:E28)</f>
        <v>3033473499084</v>
      </c>
      <c r="F29" s="44"/>
      <c r="G29" s="128">
        <f>SUM(G9:G28)</f>
        <v>3213048481769</v>
      </c>
      <c r="H29" s="44"/>
      <c r="I29" s="227">
        <f>SUM(I9:I28)</f>
        <v>-179574982685</v>
      </c>
      <c r="J29" s="44"/>
      <c r="K29" s="226"/>
      <c r="L29" s="44"/>
      <c r="M29" s="128">
        <f>SUM(M9:M28)</f>
        <v>3033473499084</v>
      </c>
      <c r="N29" s="44"/>
      <c r="O29" s="128">
        <f>SUM(O9:O28)</f>
        <v>3542704169034</v>
      </c>
      <c r="P29" s="44"/>
      <c r="Q29" s="128">
        <f>SUM(Q9:Q28)</f>
        <v>-509230669950</v>
      </c>
      <c r="S29" s="87"/>
      <c r="T29" s="87"/>
      <c r="U29" s="87"/>
      <c r="V29" s="87"/>
      <c r="W29" s="87"/>
      <c r="X29" s="87"/>
      <c r="Y29" s="87"/>
    </row>
    <row r="30" spans="1:25" ht="43.5" thickTop="1"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</row>
    <row r="31" spans="1:25" s="7" customFormat="1"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Y31" s="8"/>
    </row>
    <row r="32" spans="1:25" s="7" customFormat="1">
      <c r="C32" s="119"/>
      <c r="D32" s="119"/>
      <c r="E32" s="119"/>
      <c r="F32" s="119"/>
      <c r="G32" s="119"/>
      <c r="H32" s="119"/>
      <c r="I32" s="145"/>
      <c r="J32" s="119"/>
      <c r="K32" s="119"/>
      <c r="L32" s="119"/>
      <c r="M32" s="119"/>
      <c r="N32" s="119"/>
      <c r="O32" s="119"/>
      <c r="P32" s="119"/>
      <c r="Q32" s="119"/>
      <c r="Y32" s="8"/>
    </row>
    <row r="33" spans="1:25" s="7" customFormat="1">
      <c r="C33" s="119"/>
      <c r="D33" s="119"/>
      <c r="E33" s="119"/>
      <c r="F33" s="119"/>
      <c r="G33" s="146"/>
      <c r="H33" s="146"/>
      <c r="I33" s="119"/>
      <c r="J33" s="119"/>
      <c r="K33" s="119"/>
      <c r="L33" s="119"/>
      <c r="M33" s="119"/>
      <c r="N33" s="119"/>
      <c r="O33" s="119"/>
      <c r="P33" s="119"/>
      <c r="Q33" s="119"/>
      <c r="Y33" s="8"/>
    </row>
    <row r="34" spans="1:25" s="7" customFormat="1">
      <c r="I34" s="119"/>
      <c r="Y34" s="8"/>
    </row>
    <row r="35" spans="1:25" s="7" customFormat="1">
      <c r="I35" s="119"/>
      <c r="K35" s="34"/>
      <c r="Y35" s="8"/>
    </row>
    <row r="36" spans="1:25" s="7" customFormat="1">
      <c r="I36" s="119"/>
      <c r="Y36" s="8"/>
    </row>
    <row r="37" spans="1:25" s="7" customFormat="1">
      <c r="I37" s="119"/>
      <c r="Y37" s="8"/>
    </row>
    <row r="38" spans="1:25">
      <c r="E38" s="47"/>
      <c r="F38" s="41"/>
      <c r="I38" s="119"/>
    </row>
    <row r="39" spans="1:25">
      <c r="A39" s="44"/>
      <c r="B39" s="44"/>
      <c r="C39" s="144"/>
      <c r="D39" s="44"/>
      <c r="E39" s="44"/>
      <c r="F39" s="44"/>
      <c r="G39" s="44"/>
      <c r="H39" s="44"/>
      <c r="I39" s="119"/>
      <c r="J39" s="44"/>
      <c r="K39" s="144"/>
      <c r="L39" s="44"/>
      <c r="M39" s="44"/>
      <c r="N39" s="44"/>
      <c r="O39" s="44"/>
      <c r="P39" s="44"/>
    </row>
    <row r="40" spans="1:25">
      <c r="A40" s="44"/>
      <c r="B40" s="44"/>
      <c r="C40" s="144"/>
      <c r="D40" s="44"/>
      <c r="E40" s="47"/>
      <c r="F40" s="41"/>
      <c r="G40" s="47"/>
      <c r="H40" s="41"/>
      <c r="I40" s="119"/>
      <c r="J40" s="44"/>
      <c r="K40" s="144"/>
      <c r="L40" s="44"/>
      <c r="M40" s="44"/>
      <c r="N40" s="44"/>
      <c r="O40" s="44"/>
      <c r="P40" s="44"/>
    </row>
    <row r="41" spans="1:25">
      <c r="E41" s="47"/>
      <c r="F41" s="41"/>
      <c r="G41" s="47"/>
      <c r="H41" s="41"/>
      <c r="I41" s="119"/>
    </row>
    <row r="42" spans="1:25">
      <c r="A42" s="44"/>
      <c r="B42" s="44"/>
      <c r="C42" s="144"/>
      <c r="D42" s="44"/>
      <c r="E42" s="44"/>
      <c r="F42" s="44"/>
      <c r="G42" s="119"/>
      <c r="H42" s="44"/>
      <c r="I42" s="119"/>
      <c r="J42" s="147"/>
      <c r="K42" s="147"/>
      <c r="L42" s="147"/>
      <c r="M42" s="147"/>
      <c r="N42" s="147"/>
      <c r="O42" s="147"/>
      <c r="P42" s="147"/>
      <c r="Q42" s="147"/>
    </row>
    <row r="43" spans="1:25">
      <c r="G43" s="119"/>
      <c r="I43" s="147"/>
      <c r="J43" s="147"/>
      <c r="K43" s="147"/>
      <c r="L43" s="147"/>
      <c r="M43" s="147"/>
      <c r="N43" s="147"/>
      <c r="O43" s="147"/>
      <c r="P43" s="147"/>
      <c r="Q43" s="147"/>
    </row>
    <row r="44" spans="1:25">
      <c r="A44" s="44"/>
      <c r="B44" s="44"/>
      <c r="C44" s="144"/>
      <c r="D44" s="44"/>
      <c r="E44" s="44"/>
      <c r="F44" s="44"/>
      <c r="G44" s="119"/>
      <c r="H44" s="44"/>
      <c r="I44" s="147"/>
      <c r="J44" s="147"/>
      <c r="K44" s="147"/>
      <c r="L44" s="147"/>
      <c r="M44" s="147"/>
      <c r="N44" s="147"/>
      <c r="O44" s="147"/>
      <c r="P44" s="147"/>
      <c r="Q44" s="147"/>
    </row>
    <row r="45" spans="1:25">
      <c r="A45" s="44"/>
      <c r="B45" s="44"/>
      <c r="C45" s="144"/>
      <c r="D45" s="44"/>
      <c r="E45" s="44"/>
      <c r="F45" s="44"/>
      <c r="G45" s="119"/>
      <c r="H45" s="44"/>
      <c r="I45" s="147"/>
      <c r="J45" s="147"/>
      <c r="K45" s="147"/>
      <c r="L45" s="147"/>
      <c r="M45" s="147"/>
      <c r="N45" s="147"/>
      <c r="O45" s="147"/>
      <c r="P45" s="147"/>
      <c r="Q45" s="147"/>
    </row>
    <row r="46" spans="1:25">
      <c r="A46" s="44"/>
      <c r="B46" s="44"/>
      <c r="C46" s="144"/>
      <c r="D46" s="44"/>
      <c r="E46" s="44"/>
      <c r="F46" s="44"/>
      <c r="G46" s="44"/>
      <c r="H46" s="44"/>
      <c r="I46" s="148"/>
      <c r="J46" s="147"/>
      <c r="K46" s="147"/>
      <c r="L46" s="147"/>
      <c r="M46" s="147"/>
      <c r="N46" s="147"/>
      <c r="O46" s="147"/>
      <c r="P46" s="147"/>
      <c r="Q46" s="148"/>
    </row>
    <row r="47" spans="1:25">
      <c r="A47" s="44"/>
      <c r="B47" s="44"/>
      <c r="C47" s="1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25">
      <c r="A48" s="44"/>
      <c r="B48" s="44"/>
      <c r="C48" s="1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>
      <c r="A49" s="44"/>
      <c r="B49" s="44"/>
      <c r="C49" s="144"/>
      <c r="D49" s="44"/>
      <c r="E49" s="44"/>
      <c r="F49" s="44"/>
      <c r="G49" s="44"/>
      <c r="H49" s="44"/>
      <c r="I49" s="44"/>
      <c r="J49" s="44"/>
      <c r="K49" s="144"/>
      <c r="L49" s="44"/>
      <c r="M49" s="44"/>
      <c r="N49" s="44"/>
      <c r="O49" s="44"/>
      <c r="P49" s="44"/>
    </row>
    <row r="50" spans="1:17">
      <c r="C50" s="149"/>
      <c r="E50" s="150"/>
      <c r="G50" s="150"/>
      <c r="I50" s="151"/>
      <c r="K50" s="149"/>
      <c r="M50" s="150"/>
      <c r="O50" s="150"/>
      <c r="Q50" s="152"/>
    </row>
    <row r="51" spans="1:17">
      <c r="A51" s="44"/>
      <c r="B51" s="44"/>
      <c r="C51" s="144"/>
      <c r="D51" s="44"/>
      <c r="E51" s="44"/>
      <c r="F51" s="44"/>
      <c r="G51" s="44"/>
      <c r="H51" s="44"/>
      <c r="I51" s="44"/>
      <c r="J51" s="44"/>
      <c r="K51" s="144"/>
      <c r="L51" s="44"/>
      <c r="M51" s="44"/>
      <c r="N51" s="44"/>
      <c r="O51" s="44"/>
      <c r="P51" s="44"/>
    </row>
    <row r="52" spans="1:17">
      <c r="A52" s="44"/>
      <c r="B52" s="44"/>
      <c r="C52" s="144"/>
      <c r="D52" s="44"/>
      <c r="E52" s="44"/>
      <c r="F52" s="44"/>
      <c r="G52" s="44"/>
      <c r="H52" s="44"/>
      <c r="I52" s="44"/>
      <c r="J52" s="44"/>
      <c r="K52" s="144"/>
      <c r="L52" s="44"/>
      <c r="M52" s="44"/>
      <c r="N52" s="44"/>
      <c r="O52" s="44"/>
      <c r="P52" s="44"/>
    </row>
    <row r="53" spans="1:17">
      <c r="A53" s="44"/>
      <c r="B53" s="44"/>
      <c r="C53" s="144"/>
      <c r="D53" s="44"/>
      <c r="E53" s="44"/>
      <c r="F53" s="44"/>
      <c r="G53" s="44"/>
      <c r="H53" s="44"/>
      <c r="I53" s="44"/>
      <c r="J53" s="44"/>
      <c r="K53" s="144"/>
      <c r="L53" s="44"/>
      <c r="M53" s="44"/>
      <c r="N53" s="44"/>
      <c r="O53" s="44"/>
      <c r="P53" s="44"/>
    </row>
    <row r="54" spans="1:17">
      <c r="A54" s="44"/>
      <c r="B54" s="44"/>
      <c r="C54" s="144"/>
      <c r="D54" s="44"/>
      <c r="E54" s="44"/>
      <c r="F54" s="44"/>
      <c r="G54" s="44"/>
      <c r="H54" s="44"/>
      <c r="I54" s="44"/>
      <c r="J54" s="44"/>
      <c r="K54" s="144"/>
      <c r="L54" s="44"/>
      <c r="M54" s="44"/>
      <c r="N54" s="44"/>
      <c r="O54" s="44"/>
      <c r="P54" s="44"/>
    </row>
    <row r="55" spans="1:17">
      <c r="A55" s="44"/>
      <c r="B55" s="44"/>
      <c r="C55" s="144"/>
      <c r="D55" s="44"/>
      <c r="E55" s="44"/>
      <c r="F55" s="44"/>
      <c r="G55" s="44"/>
      <c r="H55" s="44"/>
      <c r="I55" s="44"/>
      <c r="J55" s="44"/>
      <c r="K55" s="144"/>
      <c r="L55" s="44"/>
      <c r="M55" s="44"/>
      <c r="N55" s="44"/>
      <c r="O55" s="44"/>
      <c r="P55" s="44"/>
    </row>
    <row r="56" spans="1:17">
      <c r="A56" s="44"/>
      <c r="B56" s="44"/>
      <c r="C56" s="144"/>
      <c r="D56" s="44"/>
      <c r="E56" s="44"/>
      <c r="F56" s="44"/>
      <c r="G56" s="44"/>
      <c r="H56" s="44"/>
      <c r="I56" s="44"/>
      <c r="J56" s="44"/>
      <c r="K56" s="144"/>
      <c r="L56" s="44"/>
      <c r="M56" s="44"/>
      <c r="N56" s="44"/>
      <c r="O56" s="44"/>
      <c r="P56" s="44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44"/>
  <sheetViews>
    <sheetView rightToLeft="1" view="pageBreakPreview" zoomScale="50" zoomScaleNormal="40" zoomScaleSheetLayoutView="50" workbookViewId="0">
      <selection activeCell="A36" sqref="A36"/>
    </sheetView>
  </sheetViews>
  <sheetFormatPr defaultColWidth="9.140625" defaultRowHeight="36.75"/>
  <cols>
    <col min="1" max="1" width="66.5703125" style="73" bestFit="1" customWidth="1"/>
    <col min="2" max="2" width="1" style="73" customWidth="1"/>
    <col min="3" max="3" width="27.7109375" style="93" bestFit="1" customWidth="1"/>
    <col min="4" max="4" width="1" style="73" customWidth="1"/>
    <col min="5" max="5" width="36.28515625" style="73" bestFit="1" customWidth="1"/>
    <col min="6" max="6" width="0.7109375" style="73" customWidth="1"/>
    <col min="7" max="7" width="42" style="73" bestFit="1" customWidth="1"/>
    <col min="8" max="8" width="1.140625" style="73" customWidth="1"/>
    <col min="9" max="9" width="23" style="93" bestFit="1" customWidth="1"/>
    <col min="10" max="10" width="1.42578125" style="73" customWidth="1"/>
    <col min="11" max="11" width="33.7109375" style="73" bestFit="1" customWidth="1"/>
    <col min="12" max="12" width="0.7109375" style="73" customWidth="1"/>
    <col min="13" max="13" width="27" style="93" bestFit="1" customWidth="1"/>
    <col min="14" max="14" width="0.85546875" style="73" customWidth="1"/>
    <col min="15" max="15" width="33.42578125" style="73" bestFit="1" customWidth="1"/>
    <col min="16" max="16" width="1" style="73" customWidth="1"/>
    <col min="17" max="17" width="27.7109375" style="93" bestFit="1" customWidth="1"/>
    <col min="18" max="18" width="1" style="73" customWidth="1"/>
    <col min="19" max="19" width="28" style="73" bestFit="1" customWidth="1"/>
    <col min="20" max="20" width="1" style="73" customWidth="1"/>
    <col min="21" max="21" width="36.28515625" style="73" bestFit="1" customWidth="1"/>
    <col min="22" max="22" width="0.85546875" style="73" customWidth="1"/>
    <col min="23" max="23" width="36.28515625" style="73" bestFit="1" customWidth="1"/>
    <col min="24" max="24" width="1" style="73" customWidth="1"/>
    <col min="25" max="25" width="28.42578125" style="93" customWidth="1"/>
    <col min="26" max="26" width="1.85546875" style="73" customWidth="1"/>
    <col min="27" max="27" width="44.42578125" style="74" bestFit="1" customWidth="1"/>
    <col min="28" max="28" width="29.5703125" style="73" bestFit="1" customWidth="1"/>
    <col min="29" max="29" width="23.42578125" style="73" bestFit="1" customWidth="1"/>
    <col min="30" max="30" width="9.140625" style="73" customWidth="1"/>
    <col min="31" max="31" width="19.42578125" style="73" bestFit="1" customWidth="1"/>
    <col min="32" max="32" width="9.140625" style="73"/>
    <col min="33" max="33" width="27.28515625" style="73" bestFit="1" customWidth="1"/>
    <col min="34" max="16384" width="9.140625" style="73"/>
  </cols>
  <sheetData>
    <row r="2" spans="1:33" ht="47.25" customHeight="1">
      <c r="A2" s="233" t="s">
        <v>51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</row>
    <row r="3" spans="1:33" ht="47.25" customHeight="1">
      <c r="A3" s="233" t="s">
        <v>69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</row>
    <row r="4" spans="1:33" ht="47.25" customHeight="1">
      <c r="A4" s="233" t="s">
        <v>122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33" ht="47.2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1:33" s="78" customFormat="1" ht="47.25" customHeight="1">
      <c r="A6" s="76" t="s">
        <v>52</v>
      </c>
      <c r="B6" s="76"/>
      <c r="C6" s="77"/>
      <c r="D6" s="76"/>
      <c r="E6" s="76"/>
      <c r="F6" s="76"/>
      <c r="G6" s="76"/>
      <c r="H6" s="76"/>
      <c r="I6" s="77"/>
      <c r="J6" s="76"/>
      <c r="K6" s="76"/>
      <c r="L6" s="76"/>
      <c r="M6" s="77"/>
      <c r="N6" s="76"/>
      <c r="O6" s="76"/>
      <c r="P6" s="76"/>
      <c r="Q6" s="77"/>
      <c r="R6" s="76"/>
      <c r="S6" s="76"/>
      <c r="T6" s="76"/>
      <c r="U6" s="76"/>
      <c r="V6" s="76"/>
      <c r="W6" s="76"/>
      <c r="Y6" s="79"/>
      <c r="AA6" s="80"/>
    </row>
    <row r="7" spans="1:33" s="78" customFormat="1" ht="47.25" customHeight="1">
      <c r="A7" s="76" t="s">
        <v>53</v>
      </c>
      <c r="B7" s="76"/>
      <c r="C7" s="77"/>
      <c r="D7" s="76"/>
      <c r="E7" s="76"/>
      <c r="F7" s="76"/>
      <c r="G7" s="76"/>
      <c r="H7" s="76"/>
      <c r="I7" s="77"/>
      <c r="J7" s="76"/>
      <c r="K7" s="76"/>
      <c r="L7" s="76"/>
      <c r="M7" s="77"/>
      <c r="N7" s="76"/>
      <c r="O7" s="76"/>
      <c r="P7" s="76"/>
      <c r="Q7" s="77"/>
      <c r="R7" s="76"/>
      <c r="S7" s="76"/>
      <c r="T7" s="76"/>
      <c r="U7" s="76"/>
      <c r="V7" s="76"/>
      <c r="W7" s="76"/>
      <c r="Y7" s="79"/>
      <c r="AA7" s="80"/>
    </row>
    <row r="9" spans="1:33" ht="40.5" customHeight="1">
      <c r="A9" s="232" t="s">
        <v>1</v>
      </c>
      <c r="C9" s="231" t="s">
        <v>121</v>
      </c>
      <c r="D9" s="231" t="s">
        <v>72</v>
      </c>
      <c r="E9" s="231" t="s">
        <v>72</v>
      </c>
      <c r="F9" s="231" t="s">
        <v>72</v>
      </c>
      <c r="G9" s="231" t="s">
        <v>72</v>
      </c>
      <c r="I9" s="231" t="s">
        <v>2</v>
      </c>
      <c r="J9" s="231" t="s">
        <v>2</v>
      </c>
      <c r="K9" s="231" t="s">
        <v>2</v>
      </c>
      <c r="L9" s="231" t="s">
        <v>2</v>
      </c>
      <c r="M9" s="231" t="s">
        <v>2</v>
      </c>
      <c r="N9" s="231" t="s">
        <v>2</v>
      </c>
      <c r="O9" s="231" t="s">
        <v>2</v>
      </c>
      <c r="Q9" s="231" t="s">
        <v>123</v>
      </c>
      <c r="R9" s="231" t="s">
        <v>73</v>
      </c>
      <c r="S9" s="231" t="s">
        <v>73</v>
      </c>
      <c r="T9" s="231" t="s">
        <v>73</v>
      </c>
      <c r="U9" s="231" t="s">
        <v>73</v>
      </c>
      <c r="V9" s="231" t="s">
        <v>73</v>
      </c>
      <c r="W9" s="231" t="s">
        <v>73</v>
      </c>
      <c r="X9" s="231" t="s">
        <v>73</v>
      </c>
      <c r="Y9" s="231" t="s">
        <v>73</v>
      </c>
    </row>
    <row r="10" spans="1:33" ht="33.75" customHeight="1">
      <c r="A10" s="232" t="s">
        <v>1</v>
      </c>
      <c r="C10" s="230" t="s">
        <v>4</v>
      </c>
      <c r="E10" s="230" t="s">
        <v>5</v>
      </c>
      <c r="G10" s="230" t="s">
        <v>6</v>
      </c>
      <c r="I10" s="232" t="s">
        <v>7</v>
      </c>
      <c r="J10" s="232" t="s">
        <v>7</v>
      </c>
      <c r="K10" s="232" t="s">
        <v>7</v>
      </c>
      <c r="M10" s="232" t="s">
        <v>8</v>
      </c>
      <c r="N10" s="232" t="s">
        <v>8</v>
      </c>
      <c r="O10" s="232" t="s">
        <v>8</v>
      </c>
      <c r="Q10" s="230" t="s">
        <v>4</v>
      </c>
      <c r="S10" s="230" t="s">
        <v>9</v>
      </c>
      <c r="U10" s="230" t="s">
        <v>5</v>
      </c>
      <c r="V10" s="230"/>
      <c r="W10" s="230" t="s">
        <v>6</v>
      </c>
      <c r="Y10" s="234" t="s">
        <v>10</v>
      </c>
    </row>
    <row r="11" spans="1:33" ht="60.75" customHeight="1">
      <c r="A11" s="232" t="s">
        <v>1</v>
      </c>
      <c r="C11" s="231" t="s">
        <v>4</v>
      </c>
      <c r="E11" s="231" t="s">
        <v>5</v>
      </c>
      <c r="G11" s="231" t="s">
        <v>6</v>
      </c>
      <c r="I11" s="81" t="s">
        <v>4</v>
      </c>
      <c r="K11" s="81" t="s">
        <v>5</v>
      </c>
      <c r="M11" s="81" t="s">
        <v>4</v>
      </c>
      <c r="O11" s="81" t="s">
        <v>11</v>
      </c>
      <c r="Q11" s="231" t="s">
        <v>4</v>
      </c>
      <c r="S11" s="231" t="s">
        <v>9</v>
      </c>
      <c r="U11" s="231" t="s">
        <v>5</v>
      </c>
      <c r="V11" s="231"/>
      <c r="W11" s="231"/>
      <c r="Y11" s="235" t="s">
        <v>10</v>
      </c>
    </row>
    <row r="12" spans="1:33" ht="41.25" customHeight="1">
      <c r="A12" s="38" t="s">
        <v>100</v>
      </c>
      <c r="B12" s="174"/>
      <c r="C12" s="38">
        <v>4200000</v>
      </c>
      <c r="D12" s="38"/>
      <c r="E12" s="38">
        <v>26583959769</v>
      </c>
      <c r="F12" s="38"/>
      <c r="G12" s="38">
        <v>21459551400</v>
      </c>
      <c r="H12" s="38"/>
      <c r="I12" s="38">
        <v>0</v>
      </c>
      <c r="J12" s="38"/>
      <c r="K12" s="38">
        <v>0</v>
      </c>
      <c r="L12" s="38"/>
      <c r="M12" s="38">
        <v>-200000</v>
      </c>
      <c r="N12" s="38"/>
      <c r="O12" s="38">
        <v>1003990514</v>
      </c>
      <c r="P12" s="38"/>
      <c r="Q12" s="38">
        <v>4000000</v>
      </c>
      <c r="R12" s="38"/>
      <c r="S12" s="38">
        <v>4410</v>
      </c>
      <c r="T12" s="38"/>
      <c r="U12" s="38">
        <v>25318056923</v>
      </c>
      <c r="V12" s="38"/>
      <c r="W12" s="38">
        <v>17535042000</v>
      </c>
      <c r="X12" s="38"/>
      <c r="Y12" s="198">
        <f>W12/'جمع درآمدها'!$J$6</f>
        <v>5.3834413016264964E-3</v>
      </c>
      <c r="AA12" s="202"/>
      <c r="AB12" s="203"/>
      <c r="AD12" s="85" t="s">
        <v>140</v>
      </c>
      <c r="AE12" s="86"/>
      <c r="AF12" s="87"/>
      <c r="AG12" s="87"/>
    </row>
    <row r="13" spans="1:33" ht="41.25" customHeight="1">
      <c r="A13" s="38" t="s">
        <v>74</v>
      </c>
      <c r="B13" s="175"/>
      <c r="C13" s="38">
        <v>100000000</v>
      </c>
      <c r="D13" s="38"/>
      <c r="E13" s="38">
        <v>334706628534</v>
      </c>
      <c r="F13" s="38"/>
      <c r="G13" s="38">
        <v>327837689999</v>
      </c>
      <c r="H13" s="38"/>
      <c r="I13" s="38">
        <v>0</v>
      </c>
      <c r="J13" s="38"/>
      <c r="K13" s="38">
        <v>0</v>
      </c>
      <c r="L13" s="38"/>
      <c r="M13" s="38">
        <v>-12000000</v>
      </c>
      <c r="N13" s="38"/>
      <c r="O13" s="38">
        <v>38937336307</v>
      </c>
      <c r="P13" s="38"/>
      <c r="Q13" s="38">
        <v>88000000</v>
      </c>
      <c r="R13" s="38"/>
      <c r="S13" s="38">
        <v>3451</v>
      </c>
      <c r="T13" s="38"/>
      <c r="U13" s="38">
        <v>294541833107</v>
      </c>
      <c r="V13" s="38"/>
      <c r="W13" s="38">
        <v>301881056399</v>
      </c>
      <c r="X13" s="38"/>
      <c r="Y13" s="198">
        <f>W13/'جمع درآمدها'!$J$6</f>
        <v>9.268064183690089E-2</v>
      </c>
      <c r="AA13" s="202"/>
      <c r="AD13" s="85"/>
      <c r="AE13" s="86"/>
      <c r="AF13" s="87"/>
      <c r="AG13" s="87"/>
    </row>
    <row r="14" spans="1:33" ht="41.25" customHeight="1">
      <c r="A14" s="38" t="s">
        <v>67</v>
      </c>
      <c r="B14" s="175"/>
      <c r="C14" s="38">
        <v>37380000</v>
      </c>
      <c r="D14" s="38"/>
      <c r="E14" s="38">
        <v>77442127287</v>
      </c>
      <c r="F14" s="38"/>
      <c r="G14" s="38">
        <v>80111761884</v>
      </c>
      <c r="H14" s="38"/>
      <c r="I14" s="38">
        <v>0</v>
      </c>
      <c r="J14" s="38"/>
      <c r="K14" s="38">
        <v>0</v>
      </c>
      <c r="L14" s="38"/>
      <c r="M14" s="38">
        <v>-23380000</v>
      </c>
      <c r="N14" s="38"/>
      <c r="O14" s="38">
        <v>50799510882</v>
      </c>
      <c r="P14" s="38"/>
      <c r="Q14" s="38">
        <v>14000000</v>
      </c>
      <c r="R14" s="38"/>
      <c r="S14" s="38">
        <v>2176</v>
      </c>
      <c r="T14" s="38"/>
      <c r="U14" s="38">
        <v>29004542045</v>
      </c>
      <c r="V14" s="38"/>
      <c r="W14" s="38">
        <v>30282739200</v>
      </c>
      <c r="X14" s="38"/>
      <c r="Y14" s="198">
        <f>W14/'جمع درآمدها'!$J$6</f>
        <v>9.2971176764597274E-3</v>
      </c>
      <c r="AA14" s="202"/>
      <c r="AD14" s="85"/>
      <c r="AE14" s="86"/>
      <c r="AF14" s="87"/>
      <c r="AG14" s="87"/>
    </row>
    <row r="15" spans="1:33" ht="41.25" customHeight="1">
      <c r="A15" s="38" t="s">
        <v>68</v>
      </c>
      <c r="B15" s="175"/>
      <c r="C15" s="38">
        <v>5000000</v>
      </c>
      <c r="D15" s="38"/>
      <c r="E15" s="38">
        <v>34766513408</v>
      </c>
      <c r="F15" s="38"/>
      <c r="G15" s="38">
        <v>28926855000</v>
      </c>
      <c r="H15" s="38"/>
      <c r="I15" s="38">
        <v>200000</v>
      </c>
      <c r="J15" s="38"/>
      <c r="K15" s="38">
        <v>946587087</v>
      </c>
      <c r="L15" s="38"/>
      <c r="M15" s="38">
        <v>-200000</v>
      </c>
      <c r="N15" s="38"/>
      <c r="O15" s="38">
        <v>1093455015</v>
      </c>
      <c r="P15" s="38"/>
      <c r="Q15" s="38">
        <v>5000000</v>
      </c>
      <c r="R15" s="38"/>
      <c r="S15" s="38">
        <v>4512</v>
      </c>
      <c r="T15" s="38"/>
      <c r="U15" s="38">
        <v>34322439959</v>
      </c>
      <c r="V15" s="38"/>
      <c r="W15" s="38">
        <v>22425768000</v>
      </c>
      <c r="X15" s="38"/>
      <c r="Y15" s="198">
        <f>W15/'جمع درآمدها'!$J$6</f>
        <v>6.8849453381345672E-3</v>
      </c>
      <c r="AA15" s="202"/>
      <c r="AD15" s="85"/>
      <c r="AE15" s="86"/>
      <c r="AF15" s="87"/>
      <c r="AG15" s="87"/>
    </row>
    <row r="16" spans="1:33" ht="41.25" customHeight="1">
      <c r="A16" s="38" t="s">
        <v>99</v>
      </c>
      <c r="B16" s="175"/>
      <c r="C16" s="38">
        <v>2400000</v>
      </c>
      <c r="D16" s="38"/>
      <c r="E16" s="38">
        <v>7268367170</v>
      </c>
      <c r="F16" s="38"/>
      <c r="G16" s="38">
        <v>5339241360</v>
      </c>
      <c r="H16" s="38"/>
      <c r="I16" s="38">
        <v>0</v>
      </c>
      <c r="J16" s="38"/>
      <c r="K16" s="38">
        <v>0</v>
      </c>
      <c r="L16" s="38"/>
      <c r="M16" s="38">
        <v>0</v>
      </c>
      <c r="N16" s="38"/>
      <c r="O16" s="38">
        <v>0</v>
      </c>
      <c r="P16" s="38"/>
      <c r="Q16" s="38">
        <v>2400000</v>
      </c>
      <c r="R16" s="38"/>
      <c r="S16" s="38">
        <v>2064</v>
      </c>
      <c r="T16" s="38"/>
      <c r="U16" s="38">
        <v>7268367170</v>
      </c>
      <c r="V16" s="38"/>
      <c r="W16" s="38">
        <v>4924126080</v>
      </c>
      <c r="X16" s="38"/>
      <c r="Y16" s="198">
        <f>W16/'جمع درآمدها'!$J$6</f>
        <v>1.5117582104159305E-3</v>
      </c>
      <c r="AA16" s="202"/>
      <c r="AD16" s="85"/>
      <c r="AE16" s="86"/>
      <c r="AF16" s="87"/>
      <c r="AG16" s="87"/>
    </row>
    <row r="17" spans="1:33" ht="41.25" customHeight="1">
      <c r="A17" s="38" t="s">
        <v>78</v>
      </c>
      <c r="B17" s="175"/>
      <c r="C17" s="38">
        <v>5800000</v>
      </c>
      <c r="D17" s="38"/>
      <c r="E17" s="38">
        <v>140980566952</v>
      </c>
      <c r="F17" s="38"/>
      <c r="G17" s="38">
        <v>110697408000</v>
      </c>
      <c r="H17" s="38"/>
      <c r="I17" s="38">
        <v>0</v>
      </c>
      <c r="J17" s="38"/>
      <c r="K17" s="38">
        <v>0</v>
      </c>
      <c r="L17" s="38"/>
      <c r="M17" s="38">
        <v>-200000</v>
      </c>
      <c r="N17" s="38"/>
      <c r="O17" s="38">
        <v>3262472105</v>
      </c>
      <c r="P17" s="38"/>
      <c r="Q17" s="38">
        <v>5600000</v>
      </c>
      <c r="R17" s="38"/>
      <c r="S17" s="38">
        <v>16380</v>
      </c>
      <c r="T17" s="38"/>
      <c r="U17" s="38">
        <v>136119168091</v>
      </c>
      <c r="V17" s="38"/>
      <c r="W17" s="38">
        <v>91182218400</v>
      </c>
      <c r="X17" s="38"/>
      <c r="Y17" s="198">
        <f>W17/'جمع درآمدها'!$J$6</f>
        <v>2.7993894768457782E-2</v>
      </c>
      <c r="AA17" s="202"/>
      <c r="AD17" s="85"/>
      <c r="AE17" s="86"/>
      <c r="AF17" s="87"/>
      <c r="AG17" s="87"/>
    </row>
    <row r="18" spans="1:33" ht="41.25" customHeight="1">
      <c r="A18" s="38" t="s">
        <v>86</v>
      </c>
      <c r="B18" s="175"/>
      <c r="C18" s="38">
        <v>9400000</v>
      </c>
      <c r="D18" s="38"/>
      <c r="E18" s="38">
        <v>289974919425</v>
      </c>
      <c r="F18" s="38"/>
      <c r="G18" s="38">
        <v>247898177100</v>
      </c>
      <c r="H18" s="38"/>
      <c r="I18" s="38">
        <v>0</v>
      </c>
      <c r="J18" s="38"/>
      <c r="K18" s="38">
        <v>0</v>
      </c>
      <c r="L18" s="38"/>
      <c r="M18" s="38">
        <v>0</v>
      </c>
      <c r="N18" s="38"/>
      <c r="O18" s="38">
        <v>0</v>
      </c>
      <c r="P18" s="38"/>
      <c r="Q18" s="38">
        <v>9400000</v>
      </c>
      <c r="R18" s="38"/>
      <c r="S18" s="38">
        <v>23450</v>
      </c>
      <c r="T18" s="38"/>
      <c r="U18" s="38">
        <v>289974919425</v>
      </c>
      <c r="V18" s="38"/>
      <c r="W18" s="38">
        <v>219118441500</v>
      </c>
      <c r="X18" s="38"/>
      <c r="Y18" s="198">
        <f>W18/'جمع درآمدها'!$J$6</f>
        <v>6.7271653408023158E-2</v>
      </c>
      <c r="AA18" s="202"/>
      <c r="AD18" s="85"/>
      <c r="AE18" s="86"/>
      <c r="AF18" s="87"/>
      <c r="AG18" s="87"/>
    </row>
    <row r="19" spans="1:33" ht="41.25" customHeight="1">
      <c r="A19" s="38" t="s">
        <v>101</v>
      </c>
      <c r="B19" s="175"/>
      <c r="C19" s="38">
        <v>8200000</v>
      </c>
      <c r="D19" s="38"/>
      <c r="E19" s="38">
        <v>187494839575</v>
      </c>
      <c r="F19" s="38"/>
      <c r="G19" s="38">
        <v>155280550500</v>
      </c>
      <c r="H19" s="38"/>
      <c r="I19" s="38">
        <v>200000</v>
      </c>
      <c r="J19" s="38"/>
      <c r="K19" s="38">
        <v>3607272335</v>
      </c>
      <c r="L19" s="38"/>
      <c r="M19" s="38">
        <v>0</v>
      </c>
      <c r="N19" s="38"/>
      <c r="O19" s="38">
        <v>0</v>
      </c>
      <c r="P19" s="38"/>
      <c r="Q19" s="38">
        <v>8400000</v>
      </c>
      <c r="R19" s="38"/>
      <c r="S19" s="38">
        <v>15160</v>
      </c>
      <c r="T19" s="38"/>
      <c r="U19" s="38">
        <v>191102111910</v>
      </c>
      <c r="V19" s="38"/>
      <c r="W19" s="38">
        <v>126586303200</v>
      </c>
      <c r="X19" s="38"/>
      <c r="Y19" s="198">
        <f>W19/'جمع درآمدها'!$J$6</f>
        <v>3.8863319110789378E-2</v>
      </c>
      <c r="AA19" s="202"/>
      <c r="AD19" s="85"/>
      <c r="AE19" s="86"/>
      <c r="AF19" s="87"/>
      <c r="AG19" s="87"/>
    </row>
    <row r="20" spans="1:33" ht="41.25" customHeight="1">
      <c r="A20" s="38" t="s">
        <v>81</v>
      </c>
      <c r="B20" s="175"/>
      <c r="C20" s="38">
        <v>94000000</v>
      </c>
      <c r="D20" s="38"/>
      <c r="E20" s="38">
        <v>108119282424</v>
      </c>
      <c r="F20" s="38"/>
      <c r="G20" s="38">
        <v>95870158200</v>
      </c>
      <c r="H20" s="38"/>
      <c r="I20" s="38">
        <v>0</v>
      </c>
      <c r="J20" s="38"/>
      <c r="K20" s="38">
        <v>0</v>
      </c>
      <c r="L20" s="38"/>
      <c r="M20" s="38">
        <v>-6000000</v>
      </c>
      <c r="N20" s="38"/>
      <c r="O20" s="38">
        <v>5866822591</v>
      </c>
      <c r="P20" s="38"/>
      <c r="Q20" s="38">
        <v>88000000</v>
      </c>
      <c r="R20" s="38"/>
      <c r="S20" s="38">
        <v>1029</v>
      </c>
      <c r="T20" s="38"/>
      <c r="U20" s="38">
        <v>101218051638</v>
      </c>
      <c r="V20" s="38"/>
      <c r="W20" s="38">
        <v>90013215600</v>
      </c>
      <c r="X20" s="38"/>
      <c r="Y20" s="198">
        <f>W20/'جمع درآمدها'!$J$6</f>
        <v>2.7634998681682683E-2</v>
      </c>
      <c r="AA20" s="202"/>
      <c r="AD20" s="85"/>
      <c r="AE20" s="86"/>
      <c r="AF20" s="87"/>
      <c r="AG20" s="87"/>
    </row>
    <row r="21" spans="1:33" ht="41.25" customHeight="1">
      <c r="A21" s="38" t="s">
        <v>85</v>
      </c>
      <c r="B21" s="175"/>
      <c r="C21" s="38">
        <v>1378889</v>
      </c>
      <c r="D21" s="38"/>
      <c r="E21" s="38">
        <v>23214996013</v>
      </c>
      <c r="F21" s="38"/>
      <c r="G21" s="38">
        <v>25426199523.8475</v>
      </c>
      <c r="H21" s="38"/>
      <c r="I21" s="38">
        <v>0</v>
      </c>
      <c r="J21" s="38"/>
      <c r="K21" s="38">
        <v>0</v>
      </c>
      <c r="L21" s="38"/>
      <c r="M21" s="38">
        <v>-378889</v>
      </c>
      <c r="N21" s="38"/>
      <c r="O21" s="38">
        <v>6900911920</v>
      </c>
      <c r="P21" s="38"/>
      <c r="Q21" s="38">
        <v>1000000</v>
      </c>
      <c r="R21" s="38"/>
      <c r="S21" s="38">
        <v>18070</v>
      </c>
      <c r="T21" s="38"/>
      <c r="U21" s="38">
        <v>16836015090</v>
      </c>
      <c r="V21" s="38"/>
      <c r="W21" s="38">
        <v>17962483500</v>
      </c>
      <c r="X21" s="38"/>
      <c r="Y21" s="198">
        <f>W21/'جمع درآمدها'!$J$6</f>
        <v>5.5146703129473236E-3</v>
      </c>
      <c r="AA21" s="202"/>
      <c r="AB21" s="83"/>
      <c r="AC21" s="84"/>
      <c r="AD21" s="85"/>
      <c r="AE21" s="86"/>
      <c r="AF21" s="87"/>
      <c r="AG21" s="87"/>
    </row>
    <row r="22" spans="1:33" ht="41.25" customHeight="1">
      <c r="A22" s="38" t="s">
        <v>65</v>
      </c>
      <c r="B22" s="175"/>
      <c r="C22" s="38">
        <v>6400000</v>
      </c>
      <c r="D22" s="38"/>
      <c r="E22" s="38">
        <v>125558759268</v>
      </c>
      <c r="F22" s="38"/>
      <c r="G22" s="38">
        <v>298564905600</v>
      </c>
      <c r="H22" s="38"/>
      <c r="I22" s="38">
        <v>100000</v>
      </c>
      <c r="J22" s="38"/>
      <c r="K22" s="38">
        <v>4535705213</v>
      </c>
      <c r="L22" s="38"/>
      <c r="M22" s="38">
        <v>0</v>
      </c>
      <c r="N22" s="38"/>
      <c r="O22" s="38">
        <v>0</v>
      </c>
      <c r="P22" s="38"/>
      <c r="Q22" s="38">
        <v>6500000</v>
      </c>
      <c r="R22" s="38"/>
      <c r="S22" s="38">
        <v>37670</v>
      </c>
      <c r="T22" s="38"/>
      <c r="U22" s="38">
        <v>130094464481</v>
      </c>
      <c r="V22" s="38"/>
      <c r="W22" s="38">
        <v>243398112750</v>
      </c>
      <c r="X22" s="38"/>
      <c r="Y22" s="198">
        <f>W22/'جمع درآمدها'!$J$6</f>
        <v>7.4725766434793409E-2</v>
      </c>
      <c r="AA22" s="202"/>
      <c r="AB22" s="83"/>
      <c r="AC22" s="84"/>
      <c r="AD22" s="85"/>
      <c r="AE22" s="86"/>
      <c r="AF22" s="87"/>
      <c r="AG22" s="87"/>
    </row>
    <row r="23" spans="1:33" ht="41.25" customHeight="1">
      <c r="A23" s="38" t="s">
        <v>87</v>
      </c>
      <c r="B23" s="175"/>
      <c r="C23" s="38">
        <v>3500000</v>
      </c>
      <c r="D23" s="38"/>
      <c r="E23" s="38">
        <v>113680352495</v>
      </c>
      <c r="F23" s="38"/>
      <c r="G23" s="38">
        <v>104375250000</v>
      </c>
      <c r="H23" s="38"/>
      <c r="I23" s="38">
        <v>0</v>
      </c>
      <c r="J23" s="38"/>
      <c r="K23" s="38">
        <v>0</v>
      </c>
      <c r="L23" s="38"/>
      <c r="M23" s="38">
        <v>0</v>
      </c>
      <c r="N23" s="38"/>
      <c r="O23" s="38">
        <v>0</v>
      </c>
      <c r="P23" s="38"/>
      <c r="Q23" s="38">
        <v>3500000</v>
      </c>
      <c r="R23" s="38"/>
      <c r="S23" s="38">
        <v>30300</v>
      </c>
      <c r="T23" s="38"/>
      <c r="U23" s="38">
        <v>113680352495</v>
      </c>
      <c r="V23" s="38"/>
      <c r="W23" s="38">
        <v>105419002500</v>
      </c>
      <c r="X23" s="38"/>
      <c r="Y23" s="198">
        <f>W23/'جمع درآمدها'!$J$6</f>
        <v>3.2364736396683101E-2</v>
      </c>
      <c r="AA23" s="202"/>
      <c r="AB23" s="83"/>
      <c r="AC23" s="84"/>
      <c r="AD23" s="85"/>
      <c r="AE23" s="86"/>
      <c r="AF23" s="87"/>
      <c r="AG23" s="87"/>
    </row>
    <row r="24" spans="1:33" ht="41.25" customHeight="1">
      <c r="A24" s="38" t="s">
        <v>79</v>
      </c>
      <c r="B24" s="175"/>
      <c r="C24" s="38">
        <v>6200000</v>
      </c>
      <c r="D24" s="38"/>
      <c r="E24" s="38">
        <v>157446004839</v>
      </c>
      <c r="F24" s="38"/>
      <c r="G24" s="38">
        <v>272039675400</v>
      </c>
      <c r="H24" s="38"/>
      <c r="I24" s="38">
        <v>0</v>
      </c>
      <c r="J24" s="38"/>
      <c r="K24" s="38">
        <v>0</v>
      </c>
      <c r="L24" s="38"/>
      <c r="M24" s="38">
        <v>-100000</v>
      </c>
      <c r="N24" s="38"/>
      <c r="O24" s="38">
        <v>4403641565</v>
      </c>
      <c r="P24" s="38"/>
      <c r="Q24" s="38">
        <v>6100000</v>
      </c>
      <c r="R24" s="38"/>
      <c r="S24" s="38">
        <v>38760</v>
      </c>
      <c r="T24" s="38"/>
      <c r="U24" s="38">
        <v>154906553148</v>
      </c>
      <c r="V24" s="38"/>
      <c r="W24" s="38">
        <v>235029205800</v>
      </c>
      <c r="X24" s="38"/>
      <c r="Y24" s="198">
        <f>W24/'جمع درآمدها'!$J$6</f>
        <v>7.2156424466630523E-2</v>
      </c>
      <c r="AA24" s="202"/>
      <c r="AB24" s="83"/>
      <c r="AC24" s="84"/>
      <c r="AD24" s="85"/>
      <c r="AE24" s="86"/>
      <c r="AF24" s="87"/>
      <c r="AG24" s="87"/>
    </row>
    <row r="25" spans="1:33" ht="41.25" customHeight="1">
      <c r="A25" s="38" t="s">
        <v>80</v>
      </c>
      <c r="B25" s="175"/>
      <c r="C25" s="38">
        <v>18200000</v>
      </c>
      <c r="D25" s="38"/>
      <c r="E25" s="38">
        <v>356022692453</v>
      </c>
      <c r="F25" s="38"/>
      <c r="G25" s="38">
        <v>389152682099</v>
      </c>
      <c r="H25" s="38"/>
      <c r="I25" s="38">
        <v>0</v>
      </c>
      <c r="J25" s="38"/>
      <c r="K25" s="38">
        <v>0</v>
      </c>
      <c r="L25" s="38"/>
      <c r="M25" s="38">
        <v>-200000</v>
      </c>
      <c r="N25" s="38"/>
      <c r="O25" s="38">
        <v>4370837866</v>
      </c>
      <c r="P25" s="38"/>
      <c r="Q25" s="38">
        <v>18000000</v>
      </c>
      <c r="R25" s="38"/>
      <c r="S25" s="38">
        <v>21960</v>
      </c>
      <c r="T25" s="38"/>
      <c r="U25" s="38">
        <v>352110355172</v>
      </c>
      <c r="V25" s="38"/>
      <c r="W25" s="38">
        <v>392928084000</v>
      </c>
      <c r="X25" s="38"/>
      <c r="Y25" s="198">
        <f>W25/'جمع درآمدها'!$J$6</f>
        <v>0.12063303161603864</v>
      </c>
      <c r="AA25" s="202"/>
      <c r="AB25" s="83"/>
      <c r="AC25" s="84"/>
      <c r="AD25" s="85"/>
      <c r="AE25" s="86"/>
      <c r="AF25" s="87"/>
      <c r="AG25" s="87"/>
    </row>
    <row r="26" spans="1:33" ht="41.25" customHeight="1">
      <c r="A26" s="38" t="s">
        <v>103</v>
      </c>
      <c r="B26" s="175"/>
      <c r="C26" s="38">
        <v>11000000</v>
      </c>
      <c r="D26" s="38"/>
      <c r="E26" s="38">
        <v>46472768412</v>
      </c>
      <c r="F26" s="38"/>
      <c r="G26" s="38">
        <v>41933999250</v>
      </c>
      <c r="H26" s="38"/>
      <c r="I26" s="38">
        <v>0</v>
      </c>
      <c r="J26" s="38"/>
      <c r="K26" s="38">
        <v>0</v>
      </c>
      <c r="L26" s="38"/>
      <c r="M26" s="38">
        <v>0</v>
      </c>
      <c r="N26" s="38"/>
      <c r="O26" s="38">
        <v>0</v>
      </c>
      <c r="P26" s="38"/>
      <c r="Q26" s="38">
        <v>11000000</v>
      </c>
      <c r="R26" s="38"/>
      <c r="S26" s="38">
        <v>3730</v>
      </c>
      <c r="T26" s="38"/>
      <c r="U26" s="38">
        <v>46472768412</v>
      </c>
      <c r="V26" s="38"/>
      <c r="W26" s="38">
        <v>40785871500</v>
      </c>
      <c r="X26" s="38"/>
      <c r="Y26" s="198">
        <f>W26/'جمع درآمدها'!$J$6</f>
        <v>1.2521689149984985E-2</v>
      </c>
      <c r="AA26" s="202"/>
      <c r="AB26" s="83"/>
      <c r="AC26" s="84"/>
      <c r="AD26" s="85"/>
      <c r="AE26" s="86"/>
      <c r="AF26" s="87"/>
      <c r="AG26" s="87"/>
    </row>
    <row r="27" spans="1:33" ht="41.25" customHeight="1">
      <c r="A27" s="38" t="s">
        <v>102</v>
      </c>
      <c r="B27" s="175"/>
      <c r="C27" s="38">
        <v>565830</v>
      </c>
      <c r="D27" s="38"/>
      <c r="E27" s="38">
        <v>35138568797</v>
      </c>
      <c r="F27" s="38"/>
      <c r="G27" s="38">
        <v>33888414517.875</v>
      </c>
      <c r="H27" s="38"/>
      <c r="I27" s="38">
        <v>194170</v>
      </c>
      <c r="J27" s="38"/>
      <c r="K27" s="38">
        <v>11437469827</v>
      </c>
      <c r="L27" s="38"/>
      <c r="M27" s="38">
        <v>0</v>
      </c>
      <c r="N27" s="38"/>
      <c r="O27" s="38">
        <v>0</v>
      </c>
      <c r="P27" s="38"/>
      <c r="Q27" s="38">
        <v>760000</v>
      </c>
      <c r="R27" s="38"/>
      <c r="S27" s="38">
        <v>58370</v>
      </c>
      <c r="T27" s="38"/>
      <c r="U27" s="38">
        <v>46576038624</v>
      </c>
      <c r="V27" s="38"/>
      <c r="W27" s="38">
        <v>44097250860</v>
      </c>
      <c r="X27" s="38"/>
      <c r="Y27" s="198">
        <f>W27/'جمع درآمدها'!$J$6</f>
        <v>1.3538317248849963E-2</v>
      </c>
      <c r="AA27" s="202"/>
      <c r="AB27" s="83"/>
      <c r="AC27" s="84"/>
      <c r="AD27" s="85"/>
      <c r="AE27" s="86"/>
      <c r="AF27" s="87"/>
      <c r="AG27" s="87"/>
    </row>
    <row r="28" spans="1:33" ht="41.25" customHeight="1">
      <c r="A28" s="38" t="s">
        <v>98</v>
      </c>
      <c r="B28" s="175"/>
      <c r="C28" s="38">
        <v>100000000</v>
      </c>
      <c r="D28" s="38"/>
      <c r="E28" s="38">
        <v>346052885098</v>
      </c>
      <c r="F28" s="38"/>
      <c r="G28" s="38">
        <v>268294095000</v>
      </c>
      <c r="H28" s="38"/>
      <c r="I28" s="38">
        <v>0</v>
      </c>
      <c r="J28" s="38"/>
      <c r="K28" s="38">
        <v>0</v>
      </c>
      <c r="L28" s="38"/>
      <c r="M28" s="38">
        <v>0</v>
      </c>
      <c r="N28" s="38"/>
      <c r="O28" s="38">
        <v>0</v>
      </c>
      <c r="P28" s="38"/>
      <c r="Q28" s="38">
        <v>100000000</v>
      </c>
      <c r="R28" s="38"/>
      <c r="S28" s="38">
        <v>2672</v>
      </c>
      <c r="T28" s="38"/>
      <c r="U28" s="38">
        <v>346052885098</v>
      </c>
      <c r="V28" s="38"/>
      <c r="W28" s="38">
        <v>265610160000</v>
      </c>
      <c r="X28" s="38"/>
      <c r="Y28" s="198">
        <f>W28/'جمع درآمدها'!$J$6</f>
        <v>8.1545097267267566E-2</v>
      </c>
      <c r="AA28" s="202"/>
      <c r="AB28" s="83"/>
      <c r="AC28" s="84"/>
      <c r="AD28" s="85"/>
      <c r="AE28" s="86"/>
      <c r="AF28" s="87"/>
      <c r="AG28" s="87"/>
    </row>
    <row r="29" spans="1:33" ht="41.25" customHeight="1">
      <c r="A29" s="38" t="s">
        <v>66</v>
      </c>
      <c r="B29" s="175"/>
      <c r="C29" s="38">
        <v>50000000</v>
      </c>
      <c r="D29" s="38"/>
      <c r="E29" s="38">
        <v>447695427624</v>
      </c>
      <c r="F29" s="38"/>
      <c r="G29" s="38">
        <v>306167400000</v>
      </c>
      <c r="H29" s="38"/>
      <c r="I29" s="38">
        <v>200000</v>
      </c>
      <c r="J29" s="38"/>
      <c r="K29" s="38">
        <v>1143036931</v>
      </c>
      <c r="L29" s="38"/>
      <c r="M29" s="38">
        <v>-200000</v>
      </c>
      <c r="N29" s="38"/>
      <c r="O29" s="38">
        <v>1188883823</v>
      </c>
      <c r="P29" s="38"/>
      <c r="Q29" s="38">
        <v>50000000</v>
      </c>
      <c r="R29" s="38"/>
      <c r="S29" s="38">
        <v>5440</v>
      </c>
      <c r="T29" s="38"/>
      <c r="U29" s="38">
        <v>447047682844</v>
      </c>
      <c r="V29" s="38"/>
      <c r="W29" s="38">
        <v>270381600000</v>
      </c>
      <c r="X29" s="38"/>
      <c r="Y29" s="198">
        <f>W29/'جمع درآمدها'!$J$6</f>
        <v>8.3009979254104707E-2</v>
      </c>
      <c r="AA29" s="202"/>
      <c r="AB29" s="83"/>
      <c r="AC29" s="84"/>
      <c r="AD29" s="85"/>
      <c r="AE29" s="86"/>
      <c r="AF29" s="87"/>
      <c r="AG29" s="87"/>
    </row>
    <row r="30" spans="1:33" ht="41.25" customHeight="1">
      <c r="A30" s="38" t="s">
        <v>89</v>
      </c>
      <c r="B30" s="175"/>
      <c r="C30" s="38">
        <v>31800000</v>
      </c>
      <c r="D30" s="38"/>
      <c r="E30" s="38">
        <v>274105342329</v>
      </c>
      <c r="F30" s="38"/>
      <c r="G30" s="38">
        <v>264898420200</v>
      </c>
      <c r="H30" s="38"/>
      <c r="I30" s="38">
        <v>13633</v>
      </c>
      <c r="J30" s="38"/>
      <c r="K30" s="38">
        <v>113258901</v>
      </c>
      <c r="L30" s="38"/>
      <c r="M30" s="38">
        <v>-513633</v>
      </c>
      <c r="N30" s="38"/>
      <c r="O30" s="38">
        <v>4329420955</v>
      </c>
      <c r="P30" s="38"/>
      <c r="Q30" s="38">
        <v>31300000</v>
      </c>
      <c r="R30" s="38"/>
      <c r="S30" s="38">
        <v>8220</v>
      </c>
      <c r="T30" s="38"/>
      <c r="U30" s="38">
        <v>269791256912</v>
      </c>
      <c r="V30" s="38"/>
      <c r="W30" s="38">
        <v>255755148300</v>
      </c>
      <c r="X30" s="38"/>
      <c r="Y30" s="198">
        <f>W30/'جمع درآمدها'!$J$6</f>
        <v>7.851950559695435E-2</v>
      </c>
      <c r="AA30" s="202"/>
      <c r="AB30" s="83"/>
      <c r="AC30" s="84"/>
      <c r="AD30" s="85"/>
      <c r="AE30" s="86"/>
      <c r="AF30" s="87"/>
      <c r="AG30" s="87"/>
    </row>
    <row r="31" spans="1:33" ht="41.25" customHeight="1">
      <c r="A31" s="38" t="s">
        <v>97</v>
      </c>
      <c r="B31" s="176"/>
      <c r="C31" s="38">
        <v>34800000</v>
      </c>
      <c r="D31" s="38"/>
      <c r="E31" s="38">
        <v>211760670702</v>
      </c>
      <c r="F31" s="38"/>
      <c r="G31" s="38">
        <v>244226156400</v>
      </c>
      <c r="H31" s="38"/>
      <c r="I31" s="38">
        <v>106304</v>
      </c>
      <c r="J31" s="38"/>
      <c r="K31" s="38">
        <v>766099076</v>
      </c>
      <c r="L31" s="38"/>
      <c r="M31" s="38">
        <v>0</v>
      </c>
      <c r="N31" s="38"/>
      <c r="O31" s="38">
        <v>0</v>
      </c>
      <c r="P31" s="38"/>
      <c r="Q31" s="38">
        <v>34906304</v>
      </c>
      <c r="R31" s="38"/>
      <c r="S31" s="38">
        <v>7440</v>
      </c>
      <c r="T31" s="38"/>
      <c r="U31" s="38">
        <v>212526769778</v>
      </c>
      <c r="V31" s="38"/>
      <c r="W31" s="38">
        <v>258157669494.52802</v>
      </c>
      <c r="X31" s="38"/>
      <c r="Y31" s="198">
        <f>W31/'جمع درآمدها'!$J$6</f>
        <v>7.9257104732824976E-2</v>
      </c>
      <c r="AA31" s="202"/>
      <c r="AB31" s="83"/>
      <c r="AC31" s="84"/>
      <c r="AD31" s="85"/>
      <c r="AE31" s="86"/>
      <c r="AF31" s="87"/>
      <c r="AG31" s="87"/>
    </row>
    <row r="32" spans="1:33" ht="41.25" customHeight="1" thickBot="1">
      <c r="C32" s="218"/>
      <c r="D32" s="89"/>
      <c r="E32" s="219">
        <f>SUM(E12:E31)</f>
        <v>3344485672574</v>
      </c>
      <c r="F32" s="89"/>
      <c r="G32" s="220">
        <f>SUM(G12:G31)</f>
        <v>3322388591433.7227</v>
      </c>
      <c r="H32" s="89"/>
      <c r="I32" s="181">
        <f>SUM(I12:I31)</f>
        <v>1014107</v>
      </c>
      <c r="J32" s="181"/>
      <c r="K32" s="181">
        <f>SUM(K12:K31)</f>
        <v>22549429370</v>
      </c>
      <c r="L32" s="181"/>
      <c r="M32" s="181">
        <f>SUM(M12:M31)</f>
        <v>-43372522</v>
      </c>
      <c r="N32" s="181"/>
      <c r="O32" s="181">
        <f>SUM(O12:O31)</f>
        <v>122157283543</v>
      </c>
      <c r="P32" s="181"/>
      <c r="Q32" s="218"/>
      <c r="T32" s="89"/>
      <c r="U32" s="219">
        <f>SUM(U12:U31)</f>
        <v>3244964632322</v>
      </c>
      <c r="V32" s="89"/>
      <c r="W32" s="219">
        <f>SUM(W12:W31)</f>
        <v>3033473499083.5278</v>
      </c>
      <c r="Y32" s="197">
        <f>SUM(Y12:Y31)</f>
        <v>0.93130809280957016</v>
      </c>
      <c r="AA32" s="91"/>
      <c r="AB32" s="92"/>
    </row>
    <row r="33" spans="3:23" ht="41.25" customHeight="1" thickTop="1">
      <c r="E33" s="94"/>
      <c r="G33" s="94"/>
      <c r="I33" s="90"/>
      <c r="K33" s="92"/>
      <c r="O33" s="92"/>
      <c r="V33" s="94"/>
    </row>
    <row r="34" spans="3:23" ht="41.25" customHeight="1">
      <c r="E34" s="92"/>
      <c r="I34" s="90"/>
      <c r="K34" s="94"/>
      <c r="O34" s="94"/>
      <c r="V34" s="92"/>
    </row>
    <row r="35" spans="3:23">
      <c r="C35" s="88"/>
      <c r="E35" s="38"/>
      <c r="F35" s="38"/>
      <c r="G35" s="38"/>
      <c r="I35" s="95"/>
      <c r="K35" s="95"/>
      <c r="M35" s="96"/>
      <c r="O35" s="96"/>
      <c r="Q35" s="204"/>
      <c r="U35" s="92"/>
      <c r="W35" s="92"/>
    </row>
    <row r="36" spans="3:23">
      <c r="C36" s="88"/>
      <c r="E36" s="38"/>
      <c r="F36" s="38"/>
      <c r="G36" s="38"/>
      <c r="I36" s="90"/>
      <c r="K36" s="95"/>
      <c r="M36" s="90"/>
      <c r="O36" s="96"/>
      <c r="Q36" s="97"/>
      <c r="U36" s="92"/>
      <c r="W36" s="92"/>
    </row>
    <row r="37" spans="3:23">
      <c r="C37" s="88"/>
      <c r="E37" s="11"/>
      <c r="F37" s="11"/>
      <c r="G37" s="11"/>
      <c r="I37" s="90"/>
      <c r="K37" s="92"/>
      <c r="M37" s="90"/>
      <c r="O37" s="92"/>
      <c r="Q37" s="88"/>
      <c r="U37" s="92"/>
      <c r="W37" s="92"/>
    </row>
    <row r="38" spans="3:23">
      <c r="C38" s="88"/>
      <c r="E38" s="98"/>
      <c r="G38" s="98"/>
      <c r="I38" s="87"/>
      <c r="K38" s="87"/>
      <c r="M38" s="87"/>
      <c r="O38" s="87"/>
      <c r="Q38" s="88"/>
      <c r="U38" s="94"/>
      <c r="W38" s="94"/>
    </row>
    <row r="39" spans="3:23">
      <c r="C39" s="88"/>
      <c r="E39" s="87"/>
      <c r="F39" s="87"/>
      <c r="G39" s="87"/>
      <c r="I39" s="88"/>
      <c r="M39" s="90"/>
      <c r="O39" s="92"/>
      <c r="U39" s="94"/>
      <c r="W39" s="94"/>
    </row>
    <row r="40" spans="3:23">
      <c r="C40" s="88"/>
      <c r="D40" s="88"/>
      <c r="E40" s="88"/>
      <c r="F40" s="88"/>
      <c r="G40" s="88"/>
      <c r="I40" s="90"/>
      <c r="K40" s="87"/>
      <c r="M40" s="90"/>
      <c r="O40" s="92"/>
      <c r="U40" s="87"/>
      <c r="W40" s="94"/>
    </row>
    <row r="41" spans="3:23">
      <c r="E41" s="87"/>
      <c r="M41" s="88"/>
      <c r="U41" s="92"/>
    </row>
    <row r="42" spans="3:23">
      <c r="M42" s="88"/>
      <c r="U42" s="92"/>
    </row>
    <row r="43" spans="3:23">
      <c r="U43" s="92"/>
    </row>
    <row r="44" spans="3:23">
      <c r="U44" s="92"/>
    </row>
  </sheetData>
  <mergeCells count="18">
    <mergeCell ref="V10:V11"/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64" zoomScaleNormal="100" zoomScaleSheetLayoutView="64" workbookViewId="0">
      <selection activeCell="AC10" sqref="AC10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236" t="s">
        <v>51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</row>
    <row r="3" spans="1:39" ht="30">
      <c r="A3" s="236" t="s">
        <v>69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</row>
    <row r="4" spans="1:39" ht="30">
      <c r="A4" s="236" t="s">
        <v>122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</row>
    <row r="6" spans="1:39" ht="40.5">
      <c r="A6" s="13" t="s">
        <v>52</v>
      </c>
    </row>
    <row r="7" spans="1:39" ht="40.5">
      <c r="A7" s="238" t="s">
        <v>90</v>
      </c>
      <c r="B7" s="238"/>
      <c r="C7" s="238"/>
      <c r="D7" s="238"/>
      <c r="E7" s="238"/>
      <c r="F7" s="238"/>
      <c r="G7" s="238"/>
    </row>
    <row r="9" spans="1:39">
      <c r="A9" s="237" t="s">
        <v>106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U9" s="239" t="s">
        <v>2</v>
      </c>
      <c r="V9" s="239"/>
      <c r="W9" s="239"/>
      <c r="X9" s="239"/>
      <c r="Y9" s="239"/>
      <c r="Z9" s="239"/>
      <c r="AA9" s="239"/>
      <c r="AC9" s="239" t="s">
        <v>123</v>
      </c>
      <c r="AD9" s="239"/>
      <c r="AE9" s="239"/>
      <c r="AF9" s="239"/>
      <c r="AG9" s="239"/>
      <c r="AH9" s="239"/>
      <c r="AI9" s="239"/>
      <c r="AJ9" s="239"/>
      <c r="AK9" s="239"/>
    </row>
    <row r="10" spans="1:39" s="9" customFormat="1" ht="101.25">
      <c r="A10" s="14" t="s">
        <v>1</v>
      </c>
      <c r="B10" s="15"/>
      <c r="C10" s="16" t="s">
        <v>91</v>
      </c>
      <c r="D10" s="15"/>
      <c r="E10" s="16" t="s">
        <v>92</v>
      </c>
      <c r="F10" s="15"/>
      <c r="G10" s="16" t="s">
        <v>93</v>
      </c>
      <c r="H10" s="15"/>
      <c r="I10" s="16" t="s">
        <v>94</v>
      </c>
      <c r="J10" s="17"/>
      <c r="K10" s="16" t="s">
        <v>12</v>
      </c>
      <c r="L10" s="15"/>
      <c r="M10" s="16" t="s">
        <v>95</v>
      </c>
      <c r="N10" s="17"/>
      <c r="O10" s="16" t="s">
        <v>4</v>
      </c>
      <c r="P10" s="15"/>
      <c r="Q10" s="16" t="s">
        <v>5</v>
      </c>
      <c r="R10" s="37"/>
      <c r="S10" s="16" t="s">
        <v>6</v>
      </c>
      <c r="T10" s="15"/>
      <c r="U10" s="16" t="s">
        <v>4</v>
      </c>
      <c r="V10" s="14"/>
      <c r="W10" s="16" t="s">
        <v>5</v>
      </c>
      <c r="X10" s="14"/>
      <c r="Y10" s="16" t="s">
        <v>4</v>
      </c>
      <c r="Z10" s="15"/>
      <c r="AA10" s="16" t="s">
        <v>11</v>
      </c>
      <c r="AB10" s="15"/>
      <c r="AC10" s="16" t="s">
        <v>4</v>
      </c>
      <c r="AD10" s="15"/>
      <c r="AE10" s="16" t="s">
        <v>96</v>
      </c>
      <c r="AF10" s="15"/>
      <c r="AG10" s="16" t="s">
        <v>5</v>
      </c>
      <c r="AH10" s="15"/>
      <c r="AI10" s="16" t="s">
        <v>6</v>
      </c>
      <c r="AJ10" s="15"/>
      <c r="AK10" s="16" t="s">
        <v>10</v>
      </c>
      <c r="AM10" s="18"/>
    </row>
    <row r="11" spans="1:39">
      <c r="N11" s="19"/>
      <c r="O11" s="19"/>
      <c r="P11" s="19"/>
      <c r="Q11" s="19"/>
      <c r="R11" s="19"/>
      <c r="S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M11" s="19"/>
    </row>
    <row r="12" spans="1:39" ht="28.5" thickBot="1">
      <c r="O12" s="19">
        <f>SUM(O11:O11)</f>
        <v>0</v>
      </c>
      <c r="P12" s="20"/>
      <c r="Q12" s="21">
        <f>SUM(Q11:Q11)</f>
        <v>0</v>
      </c>
      <c r="R12" s="20"/>
      <c r="S12" s="21">
        <f>SUM(S11:S11)</f>
        <v>0</v>
      </c>
      <c r="T12" s="20"/>
      <c r="V12" s="20"/>
      <c r="W12" s="21">
        <f>SUM(W11:W11)</f>
        <v>0</v>
      </c>
      <c r="X12" s="20"/>
      <c r="Y12" s="19"/>
      <c r="Z12" s="20"/>
      <c r="AA12" s="21">
        <f>SUM(AA11:AA11)</f>
        <v>0</v>
      </c>
      <c r="AB12" s="20"/>
      <c r="AC12" s="20"/>
      <c r="AD12" s="20"/>
      <c r="AE12" s="20"/>
      <c r="AF12" s="20"/>
      <c r="AG12" s="20">
        <f>SUM(AG11:AG11)</f>
        <v>0</v>
      </c>
      <c r="AH12" s="20"/>
      <c r="AI12" s="20">
        <f>SUM(AI11:AI11)</f>
        <v>0</v>
      </c>
      <c r="AK12" s="20">
        <f>SUM(AK11:AK11)</f>
        <v>0</v>
      </c>
    </row>
    <row r="13" spans="1:39" ht="28.5" thickTop="1"/>
    <row r="14" spans="1:39">
      <c r="Q14" s="3"/>
      <c r="S14" s="3"/>
      <c r="Y14" s="19"/>
    </row>
    <row r="15" spans="1:39" ht="31.5">
      <c r="Q15" s="3"/>
      <c r="S15" s="3"/>
      <c r="W15" s="3"/>
      <c r="AA15" s="12"/>
    </row>
    <row r="16" spans="1:39">
      <c r="Q16" s="3"/>
      <c r="S16" s="3"/>
      <c r="W16" s="19"/>
      <c r="Y16" s="19"/>
      <c r="AA16" s="19"/>
    </row>
    <row r="17" spans="17:19">
      <c r="Q17" s="19"/>
      <c r="S17" s="19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zoomScale="70" zoomScaleNormal="100" zoomScaleSheetLayoutView="70" workbookViewId="0">
      <selection activeCell="C24" sqref="C24"/>
    </sheetView>
  </sheetViews>
  <sheetFormatPr defaultColWidth="9.140625" defaultRowHeight="24.75"/>
  <cols>
    <col min="1" max="1" width="58.85546875" style="99" customWidth="1"/>
    <col min="2" max="2" width="1" style="99" customWidth="1"/>
    <col min="3" max="3" width="25.140625" style="99" bestFit="1" customWidth="1"/>
    <col min="4" max="4" width="1" style="99" customWidth="1"/>
    <col min="5" max="5" width="29" style="99" bestFit="1" customWidth="1"/>
    <col min="6" max="6" width="1" style="99" customWidth="1"/>
    <col min="7" max="7" width="28.140625" style="99" bestFit="1" customWidth="1"/>
    <col min="8" max="8" width="1" style="99" customWidth="1"/>
    <col min="9" max="9" width="23.42578125" style="99" bestFit="1" customWidth="1"/>
    <col min="10" max="10" width="1" style="99" customWidth="1"/>
    <col min="11" max="11" width="15.7109375" style="100" customWidth="1"/>
    <col min="12" max="12" width="1" style="99" customWidth="1"/>
    <col min="13" max="13" width="31.85546875" style="99" bestFit="1" customWidth="1"/>
    <col min="14" max="14" width="9.140625" style="99"/>
    <col min="15" max="15" width="13.85546875" style="99" bestFit="1" customWidth="1"/>
    <col min="16" max="16" width="9.140625" style="99"/>
    <col min="17" max="17" width="13.85546875" style="99" bestFit="1" customWidth="1"/>
    <col min="18" max="18" width="9.140625" style="99"/>
    <col min="19" max="19" width="13.85546875" style="99" bestFit="1" customWidth="1"/>
    <col min="20" max="16384" width="9.140625" style="99"/>
  </cols>
  <sheetData>
    <row r="2" spans="1:20" ht="26.25">
      <c r="A2" s="240" t="str">
        <f>سهام!A2</f>
        <v>صندوق سرمایه‌گذاری آهنگ سهام کیان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20" ht="26.25">
      <c r="A3" s="240" t="str">
        <f>سهام!A3</f>
        <v>صورت وضعیت پرتفوی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20" ht="26.25">
      <c r="A4" s="240" t="str">
        <f>سهام!A4</f>
        <v>برای ماه منتهی به 1403/03/31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</row>
    <row r="5" spans="1:20" ht="26.25">
      <c r="C5" s="241"/>
      <c r="D5" s="241"/>
      <c r="E5" s="241"/>
    </row>
    <row r="6" spans="1:20" ht="33.75">
      <c r="A6" s="243" t="s">
        <v>54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</row>
    <row r="7" spans="1:20" ht="27" thickBot="1">
      <c r="A7" s="241" t="s">
        <v>14</v>
      </c>
      <c r="C7" s="101" t="str">
        <f>سهام!C9</f>
        <v>1402/02/31</v>
      </c>
      <c r="E7" s="242" t="s">
        <v>2</v>
      </c>
      <c r="F7" s="242" t="s">
        <v>2</v>
      </c>
      <c r="G7" s="242" t="s">
        <v>2</v>
      </c>
      <c r="I7" s="242" t="str">
        <f>سهام!Q9</f>
        <v>1403/03/31</v>
      </c>
      <c r="J7" s="242" t="s">
        <v>3</v>
      </c>
      <c r="K7" s="242" t="s">
        <v>3</v>
      </c>
    </row>
    <row r="8" spans="1:20" ht="52.5">
      <c r="A8" s="241" t="s">
        <v>14</v>
      </c>
      <c r="C8" s="102" t="s">
        <v>15</v>
      </c>
      <c r="E8" s="102" t="s">
        <v>16</v>
      </c>
      <c r="G8" s="102" t="s">
        <v>17</v>
      </c>
      <c r="I8" s="102" t="s">
        <v>15</v>
      </c>
      <c r="K8" s="103" t="s">
        <v>13</v>
      </c>
    </row>
    <row r="9" spans="1:20" ht="31.5">
      <c r="A9" s="104" t="s">
        <v>112</v>
      </c>
      <c r="C9" s="38">
        <v>101680</v>
      </c>
      <c r="D9" s="38"/>
      <c r="E9" s="38">
        <v>0</v>
      </c>
      <c r="F9" s="38"/>
      <c r="G9" s="38">
        <v>0</v>
      </c>
      <c r="H9" s="38"/>
      <c r="I9" s="38">
        <v>101680</v>
      </c>
      <c r="J9" s="38"/>
      <c r="K9" s="198">
        <f>I9/'جمع درآمدها'!$J$6</f>
        <v>3.121682352111744E-8</v>
      </c>
      <c r="M9" s="199"/>
      <c r="N9" s="200"/>
      <c r="O9" s="105"/>
      <c r="P9" s="39"/>
      <c r="Q9" s="105"/>
      <c r="R9" s="39"/>
      <c r="S9" s="105"/>
      <c r="T9" s="39"/>
    </row>
    <row r="10" spans="1:20" ht="31.5">
      <c r="A10" s="104" t="s">
        <v>113</v>
      </c>
      <c r="C10" s="38">
        <v>1610616171</v>
      </c>
      <c r="D10" s="38"/>
      <c r="E10" s="38">
        <v>127346609735</v>
      </c>
      <c r="F10" s="38"/>
      <c r="G10" s="38">
        <v>128849225766</v>
      </c>
      <c r="H10" s="38"/>
      <c r="I10" s="38">
        <v>108000140</v>
      </c>
      <c r="J10" s="38"/>
      <c r="K10" s="198">
        <f>I10/'جمع درآمدها'!$J$6</f>
        <v>3.3157172606569399E-5</v>
      </c>
      <c r="M10" s="199"/>
      <c r="N10" s="39"/>
      <c r="O10" s="105"/>
      <c r="P10" s="39"/>
      <c r="Q10" s="105"/>
      <c r="R10" s="39"/>
      <c r="S10" s="105"/>
      <c r="T10" s="39"/>
    </row>
    <row r="11" spans="1:20" ht="31.5">
      <c r="A11" s="104" t="s">
        <v>114</v>
      </c>
      <c r="C11" s="38">
        <v>72428047</v>
      </c>
      <c r="D11" s="38"/>
      <c r="E11" s="38">
        <v>306271</v>
      </c>
      <c r="F11" s="38"/>
      <c r="G11" s="38">
        <v>0</v>
      </c>
      <c r="H11" s="38"/>
      <c r="I11" s="38">
        <v>72734318</v>
      </c>
      <c r="J11" s="38"/>
      <c r="K11" s="198">
        <f>I11/'جمع درآمدها'!$J$6</f>
        <v>2.2330196389996416E-5</v>
      </c>
      <c r="M11" s="199"/>
      <c r="N11" s="39"/>
      <c r="O11" s="105"/>
      <c r="P11" s="39"/>
      <c r="R11" s="39"/>
      <c r="S11" s="105"/>
      <c r="T11" s="39"/>
    </row>
    <row r="12" spans="1:20" ht="31.5">
      <c r="A12" s="104" t="s">
        <v>115</v>
      </c>
      <c r="C12" s="38">
        <v>1491924</v>
      </c>
      <c r="D12" s="38"/>
      <c r="E12" s="38">
        <v>6309</v>
      </c>
      <c r="F12" s="38"/>
      <c r="G12" s="38">
        <v>0</v>
      </c>
      <c r="H12" s="38"/>
      <c r="I12" s="38">
        <v>1498233</v>
      </c>
      <c r="J12" s="38"/>
      <c r="K12" s="198">
        <f>I12/'جمع درآمدها'!$J$6</f>
        <v>4.5997320175564855E-7</v>
      </c>
      <c r="M12" s="199"/>
      <c r="N12" s="39"/>
      <c r="O12" s="105"/>
      <c r="P12" s="39"/>
      <c r="R12" s="39"/>
      <c r="S12" s="105"/>
      <c r="T12" s="39"/>
    </row>
    <row r="13" spans="1:20" ht="31.5">
      <c r="A13" s="104" t="s">
        <v>116</v>
      </c>
      <c r="C13" s="38">
        <v>1119335</v>
      </c>
      <c r="D13" s="38"/>
      <c r="E13" s="38">
        <v>4740</v>
      </c>
      <c r="F13" s="38"/>
      <c r="G13" s="38">
        <v>0</v>
      </c>
      <c r="H13" s="38"/>
      <c r="I13" s="38">
        <v>1124075</v>
      </c>
      <c r="J13" s="38"/>
      <c r="K13" s="198">
        <f>I13/'جمع درآمدها'!$J$6</f>
        <v>3.4510278225314794E-7</v>
      </c>
      <c r="M13" s="199"/>
      <c r="N13" s="39"/>
      <c r="P13" s="39"/>
      <c r="Q13" s="105"/>
      <c r="R13" s="39"/>
      <c r="S13" s="105"/>
      <c r="T13" s="39"/>
    </row>
    <row r="14" spans="1:20" ht="31.5">
      <c r="A14" s="104" t="s">
        <v>117</v>
      </c>
      <c r="C14" s="38">
        <v>679456419</v>
      </c>
      <c r="D14" s="38"/>
      <c r="E14" s="38">
        <v>2873527</v>
      </c>
      <c r="F14" s="38"/>
      <c r="G14" s="38">
        <v>680156000</v>
      </c>
      <c r="H14" s="38"/>
      <c r="I14" s="38">
        <v>2173946</v>
      </c>
      <c r="J14" s="38"/>
      <c r="K14" s="198">
        <f>I14/'جمع درآمدها'!$J$6</f>
        <v>6.6742416037017281E-7</v>
      </c>
      <c r="M14" s="199"/>
      <c r="N14" s="39"/>
      <c r="P14" s="39"/>
      <c r="Q14" s="105"/>
      <c r="R14" s="39"/>
      <c r="S14" s="105"/>
      <c r="T14" s="39"/>
    </row>
    <row r="15" spans="1:20" ht="27" thickBot="1">
      <c r="C15" s="221">
        <f>SUM(C9:C14)</f>
        <v>2365213576</v>
      </c>
      <c r="D15" s="104"/>
      <c r="E15" s="221">
        <f>SUM(E9:E14)</f>
        <v>127349800582</v>
      </c>
      <c r="F15" s="104"/>
      <c r="G15" s="221">
        <f>SUM(G9:G14)</f>
        <v>129529381766</v>
      </c>
      <c r="H15" s="104"/>
      <c r="I15" s="221">
        <f>SUM(I9:I14)</f>
        <v>185632392</v>
      </c>
      <c r="J15" s="104"/>
      <c r="K15" s="106">
        <f>SUM(K9:K14)</f>
        <v>5.6991085964465896E-5</v>
      </c>
    </row>
    <row r="16" spans="1:20" ht="25.5" thickTop="1">
      <c r="E16" s="107"/>
    </row>
    <row r="17" spans="3:11">
      <c r="C17" s="108"/>
      <c r="E17" s="108"/>
      <c r="F17" s="108"/>
      <c r="G17" s="108"/>
      <c r="H17" s="108"/>
      <c r="I17" s="108"/>
      <c r="J17" s="108"/>
      <c r="K17" s="109"/>
    </row>
    <row r="18" spans="3:11" ht="30">
      <c r="C18" s="6"/>
      <c r="D18" s="6"/>
      <c r="E18" s="6"/>
      <c r="F18" s="6"/>
      <c r="G18" s="6"/>
      <c r="H18" s="6"/>
      <c r="I18" s="6"/>
    </row>
    <row r="19" spans="3:11">
      <c r="C19" s="110"/>
      <c r="D19" s="110"/>
      <c r="E19" s="110"/>
      <c r="F19" s="110"/>
      <c r="G19" s="110"/>
      <c r="H19" s="110"/>
      <c r="I19" s="110"/>
    </row>
    <row r="20" spans="3:11">
      <c r="C20" s="110"/>
      <c r="E20" s="107"/>
    </row>
    <row r="21" spans="3:11">
      <c r="E21" s="107"/>
    </row>
    <row r="22" spans="3:11">
      <c r="E22" s="107"/>
    </row>
    <row r="23" spans="3:11">
      <c r="E23" s="107"/>
    </row>
    <row r="24" spans="3:11">
      <c r="E24" s="107"/>
    </row>
    <row r="25" spans="3:11">
      <c r="E25" s="107"/>
    </row>
    <row r="26" spans="3:11">
      <c r="E26" s="107"/>
    </row>
    <row r="27" spans="3:11">
      <c r="E27" s="107"/>
    </row>
    <row r="28" spans="3:11">
      <c r="E28" s="107"/>
    </row>
    <row r="29" spans="3:11">
      <c r="E29" s="107"/>
    </row>
    <row r="30" spans="3:11">
      <c r="E30" s="107"/>
    </row>
    <row r="31" spans="3:11">
      <c r="E31" s="107"/>
    </row>
    <row r="32" spans="3:11">
      <c r="E32" s="107"/>
    </row>
    <row r="33" spans="5:5">
      <c r="E33" s="107"/>
    </row>
    <row r="34" spans="5:5">
      <c r="E34" s="107"/>
    </row>
    <row r="35" spans="5:5">
      <c r="E35" s="107"/>
    </row>
    <row r="36" spans="5:5">
      <c r="E36" s="107"/>
    </row>
    <row r="37" spans="5:5">
      <c r="E37" s="107"/>
    </row>
    <row r="38" spans="5:5">
      <c r="E38" s="107"/>
    </row>
    <row r="39" spans="5:5">
      <c r="E39" s="107"/>
    </row>
    <row r="40" spans="5:5">
      <c r="E40" s="107"/>
    </row>
    <row r="41" spans="5:5">
      <c r="E41" s="107"/>
    </row>
    <row r="42" spans="5:5">
      <c r="E42" s="107"/>
    </row>
    <row r="43" spans="5:5">
      <c r="E43" s="107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0"/>
  <sheetViews>
    <sheetView rightToLeft="1" view="pageBreakPreview" zoomScale="80" zoomScaleNormal="100" zoomScaleSheetLayoutView="80" workbookViewId="0">
      <selection activeCell="K11" sqref="K11"/>
    </sheetView>
  </sheetViews>
  <sheetFormatPr defaultColWidth="9.140625" defaultRowHeight="27.75"/>
  <cols>
    <col min="1" max="1" width="57.85546875" style="41" customWidth="1"/>
    <col min="2" max="2" width="1" style="41" customWidth="1"/>
    <col min="3" max="3" width="15.5703125" style="49" customWidth="1"/>
    <col min="4" max="4" width="1" style="41" customWidth="1"/>
    <col min="5" max="5" width="35.42578125" style="41" bestFit="1" customWidth="1"/>
    <col min="6" max="6" width="1" style="41" customWidth="1"/>
    <col min="7" max="7" width="25" style="41" bestFit="1" customWidth="1"/>
    <col min="8" max="8" width="1" style="41" customWidth="1"/>
    <col min="9" max="9" width="25.5703125" style="41" customWidth="1"/>
    <col min="10" max="10" width="37.42578125" style="41" customWidth="1"/>
    <col min="11" max="11" width="21.85546875" style="41" bestFit="1" customWidth="1"/>
    <col min="12" max="12" width="9.140625" style="41"/>
    <col min="13" max="13" width="22.85546875" style="41" bestFit="1" customWidth="1"/>
    <col min="14" max="14" width="3.85546875" style="41" customWidth="1"/>
    <col min="15" max="15" width="22.85546875" style="41" bestFit="1" customWidth="1"/>
    <col min="16" max="16" width="20" style="41" bestFit="1" customWidth="1"/>
    <col min="17" max="17" width="12.7109375" style="41" customWidth="1"/>
    <col min="18" max="16384" width="9.140625" style="41"/>
  </cols>
  <sheetData>
    <row r="2" spans="1:17" ht="30">
      <c r="A2" s="244" t="s">
        <v>51</v>
      </c>
      <c r="B2" s="244"/>
      <c r="C2" s="244"/>
      <c r="D2" s="244"/>
      <c r="E2" s="244"/>
      <c r="F2" s="244"/>
      <c r="G2" s="244"/>
      <c r="H2" s="244"/>
      <c r="I2" s="244"/>
      <c r="J2" s="47"/>
    </row>
    <row r="3" spans="1:17" ht="30">
      <c r="A3" s="244" t="s">
        <v>18</v>
      </c>
      <c r="B3" s="244" t="s">
        <v>18</v>
      </c>
      <c r="C3" s="244"/>
      <c r="D3" s="244"/>
      <c r="E3" s="244" t="s">
        <v>18</v>
      </c>
      <c r="F3" s="244" t="s">
        <v>18</v>
      </c>
      <c r="G3" s="244" t="s">
        <v>18</v>
      </c>
      <c r="H3" s="244"/>
      <c r="I3" s="244"/>
    </row>
    <row r="4" spans="1:17" ht="30">
      <c r="A4" s="244" t="str">
        <f>سهام!A4</f>
        <v>برای ماه منتهی به 1403/03/31</v>
      </c>
      <c r="B4" s="244" t="s">
        <v>0</v>
      </c>
      <c r="C4" s="244"/>
      <c r="D4" s="244"/>
      <c r="E4" s="244" t="s">
        <v>0</v>
      </c>
      <c r="F4" s="244" t="s">
        <v>0</v>
      </c>
      <c r="G4" s="244" t="s">
        <v>0</v>
      </c>
      <c r="H4" s="244"/>
      <c r="I4" s="244"/>
    </row>
    <row r="5" spans="1:17" ht="33.75">
      <c r="A5" s="40"/>
      <c r="B5" s="40"/>
      <c r="C5" s="40"/>
      <c r="D5" s="40"/>
      <c r="E5" s="40"/>
      <c r="F5" s="40"/>
      <c r="G5" s="40"/>
      <c r="H5" s="40"/>
      <c r="I5" s="40"/>
      <c r="J5" s="10">
        <v>-348006542381</v>
      </c>
      <c r="K5" s="82" t="s">
        <v>88</v>
      </c>
    </row>
    <row r="6" spans="1:17" ht="33.75">
      <c r="A6" s="245" t="s">
        <v>56</v>
      </c>
      <c r="B6" s="245"/>
      <c r="C6" s="245"/>
      <c r="D6" s="245"/>
      <c r="E6" s="245"/>
      <c r="F6" s="245"/>
      <c r="G6" s="245"/>
      <c r="J6" s="10">
        <v>3257218016792</v>
      </c>
      <c r="K6" s="82" t="s">
        <v>77</v>
      </c>
    </row>
    <row r="7" spans="1:17" ht="28.5">
      <c r="A7" s="111"/>
      <c r="B7" s="111"/>
      <c r="C7" s="246" t="s">
        <v>126</v>
      </c>
      <c r="D7" s="246"/>
      <c r="E7" s="246"/>
      <c r="F7" s="246"/>
      <c r="G7" s="246"/>
      <c r="H7" s="246"/>
      <c r="I7" s="246"/>
    </row>
    <row r="8" spans="1:17" ht="64.5" customHeight="1" thickBot="1">
      <c r="A8" s="112" t="s">
        <v>22</v>
      </c>
      <c r="C8" s="112" t="s">
        <v>55</v>
      </c>
      <c r="E8" s="112" t="s">
        <v>15</v>
      </c>
      <c r="G8" s="112" t="s">
        <v>40</v>
      </c>
      <c r="I8" s="113" t="s">
        <v>10</v>
      </c>
      <c r="J8" s="114"/>
      <c r="K8" s="114"/>
      <c r="L8" s="114"/>
      <c r="M8" s="114"/>
      <c r="N8" s="114"/>
      <c r="O8" s="114"/>
      <c r="P8" s="114"/>
      <c r="Q8" s="114"/>
    </row>
    <row r="9" spans="1:17" ht="31.5" customHeight="1">
      <c r="A9" s="214" t="s">
        <v>124</v>
      </c>
      <c r="B9" s="214"/>
      <c r="C9" s="217" t="s">
        <v>135</v>
      </c>
      <c r="E9" s="39">
        <f>'سرمایه‌گذاری در سهام '!S34</f>
        <v>-362559157879</v>
      </c>
      <c r="F9" s="177"/>
      <c r="G9" s="210">
        <f>E9/$E$12</f>
        <v>1.0082999428959729</v>
      </c>
      <c r="H9" s="211"/>
      <c r="I9" s="210">
        <f>E9/$J$6</f>
        <v>-0.11130945365336052</v>
      </c>
      <c r="J9" s="114"/>
      <c r="L9" s="114"/>
      <c r="M9" s="114"/>
      <c r="N9" s="114"/>
      <c r="O9" s="114"/>
      <c r="P9" s="114"/>
      <c r="Q9" s="114"/>
    </row>
    <row r="10" spans="1:17">
      <c r="A10" s="215" t="s">
        <v>125</v>
      </c>
      <c r="B10" s="215"/>
      <c r="C10" s="217" t="s">
        <v>136</v>
      </c>
      <c r="E10" s="39">
        <f>'درآمد سپرده بانکی '!G15</f>
        <v>10632151</v>
      </c>
      <c r="F10" s="177"/>
      <c r="G10" s="212">
        <f t="shared" ref="G10:G11" si="0">E10/$E$12</f>
        <v>-2.9568684208327655E-5</v>
      </c>
      <c r="H10" s="213"/>
      <c r="I10" s="212">
        <f t="shared" ref="I10:I11" si="1">E10/$J$6</f>
        <v>3.2641815638952822E-6</v>
      </c>
      <c r="J10" s="114"/>
      <c r="K10" s="114"/>
      <c r="L10" s="114"/>
      <c r="M10" s="114"/>
      <c r="N10" s="114"/>
      <c r="O10" s="114"/>
      <c r="P10" s="114"/>
      <c r="Q10" s="114"/>
    </row>
    <row r="11" spans="1:17">
      <c r="A11" s="216" t="s">
        <v>50</v>
      </c>
      <c r="B11" s="216"/>
      <c r="C11" s="217" t="s">
        <v>137</v>
      </c>
      <c r="E11" s="39">
        <f>'سایر درآمدها '!E13</f>
        <v>2973817395</v>
      </c>
      <c r="F11" s="177"/>
      <c r="G11" s="212">
        <f t="shared" si="0"/>
        <v>-8.2703742117645421E-3</v>
      </c>
      <c r="H11" s="211"/>
      <c r="I11" s="212">
        <f t="shared" si="1"/>
        <v>9.1299304488340078E-4</v>
      </c>
      <c r="J11" s="114"/>
      <c r="K11" s="114"/>
      <c r="L11" s="114"/>
      <c r="M11" s="114"/>
      <c r="N11" s="114"/>
      <c r="O11" s="114"/>
      <c r="P11" s="114"/>
      <c r="Q11" s="114"/>
    </row>
    <row r="12" spans="1:17" ht="32.25" thickBot="1">
      <c r="C12" s="265"/>
      <c r="E12" s="209">
        <f>SUM(E9:E11)</f>
        <v>-359574708333</v>
      </c>
      <c r="F12" s="115"/>
      <c r="G12" s="182">
        <f>SUM(G9:G11)</f>
        <v>1.0000000000000002</v>
      </c>
      <c r="H12" s="115"/>
      <c r="I12" s="182">
        <f>SUM(I9:I11)</f>
        <v>-0.11039319642691323</v>
      </c>
      <c r="J12" s="114"/>
      <c r="K12" s="114"/>
      <c r="L12" s="114"/>
      <c r="M12" s="114"/>
      <c r="N12" s="114"/>
      <c r="O12" s="114"/>
      <c r="P12" s="114"/>
      <c r="Q12" s="114"/>
    </row>
    <row r="13" spans="1:17" ht="28.5" thickTop="1">
      <c r="E13" s="47"/>
      <c r="J13" s="114"/>
      <c r="K13" s="114"/>
      <c r="L13" s="114"/>
      <c r="M13" s="114"/>
      <c r="N13" s="114"/>
      <c r="O13" s="114"/>
      <c r="P13" s="114"/>
      <c r="Q13" s="114"/>
    </row>
    <row r="14" spans="1:17">
      <c r="E14" s="45"/>
      <c r="G14" s="47"/>
      <c r="I14" s="116"/>
      <c r="J14" s="114"/>
      <c r="K14" s="114"/>
      <c r="L14" s="114"/>
      <c r="M14" s="114"/>
      <c r="N14" s="114"/>
      <c r="O14" s="114"/>
      <c r="P14" s="114"/>
      <c r="Q14" s="114"/>
    </row>
    <row r="15" spans="1:17" ht="27.75" customHeight="1">
      <c r="E15" s="47"/>
      <c r="G15" s="47"/>
      <c r="I15" s="47"/>
      <c r="M15" s="48"/>
    </row>
    <row r="16" spans="1:17">
      <c r="E16" s="45"/>
      <c r="G16" s="47"/>
      <c r="I16" s="117"/>
      <c r="M16" s="48"/>
    </row>
    <row r="17" spans="7:13">
      <c r="G17" s="45"/>
      <c r="M17" s="48"/>
    </row>
    <row r="18" spans="7:13">
      <c r="M18" s="48"/>
    </row>
    <row r="19" spans="7:13">
      <c r="M19" s="48"/>
    </row>
    <row r="20" spans="7:13">
      <c r="M20" s="48"/>
    </row>
    <row r="21" spans="7:13">
      <c r="M21" s="48"/>
    </row>
    <row r="22" spans="7:13">
      <c r="M22" s="48"/>
    </row>
    <row r="23" spans="7:13">
      <c r="M23" s="48"/>
    </row>
    <row r="24" spans="7:13" ht="28.5" customHeight="1">
      <c r="M24" s="48"/>
    </row>
    <row r="25" spans="7:13">
      <c r="M25" s="48"/>
    </row>
    <row r="26" spans="7:13">
      <c r="M26" s="48"/>
    </row>
    <row r="27" spans="7:13">
      <c r="M27" s="48"/>
    </row>
    <row r="28" spans="7:13">
      <c r="M28" s="48"/>
    </row>
    <row r="29" spans="7:13">
      <c r="M29" s="48"/>
    </row>
    <row r="30" spans="7:13">
      <c r="M30" s="48"/>
    </row>
    <row r="31" spans="7:13">
      <c r="M31" s="48"/>
    </row>
    <row r="32" spans="7:13">
      <c r="M32" s="48"/>
    </row>
    <row r="33" spans="13:13">
      <c r="M33" s="48"/>
    </row>
    <row r="34" spans="13:13">
      <c r="M34" s="48"/>
    </row>
    <row r="35" spans="13:13">
      <c r="M35" s="48"/>
    </row>
    <row r="36" spans="13:13">
      <c r="M36" s="48"/>
    </row>
    <row r="37" spans="13:13">
      <c r="M37" s="48"/>
    </row>
    <row r="38" spans="13:13">
      <c r="M38" s="48"/>
    </row>
    <row r="39" spans="13:13">
      <c r="M39" s="48"/>
    </row>
    <row r="40" spans="13:13">
      <c r="M40" s="48"/>
    </row>
  </sheetData>
  <mergeCells count="5">
    <mergeCell ref="A2:I2"/>
    <mergeCell ref="A3:I3"/>
    <mergeCell ref="A4:I4"/>
    <mergeCell ref="A6:G6"/>
    <mergeCell ref="C7:I7"/>
  </mergeCells>
  <phoneticPr fontId="59" type="noConversion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59"/>
  <sheetViews>
    <sheetView rightToLeft="1" view="pageBreakPreview" zoomScale="40" zoomScaleNormal="91" zoomScaleSheetLayoutView="40" workbookViewId="0">
      <selection activeCell="I37" sqref="I37"/>
    </sheetView>
  </sheetViews>
  <sheetFormatPr defaultColWidth="9.140625" defaultRowHeight="27.75"/>
  <cols>
    <col min="1" max="1" width="74.140625" style="45" bestFit="1" customWidth="1"/>
    <col min="2" max="2" width="1" style="45" customWidth="1"/>
    <col min="3" max="3" width="44.140625" style="45" bestFit="1" customWidth="1"/>
    <col min="4" max="4" width="1" style="45" customWidth="1"/>
    <col min="5" max="5" width="45.7109375" style="45" bestFit="1" customWidth="1"/>
    <col min="6" max="6" width="2.5703125" style="45" customWidth="1"/>
    <col min="7" max="7" width="44.28515625" style="45" bestFit="1" customWidth="1"/>
    <col min="8" max="8" width="1" style="45" customWidth="1"/>
    <col min="9" max="9" width="49.140625" style="45" bestFit="1" customWidth="1"/>
    <col min="10" max="10" width="1" style="45" customWidth="1"/>
    <col min="11" max="11" width="32.28515625" style="62" bestFit="1" customWidth="1"/>
    <col min="12" max="12" width="1" style="45" customWidth="1"/>
    <col min="13" max="13" width="44.28515625" style="45" bestFit="1" customWidth="1"/>
    <col min="14" max="14" width="1" style="45" customWidth="1"/>
    <col min="15" max="15" width="49.140625" style="45" bestFit="1" customWidth="1"/>
    <col min="16" max="16" width="1.5703125" style="45" customWidth="1"/>
    <col min="17" max="17" width="44" style="45" customWidth="1"/>
    <col min="18" max="18" width="1.28515625" style="45" customWidth="1"/>
    <col min="19" max="19" width="49.140625" style="45" bestFit="1" customWidth="1"/>
    <col min="20" max="20" width="1" style="45" customWidth="1"/>
    <col min="21" max="21" width="23.42578125" style="62" customWidth="1"/>
    <col min="22" max="22" width="1" style="45" customWidth="1"/>
    <col min="23" max="23" width="54.140625" style="45" bestFit="1" customWidth="1"/>
    <col min="24" max="24" width="45.140625" style="45" bestFit="1" customWidth="1"/>
    <col min="25" max="25" width="37.7109375" style="45" bestFit="1" customWidth="1"/>
    <col min="26" max="26" width="23" style="45" bestFit="1" customWidth="1"/>
    <col min="27" max="27" width="31.7109375" style="45" bestFit="1" customWidth="1"/>
    <col min="28" max="16384" width="9.140625" style="45"/>
  </cols>
  <sheetData>
    <row r="2" spans="1:25" s="54" customFormat="1" ht="78">
      <c r="A2" s="250" t="s">
        <v>51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</row>
    <row r="3" spans="1:25" s="54" customFormat="1" ht="78">
      <c r="A3" s="250" t="s">
        <v>18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</row>
    <row r="4" spans="1:25" s="54" customFormat="1" ht="78">
      <c r="A4" s="250" t="str">
        <f>'درآمد ناشی از فروش '!A4:Q4</f>
        <v>برای ماه منتهی به 1403/03/31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</row>
    <row r="5" spans="1:25" s="56" customFormat="1" ht="36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5" s="57" customFormat="1" ht="53.25">
      <c r="A6" s="253" t="s">
        <v>60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U6" s="58"/>
    </row>
    <row r="7" spans="1:25" ht="40.5">
      <c r="A7" s="59"/>
      <c r="B7" s="59"/>
      <c r="C7" s="59"/>
      <c r="D7" s="59"/>
      <c r="E7" s="59"/>
      <c r="F7" s="59"/>
      <c r="G7" s="59"/>
      <c r="H7" s="59"/>
      <c r="I7" s="60"/>
      <c r="J7" s="59"/>
      <c r="K7" s="61"/>
      <c r="L7" s="59"/>
      <c r="M7" s="59"/>
      <c r="N7" s="59"/>
      <c r="O7" s="59"/>
      <c r="P7" s="59"/>
      <c r="Q7" s="59"/>
      <c r="R7" s="59"/>
      <c r="S7" s="60"/>
    </row>
    <row r="8" spans="1:25" s="57" customFormat="1" ht="46.5" customHeight="1" thickBot="1">
      <c r="A8" s="251" t="s">
        <v>1</v>
      </c>
      <c r="C8" s="252" t="s">
        <v>127</v>
      </c>
      <c r="D8" s="252" t="s">
        <v>20</v>
      </c>
      <c r="E8" s="252" t="s">
        <v>20</v>
      </c>
      <c r="F8" s="252"/>
      <c r="G8" s="252" t="s">
        <v>20</v>
      </c>
      <c r="H8" s="252" t="s">
        <v>20</v>
      </c>
      <c r="I8" s="252" t="s">
        <v>20</v>
      </c>
      <c r="J8" s="252" t="s">
        <v>20</v>
      </c>
      <c r="K8" s="252" t="s">
        <v>20</v>
      </c>
      <c r="M8" s="252" t="s">
        <v>128</v>
      </c>
      <c r="N8" s="252" t="s">
        <v>21</v>
      </c>
      <c r="O8" s="252" t="s">
        <v>21</v>
      </c>
      <c r="P8" s="252" t="s">
        <v>21</v>
      </c>
      <c r="Q8" s="252" t="s">
        <v>21</v>
      </c>
      <c r="R8" s="252"/>
      <c r="S8" s="252" t="s">
        <v>21</v>
      </c>
      <c r="T8" s="252" t="s">
        <v>21</v>
      </c>
      <c r="U8" s="252" t="s">
        <v>21</v>
      </c>
    </row>
    <row r="9" spans="1:25" s="63" customFormat="1" ht="76.5" customHeight="1" thickBot="1">
      <c r="A9" s="252" t="s">
        <v>1</v>
      </c>
      <c r="C9" s="64" t="s">
        <v>37</v>
      </c>
      <c r="E9" s="64" t="s">
        <v>38</v>
      </c>
      <c r="F9" s="64"/>
      <c r="G9" s="64" t="s">
        <v>39</v>
      </c>
      <c r="I9" s="64" t="s">
        <v>15</v>
      </c>
      <c r="K9" s="64" t="s">
        <v>40</v>
      </c>
      <c r="M9" s="64" t="s">
        <v>37</v>
      </c>
      <c r="O9" s="64" t="s">
        <v>38</v>
      </c>
      <c r="Q9" s="64" t="s">
        <v>39</v>
      </c>
      <c r="R9" s="64"/>
      <c r="S9" s="64" t="s">
        <v>15</v>
      </c>
      <c r="U9" s="64" t="s">
        <v>40</v>
      </c>
    </row>
    <row r="10" spans="1:25" s="65" customFormat="1" ht="51" customHeight="1">
      <c r="A10" s="196" t="s">
        <v>85</v>
      </c>
      <c r="B10" s="104"/>
      <c r="C10" s="65">
        <v>0</v>
      </c>
      <c r="E10" s="65">
        <v>-853778612</v>
      </c>
      <c r="F10" s="66"/>
      <c r="G10" s="66">
        <f>VLOOKUP(A10,'درآمد ناشی از فروش '!$A$9:$Q$25,9,0)</f>
        <v>290974509</v>
      </c>
      <c r="H10" s="66"/>
      <c r="I10" s="66">
        <f>C10+E10+G10</f>
        <v>-562804103</v>
      </c>
      <c r="K10" s="67">
        <f>I10/$W$10</f>
        <v>1.2502005490713763E-2</v>
      </c>
      <c r="M10" s="193">
        <v>0</v>
      </c>
      <c r="N10" s="66"/>
      <c r="O10" s="249">
        <v>516906004</v>
      </c>
      <c r="P10" s="249"/>
      <c r="Q10" s="193">
        <v>4694857598</v>
      </c>
      <c r="R10" s="66"/>
      <c r="S10" s="66">
        <f>M10+O10+Q10</f>
        <v>5211763602</v>
      </c>
      <c r="U10" s="67">
        <f>S10/'جمع درآمدها'!$J$5</f>
        <v>-1.4976050640720785E-2</v>
      </c>
      <c r="W10" s="201">
        <v>-45017105729</v>
      </c>
      <c r="X10" s="201" t="s">
        <v>138</v>
      </c>
      <c r="Y10" s="57"/>
    </row>
    <row r="11" spans="1:25" s="65" customFormat="1" ht="51" customHeight="1">
      <c r="A11" s="196" t="s">
        <v>66</v>
      </c>
      <c r="B11" s="104"/>
      <c r="C11" s="65">
        <v>0</v>
      </c>
      <c r="E11" s="65">
        <v>-35332304977</v>
      </c>
      <c r="F11" s="66"/>
      <c r="G11" s="66">
        <f>VLOOKUP(A11,'درآمد ناشی از فروش '!$A$9:$Q$25,9,0)</f>
        <v>-407648131</v>
      </c>
      <c r="H11" s="66"/>
      <c r="I11" s="66">
        <f>C11+E11+G11</f>
        <v>-35739953108</v>
      </c>
      <c r="K11" s="67">
        <f t="shared" ref="K11:K33" si="0">I11/$W$10</f>
        <v>0.79391938973491882</v>
      </c>
      <c r="M11" s="194">
        <v>0</v>
      </c>
      <c r="N11" s="66"/>
      <c r="O11" s="247">
        <v>-128297893307</v>
      </c>
      <c r="P11" s="247"/>
      <c r="Q11" s="194">
        <v>-407648131</v>
      </c>
      <c r="R11" s="66"/>
      <c r="S11" s="66">
        <f t="shared" ref="S11:S33" si="1">M11+O11+Q11</f>
        <v>-128705541438</v>
      </c>
      <c r="U11" s="67">
        <f>S11/'جمع درآمدها'!$J$5</f>
        <v>0.3698365569722315</v>
      </c>
      <c r="W11" s="201">
        <v>-348006542381</v>
      </c>
      <c r="X11" s="201" t="s">
        <v>139</v>
      </c>
      <c r="Y11" s="57"/>
    </row>
    <row r="12" spans="1:25" s="65" customFormat="1" ht="51" customHeight="1">
      <c r="A12" s="196" t="s">
        <v>89</v>
      </c>
      <c r="B12" s="104"/>
      <c r="C12" s="65">
        <v>0</v>
      </c>
      <c r="E12" s="65">
        <v>-4969489345</v>
      </c>
      <c r="F12" s="66"/>
      <c r="G12" s="66">
        <f>VLOOKUP(A12,'درآمد ناشی از فروش '!$A$9:$Q$25,9,0)</f>
        <v>42379499</v>
      </c>
      <c r="H12" s="66"/>
      <c r="I12" s="66">
        <f t="shared" ref="I12:I33" si="2">C12+E12+G12</f>
        <v>-4927109846</v>
      </c>
      <c r="K12" s="67">
        <f t="shared" si="0"/>
        <v>0.10944972508141407</v>
      </c>
      <c r="M12" s="194">
        <v>0</v>
      </c>
      <c r="N12" s="66"/>
      <c r="O12" s="247">
        <v>-5489993083</v>
      </c>
      <c r="P12" s="247"/>
      <c r="Q12" s="194">
        <v>1285943960</v>
      </c>
      <c r="R12" s="66"/>
      <c r="S12" s="66">
        <f t="shared" si="1"/>
        <v>-4204049123</v>
      </c>
      <c r="U12" s="67">
        <f>S12/'جمع درآمدها'!$J$5</f>
        <v>1.2080373817792705E-2</v>
      </c>
      <c r="W12" s="68"/>
      <c r="X12" s="68"/>
      <c r="Y12" s="57"/>
    </row>
    <row r="13" spans="1:25" s="65" customFormat="1" ht="51" customHeight="1">
      <c r="A13" s="196" t="s">
        <v>80</v>
      </c>
      <c r="B13" s="104"/>
      <c r="C13" s="65">
        <v>0</v>
      </c>
      <c r="E13" s="65">
        <v>8211133021</v>
      </c>
      <c r="F13" s="66"/>
      <c r="G13" s="66">
        <f>VLOOKUP(A13,'درآمد ناشی از فروش '!$A$9:$Q$25,9,0)</f>
        <v>-64893255</v>
      </c>
      <c r="H13" s="66"/>
      <c r="I13" s="66">
        <f>C13+E13+G13</f>
        <v>8146239766</v>
      </c>
      <c r="K13" s="67">
        <f t="shared" si="0"/>
        <v>-0.18095876298755911</v>
      </c>
      <c r="M13" s="194">
        <v>0</v>
      </c>
      <c r="N13" s="66"/>
      <c r="O13" s="247">
        <v>-6287717278</v>
      </c>
      <c r="P13" s="247"/>
      <c r="Q13" s="194">
        <v>53552844</v>
      </c>
      <c r="R13" s="66"/>
      <c r="S13" s="66">
        <f t="shared" si="1"/>
        <v>-6234164434</v>
      </c>
      <c r="U13" s="67">
        <f>S13/'جمع درآمدها'!$J$5</f>
        <v>1.7913928834058509E-2</v>
      </c>
      <c r="W13" s="68"/>
      <c r="X13" s="68"/>
      <c r="Y13" s="57"/>
    </row>
    <row r="14" spans="1:25" s="65" customFormat="1" ht="51" customHeight="1">
      <c r="A14" s="196" t="s">
        <v>81</v>
      </c>
      <c r="B14" s="104"/>
      <c r="C14" s="65">
        <v>0</v>
      </c>
      <c r="E14" s="65">
        <v>1206101772</v>
      </c>
      <c r="F14" s="66"/>
      <c r="G14" s="66">
        <f>VLOOKUP(A14,'درآمد ناشی از فروش '!$A$9:$Q$25,9,0)</f>
        <v>-1196221781</v>
      </c>
      <c r="H14" s="66"/>
      <c r="I14" s="66">
        <f>C14+E14+G14</f>
        <v>9879991</v>
      </c>
      <c r="K14" s="67">
        <f t="shared" si="0"/>
        <v>-2.1947192828159349E-4</v>
      </c>
      <c r="M14" s="194">
        <v>0</v>
      </c>
      <c r="N14" s="66"/>
      <c r="O14" s="247">
        <v>-13578101773</v>
      </c>
      <c r="P14" s="247"/>
      <c r="Q14" s="194">
        <v>-3797810069</v>
      </c>
      <c r="R14" s="66"/>
      <c r="S14" s="66">
        <f t="shared" si="1"/>
        <v>-17375911842</v>
      </c>
      <c r="U14" s="67">
        <f>S14/'جمع درآمدها'!$J$5</f>
        <v>4.9929842476859901E-2</v>
      </c>
      <c r="W14" s="68"/>
      <c r="X14" s="68"/>
      <c r="Y14" s="57"/>
    </row>
    <row r="15" spans="1:25" s="65" customFormat="1" ht="51" customHeight="1">
      <c r="A15" s="196" t="s">
        <v>79</v>
      </c>
      <c r="B15" s="104"/>
      <c r="C15" s="65">
        <v>32009478372</v>
      </c>
      <c r="E15" s="65">
        <v>-32538931440</v>
      </c>
      <c r="F15" s="66"/>
      <c r="G15" s="66">
        <f>VLOOKUP(A15,'درآمد ناشی از فروش '!$A$9:$Q$25,9,0)</f>
        <v>-67896595</v>
      </c>
      <c r="H15" s="66"/>
      <c r="I15" s="66">
        <f>C15+E15+G15</f>
        <v>-597349663</v>
      </c>
      <c r="K15" s="67">
        <f t="shared" si="0"/>
        <v>1.3269392896913574E-2</v>
      </c>
      <c r="M15" s="194">
        <v>32009478372</v>
      </c>
      <c r="N15" s="66"/>
      <c r="O15" s="247">
        <v>-37734624435</v>
      </c>
      <c r="P15" s="247"/>
      <c r="Q15" s="194">
        <v>-27590519</v>
      </c>
      <c r="R15" s="66"/>
      <c r="S15" s="66">
        <f t="shared" si="1"/>
        <v>-5752736582</v>
      </c>
      <c r="U15" s="67">
        <f>S15/'جمع درآمدها'!$J$5</f>
        <v>1.6530541473849258E-2</v>
      </c>
      <c r="W15" s="68"/>
      <c r="X15" s="68"/>
      <c r="Y15" s="57"/>
    </row>
    <row r="16" spans="1:25" s="65" customFormat="1" ht="51" customHeight="1">
      <c r="A16" s="196" t="s">
        <v>67</v>
      </c>
      <c r="B16" s="104"/>
      <c r="C16" s="65">
        <v>1124131455</v>
      </c>
      <c r="E16" s="65">
        <v>5623737295</v>
      </c>
      <c r="F16" s="66"/>
      <c r="G16" s="66">
        <f>VLOOKUP(A16,'درآمد ناشی از فروش '!$A$9:$Q$25,9,0)</f>
        <v>-4653249097</v>
      </c>
      <c r="H16" s="66"/>
      <c r="I16" s="66">
        <f t="shared" si="2"/>
        <v>2094619653</v>
      </c>
      <c r="K16" s="67">
        <f t="shared" si="0"/>
        <v>-4.6529416298095039E-2</v>
      </c>
      <c r="M16" s="194">
        <v>1124131455</v>
      </c>
      <c r="N16" s="66"/>
      <c r="O16" s="247">
        <v>-2922506354</v>
      </c>
      <c r="P16" s="247"/>
      <c r="Q16" s="194">
        <v>-6163789656</v>
      </c>
      <c r="R16" s="66"/>
      <c r="S16" s="66">
        <f t="shared" si="1"/>
        <v>-7962164555</v>
      </c>
      <c r="U16" s="67">
        <f>S16/'جمع درآمدها'!$J$5</f>
        <v>2.2879353073434368E-2</v>
      </c>
      <c r="W16" s="68"/>
      <c r="X16" s="68"/>
      <c r="Y16" s="57"/>
    </row>
    <row r="17" spans="1:25" s="65" customFormat="1" ht="51" customHeight="1">
      <c r="A17" s="196" t="s">
        <v>68</v>
      </c>
      <c r="B17" s="104"/>
      <c r="C17" s="65">
        <v>2233457607</v>
      </c>
      <c r="E17" s="65">
        <v>-5855181531</v>
      </c>
      <c r="F17" s="66"/>
      <c r="G17" s="66">
        <f>VLOOKUP(A17,'درآمد ناشی از فروش '!$A$9:$Q$25,9,0)</f>
        <v>-499037541</v>
      </c>
      <c r="H17" s="66"/>
      <c r="I17" s="66">
        <f t="shared" si="2"/>
        <v>-4120761465</v>
      </c>
      <c r="K17" s="67">
        <f t="shared" si="0"/>
        <v>9.1537681027445694E-2</v>
      </c>
      <c r="M17" s="194">
        <v>2233457607</v>
      </c>
      <c r="N17" s="66"/>
      <c r="O17" s="247">
        <v>-16740640464</v>
      </c>
      <c r="P17" s="247"/>
      <c r="Q17" s="194">
        <v>-648583624</v>
      </c>
      <c r="R17" s="66"/>
      <c r="S17" s="66">
        <f t="shared" si="1"/>
        <v>-15155766481</v>
      </c>
      <c r="U17" s="67">
        <f>S17/'جمع درآمدها'!$J$5</f>
        <v>4.3550234364293533E-2</v>
      </c>
      <c r="W17" s="68"/>
      <c r="X17" s="68"/>
      <c r="Y17" s="57"/>
    </row>
    <row r="18" spans="1:25" s="65" customFormat="1" ht="51" customHeight="1">
      <c r="A18" s="196" t="s">
        <v>78</v>
      </c>
      <c r="B18" s="104"/>
      <c r="C18" s="65">
        <v>10230855019</v>
      </c>
      <c r="E18" s="65">
        <v>-14921997405</v>
      </c>
      <c r="F18" s="66"/>
      <c r="G18" s="66">
        <f>VLOOKUP(A18,'درآمد ناشی از فروش '!$A$9:$Q$25,9,0)</f>
        <v>-1330720090</v>
      </c>
      <c r="H18" s="66"/>
      <c r="I18" s="66">
        <f>C18+E18+G18</f>
        <v>-6021862476</v>
      </c>
      <c r="K18" s="67">
        <f t="shared" si="0"/>
        <v>0.13376831714262605</v>
      </c>
      <c r="M18" s="194">
        <v>10230855019</v>
      </c>
      <c r="N18" s="66"/>
      <c r="O18" s="247">
        <v>-37427163039</v>
      </c>
      <c r="P18" s="247"/>
      <c r="Q18" s="194">
        <v>-1330720090</v>
      </c>
      <c r="R18" s="66"/>
      <c r="S18" s="66">
        <f t="shared" si="1"/>
        <v>-28527028110</v>
      </c>
      <c r="U18" s="67">
        <f>S18/'جمع درآمدها'!$J$5</f>
        <v>8.1972677625032728E-2</v>
      </c>
      <c r="W18" s="68"/>
      <c r="X18" s="68"/>
      <c r="Y18" s="57"/>
    </row>
    <row r="19" spans="1:25" s="65" customFormat="1" ht="51" customHeight="1">
      <c r="A19" s="196" t="s">
        <v>74</v>
      </c>
      <c r="B19" s="104"/>
      <c r="C19" s="65">
        <v>0</v>
      </c>
      <c r="E19" s="65">
        <v>14627971595</v>
      </c>
      <c r="F19" s="66"/>
      <c r="G19" s="66">
        <f>VLOOKUP(A19,'درآمد ناشی از فروش '!$A$9:$Q$25,9,0)</f>
        <v>-1647268888</v>
      </c>
      <c r="H19" s="66"/>
      <c r="I19" s="66">
        <f t="shared" si="2"/>
        <v>12980702707</v>
      </c>
      <c r="K19" s="67">
        <f t="shared" si="0"/>
        <v>-0.28835045027423511</v>
      </c>
      <c r="M19" s="194">
        <v>0</v>
      </c>
      <c r="N19" s="66"/>
      <c r="O19" s="247">
        <v>4260618338</v>
      </c>
      <c r="P19" s="247"/>
      <c r="Q19" s="194">
        <v>-1647275656</v>
      </c>
      <c r="R19" s="66"/>
      <c r="S19" s="66">
        <f t="shared" si="1"/>
        <v>2613342682</v>
      </c>
      <c r="U19" s="67">
        <f>S19/'جمع درآمدها'!$J$5</f>
        <v>-7.5094642305284422E-3</v>
      </c>
      <c r="W19" s="68"/>
      <c r="X19" s="68"/>
      <c r="Y19" s="57"/>
    </row>
    <row r="20" spans="1:25" s="65" customFormat="1" ht="51" customHeight="1">
      <c r="A20" s="196" t="s">
        <v>100</v>
      </c>
      <c r="B20" s="104"/>
      <c r="C20" s="65">
        <v>1745367603</v>
      </c>
      <c r="E20" s="65">
        <v>-2721844764</v>
      </c>
      <c r="F20" s="66"/>
      <c r="G20" s="66">
        <f>VLOOKUP(A20,'درآمد ناشی از فروش '!$A$9:$Q$25,9,0)</f>
        <v>-198674122</v>
      </c>
      <c r="H20" s="66"/>
      <c r="I20" s="66">
        <f t="shared" si="2"/>
        <v>-1175151283</v>
      </c>
      <c r="K20" s="67">
        <f t="shared" si="0"/>
        <v>2.6104549903193087E-2</v>
      </c>
      <c r="M20" s="194">
        <v>1745367603</v>
      </c>
      <c r="N20" s="66"/>
      <c r="O20" s="247">
        <v>-6518250739</v>
      </c>
      <c r="P20" s="247"/>
      <c r="Q20" s="194">
        <v>-256206226</v>
      </c>
      <c r="R20" s="66"/>
      <c r="S20" s="66">
        <f t="shared" si="1"/>
        <v>-5029089362</v>
      </c>
      <c r="U20" s="67">
        <f>S20/'جمع درآمدها'!$J$5</f>
        <v>1.4451134532103473E-2</v>
      </c>
      <c r="W20" s="68"/>
      <c r="X20" s="68"/>
      <c r="Y20" s="57"/>
    </row>
    <row r="21" spans="1:25" s="65" customFormat="1" ht="51" customHeight="1">
      <c r="A21" s="196" t="s">
        <v>105</v>
      </c>
      <c r="B21" s="104"/>
      <c r="C21" s="65">
        <v>0</v>
      </c>
      <c r="E21" s="65">
        <v>0</v>
      </c>
      <c r="F21" s="66"/>
      <c r="G21" s="66">
        <f>VLOOKUP(A21,'درآمد ناشی از فروش '!$A$9:$Q$25,9,0)</f>
        <v>0</v>
      </c>
      <c r="H21" s="66"/>
      <c r="I21" s="66">
        <f t="shared" si="2"/>
        <v>0</v>
      </c>
      <c r="K21" s="67">
        <f t="shared" si="0"/>
        <v>0</v>
      </c>
      <c r="M21" s="194">
        <v>0</v>
      </c>
      <c r="N21" s="66"/>
      <c r="O21" s="247">
        <v>0</v>
      </c>
      <c r="P21" s="247"/>
      <c r="Q21" s="194">
        <v>-64861640</v>
      </c>
      <c r="R21" s="66"/>
      <c r="S21" s="66">
        <f t="shared" si="1"/>
        <v>-64861640</v>
      </c>
      <c r="U21" s="67">
        <f>S21/'جمع درآمدها'!$J$5</f>
        <v>1.8638051904492365E-4</v>
      </c>
      <c r="W21" s="68"/>
      <c r="X21" s="68"/>
      <c r="Y21" s="57"/>
    </row>
    <row r="22" spans="1:25" s="65" customFormat="1" ht="51" customHeight="1">
      <c r="A22" s="196" t="s">
        <v>82</v>
      </c>
      <c r="B22" s="104"/>
      <c r="C22" s="65">
        <v>0</v>
      </c>
      <c r="E22" s="65">
        <v>0</v>
      </c>
      <c r="F22" s="66"/>
      <c r="G22" s="66">
        <f>VLOOKUP(A22,'درآمد ناشی از فروش '!$A$9:$Q$25,9,0)</f>
        <v>0</v>
      </c>
      <c r="H22" s="66"/>
      <c r="I22" s="66">
        <f t="shared" si="2"/>
        <v>0</v>
      </c>
      <c r="K22" s="67">
        <f t="shared" si="0"/>
        <v>0</v>
      </c>
      <c r="M22" s="194">
        <v>0</v>
      </c>
      <c r="N22" s="66"/>
      <c r="O22" s="247">
        <v>0</v>
      </c>
      <c r="P22" s="247"/>
      <c r="Q22" s="194">
        <v>-11250</v>
      </c>
      <c r="R22" s="66"/>
      <c r="S22" s="66">
        <f t="shared" si="1"/>
        <v>-11250</v>
      </c>
      <c r="U22" s="67">
        <f>S22/'جمع درآمدها'!$J$5</f>
        <v>3.2326978461466457E-8</v>
      </c>
      <c r="W22" s="68"/>
      <c r="X22" s="68"/>
      <c r="Y22" s="57"/>
    </row>
    <row r="23" spans="1:25" s="65" customFormat="1" ht="51" customHeight="1">
      <c r="A23" s="196" t="s">
        <v>99</v>
      </c>
      <c r="B23" s="104"/>
      <c r="C23" s="65">
        <v>0</v>
      </c>
      <c r="E23" s="65">
        <v>-415115280</v>
      </c>
      <c r="F23" s="66"/>
      <c r="G23" s="66">
        <f>VLOOKUP(A23,'درآمد ناشی از فروش '!$A$9:$Q$25,9,0)</f>
        <v>0</v>
      </c>
      <c r="H23" s="66"/>
      <c r="I23" s="66">
        <f t="shared" si="2"/>
        <v>-415115280</v>
      </c>
      <c r="K23" s="67">
        <f t="shared" si="0"/>
        <v>9.2212787401075164E-3</v>
      </c>
      <c r="M23" s="194">
        <v>347159841</v>
      </c>
      <c r="N23" s="66"/>
      <c r="O23" s="247">
        <v>-1662846837</v>
      </c>
      <c r="P23" s="247"/>
      <c r="Q23" s="194">
        <v>6538574</v>
      </c>
      <c r="R23" s="66"/>
      <c r="S23" s="66">
        <f t="shared" si="1"/>
        <v>-1309148422</v>
      </c>
      <c r="U23" s="67">
        <f>S23/'جمع درآمدها'!$J$5</f>
        <v>3.761850030298382E-3</v>
      </c>
      <c r="W23" s="68"/>
      <c r="X23" s="68"/>
      <c r="Y23" s="57"/>
    </row>
    <row r="24" spans="1:25" s="65" customFormat="1" ht="51" customHeight="1">
      <c r="A24" s="196" t="s">
        <v>86</v>
      </c>
      <c r="B24" s="104"/>
      <c r="C24" s="65">
        <v>27032121212</v>
      </c>
      <c r="E24" s="65">
        <v>-28779735600</v>
      </c>
      <c r="F24" s="66"/>
      <c r="G24" s="66">
        <f>VLOOKUP(A24,'درآمد ناشی از فروش '!$A$9:$Q$25,9,0)</f>
        <v>0</v>
      </c>
      <c r="H24" s="66"/>
      <c r="I24" s="66">
        <f t="shared" si="2"/>
        <v>-1747614388</v>
      </c>
      <c r="K24" s="67">
        <f t="shared" si="0"/>
        <v>3.8821118321566983E-2</v>
      </c>
      <c r="M24" s="194">
        <v>27032121212</v>
      </c>
      <c r="N24" s="66"/>
      <c r="O24" s="247">
        <v>-69411227753</v>
      </c>
      <c r="P24" s="247"/>
      <c r="Q24" s="194">
        <v>97946925</v>
      </c>
      <c r="R24" s="66"/>
      <c r="S24" s="66">
        <f t="shared" si="1"/>
        <v>-42281159616</v>
      </c>
      <c r="U24" s="67">
        <f>S24/'جمع درآمدها'!$J$5</f>
        <v>0.12149530099842287</v>
      </c>
      <c r="W24" s="68"/>
      <c r="X24" s="68"/>
      <c r="Y24" s="57"/>
    </row>
    <row r="25" spans="1:25" s="65" customFormat="1" ht="51" customHeight="1">
      <c r="A25" s="196" t="s">
        <v>103</v>
      </c>
      <c r="B25" s="104"/>
      <c r="C25" s="65">
        <v>0</v>
      </c>
      <c r="E25" s="65">
        <v>-1148127750</v>
      </c>
      <c r="F25" s="66"/>
      <c r="G25" s="66">
        <f>VLOOKUP(A25,'درآمد ناشی از فروش '!$A$9:$Q$25,9,0)</f>
        <v>0</v>
      </c>
      <c r="H25" s="66"/>
      <c r="I25" s="66">
        <f t="shared" si="2"/>
        <v>-1148127750</v>
      </c>
      <c r="K25" s="67">
        <f t="shared" si="0"/>
        <v>2.5504255136073233E-2</v>
      </c>
      <c r="M25" s="194">
        <v>0</v>
      </c>
      <c r="N25" s="66"/>
      <c r="O25" s="247">
        <v>-6077494101</v>
      </c>
      <c r="P25" s="247"/>
      <c r="Q25" s="194">
        <v>110454975</v>
      </c>
      <c r="R25" s="66"/>
      <c r="S25" s="66">
        <f t="shared" si="1"/>
        <v>-5967039126</v>
      </c>
      <c r="U25" s="67">
        <f>S25/'جمع درآمدها'!$J$5</f>
        <v>1.7146341804882632E-2</v>
      </c>
      <c r="W25" s="68"/>
      <c r="X25" s="68"/>
      <c r="Y25" s="57"/>
    </row>
    <row r="26" spans="1:25" s="65" customFormat="1" ht="51" customHeight="1">
      <c r="A26" s="196" t="s">
        <v>97</v>
      </c>
      <c r="B26" s="104"/>
      <c r="C26" s="65">
        <v>0</v>
      </c>
      <c r="E26" s="65">
        <v>13165414018</v>
      </c>
      <c r="F26" s="66"/>
      <c r="G26" s="66">
        <f>VLOOKUP(A26,'درآمد ناشی از فروش '!$A$9:$Q$25,9,0)</f>
        <v>0</v>
      </c>
      <c r="H26" s="66"/>
      <c r="I26" s="66">
        <f t="shared" si="2"/>
        <v>13165414018</v>
      </c>
      <c r="K26" s="67">
        <f t="shared" si="0"/>
        <v>-0.29245358636014768</v>
      </c>
      <c r="M26" s="194">
        <v>0</v>
      </c>
      <c r="N26" s="66"/>
      <c r="O26" s="247">
        <v>29395090978</v>
      </c>
      <c r="P26" s="247"/>
      <c r="Q26" s="194">
        <v>260655806</v>
      </c>
      <c r="R26" s="66"/>
      <c r="S26" s="66">
        <f t="shared" si="1"/>
        <v>29655746784</v>
      </c>
      <c r="U26" s="67">
        <f>S26/'جمع درآمدها'!$J$5</f>
        <v>-8.5216061115117425E-2</v>
      </c>
      <c r="W26" s="68"/>
      <c r="X26" s="68"/>
      <c r="Y26" s="57"/>
    </row>
    <row r="27" spans="1:25" s="65" customFormat="1" ht="51" customHeight="1">
      <c r="A27" s="196" t="s">
        <v>107</v>
      </c>
      <c r="B27" s="104"/>
      <c r="C27" s="65">
        <v>0</v>
      </c>
      <c r="E27" s="65">
        <v>0</v>
      </c>
      <c r="F27" s="66"/>
      <c r="G27" s="66">
        <v>0</v>
      </c>
      <c r="H27" s="66"/>
      <c r="I27" s="66">
        <f t="shared" si="2"/>
        <v>0</v>
      </c>
      <c r="K27" s="67">
        <f t="shared" si="0"/>
        <v>0</v>
      </c>
      <c r="M27" s="194">
        <v>0</v>
      </c>
      <c r="N27" s="66"/>
      <c r="O27" s="247">
        <v>0</v>
      </c>
      <c r="P27" s="247"/>
      <c r="Q27" s="194">
        <v>0</v>
      </c>
      <c r="R27" s="66"/>
      <c r="S27" s="66">
        <f t="shared" si="1"/>
        <v>0</v>
      </c>
      <c r="U27" s="67">
        <f>S27/'جمع درآمدها'!$J$5</f>
        <v>0</v>
      </c>
      <c r="W27" s="68"/>
      <c r="X27" s="68"/>
      <c r="Y27" s="57"/>
    </row>
    <row r="28" spans="1:25" s="65" customFormat="1" ht="51" customHeight="1">
      <c r="A28" s="196" t="s">
        <v>64</v>
      </c>
      <c r="B28" s="104"/>
      <c r="C28" s="65">
        <v>0</v>
      </c>
      <c r="E28" s="65">
        <v>0</v>
      </c>
      <c r="F28" s="66"/>
      <c r="G28" s="66">
        <v>0</v>
      </c>
      <c r="H28" s="66"/>
      <c r="I28" s="66">
        <f t="shared" si="2"/>
        <v>0</v>
      </c>
      <c r="K28" s="67">
        <f t="shared" si="0"/>
        <v>0</v>
      </c>
      <c r="M28" s="194">
        <v>0</v>
      </c>
      <c r="N28" s="66"/>
      <c r="O28" s="247">
        <v>0</v>
      </c>
      <c r="P28" s="247"/>
      <c r="Q28" s="194">
        <v>590727092</v>
      </c>
      <c r="R28" s="66"/>
      <c r="S28" s="66">
        <f t="shared" si="1"/>
        <v>590727092</v>
      </c>
      <c r="U28" s="67">
        <f>S28/'جمع درآمدها'!$J$5</f>
        <v>-1.6974597315278857E-3</v>
      </c>
      <c r="W28" s="68"/>
      <c r="X28" s="68"/>
      <c r="Y28" s="57"/>
    </row>
    <row r="29" spans="1:25" s="65" customFormat="1" ht="51" customHeight="1">
      <c r="A29" s="196" t="s">
        <v>87</v>
      </c>
      <c r="B29" s="104"/>
      <c r="C29" s="65">
        <v>0</v>
      </c>
      <c r="E29" s="65">
        <v>1043752500</v>
      </c>
      <c r="F29" s="66"/>
      <c r="G29" s="66">
        <v>0</v>
      </c>
      <c r="H29" s="66"/>
      <c r="I29" s="66">
        <f t="shared" si="2"/>
        <v>1043752500</v>
      </c>
      <c r="K29" s="67">
        <f t="shared" si="0"/>
        <v>-2.3185686487339301E-2</v>
      </c>
      <c r="M29" s="194">
        <v>19600000000</v>
      </c>
      <c r="N29" s="66"/>
      <c r="O29" s="247">
        <v>-26864279381</v>
      </c>
      <c r="P29" s="247"/>
      <c r="Q29" s="194">
        <v>0</v>
      </c>
      <c r="R29" s="66"/>
      <c r="S29" s="66">
        <f t="shared" si="1"/>
        <v>-7264279381</v>
      </c>
      <c r="U29" s="67">
        <f>S29/'جمع درآمدها'!$J$5</f>
        <v>2.0873973607792168E-2</v>
      </c>
      <c r="W29" s="68"/>
      <c r="X29" s="68"/>
      <c r="Y29" s="57"/>
    </row>
    <row r="30" spans="1:25" s="65" customFormat="1" ht="51" customHeight="1">
      <c r="A30" s="196" t="s">
        <v>65</v>
      </c>
      <c r="B30" s="104"/>
      <c r="C30" s="65">
        <v>41748522653</v>
      </c>
      <c r="E30" s="65">
        <v>-59702498063</v>
      </c>
      <c r="F30" s="66"/>
      <c r="G30" s="66">
        <v>0</v>
      </c>
      <c r="H30" s="66"/>
      <c r="I30" s="66">
        <f t="shared" si="2"/>
        <v>-17953975410</v>
      </c>
      <c r="K30" s="67">
        <f t="shared" si="0"/>
        <v>0.39882562682020795</v>
      </c>
      <c r="M30" s="194">
        <v>41748522653</v>
      </c>
      <c r="N30" s="66"/>
      <c r="O30" s="247">
        <v>-83177982863</v>
      </c>
      <c r="P30" s="247"/>
      <c r="Q30" s="194">
        <v>0</v>
      </c>
      <c r="R30" s="66"/>
      <c r="S30" s="66">
        <f t="shared" si="1"/>
        <v>-41429460210</v>
      </c>
      <c r="U30" s="67">
        <f>S30/'جمع درآمدها'!$J$5</f>
        <v>0.11904793492256457</v>
      </c>
      <c r="W30" s="68"/>
      <c r="X30" s="68"/>
      <c r="Y30" s="57"/>
    </row>
    <row r="31" spans="1:25" s="65" customFormat="1" ht="51" customHeight="1">
      <c r="A31" s="196" t="s">
        <v>101</v>
      </c>
      <c r="B31" s="104"/>
      <c r="C31" s="65">
        <v>17844237396</v>
      </c>
      <c r="E31" s="65">
        <v>-32301519635</v>
      </c>
      <c r="F31" s="66"/>
      <c r="G31" s="66">
        <v>0</v>
      </c>
      <c r="H31" s="66"/>
      <c r="I31" s="66">
        <f t="shared" si="2"/>
        <v>-14457282239</v>
      </c>
      <c r="K31" s="67">
        <f t="shared" si="0"/>
        <v>0.32115086043140761</v>
      </c>
      <c r="M31" s="194">
        <v>17844237396</v>
      </c>
      <c r="N31" s="66"/>
      <c r="O31" s="247">
        <v>-64539091616</v>
      </c>
      <c r="P31" s="247"/>
      <c r="Q31" s="194">
        <v>0</v>
      </c>
      <c r="R31" s="66"/>
      <c r="S31" s="66">
        <f t="shared" si="1"/>
        <v>-46694854220</v>
      </c>
      <c r="U31" s="67">
        <f>S31/'جمع درآمدها'!$J$5</f>
        <v>0.13417809303388942</v>
      </c>
      <c r="W31" s="68"/>
      <c r="X31" s="68"/>
      <c r="Y31" s="57"/>
    </row>
    <row r="32" spans="1:25" s="65" customFormat="1" ht="51" customHeight="1">
      <c r="A32" s="196" t="s">
        <v>98</v>
      </c>
      <c r="B32" s="104"/>
      <c r="C32" s="65">
        <v>0</v>
      </c>
      <c r="E32" s="65">
        <v>-2683935000</v>
      </c>
      <c r="F32" s="66"/>
      <c r="G32" s="66">
        <v>0</v>
      </c>
      <c r="H32" s="66"/>
      <c r="I32" s="66">
        <f t="shared" si="2"/>
        <v>-2683935000</v>
      </c>
      <c r="K32" s="67">
        <f t="shared" si="0"/>
        <v>5.9620336681729634E-2</v>
      </c>
      <c r="M32" s="194">
        <v>0</v>
      </c>
      <c r="N32" s="66"/>
      <c r="O32" s="247">
        <v>-33956076919</v>
      </c>
      <c r="P32" s="247"/>
      <c r="Q32" s="194">
        <v>0</v>
      </c>
      <c r="R32" s="66"/>
      <c r="S32" s="66">
        <f t="shared" si="1"/>
        <v>-33956076919</v>
      </c>
      <c r="U32" s="67">
        <f>S32/'جمع درآمدها'!$J$5</f>
        <v>9.7573099306347666E-2</v>
      </c>
      <c r="W32" s="68"/>
      <c r="X32" s="68"/>
      <c r="Y32" s="57"/>
    </row>
    <row r="33" spans="1:27" s="65" customFormat="1" ht="51" customHeight="1">
      <c r="A33" s="196" t="s">
        <v>102</v>
      </c>
      <c r="B33" s="104"/>
      <c r="C33" s="65">
        <v>0</v>
      </c>
      <c r="E33" s="65">
        <v>-1228633484</v>
      </c>
      <c r="F33" s="66"/>
      <c r="G33" s="66">
        <v>0</v>
      </c>
      <c r="H33" s="66"/>
      <c r="I33" s="66">
        <f t="shared" si="2"/>
        <v>-1228633484</v>
      </c>
      <c r="K33" s="67">
        <f t="shared" si="0"/>
        <v>2.7292591651633322E-2</v>
      </c>
      <c r="M33" s="195">
        <v>0</v>
      </c>
      <c r="N33" s="66"/>
      <c r="O33" s="247">
        <v>-2717395328</v>
      </c>
      <c r="P33" s="248"/>
      <c r="Q33" s="195">
        <v>0</v>
      </c>
      <c r="R33" s="66"/>
      <c r="S33" s="66">
        <f t="shared" si="1"/>
        <v>-2717395328</v>
      </c>
      <c r="U33" s="67">
        <f>S33/'جمع درآمدها'!$J$5</f>
        <v>7.8084604657373841E-3</v>
      </c>
      <c r="W33" s="68"/>
      <c r="X33" s="68"/>
      <c r="Y33" s="57"/>
    </row>
    <row r="34" spans="1:27" s="57" customFormat="1" ht="51" customHeight="1" thickBot="1">
      <c r="C34" s="69">
        <f>SUM(C10:C33)</f>
        <v>133968171317</v>
      </c>
      <c r="E34" s="69">
        <f>SUM(E10:E33)</f>
        <v>-179574982685</v>
      </c>
      <c r="F34" s="69"/>
      <c r="G34" s="69">
        <f>SUM(G10:G33)</f>
        <v>-9732255492</v>
      </c>
      <c r="I34" s="69">
        <f>SUM(I10:I33)</f>
        <v>-55339066860</v>
      </c>
      <c r="J34" s="65"/>
      <c r="K34" s="70">
        <f>SUM(K10:K33)</f>
        <v>1.2292897547242934</v>
      </c>
      <c r="L34" s="65"/>
      <c r="M34" s="69">
        <f>SUM(M10:M33)</f>
        <v>153915331158</v>
      </c>
      <c r="O34" s="69">
        <f>SUM(O10:O33)</f>
        <v>-509230669950</v>
      </c>
      <c r="Q34" s="69">
        <f>SUM(Q10:Q33)</f>
        <v>-7243819087</v>
      </c>
      <c r="R34" s="69"/>
      <c r="S34" s="69">
        <f>SUM(S10:S33)</f>
        <v>-362559157879</v>
      </c>
      <c r="T34" s="65"/>
      <c r="U34" s="70">
        <f>SUM(U10:U33)</f>
        <v>1.0418170744677198</v>
      </c>
      <c r="V34" s="65"/>
      <c r="AA34" s="71">
        <f>SUM(W34:Z34)</f>
        <v>0</v>
      </c>
    </row>
    <row r="35" spans="1:27" s="57" customFormat="1" ht="51" customHeight="1" thickTop="1">
      <c r="C35" s="170"/>
      <c r="E35" s="170"/>
      <c r="F35" s="170"/>
      <c r="G35" s="170"/>
      <c r="I35" s="170"/>
      <c r="J35" s="65"/>
      <c r="K35" s="171"/>
      <c r="L35" s="65"/>
      <c r="M35" s="170"/>
      <c r="O35" s="170"/>
      <c r="Q35" s="170"/>
      <c r="R35" s="170"/>
      <c r="S35" s="170"/>
      <c r="T35" s="65"/>
      <c r="U35" s="171"/>
      <c r="V35" s="65"/>
      <c r="AA35" s="71"/>
    </row>
    <row r="36" spans="1:27" s="57" customFormat="1" ht="51" customHeight="1">
      <c r="C36" s="170"/>
      <c r="E36" s="170"/>
      <c r="F36" s="170"/>
      <c r="G36" s="170"/>
      <c r="I36" s="170"/>
      <c r="J36" s="65"/>
      <c r="K36" s="171"/>
      <c r="L36" s="65"/>
      <c r="M36" s="170"/>
      <c r="O36" s="170"/>
      <c r="Q36" s="170"/>
      <c r="R36" s="170"/>
      <c r="S36" s="170"/>
      <c r="T36" s="65"/>
      <c r="U36" s="171"/>
      <c r="V36" s="65"/>
      <c r="AA36" s="71"/>
    </row>
    <row r="37" spans="1:27" s="170" customFormat="1" ht="51" customHeight="1"/>
    <row r="38" spans="1:27" s="72" customFormat="1" ht="51" customHeight="1"/>
    <row r="39" spans="1:27" s="72" customFormat="1" ht="36.75"/>
    <row r="40" spans="1:27" s="72" customFormat="1" ht="36.75"/>
    <row r="41" spans="1:27" s="72" customFormat="1" ht="36.75"/>
    <row r="42" spans="1:27" s="72" customFormat="1" ht="36.75"/>
    <row r="43" spans="1:27" s="72" customFormat="1" ht="36.75"/>
    <row r="44" spans="1:27" s="72" customFormat="1" ht="36.75"/>
    <row r="45" spans="1:27" s="72" customFormat="1" ht="36.75"/>
    <row r="46" spans="1:27" s="72" customFormat="1" ht="36.75"/>
    <row r="47" spans="1:27" s="72" customFormat="1" ht="36.75"/>
    <row r="48" spans="1:27" s="72" customFormat="1" ht="36.75"/>
    <row r="49" spans="1:1" s="72" customFormat="1" ht="36.75"/>
    <row r="50" spans="1:1" s="72" customFormat="1" ht="36.75"/>
    <row r="51" spans="1:1" s="72" customFormat="1" ht="36.75"/>
    <row r="52" spans="1:1" s="72" customFormat="1" ht="36.75"/>
    <row r="53" spans="1:1" s="72" customFormat="1" ht="36.75"/>
    <row r="54" spans="1:1" s="72" customFormat="1" ht="36.75"/>
    <row r="55" spans="1:1" s="72" customFormat="1" ht="36.75"/>
    <row r="56" spans="1:1" s="72" customFormat="1" ht="36.75"/>
    <row r="57" spans="1:1" s="72" customFormat="1" ht="36.75"/>
    <row r="58" spans="1:1" s="72" customFormat="1" ht="36.75"/>
    <row r="59" spans="1:1" ht="36.75">
      <c r="A59" s="72"/>
    </row>
  </sheetData>
  <sortState xmlns:xlrd2="http://schemas.microsoft.com/office/spreadsheetml/2017/richdata2" ref="A8:U11">
    <sortCondition descending="1" ref="S8:S11"/>
  </sortState>
  <mergeCells count="31">
    <mergeCell ref="A2:U2"/>
    <mergeCell ref="A3:U3"/>
    <mergeCell ref="A4:U4"/>
    <mergeCell ref="A8:A9"/>
    <mergeCell ref="M8:U8"/>
    <mergeCell ref="C8:K8"/>
    <mergeCell ref="A6:S6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30:P30"/>
    <mergeCell ref="O31:P31"/>
    <mergeCell ref="O32:P32"/>
    <mergeCell ref="O33:P33"/>
    <mergeCell ref="O25:P25"/>
    <mergeCell ref="O26:P26"/>
    <mergeCell ref="O27:P27"/>
    <mergeCell ref="O28:P28"/>
    <mergeCell ref="O29:P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8" zoomScaleNormal="100" zoomScaleSheetLayoutView="68" workbookViewId="0">
      <selection activeCell="F24" sqref="F24"/>
    </sheetView>
  </sheetViews>
  <sheetFormatPr defaultColWidth="9.140625" defaultRowHeight="27.75"/>
  <cols>
    <col min="1" max="1" width="42" style="26" bestFit="1" customWidth="1"/>
    <col min="2" max="2" width="1" style="26" customWidth="1"/>
    <col min="3" max="3" width="20.28515625" style="26" customWidth="1"/>
    <col min="4" max="4" width="1" style="26" customWidth="1"/>
    <col min="5" max="5" width="24" style="26" bestFit="1" customWidth="1"/>
    <col min="6" max="6" width="1" style="26" customWidth="1"/>
    <col min="7" max="7" width="21.28515625" style="26" bestFit="1" customWidth="1"/>
    <col min="8" max="8" width="1" style="26" customWidth="1"/>
    <col min="9" max="9" width="21.28515625" style="26" bestFit="1" customWidth="1"/>
    <col min="10" max="10" width="1" style="26" customWidth="1"/>
    <col min="11" max="11" width="20.7109375" style="26" customWidth="1"/>
    <col min="12" max="12" width="1" style="26" customWidth="1"/>
    <col min="13" max="13" width="24" style="26" bestFit="1" customWidth="1"/>
    <col min="14" max="14" width="1" style="26" customWidth="1"/>
    <col min="15" max="15" width="20.5703125" style="26" bestFit="1" customWidth="1"/>
    <col min="16" max="16" width="1" style="26" customWidth="1"/>
    <col min="17" max="17" width="20.5703125" style="26" bestFit="1" customWidth="1"/>
    <col min="18" max="18" width="1" style="26" customWidth="1"/>
    <col min="19" max="19" width="9.140625" style="26" customWidth="1"/>
    <col min="20" max="16384" width="9.140625" style="26"/>
  </cols>
  <sheetData>
    <row r="2" spans="1:18" ht="30">
      <c r="A2" s="254" t="s">
        <v>51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18" ht="30">
      <c r="A3" s="254" t="str">
        <f>'سرمایه‌گذاری در سهام '!A3:U3</f>
        <v>صورت وضعیت درآمدها</v>
      </c>
      <c r="B3" s="254"/>
      <c r="C3" s="254" t="s">
        <v>18</v>
      </c>
      <c r="D3" s="254" t="s">
        <v>18</v>
      </c>
      <c r="E3" s="254" t="s">
        <v>18</v>
      </c>
      <c r="F3" s="254" t="s">
        <v>18</v>
      </c>
      <c r="G3" s="254" t="s">
        <v>18</v>
      </c>
      <c r="H3" s="254"/>
      <c r="I3" s="254"/>
      <c r="J3" s="254"/>
      <c r="K3" s="254"/>
      <c r="L3" s="254"/>
      <c r="M3" s="254"/>
      <c r="N3" s="254"/>
      <c r="O3" s="254"/>
      <c r="P3" s="254"/>
      <c r="Q3" s="254"/>
    </row>
    <row r="4" spans="1:18" ht="30">
      <c r="A4" s="254" t="str">
        <f>'سرمایه‌گذاری در سهام '!A4:U4</f>
        <v>برای ماه منتهی به 1403/03/31</v>
      </c>
      <c r="B4" s="254"/>
      <c r="C4" s="254">
        <f>'سرمایه‌گذاری در سهام '!A4:U4</f>
        <v>0</v>
      </c>
      <c r="D4" s="254" t="s">
        <v>46</v>
      </c>
      <c r="E4" s="254" t="s">
        <v>46</v>
      </c>
      <c r="F4" s="254" t="s">
        <v>46</v>
      </c>
      <c r="G4" s="254" t="s">
        <v>46</v>
      </c>
      <c r="H4" s="254"/>
      <c r="I4" s="254"/>
      <c r="J4" s="254"/>
      <c r="K4" s="254"/>
      <c r="L4" s="254"/>
      <c r="M4" s="254"/>
      <c r="N4" s="254"/>
      <c r="O4" s="254"/>
      <c r="P4" s="254"/>
      <c r="Q4" s="254"/>
    </row>
    <row r="5" spans="1:18" ht="30"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8" ht="32.25">
      <c r="A6" s="255" t="s">
        <v>62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</row>
    <row r="7" spans="1:18" ht="32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8" ht="30">
      <c r="A8" s="254" t="s">
        <v>22</v>
      </c>
      <c r="C8" s="254" t="str">
        <f>'درآمد ناشی از فروش '!C7</f>
        <v>طی خرداد ماه</v>
      </c>
      <c r="D8" s="254" t="s">
        <v>20</v>
      </c>
      <c r="E8" s="254" t="s">
        <v>20</v>
      </c>
      <c r="F8" s="254" t="s">
        <v>20</v>
      </c>
      <c r="G8" s="254" t="s">
        <v>20</v>
      </c>
      <c r="H8" s="254" t="s">
        <v>20</v>
      </c>
      <c r="I8" s="254" t="s">
        <v>20</v>
      </c>
      <c r="K8" s="254" t="str">
        <f>'درآمد ناشی از فروش '!K7</f>
        <v>از ابتدای سال مالی تا پایان خرداد ماه</v>
      </c>
      <c r="L8" s="254" t="s">
        <v>21</v>
      </c>
      <c r="M8" s="254" t="s">
        <v>21</v>
      </c>
      <c r="N8" s="254" t="s">
        <v>21</v>
      </c>
      <c r="O8" s="254" t="s">
        <v>21</v>
      </c>
      <c r="P8" s="254" t="s">
        <v>21</v>
      </c>
      <c r="Q8" s="254" t="s">
        <v>21</v>
      </c>
    </row>
    <row r="9" spans="1:18" ht="72.75" customHeight="1" thickBot="1">
      <c r="A9" s="254" t="s">
        <v>22</v>
      </c>
      <c r="C9" s="29" t="s">
        <v>47</v>
      </c>
      <c r="D9" s="30"/>
      <c r="E9" s="29" t="s">
        <v>38</v>
      </c>
      <c r="F9" s="30"/>
      <c r="G9" s="29" t="s">
        <v>39</v>
      </c>
      <c r="H9" s="30"/>
      <c r="I9" s="29" t="s">
        <v>48</v>
      </c>
      <c r="J9" s="30"/>
      <c r="K9" s="29" t="s">
        <v>47</v>
      </c>
      <c r="L9" s="30"/>
      <c r="M9" s="29" t="s">
        <v>38</v>
      </c>
      <c r="N9" s="30"/>
      <c r="O9" s="29" t="s">
        <v>39</v>
      </c>
      <c r="P9" s="30"/>
      <c r="Q9" s="29" t="s">
        <v>48</v>
      </c>
    </row>
    <row r="10" spans="1:18" ht="30" customHeight="1">
      <c r="A10" s="2"/>
      <c r="B10" s="1"/>
      <c r="C10" s="23">
        <v>0</v>
      </c>
      <c r="D10" s="5"/>
      <c r="E10" s="23">
        <v>0</v>
      </c>
      <c r="F10" s="23"/>
      <c r="G10" s="23">
        <v>0</v>
      </c>
      <c r="H10" s="23"/>
      <c r="I10" s="23">
        <f>C10+E10+G10</f>
        <v>0</v>
      </c>
      <c r="J10" s="23"/>
      <c r="K10" s="23">
        <v>0</v>
      </c>
      <c r="L10" s="23"/>
      <c r="M10" s="23">
        <v>0</v>
      </c>
      <c r="N10" s="23"/>
      <c r="O10" s="23">
        <v>0</v>
      </c>
      <c r="P10" s="23"/>
      <c r="Q10" s="23">
        <v>0</v>
      </c>
    </row>
    <row r="11" spans="1:18" ht="43.5" thickBot="1">
      <c r="C11" s="31">
        <f t="shared" ref="C11:P11" si="0">SUM(C10:C10)</f>
        <v>0</v>
      </c>
      <c r="D11" s="24">
        <f t="shared" si="0"/>
        <v>0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>
        <f t="shared" si="0"/>
        <v>0</v>
      </c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>SUM(Q10:Q10)</f>
        <v>0</v>
      </c>
      <c r="R11" s="32">
        <f t="shared" ref="R11" si="1">SUM(R10:R10)</f>
        <v>0</v>
      </c>
    </row>
    <row r="12" spans="1:18" ht="28.5" thickTop="1"/>
    <row r="13" spans="1:18">
      <c r="M13" s="33"/>
    </row>
    <row r="14" spans="1:18">
      <c r="M14" s="33"/>
    </row>
    <row r="15" spans="1:18">
      <c r="M15" s="33"/>
    </row>
    <row r="16" spans="1:18">
      <c r="M16" s="33"/>
    </row>
    <row r="17" spans="13:13">
      <c r="M17" s="33"/>
    </row>
    <row r="18" spans="13:13">
      <c r="M18" s="33"/>
    </row>
    <row r="19" spans="13:13">
      <c r="M19" s="33"/>
    </row>
    <row r="20" spans="13:13">
      <c r="M20" s="33"/>
    </row>
    <row r="21" spans="13:13">
      <c r="M21" s="33"/>
    </row>
    <row r="22" spans="13:13">
      <c r="M22" s="33"/>
    </row>
    <row r="23" spans="13:13">
      <c r="M23" s="33"/>
    </row>
    <row r="24" spans="13:13">
      <c r="M24" s="33"/>
    </row>
    <row r="25" spans="13:13">
      <c r="M25" s="33"/>
    </row>
    <row r="26" spans="13:13">
      <c r="M26" s="33"/>
    </row>
    <row r="27" spans="13:13">
      <c r="M27" s="33"/>
    </row>
    <row r="28" spans="13:13">
      <c r="M28" s="33"/>
    </row>
    <row r="29" spans="13:13">
      <c r="M29" s="33"/>
    </row>
    <row r="30" spans="13:13">
      <c r="M30" s="33"/>
    </row>
    <row r="31" spans="13:13">
      <c r="M31" s="33"/>
    </row>
    <row r="32" spans="13:13">
      <c r="M32" s="33"/>
    </row>
    <row r="33" spans="13:13">
      <c r="M33" s="33"/>
    </row>
    <row r="34" spans="13:13">
      <c r="M34" s="33"/>
    </row>
    <row r="35" spans="13:13">
      <c r="M35" s="33"/>
    </row>
    <row r="36" spans="13:13">
      <c r="M36" s="33"/>
    </row>
    <row r="37" spans="13:13">
      <c r="M37" s="33"/>
    </row>
    <row r="38" spans="13:13">
      <c r="M38" s="33"/>
    </row>
    <row r="39" spans="13:13">
      <c r="M39" s="33"/>
    </row>
    <row r="40" spans="13:13">
      <c r="M40" s="33"/>
    </row>
    <row r="41" spans="13:13">
      <c r="M41" s="33"/>
    </row>
    <row r="42" spans="13:13">
      <c r="M42" s="3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N41"/>
  <sheetViews>
    <sheetView rightToLeft="1" view="pageBreakPreview" zoomScaleNormal="100" zoomScaleSheetLayoutView="100" workbookViewId="0">
      <selection activeCell="I11" sqref="I11"/>
    </sheetView>
  </sheetViews>
  <sheetFormatPr defaultColWidth="9.140625" defaultRowHeight="22.5"/>
  <cols>
    <col min="1" max="1" width="26.140625" style="153" bestFit="1" customWidth="1"/>
    <col min="2" max="2" width="1" style="153" customWidth="1"/>
    <col min="3" max="3" width="32.5703125" style="153" bestFit="1" customWidth="1"/>
    <col min="4" max="4" width="1" style="153" customWidth="1"/>
    <col min="5" max="5" width="13.5703125" style="155" bestFit="1" customWidth="1"/>
    <col min="6" max="6" width="1" style="153" customWidth="1"/>
    <col min="7" max="7" width="32.5703125" style="153" bestFit="1" customWidth="1"/>
    <col min="8" max="8" width="1" style="153" customWidth="1"/>
    <col min="9" max="9" width="13.5703125" style="155" bestFit="1" customWidth="1"/>
    <col min="10" max="10" width="1" style="153" customWidth="1"/>
    <col min="11" max="11" width="9.140625" style="153" customWidth="1"/>
    <col min="12" max="16384" width="9.140625" style="153"/>
  </cols>
  <sheetData>
    <row r="2" spans="1:14" ht="24">
      <c r="A2" s="256" t="s">
        <v>51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4" ht="24">
      <c r="A3" s="256" t="str">
        <f>'سرمایه‌گذاری در اوراق بهادار '!A3:Q3</f>
        <v>صورت وضعیت درآمدها</v>
      </c>
      <c r="B3" s="256" t="s">
        <v>18</v>
      </c>
      <c r="C3" s="256" t="s">
        <v>18</v>
      </c>
      <c r="D3" s="256" t="s">
        <v>18</v>
      </c>
      <c r="E3" s="256"/>
      <c r="F3" s="256"/>
      <c r="G3" s="256"/>
      <c r="H3" s="256"/>
      <c r="I3" s="256"/>
      <c r="J3" s="256"/>
      <c r="K3" s="256"/>
    </row>
    <row r="4" spans="1:14" ht="26.25">
      <c r="A4" s="241" t="str">
        <f>'سرمایه‌گذاری در اوراق بهادار '!A4:Q4</f>
        <v>برای ماه منتهی به 1403/03/31</v>
      </c>
      <c r="B4" s="241" t="s">
        <v>71</v>
      </c>
      <c r="C4" s="241" t="s">
        <v>0</v>
      </c>
      <c r="D4" s="241" t="s">
        <v>0</v>
      </c>
      <c r="E4" s="241"/>
      <c r="F4" s="241"/>
      <c r="G4" s="241"/>
      <c r="H4" s="241"/>
      <c r="I4" s="241"/>
      <c r="J4" s="241"/>
      <c r="K4" s="241"/>
      <c r="L4" s="99"/>
    </row>
    <row r="5" spans="1:14" ht="24">
      <c r="B5" s="154"/>
      <c r="C5" s="154"/>
      <c r="D5" s="154"/>
      <c r="E5" s="154"/>
      <c r="F5" s="154"/>
      <c r="G5" s="154"/>
    </row>
    <row r="6" spans="1:14" ht="28.5">
      <c r="A6" s="245" t="s">
        <v>61</v>
      </c>
      <c r="B6" s="245"/>
      <c r="C6" s="245"/>
      <c r="D6" s="245"/>
      <c r="E6" s="245"/>
      <c r="F6" s="245"/>
      <c r="G6" s="245"/>
      <c r="H6" s="245"/>
      <c r="I6" s="245"/>
      <c r="J6" s="245"/>
    </row>
    <row r="7" spans="1:14" ht="28.5">
      <c r="A7" s="111"/>
      <c r="B7" s="111"/>
      <c r="C7" s="111"/>
      <c r="D7" s="111"/>
      <c r="E7" s="156"/>
      <c r="F7" s="111"/>
      <c r="G7" s="111"/>
      <c r="H7" s="111"/>
      <c r="I7" s="156"/>
      <c r="J7" s="111"/>
    </row>
    <row r="8" spans="1:14" ht="24.75" thickBot="1">
      <c r="A8" s="257" t="s">
        <v>41</v>
      </c>
      <c r="B8" s="257" t="s">
        <v>41</v>
      </c>
      <c r="C8" s="257" t="str">
        <f>'درآمد ناشی از فروش '!C7</f>
        <v>طی خرداد ماه</v>
      </c>
      <c r="D8" s="257" t="s">
        <v>20</v>
      </c>
      <c r="E8" s="257" t="s">
        <v>20</v>
      </c>
      <c r="G8" s="257" t="str">
        <f>'درآمد ناشی از فروش '!K7</f>
        <v>از ابتدای سال مالی تا پایان خرداد ماه</v>
      </c>
      <c r="H8" s="257" t="s">
        <v>21</v>
      </c>
      <c r="I8" s="257" t="s">
        <v>21</v>
      </c>
    </row>
    <row r="9" spans="1:14" ht="32.25" thickBot="1">
      <c r="A9" s="157" t="s">
        <v>42</v>
      </c>
      <c r="C9" s="157" t="s">
        <v>43</v>
      </c>
      <c r="E9" s="158" t="s">
        <v>44</v>
      </c>
      <c r="G9" s="157" t="s">
        <v>43</v>
      </c>
      <c r="I9" s="158" t="s">
        <v>44</v>
      </c>
    </row>
    <row r="10" spans="1:14" ht="24.75">
      <c r="A10" s="108" t="s">
        <v>49</v>
      </c>
      <c r="B10" s="108"/>
      <c r="C10" s="190">
        <v>236864</v>
      </c>
      <c r="D10" s="159"/>
      <c r="E10" s="160">
        <f>C10/$C$15</f>
        <v>6.9102675225536814E-2</v>
      </c>
      <c r="F10" s="159"/>
      <c r="G10" s="178">
        <v>4040518</v>
      </c>
      <c r="H10" s="159"/>
      <c r="I10" s="160">
        <f>G10/$G$15</f>
        <v>0.38002827461724348</v>
      </c>
      <c r="K10" s="161"/>
      <c r="L10" s="162"/>
      <c r="M10" s="161"/>
      <c r="N10" s="162"/>
    </row>
    <row r="11" spans="1:14" ht="24.75">
      <c r="A11" s="108" t="s">
        <v>76</v>
      </c>
      <c r="B11" s="108"/>
      <c r="C11" s="191">
        <v>306271</v>
      </c>
      <c r="D11" s="159"/>
      <c r="E11" s="160">
        <f t="shared" ref="E11:E14" si="0">C11/$C$15</f>
        <v>8.9351465161444474E-2</v>
      </c>
      <c r="F11" s="159"/>
      <c r="G11" s="179">
        <v>898827</v>
      </c>
      <c r="H11" s="159"/>
      <c r="I11" s="160">
        <f t="shared" ref="I11:I14" si="1">G11/$G$15</f>
        <v>8.4538584901587652E-2</v>
      </c>
      <c r="K11" s="161"/>
      <c r="L11" s="162"/>
      <c r="M11" s="161"/>
      <c r="N11" s="162"/>
    </row>
    <row r="12" spans="1:14" ht="24.75">
      <c r="A12" s="108" t="s">
        <v>83</v>
      </c>
      <c r="B12" s="108"/>
      <c r="C12" s="191">
        <v>6309</v>
      </c>
      <c r="D12" s="159"/>
      <c r="E12" s="160">
        <f t="shared" si="0"/>
        <v>1.8405869106234453E-3</v>
      </c>
      <c r="F12" s="159"/>
      <c r="G12" s="179">
        <v>18448</v>
      </c>
      <c r="H12" s="159"/>
      <c r="I12" s="160">
        <f t="shared" si="1"/>
        <v>1.735114559603226E-3</v>
      </c>
      <c r="K12" s="161"/>
      <c r="L12" s="162"/>
      <c r="M12" s="161"/>
      <c r="N12" s="162"/>
    </row>
    <row r="13" spans="1:14" ht="24.75">
      <c r="A13" s="108" t="s">
        <v>84</v>
      </c>
      <c r="B13" s="108"/>
      <c r="C13" s="191">
        <v>4740</v>
      </c>
      <c r="D13" s="159"/>
      <c r="E13" s="160">
        <f t="shared" si="0"/>
        <v>1.3828470369876573E-3</v>
      </c>
      <c r="F13" s="159"/>
      <c r="G13" s="179">
        <v>13861</v>
      </c>
      <c r="H13" s="159"/>
      <c r="I13" s="160">
        <f t="shared" si="1"/>
        <v>1.3036872783315436E-3</v>
      </c>
      <c r="K13" s="161"/>
      <c r="L13" s="162"/>
      <c r="M13" s="161"/>
      <c r="N13" s="162"/>
    </row>
    <row r="14" spans="1:14" ht="24.75">
      <c r="A14" s="108" t="s">
        <v>104</v>
      </c>
      <c r="B14" s="108"/>
      <c r="C14" s="192">
        <v>2873527</v>
      </c>
      <c r="D14" s="159"/>
      <c r="E14" s="160">
        <f t="shared" si="0"/>
        <v>0.8383224256654076</v>
      </c>
      <c r="F14" s="159"/>
      <c r="G14" s="180">
        <v>5660497</v>
      </c>
      <c r="H14" s="159"/>
      <c r="I14" s="160">
        <f t="shared" si="1"/>
        <v>0.53239433864323404</v>
      </c>
      <c r="K14" s="161"/>
      <c r="L14" s="162"/>
      <c r="M14" s="161"/>
      <c r="N14" s="162"/>
    </row>
    <row r="15" spans="1:14" s="99" customFormat="1" ht="36.75" customHeight="1" thickBot="1">
      <c r="C15" s="222">
        <f>SUM(C10:C14)</f>
        <v>3427711</v>
      </c>
      <c r="D15" s="159">
        <f t="shared" ref="D15:J15" si="2">SUM(D10:D12)</f>
        <v>0</v>
      </c>
      <c r="E15" s="163">
        <f>SUM(E10:E14)</f>
        <v>1</v>
      </c>
      <c r="F15" s="159">
        <f t="shared" si="2"/>
        <v>0</v>
      </c>
      <c r="G15" s="222">
        <f>SUM(G10:G14)</f>
        <v>10632151</v>
      </c>
      <c r="H15" s="159">
        <f t="shared" si="2"/>
        <v>0</v>
      </c>
      <c r="I15" s="163">
        <f>SUM(I10:I14)</f>
        <v>1</v>
      </c>
      <c r="J15" s="99">
        <f t="shared" si="2"/>
        <v>0</v>
      </c>
      <c r="K15" s="107"/>
    </row>
    <row r="16" spans="1:14" ht="23.25" thickTop="1">
      <c r="C16" s="164"/>
      <c r="G16" s="164"/>
      <c r="K16" s="165"/>
    </row>
    <row r="17" spans="3:11">
      <c r="C17" s="164"/>
      <c r="G17" s="164"/>
      <c r="K17" s="165"/>
    </row>
    <row r="18" spans="3:11">
      <c r="C18" s="164"/>
      <c r="G18" s="164"/>
      <c r="K18" s="165"/>
    </row>
    <row r="19" spans="3:11">
      <c r="K19" s="165"/>
    </row>
    <row r="20" spans="3:11">
      <c r="K20" s="165"/>
    </row>
    <row r="21" spans="3:11">
      <c r="K21" s="165"/>
    </row>
    <row r="22" spans="3:11">
      <c r="K22" s="165"/>
    </row>
    <row r="23" spans="3:11">
      <c r="K23" s="165"/>
    </row>
    <row r="24" spans="3:11">
      <c r="K24" s="165"/>
    </row>
    <row r="25" spans="3:11">
      <c r="K25" s="165"/>
    </row>
    <row r="26" spans="3:11">
      <c r="K26" s="165"/>
    </row>
    <row r="27" spans="3:11">
      <c r="K27" s="165"/>
    </row>
    <row r="28" spans="3:11">
      <c r="K28" s="165"/>
    </row>
    <row r="29" spans="3:11">
      <c r="K29" s="165"/>
    </row>
    <row r="30" spans="3:11">
      <c r="K30" s="165"/>
    </row>
    <row r="31" spans="3:11">
      <c r="K31" s="165"/>
    </row>
    <row r="32" spans="3:11">
      <c r="K32" s="165"/>
    </row>
    <row r="33" spans="11:11">
      <c r="K33" s="165"/>
    </row>
    <row r="34" spans="11:11">
      <c r="K34" s="165"/>
    </row>
    <row r="35" spans="11:11">
      <c r="K35" s="165"/>
    </row>
    <row r="36" spans="11:11">
      <c r="K36" s="165"/>
    </row>
    <row r="37" spans="11:11">
      <c r="K37" s="165"/>
    </row>
    <row r="38" spans="11:11">
      <c r="K38" s="165"/>
    </row>
    <row r="39" spans="11:11">
      <c r="K39" s="165"/>
    </row>
    <row r="40" spans="11:11">
      <c r="K40" s="165"/>
    </row>
    <row r="41" spans="11:11">
      <c r="K41" s="165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3"/>
  <sheetViews>
    <sheetView rightToLeft="1" view="pageBreakPreview" zoomScaleNormal="100" zoomScaleSheetLayoutView="100" workbookViewId="0">
      <selection activeCell="E17" sqref="E17"/>
    </sheetView>
  </sheetViews>
  <sheetFormatPr defaultColWidth="12.140625" defaultRowHeight="22.5"/>
  <cols>
    <col min="1" max="1" width="42.42578125" style="153" bestFit="1" customWidth="1"/>
    <col min="2" max="2" width="0.5703125" style="153" customWidth="1"/>
    <col min="3" max="3" width="23.42578125" style="153" bestFit="1" customWidth="1"/>
    <col min="4" max="4" width="0.7109375" style="153" customWidth="1"/>
    <col min="5" max="5" width="43.7109375" style="153" customWidth="1"/>
    <col min="6" max="6" width="12.7109375" style="153" bestFit="1" customWidth="1"/>
    <col min="7" max="7" width="14" style="153" bestFit="1" customWidth="1"/>
    <col min="8" max="16384" width="12.140625" style="153"/>
  </cols>
  <sheetData>
    <row r="2" spans="1:13" ht="24">
      <c r="A2" s="256" t="s">
        <v>51</v>
      </c>
      <c r="B2" s="256"/>
      <c r="C2" s="256"/>
      <c r="D2" s="256"/>
      <c r="E2" s="256"/>
    </row>
    <row r="3" spans="1:13" ht="24">
      <c r="A3" s="256" t="s">
        <v>18</v>
      </c>
      <c r="B3" s="256" t="s">
        <v>18</v>
      </c>
      <c r="C3" s="256" t="s">
        <v>18</v>
      </c>
      <c r="D3" s="256" t="s">
        <v>18</v>
      </c>
      <c r="E3" s="256"/>
    </row>
    <row r="4" spans="1:13" ht="24">
      <c r="A4" s="256" t="str">
        <f>'درآمد سپرده بانکی '!A4:K4</f>
        <v>برای ماه منتهی به 1403/03/31</v>
      </c>
      <c r="B4" s="256" t="s">
        <v>0</v>
      </c>
      <c r="C4" s="256" t="s">
        <v>0</v>
      </c>
      <c r="D4" s="256" t="s">
        <v>0</v>
      </c>
      <c r="E4" s="256"/>
    </row>
    <row r="5" spans="1:13" ht="24">
      <c r="A5" s="154"/>
      <c r="B5" s="154"/>
      <c r="C5" s="154"/>
      <c r="D5" s="154"/>
      <c r="E5" s="154"/>
    </row>
    <row r="6" spans="1:13" ht="28.5">
      <c r="A6" s="245" t="s">
        <v>63</v>
      </c>
      <c r="B6" s="245"/>
      <c r="C6" s="245"/>
      <c r="D6" s="245"/>
      <c r="E6" s="245"/>
    </row>
    <row r="7" spans="1:13" ht="28.5">
      <c r="A7" s="111"/>
      <c r="B7" s="111"/>
      <c r="C7" s="111"/>
      <c r="D7" s="111"/>
      <c r="E7" s="111"/>
    </row>
    <row r="8" spans="1:13" ht="24.75" thickBot="1">
      <c r="A8" s="256" t="s">
        <v>45</v>
      </c>
      <c r="C8" s="166" t="str">
        <f>'درآمد ناشی از فروش '!C7</f>
        <v>طی خرداد ماه</v>
      </c>
      <c r="E8" s="167" t="str">
        <f>'درآمد ناشی از فروش '!K7</f>
        <v>از ابتدای سال مالی تا پایان خرداد ماه</v>
      </c>
      <c r="G8" s="105"/>
    </row>
    <row r="9" spans="1:13" ht="24.75" thickBot="1">
      <c r="A9" s="257" t="s">
        <v>45</v>
      </c>
      <c r="C9" s="166" t="s">
        <v>15</v>
      </c>
      <c r="E9" s="166" t="s">
        <v>15</v>
      </c>
      <c r="G9" s="105"/>
    </row>
    <row r="10" spans="1:13" ht="24">
      <c r="A10" s="168" t="s">
        <v>50</v>
      </c>
      <c r="C10" s="178">
        <v>47941821</v>
      </c>
      <c r="E10" s="223">
        <v>2897379514</v>
      </c>
      <c r="F10" s="105"/>
      <c r="G10" s="161"/>
      <c r="H10" s="161"/>
      <c r="I10" s="161"/>
      <c r="J10" s="161"/>
      <c r="K10" s="161"/>
    </row>
    <row r="11" spans="1:13" ht="24">
      <c r="A11" s="168" t="s">
        <v>110</v>
      </c>
      <c r="C11" s="179">
        <v>0</v>
      </c>
      <c r="E11" s="179">
        <v>0</v>
      </c>
      <c r="F11" s="105"/>
      <c r="G11" s="161"/>
      <c r="H11" s="161"/>
      <c r="I11" s="161"/>
      <c r="J11" s="161"/>
      <c r="K11" s="161"/>
    </row>
    <row r="12" spans="1:13" ht="24">
      <c r="A12" s="168" t="s">
        <v>75</v>
      </c>
      <c r="C12" s="180">
        <v>10577514</v>
      </c>
      <c r="E12" s="180">
        <v>76437881</v>
      </c>
      <c r="F12" s="105"/>
      <c r="G12" s="161"/>
      <c r="H12" s="161"/>
      <c r="I12" s="161"/>
      <c r="J12" s="161"/>
      <c r="K12" s="161"/>
    </row>
    <row r="13" spans="1:13" ht="27" thickBot="1">
      <c r="A13" s="168" t="s">
        <v>26</v>
      </c>
      <c r="C13" s="224">
        <f>SUM(C10:C12)</f>
        <v>58519335</v>
      </c>
      <c r="D13" s="99"/>
      <c r="E13" s="225">
        <f>SUM(E10:E12)</f>
        <v>2973817395</v>
      </c>
    </row>
    <row r="14" spans="1:13" ht="23.25" thickTop="1">
      <c r="M14" s="165"/>
    </row>
    <row r="15" spans="1:13">
      <c r="C15" s="161"/>
      <c r="E15" s="161"/>
      <c r="M15" s="165"/>
    </row>
    <row r="16" spans="1:13">
      <c r="C16" s="105"/>
      <c r="E16" s="164"/>
      <c r="M16" s="165"/>
    </row>
    <row r="17" spans="3:13">
      <c r="C17" s="105"/>
      <c r="E17" s="161"/>
      <c r="M17" s="165"/>
    </row>
    <row r="18" spans="3:13">
      <c r="C18" s="161"/>
      <c r="E18" s="161"/>
      <c r="M18" s="165"/>
    </row>
    <row r="19" spans="3:13">
      <c r="E19" s="161"/>
      <c r="M19" s="165"/>
    </row>
    <row r="20" spans="3:13">
      <c r="M20" s="165"/>
    </row>
    <row r="21" spans="3:13">
      <c r="M21" s="165"/>
    </row>
    <row r="22" spans="3:13">
      <c r="M22" s="165"/>
    </row>
    <row r="23" spans="3:13">
      <c r="M23" s="165"/>
    </row>
    <row r="24" spans="3:13">
      <c r="M24" s="165"/>
    </row>
    <row r="25" spans="3:13">
      <c r="M25" s="165"/>
    </row>
    <row r="26" spans="3:13">
      <c r="M26" s="165"/>
    </row>
    <row r="27" spans="3:13">
      <c r="M27" s="165"/>
    </row>
    <row r="28" spans="3:13">
      <c r="M28" s="165"/>
    </row>
    <row r="29" spans="3:13">
      <c r="M29" s="165"/>
    </row>
    <row r="30" spans="3:13">
      <c r="M30" s="165"/>
    </row>
    <row r="31" spans="3:13">
      <c r="M31" s="165"/>
    </row>
    <row r="32" spans="3:13">
      <c r="M32" s="165"/>
    </row>
    <row r="33" spans="13:13">
      <c r="M33" s="165"/>
    </row>
    <row r="34" spans="13:13">
      <c r="M34" s="165"/>
    </row>
    <row r="35" spans="13:13">
      <c r="M35" s="165"/>
    </row>
    <row r="36" spans="13:13">
      <c r="M36" s="165"/>
    </row>
    <row r="37" spans="13:13">
      <c r="M37" s="165"/>
    </row>
    <row r="38" spans="13:13">
      <c r="M38" s="165"/>
    </row>
    <row r="39" spans="13:13">
      <c r="M39" s="165"/>
    </row>
    <row r="40" spans="13:13">
      <c r="M40" s="165"/>
    </row>
    <row r="41" spans="13:13">
      <c r="M41" s="165"/>
    </row>
    <row r="42" spans="13:13">
      <c r="M42" s="165"/>
    </row>
    <row r="43" spans="13:13">
      <c r="M43" s="165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Leili Kamyab</cp:lastModifiedBy>
  <cp:lastPrinted>2023-04-24T13:57:09Z</cp:lastPrinted>
  <dcterms:created xsi:type="dcterms:W3CDTF">2019-07-05T09:08:54Z</dcterms:created>
  <dcterms:modified xsi:type="dcterms:W3CDTF">2024-06-29T09:41:41Z</dcterms:modified>
</cp:coreProperties>
</file>