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1403 سال\تیر 04\"/>
    </mc:Choice>
  </mc:AlternateContent>
  <xr:revisionPtr revIDLastSave="0" documentId="13_ncr:1_{3E6ADFA8-BF84-4FCC-9181-63685D21A685}" xr6:coauthVersionLast="47" xr6:coauthVersionMax="47" xr10:uidLastSave="{00000000-0000-0000-0000-000000000000}"/>
  <bookViews>
    <workbookView xWindow="-120" yWindow="-120" windowWidth="24240" windowHeight="13140" tabRatio="811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'!$A$8:$X$8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سهام!$A$11:$AG$11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'!$A$9:$A$27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'!$A$1:$S$23</definedName>
    <definedName name="_xlnm.Print_Area" localSheetId="13">'درآمد ناشی از تغییر قیمت اوراق '!$A$1:$Q$29</definedName>
    <definedName name="_xlnm.Print_Area" localSheetId="12">'درآمد ناشی از فروش '!$A$1:$Q$30</definedName>
    <definedName name="_xlnm.Print_Area" localSheetId="0">روکش!$A$1:$L$40</definedName>
    <definedName name="_xlnm.Print_Area" localSheetId="8">'سایر درآمدها '!$A$1:$E$14</definedName>
    <definedName name="_xlnm.Print_Area" localSheetId="3">'سپرده '!$A$1:$K$17</definedName>
    <definedName name="_xlnm.Print_Area" localSheetId="6">'سرمایه‌گذاری در اوراق بهادار '!$A$1:$Q$12</definedName>
    <definedName name="_xlnm.Print_Area" localSheetId="5">'سرمایه‌گذاری در سهام '!$A$1:$U$34</definedName>
    <definedName name="_xlnm.Print_Area" localSheetId="1">سهام!$A$1:$Z$34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1" l="1"/>
  <c r="O12" i="11"/>
  <c r="O13" i="11"/>
  <c r="O14" i="11"/>
  <c r="O15" i="11"/>
  <c r="O16" i="11"/>
  <c r="O17" i="11"/>
  <c r="O18" i="11"/>
  <c r="O19" i="11"/>
  <c r="O20" i="11"/>
  <c r="O21" i="11"/>
  <c r="S21" i="11" s="1"/>
  <c r="U21" i="11" s="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30" i="11"/>
  <c r="S31" i="11"/>
  <c r="Q10" i="11"/>
  <c r="G10" i="11"/>
  <c r="G9" i="9"/>
  <c r="G29" i="9" s="1"/>
  <c r="I9" i="9"/>
  <c r="O29" i="9"/>
  <c r="Q9" i="9"/>
  <c r="Q29" i="9" s="1"/>
  <c r="M10" i="8"/>
  <c r="M11" i="8"/>
  <c r="M12" i="8"/>
  <c r="M13" i="8"/>
  <c r="M14" i="8"/>
  <c r="M15" i="8"/>
  <c r="M16" i="8"/>
  <c r="M17" i="8"/>
  <c r="M18" i="8"/>
  <c r="M19" i="8"/>
  <c r="M20" i="8"/>
  <c r="M21" i="8"/>
  <c r="M9" i="8"/>
  <c r="S10" i="8"/>
  <c r="S11" i="8"/>
  <c r="S12" i="8"/>
  <c r="S13" i="8"/>
  <c r="S14" i="8"/>
  <c r="S15" i="8"/>
  <c r="S16" i="8"/>
  <c r="S17" i="8"/>
  <c r="S18" i="8"/>
  <c r="S19" i="8"/>
  <c r="S20" i="8"/>
  <c r="S21" i="8"/>
  <c r="S9" i="8"/>
  <c r="I27" i="11"/>
  <c r="K27" i="11" s="1"/>
  <c r="I28" i="11"/>
  <c r="K28" i="11" s="1"/>
  <c r="I29" i="11"/>
  <c r="K29" i="11" s="1"/>
  <c r="I30" i="11"/>
  <c r="K30" i="11" s="1"/>
  <c r="I31" i="11"/>
  <c r="K31" i="11" s="1"/>
  <c r="I32" i="11"/>
  <c r="K32" i="11" s="1"/>
  <c r="I33" i="11"/>
  <c r="K33" i="11" s="1"/>
  <c r="E10" i="15"/>
  <c r="E11" i="15"/>
  <c r="I10" i="15"/>
  <c r="Q28" i="10"/>
  <c r="O28" i="10"/>
  <c r="M28" i="10"/>
  <c r="I28" i="10"/>
  <c r="G28" i="10"/>
  <c r="E28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9" i="10"/>
  <c r="M29" i="9"/>
  <c r="E2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M10" i="7"/>
  <c r="M14" i="7" s="1"/>
  <c r="M11" i="7"/>
  <c r="M12" i="7"/>
  <c r="M13" i="7"/>
  <c r="M9" i="7"/>
  <c r="G10" i="7"/>
  <c r="G11" i="7"/>
  <c r="G12" i="7"/>
  <c r="G13" i="7"/>
  <c r="G14" i="7" s="1"/>
  <c r="G9" i="7"/>
  <c r="K14" i="7"/>
  <c r="I14" i="7"/>
  <c r="E14" i="7"/>
  <c r="C14" i="7"/>
  <c r="S22" i="8"/>
  <c r="Q22" i="8"/>
  <c r="O22" i="8"/>
  <c r="M22" i="8"/>
  <c r="K22" i="8"/>
  <c r="I22" i="8"/>
  <c r="E13" i="14"/>
  <c r="C13" i="14"/>
  <c r="I11" i="13"/>
  <c r="I15" i="13" s="1"/>
  <c r="I12" i="13"/>
  <c r="I13" i="13"/>
  <c r="I14" i="13"/>
  <c r="I10" i="13"/>
  <c r="E11" i="13"/>
  <c r="E12" i="13"/>
  <c r="E13" i="13"/>
  <c r="E15" i="13" s="1"/>
  <c r="E14" i="13"/>
  <c r="E10" i="13"/>
  <c r="G15" i="13"/>
  <c r="C15" i="13"/>
  <c r="M34" i="11"/>
  <c r="E34" i="11"/>
  <c r="C34" i="11"/>
  <c r="I11" i="15"/>
  <c r="K15" i="6"/>
  <c r="I15" i="6"/>
  <c r="G15" i="6"/>
  <c r="E15" i="6"/>
  <c r="C15" i="6"/>
  <c r="W32" i="1"/>
  <c r="U32" i="1"/>
  <c r="O32" i="1"/>
  <c r="M32" i="1"/>
  <c r="K32" i="1"/>
  <c r="I32" i="1"/>
  <c r="G32" i="1"/>
  <c r="E32" i="1"/>
  <c r="Y12" i="1"/>
  <c r="K9" i="6"/>
  <c r="K10" i="6"/>
  <c r="O34" i="11" l="1"/>
  <c r="U31" i="11"/>
  <c r="Q34" i="11"/>
  <c r="I29" i="9"/>
  <c r="K12" i="6"/>
  <c r="K11" i="6"/>
  <c r="I7" i="8"/>
  <c r="C8" i="14"/>
  <c r="C8" i="13"/>
  <c r="C8" i="18"/>
  <c r="K13" i="6"/>
  <c r="K14" i="6"/>
  <c r="Y13" i="1"/>
  <c r="Y14" i="1"/>
  <c r="Y15" i="1"/>
  <c r="Y16" i="1"/>
  <c r="Y17" i="1"/>
  <c r="Y18" i="1"/>
  <c r="Y19" i="1"/>
  <c r="Y20" i="1"/>
  <c r="Y21" i="1"/>
  <c r="Y22" i="1"/>
  <c r="Y32" i="1" s="1"/>
  <c r="Y23" i="1"/>
  <c r="Y24" i="1"/>
  <c r="Y25" i="1"/>
  <c r="Y26" i="1"/>
  <c r="Y27" i="1"/>
  <c r="Y28" i="1"/>
  <c r="Y29" i="1"/>
  <c r="Y30" i="1"/>
  <c r="Y31" i="1"/>
  <c r="S10" i="11" l="1"/>
  <c r="U10" i="11" l="1"/>
  <c r="I7" i="6"/>
  <c r="A4" i="6"/>
  <c r="A3" i="6"/>
  <c r="A2" i="6"/>
  <c r="O7" i="8"/>
  <c r="K10" i="22"/>
  <c r="I10" i="22"/>
  <c r="E10" i="22"/>
  <c r="C10" i="22"/>
  <c r="M9" i="22"/>
  <c r="G9" i="22"/>
  <c r="G10" i="22" l="1"/>
  <c r="M10" i="22"/>
  <c r="S32" i="11"/>
  <c r="G24" i="11"/>
  <c r="I24" i="11" s="1"/>
  <c r="K24" i="11" s="1"/>
  <c r="G23" i="11"/>
  <c r="I23" i="11" s="1"/>
  <c r="K23" i="11" s="1"/>
  <c r="G22" i="11"/>
  <c r="I22" i="11" s="1"/>
  <c r="K22" i="11" s="1"/>
  <c r="G21" i="11"/>
  <c r="I21" i="11" s="1"/>
  <c r="K21" i="11" s="1"/>
  <c r="G20" i="11"/>
  <c r="I20" i="11" s="1"/>
  <c r="K20" i="11" s="1"/>
  <c r="G19" i="11"/>
  <c r="I19" i="11" s="1"/>
  <c r="K19" i="11" s="1"/>
  <c r="G18" i="11"/>
  <c r="I18" i="11" s="1"/>
  <c r="K18" i="11" s="1"/>
  <c r="G17" i="11"/>
  <c r="I17" i="11" s="1"/>
  <c r="K17" i="11" s="1"/>
  <c r="G16" i="11"/>
  <c r="I16" i="11" s="1"/>
  <c r="K16" i="11" s="1"/>
  <c r="G14" i="11"/>
  <c r="I14" i="11" s="1"/>
  <c r="K14" i="11" s="1"/>
  <c r="G13" i="11"/>
  <c r="I13" i="11" s="1"/>
  <c r="K13" i="11" s="1"/>
  <c r="G12" i="11"/>
  <c r="I12" i="11" s="1"/>
  <c r="K12" i="11" s="1"/>
  <c r="G11" i="11"/>
  <c r="I11" i="11" s="1"/>
  <c r="K11" i="11" s="1"/>
  <c r="C7" i="6"/>
  <c r="G25" i="11"/>
  <c r="I25" i="11" s="1"/>
  <c r="K25" i="11" s="1"/>
  <c r="G26" i="11"/>
  <c r="I26" i="11" s="1"/>
  <c r="K26" i="11" s="1"/>
  <c r="I10" i="11"/>
  <c r="K10" i="11" s="1"/>
  <c r="Q11" i="18"/>
  <c r="O11" i="18"/>
  <c r="M11" i="18"/>
  <c r="K11" i="18"/>
  <c r="G11" i="18"/>
  <c r="E11" i="18"/>
  <c r="C11" i="18"/>
  <c r="U32" i="11" l="1"/>
  <c r="G15" i="11"/>
  <c r="I15" i="11" s="1"/>
  <c r="K15" i="11" s="1"/>
  <c r="S14" i="11"/>
  <c r="S33" i="11"/>
  <c r="U33" i="11" l="1"/>
  <c r="U14" i="11"/>
  <c r="G34" i="11"/>
  <c r="I34" i="11"/>
  <c r="K34" i="11"/>
  <c r="S16" i="11"/>
  <c r="S17" i="11"/>
  <c r="U17" i="11" l="1"/>
  <c r="U16" i="11"/>
  <c r="S11" i="11"/>
  <c r="S12" i="11"/>
  <c r="S15" i="11"/>
  <c r="S18" i="11"/>
  <c r="S20" i="11"/>
  <c r="S19" i="11"/>
  <c r="S22" i="11"/>
  <c r="S23" i="11"/>
  <c r="S24" i="11"/>
  <c r="S25" i="11"/>
  <c r="S26" i="11"/>
  <c r="S28" i="11"/>
  <c r="S29" i="11"/>
  <c r="S30" i="11"/>
  <c r="I10" i="18"/>
  <c r="I11" i="18" s="1"/>
  <c r="U26" i="11" l="1"/>
  <c r="U20" i="11"/>
  <c r="U25" i="11"/>
  <c r="U18" i="11"/>
  <c r="U24" i="11"/>
  <c r="U15" i="11"/>
  <c r="U30" i="11"/>
  <c r="U23" i="11"/>
  <c r="U12" i="11"/>
  <c r="U29" i="11"/>
  <c r="U22" i="11"/>
  <c r="U11" i="11"/>
  <c r="U28" i="11"/>
  <c r="U19" i="11"/>
  <c r="S27" i="11"/>
  <c r="S13" i="11"/>
  <c r="S34" i="11" s="1"/>
  <c r="E9" i="15" s="1"/>
  <c r="AA12" i="21"/>
  <c r="W12" i="21"/>
  <c r="S12" i="21"/>
  <c r="Q12" i="21"/>
  <c r="O12" i="21"/>
  <c r="I9" i="15" l="1"/>
  <c r="I12" i="15" s="1"/>
  <c r="E12" i="15"/>
  <c r="G9" i="15" s="1"/>
  <c r="U27" i="11"/>
  <c r="U13" i="11"/>
  <c r="AK12" i="21"/>
  <c r="AI12" i="21"/>
  <c r="AG12" i="21"/>
  <c r="U34" i="11" l="1"/>
  <c r="G10" i="15"/>
  <c r="G11" i="15"/>
  <c r="D11" i="18"/>
  <c r="F11" i="18"/>
  <c r="H11" i="18"/>
  <c r="J11" i="18"/>
  <c r="L11" i="18"/>
  <c r="N11" i="18"/>
  <c r="P11" i="18"/>
  <c r="G12" i="15" l="1"/>
  <c r="E8" i="14"/>
  <c r="G8" i="13"/>
  <c r="K8" i="18"/>
  <c r="J15" i="13" l="1"/>
  <c r="H15" i="13"/>
  <c r="F15" i="13"/>
  <c r="D15" i="13"/>
  <c r="R11" i="18"/>
  <c r="C4" i="18"/>
  <c r="A3" i="18"/>
  <c r="A3" i="13" s="1"/>
  <c r="AA34" i="11"/>
  <c r="R19" i="8"/>
  <c r="P19" i="8"/>
  <c r="N19" i="8"/>
  <c r="L19" i="8"/>
  <c r="J19" i="8"/>
  <c r="A4" i="15"/>
  <c r="A4" i="7" s="1"/>
  <c r="A4" i="22" l="1"/>
  <c r="A4" i="8"/>
  <c r="A4" i="10" s="1"/>
  <c r="A4" i="9" s="1"/>
  <c r="A4" i="11" l="1"/>
  <c r="A4" i="18" s="1"/>
  <c r="A4" i="13" s="1"/>
  <c r="A4" i="14" s="1"/>
  <c r="H27" i="9"/>
  <c r="N27" i="9"/>
  <c r="J27" i="9"/>
  <c r="L27" i="9"/>
  <c r="P27" i="9"/>
</calcChain>
</file>

<file path=xl/sharedStrings.xml><?xml version="1.0" encoding="utf-8"?>
<sst xmlns="http://schemas.openxmlformats.org/spreadsheetml/2006/main" count="466" uniqueCount="142">
  <si>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</si>
  <si>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</si>
  <si>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</si>
  <si>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</si>
  <si>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</si>
  <si>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</si>
  <si>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</si>
  <si>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</si>
  <si>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</si>
  <si>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</si>
  <si>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</si>
  <si>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</si>
  <si>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</si>
  <si>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</si>
  <si>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</si>
  <si>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</si>
  <si>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</si>
  <si>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</si>
  <si>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</si>
  <si>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</si>
  <si>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</si>
  <si>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</si>
  <si>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</si>
  <si>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</si>
  <si>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</si>
  <si>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</si>
  <si>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</si>
  <si>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</si>
  <si>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</si>
  <si>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</si>
  <si>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</si>
  <si>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</si>
  <si>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</si>
  <si>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</si>
  <si>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</si>
  <si>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</si>
  <si>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</si>
  <si>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</si>
  <si>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</si>
  <si>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</si>
  <si>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</si>
  <si>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</si>
  <si>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</si>
  <si>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</si>
  <si>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</si>
  <si>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</si>
  <si>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</si>
  <si>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</si>
  <si>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</si>
  <si>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</si>
  <si>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</si>
  <si>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</si>
  <si>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</si>
  <si>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</si>
  <si>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</si>
  <si>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</si>
  <si>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</si>
  <si>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</si>
  <si>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</si>
  <si>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</si>
  <si>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</si>
  <si>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</si>
  <si>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</si>
  <si>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</si>
  <si>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</si>
  <si>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</si>
  <si>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</si>
  <si>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</si>
  <si>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</si>
  <si>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</si>
  <si>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</si>
  <si>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</si>
  <si>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</si>
  <si>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</si>
  <si>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</si>
  <si>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</si>
  <si>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</si>
  <si>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</si>
  <si>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</si>
  <si>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</si>
  <si>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</si>
  <si>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</si>
  <si>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</si>
  <si>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</si>
  <si>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</si>
  <si>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</si>
  <si>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</si>
  <si>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</si>
  <si>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</si>
  <si>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</si>
  <si>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</si>
  <si>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</si>
  <si>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</si>
  <si>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</si>
  <si>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</si>
  <si>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</si>
  <si>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</si>
  <si>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</si>
  <si>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</si>
  <si>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</si>
  <si>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</si>
  <si>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</si>
  <si>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</si>
  <si>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</si>
  <si>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</si>
  <si>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</si>
  <si>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</si>
  <si>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</si>
  <si>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</si>
  <si>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معین برای سایر درآمدهای تنزیل سود بانک</t>
  </si>
  <si>
    <t>د-درآمد ناشی از تغيير قیمت اوراق بهادار</t>
  </si>
  <si>
    <t>بانک دی حافظ 204407753001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</si>
  <si>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</si>
  <si>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</si>
  <si>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</si>
  <si>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ملی الوند 228569775003</t>
  </si>
  <si>
    <t>بانک پاسارگاد الوند 209-8100-17419217-1</t>
  </si>
  <si>
    <t>ب-سود اوراق بهادار با درآمد ثابت</t>
  </si>
  <si>
    <t>-</t>
  </si>
  <si>
    <t>1403/03/31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</si>
  <si>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</si>
  <si>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</si>
  <si>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</si>
  <si>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</si>
  <si>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</si>
  <si>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</si>
  <si>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</si>
  <si>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</si>
  <si>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</si>
  <si>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</si>
  <si>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</si>
  <si>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</si>
  <si>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</si>
  <si>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 xml:space="preserve"> منتهی به 1403/04/31</t>
  </si>
  <si>
    <t>برای ماه منتهی به 1403/04/31</t>
  </si>
  <si>
    <t>1403/04/31</t>
  </si>
  <si>
    <t>طی تیر ماه</t>
  </si>
  <si>
    <t>از ابتدای سال مالی تا پایان تیر ماه</t>
  </si>
  <si>
    <t>1403/04/30</t>
  </si>
  <si>
    <t>1403/04/19</t>
  </si>
  <si>
    <t>1403/04/28</t>
  </si>
  <si>
    <t xml:space="preserve">از ابتدای سال مالی تا پایان تیر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</si>
</sst>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4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26"/>
      <color rgb="FF000000"/>
      <name val="B Nazanin"/>
      <charset val="178"/>
    </font>
    <font>
      <sz val="20"/>
      <color rgb="FFFFFF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67" fontId="8" fillId="0" borderId="0" xfId="2" applyNumberFormat="1" applyFont="1" applyFill="1" applyAlignment="1">
      <alignment vertical="center"/>
    </xf>
    <xf numFmtId="167" fontId="40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1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5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2" fillId="0" borderId="0" xfId="0" applyFont="1" applyFill="1" applyAlignment="1">
      <alignment horizontal="right" vertical="center" readingOrder="2"/>
    </xf>
    <xf numFmtId="3" fontId="52" fillId="0" borderId="0" xfId="0" applyNumberFormat="1" applyFont="1" applyFill="1" applyAlignment="1">
      <alignment horizontal="right" vertical="center" readingOrder="2"/>
    </xf>
    <xf numFmtId="0" fontId="52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5" fillId="0" borderId="0" xfId="0" applyNumberFormat="1" applyFont="1" applyFill="1"/>
    <xf numFmtId="165" fontId="35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vertical="center"/>
    </xf>
    <xf numFmtId="3" fontId="43" fillId="0" borderId="0" xfId="0" applyNumberFormat="1" applyFont="1" applyFill="1"/>
    <xf numFmtId="3" fontId="39" fillId="0" borderId="0" xfId="0" applyNumberFormat="1" applyFont="1" applyFill="1"/>
    <xf numFmtId="3" fontId="44" fillId="0" borderId="0" xfId="0" applyNumberFormat="1" applyFont="1" applyFill="1"/>
    <xf numFmtId="3" fontId="38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5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48" fillId="0" borderId="0" xfId="0" applyNumberFormat="1" applyFont="1" applyFill="1"/>
    <xf numFmtId="3" fontId="47" fillId="0" borderId="0" xfId="0" applyNumberFormat="1" applyFont="1" applyFill="1" applyAlignment="1">
      <alignment vertical="center"/>
    </xf>
    <xf numFmtId="3" fontId="46" fillId="0" borderId="0" xfId="0" applyNumberFormat="1" applyFont="1" applyFill="1" applyAlignment="1">
      <alignment horizontal="center"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34" fillId="0" borderId="0" xfId="0" applyNumberFormat="1" applyFont="1" applyFill="1"/>
    <xf numFmtId="10" fontId="13" fillId="0" borderId="2" xfId="1" applyNumberFormat="1" applyFont="1" applyFill="1" applyBorder="1" applyAlignment="1">
      <alignment horizontal="center"/>
    </xf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6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4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41" fontId="45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10" fontId="30" fillId="0" borderId="0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53" fillId="0" borderId="10" xfId="0" applyFont="1" applyBorder="1" applyAlignment="1">
      <alignment vertical="top"/>
    </xf>
    <xf numFmtId="0" fontId="53" fillId="0" borderId="0" xfId="0" applyFont="1" applyAlignment="1">
      <alignment vertical="top"/>
    </xf>
    <xf numFmtId="0" fontId="0" fillId="0" borderId="0" xfId="0" applyAlignment="1">
      <alignment horizontal="left"/>
    </xf>
    <xf numFmtId="3" fontId="53" fillId="0" borderId="10" xfId="0" applyNumberFormat="1" applyFont="1" applyBorder="1" applyAlignment="1">
      <alignment horizontal="right" vertical="top"/>
    </xf>
    <xf numFmtId="3" fontId="53" fillId="0" borderId="0" xfId="0" applyNumberFormat="1" applyFont="1" applyAlignment="1">
      <alignment horizontal="right" vertical="top"/>
    </xf>
    <xf numFmtId="3" fontId="53" fillId="0" borderId="11" xfId="0" applyNumberFormat="1" applyFont="1" applyBorder="1" applyAlignment="1">
      <alignment horizontal="right" vertical="top"/>
    </xf>
    <xf numFmtId="41" fontId="24" fillId="0" borderId="2" xfId="0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3" fontId="38" fillId="0" borderId="10" xfId="0" applyNumberFormat="1" applyFont="1" applyBorder="1" applyAlignment="1">
      <alignment horizontal="right" vertical="top"/>
    </xf>
    <xf numFmtId="3" fontId="38" fillId="0" borderId="0" xfId="0" applyNumberFormat="1" applyFont="1" applyAlignment="1">
      <alignment horizontal="right" vertical="top"/>
    </xf>
    <xf numFmtId="0" fontId="54" fillId="0" borderId="0" xfId="0" applyFont="1" applyAlignment="1">
      <alignment horizontal="left"/>
    </xf>
    <xf numFmtId="3" fontId="55" fillId="0" borderId="10" xfId="0" applyNumberFormat="1" applyFont="1" applyBorder="1" applyAlignment="1">
      <alignment horizontal="right" vertical="top"/>
    </xf>
    <xf numFmtId="3" fontId="55" fillId="0" borderId="0" xfId="0" applyNumberFormat="1" applyFont="1" applyAlignment="1">
      <alignment horizontal="right" vertical="top"/>
    </xf>
    <xf numFmtId="3" fontId="55" fillId="0" borderId="11" xfId="0" applyNumberFormat="1" applyFont="1" applyBorder="1" applyAlignment="1">
      <alignment horizontal="right" vertical="top"/>
    </xf>
    <xf numFmtId="0" fontId="30" fillId="0" borderId="0" xfId="0" applyFont="1" applyFill="1"/>
    <xf numFmtId="10" fontId="24" fillId="0" borderId="2" xfId="1" applyNumberFormat="1" applyFont="1" applyFill="1" applyBorder="1" applyAlignment="1">
      <alignment horizontal="right" vertical="center"/>
    </xf>
    <xf numFmtId="10" fontId="24" fillId="0" borderId="0" xfId="0" applyNumberFormat="1" applyFont="1" applyFill="1"/>
    <xf numFmtId="41" fontId="58" fillId="0" borderId="0" xfId="0" applyNumberFormat="1" applyFont="1" applyFill="1"/>
    <xf numFmtId="3" fontId="60" fillId="0" borderId="0" xfId="0" applyNumberFormat="1" applyFont="1" applyFill="1"/>
    <xf numFmtId="41" fontId="61" fillId="0" borderId="0" xfId="0" applyNumberFormat="1" applyFont="1" applyFill="1" applyAlignment="1">
      <alignment vertical="center"/>
    </xf>
    <xf numFmtId="0" fontId="61" fillId="0" borderId="0" xfId="0" applyFont="1" applyFill="1" applyAlignment="1">
      <alignment vertical="center"/>
    </xf>
    <xf numFmtId="3" fontId="12" fillId="0" borderId="0" xfId="0" applyNumberFormat="1" applyFont="1" applyFill="1" applyAlignment="1">
      <alignment horizontal="center" vertical="top"/>
    </xf>
    <xf numFmtId="165" fontId="8" fillId="0" borderId="0" xfId="0" applyNumberFormat="1" applyFont="1" applyFill="1" applyBorder="1" applyAlignment="1">
      <alignment horizontal="right" vertical="center"/>
    </xf>
    <xf numFmtId="41" fontId="11" fillId="0" borderId="2" xfId="0" applyNumberFormat="1" applyFont="1" applyFill="1" applyBorder="1"/>
    <xf numFmtId="4" fontId="55" fillId="0" borderId="10" xfId="0" applyNumberFormat="1" applyFont="1" applyBorder="1" applyAlignment="1">
      <alignment horizontal="center" vertical="top"/>
    </xf>
    <xf numFmtId="0" fontId="62" fillId="0" borderId="0" xfId="0" applyFont="1" applyAlignment="1">
      <alignment horizontal="center"/>
    </xf>
    <xf numFmtId="4" fontId="55" fillId="0" borderId="0" xfId="0" applyNumberFormat="1" applyFont="1" applyBorder="1" applyAlignment="1">
      <alignment horizontal="center" vertical="top"/>
    </xf>
    <xf numFmtId="0" fontId="62" fillId="0" borderId="0" xfId="0" applyFont="1" applyBorder="1" applyAlignment="1">
      <alignment horizontal="center"/>
    </xf>
    <xf numFmtId="0" fontId="55" fillId="0" borderId="10" xfId="0" applyFont="1" applyBorder="1" applyAlignment="1">
      <alignment vertical="top"/>
    </xf>
    <xf numFmtId="0" fontId="55" fillId="0" borderId="0" xfId="0" applyFont="1" applyAlignment="1">
      <alignment vertical="top"/>
    </xf>
    <xf numFmtId="0" fontId="55" fillId="0" borderId="11" xfId="0" applyFont="1" applyBorder="1" applyAlignment="1">
      <alignment vertical="top"/>
    </xf>
    <xf numFmtId="0" fontId="55" fillId="0" borderId="0" xfId="0" applyFont="1" applyAlignment="1">
      <alignment horizontal="center" vertical="top"/>
    </xf>
    <xf numFmtId="3" fontId="56" fillId="0" borderId="0" xfId="0" applyNumberFormat="1" applyFont="1" applyAlignment="1">
      <alignment horizontal="right" vertical="top"/>
    </xf>
    <xf numFmtId="0" fontId="8" fillId="0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11" xfId="0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165" fontId="50" fillId="0" borderId="0" xfId="0" applyNumberFormat="1" applyFont="1" applyFill="1" applyBorder="1" applyAlignment="1">
      <alignment horizontal="center" vertical="center"/>
    </xf>
    <xf numFmtId="41" fontId="35" fillId="0" borderId="0" xfId="0" applyNumberFormat="1" applyFont="1" applyFill="1"/>
    <xf numFmtId="3" fontId="63" fillId="3" borderId="0" xfId="0" applyNumberFormat="1" applyFont="1" applyFill="1" applyAlignment="1">
      <alignment horizontal="center" vertical="top"/>
    </xf>
    <xf numFmtId="0" fontId="53" fillId="0" borderId="0" xfId="0" applyFont="1" applyBorder="1" applyAlignment="1">
      <alignment vertical="top"/>
    </xf>
    <xf numFmtId="10" fontId="29" fillId="0" borderId="0" xfId="0" applyNumberFormat="1" applyFont="1" applyFill="1"/>
    <xf numFmtId="41" fontId="24" fillId="0" borderId="0" xfId="0" applyNumberFormat="1" applyFont="1" applyFill="1" applyBorder="1"/>
    <xf numFmtId="41" fontId="7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7" fontId="24" fillId="0" borderId="0" xfId="0" applyNumberFormat="1" applyFont="1" applyFill="1"/>
    <xf numFmtId="0" fontId="24" fillId="0" borderId="0" xfId="0" applyFont="1" applyFill="1"/>
    <xf numFmtId="165" fontId="24" fillId="0" borderId="0" xfId="0" applyNumberFormat="1" applyFont="1" applyFill="1"/>
    <xf numFmtId="168" fontId="24" fillId="0" borderId="0" xfId="0" applyNumberFormat="1" applyFont="1" applyFill="1"/>
    <xf numFmtId="10" fontId="57" fillId="2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center"/>
    </xf>
    <xf numFmtId="168" fontId="9" fillId="0" borderId="0" xfId="0" applyNumberFormat="1" applyFont="1" applyFill="1"/>
    <xf numFmtId="43" fontId="53" fillId="0" borderId="10" xfId="0" applyNumberFormat="1" applyFont="1" applyBorder="1" applyAlignment="1">
      <alignment horizontal="right" vertical="top"/>
    </xf>
    <xf numFmtId="43" fontId="53" fillId="0" borderId="0" xfId="0" applyNumberFormat="1" applyFont="1" applyAlignment="1">
      <alignment horizontal="right" vertical="top"/>
    </xf>
    <xf numFmtId="41" fontId="0" fillId="0" borderId="0" xfId="0" applyNumberFormat="1"/>
    <xf numFmtId="3" fontId="0" fillId="0" borderId="0" xfId="0" applyNumberFormat="1"/>
    <xf numFmtId="166" fontId="0" fillId="0" borderId="0" xfId="0" applyNumberForma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9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1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1" fontId="24" fillId="0" borderId="0" xfId="0" applyNumberFormat="1" applyFont="1" applyFill="1" applyBorder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41" fontId="24" fillId="0" borderId="2" xfId="0" applyNumberFormat="1" applyFont="1" applyFill="1" applyBorder="1"/>
    <xf numFmtId="3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38" fillId="0" borderId="11" xfId="0" applyNumberFormat="1" applyFont="1" applyFill="1" applyBorder="1" applyAlignment="1">
      <alignment horizontal="right" vertical="top"/>
    </xf>
    <xf numFmtId="3" fontId="38" fillId="0" borderId="0" xfId="0" applyNumberFormat="1" applyFont="1" applyFill="1" applyAlignment="1">
      <alignment horizontal="right" vertical="top"/>
    </xf>
    <xf numFmtId="165" fontId="8" fillId="0" borderId="12" xfId="0" applyNumberFormat="1" applyFont="1" applyFill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/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22E2F2-0511-4C6C-A680-BE2E5E06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10" zoomScaleNormal="100" zoomScaleSheetLayoutView="100" workbookViewId="0">
      <selection activeCell="H59" sqref="H59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232" t="s">
        <v>70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</row>
    <row r="24" spans="1:13" ht="15" customHeight="1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</row>
    <row r="25" spans="1:13" ht="15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</row>
    <row r="28" spans="1:13">
      <c r="A28" s="233" t="s">
        <v>133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</row>
    <row r="29" spans="1:13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</row>
    <row r="30" spans="1:13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</row>
    <row r="32" spans="1:13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"/>
  <sheetViews>
    <sheetView rightToLeft="1" view="pageBreakPreview" zoomScale="70" zoomScaleNormal="70" zoomScaleSheetLayoutView="70" zoomScalePageLayoutView="70" workbookViewId="0">
      <selection activeCell="Q22" sqref="Q22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40" customWidth="1"/>
    <col min="14" max="14" width="1" style="40" customWidth="1"/>
    <col min="15" max="15" width="32.5703125" style="40" bestFit="1" customWidth="1"/>
    <col min="16" max="16" width="1" style="40" customWidth="1"/>
    <col min="17" max="17" width="30.5703125" style="40" bestFit="1" customWidth="1"/>
    <col min="18" max="18" width="1" style="40" customWidth="1"/>
    <col min="19" max="19" width="27.7109375" style="40" bestFit="1" customWidth="1"/>
    <col min="20" max="20" width="24.140625" style="24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0">
      <c r="A1" s="40"/>
      <c r="B1" s="40"/>
      <c r="C1" s="48"/>
      <c r="D1" s="48"/>
      <c r="E1" s="48"/>
      <c r="F1" s="40"/>
      <c r="G1" s="40"/>
      <c r="H1" s="40"/>
      <c r="I1" s="40"/>
      <c r="J1" s="40"/>
      <c r="K1" s="40"/>
      <c r="L1" s="40"/>
    </row>
    <row r="2" spans="1:20" ht="30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</row>
    <row r="3" spans="1:20" ht="30">
      <c r="A3" s="248" t="s">
        <v>18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</row>
    <row r="4" spans="1:20" ht="30">
      <c r="A4" s="248" t="str">
        <f>'جمع درآمدها'!A4:I4</f>
        <v>برای ماه منتهی به 1403/04/31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1:20" ht="30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20" ht="36">
      <c r="A6" s="260" t="s">
        <v>58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</row>
    <row r="7" spans="1:20" ht="30.75" thickBot="1">
      <c r="A7" s="248" t="s">
        <v>1</v>
      </c>
      <c r="B7" s="40"/>
      <c r="C7" s="259" t="s">
        <v>27</v>
      </c>
      <c r="D7" s="259" t="s">
        <v>27</v>
      </c>
      <c r="E7" s="259" t="s">
        <v>27</v>
      </c>
      <c r="F7" s="259" t="s">
        <v>27</v>
      </c>
      <c r="G7" s="259" t="s">
        <v>27</v>
      </c>
      <c r="H7" s="40"/>
      <c r="I7" s="259" t="str">
        <f>'سودسپرده بانکی '!C7</f>
        <v>طی تیر ماه</v>
      </c>
      <c r="J7" s="259" t="s">
        <v>20</v>
      </c>
      <c r="K7" s="259" t="s">
        <v>20</v>
      </c>
      <c r="L7" s="259" t="s">
        <v>20</v>
      </c>
      <c r="M7" s="259" t="s">
        <v>20</v>
      </c>
      <c r="O7" s="259" t="str">
        <f>'سودسپرده بانکی '!I7</f>
        <v>از ابتدای سال مالی تا پایان تیر ماه</v>
      </c>
      <c r="P7" s="259" t="s">
        <v>21</v>
      </c>
      <c r="Q7" s="259" t="s">
        <v>21</v>
      </c>
      <c r="R7" s="259" t="s">
        <v>21</v>
      </c>
      <c r="S7" s="259" t="s">
        <v>21</v>
      </c>
    </row>
    <row r="8" spans="1:20" s="9" customFormat="1" ht="90">
      <c r="A8" s="248" t="s">
        <v>1</v>
      </c>
      <c r="B8" s="42"/>
      <c r="C8" s="41" t="s">
        <v>28</v>
      </c>
      <c r="D8" s="50"/>
      <c r="E8" s="41" t="s">
        <v>29</v>
      </c>
      <c r="F8" s="42"/>
      <c r="G8" s="41" t="s">
        <v>30</v>
      </c>
      <c r="H8" s="42"/>
      <c r="I8" s="41" t="s">
        <v>31</v>
      </c>
      <c r="J8" s="42"/>
      <c r="K8" s="41" t="s">
        <v>24</v>
      </c>
      <c r="L8" s="42"/>
      <c r="M8" s="41" t="s">
        <v>32</v>
      </c>
      <c r="N8" s="42"/>
      <c r="O8" s="41" t="s">
        <v>31</v>
      </c>
      <c r="P8" s="42"/>
      <c r="Q8" s="41" t="s">
        <v>24</v>
      </c>
      <c r="R8" s="42"/>
      <c r="S8" s="41" t="s">
        <v>32</v>
      </c>
      <c r="T8" s="22"/>
    </row>
    <row r="9" spans="1:20" s="9" customFormat="1">
      <c r="A9" s="203" t="s">
        <v>86</v>
      </c>
      <c r="B9" s="42"/>
      <c r="C9" s="203" t="s">
        <v>122</v>
      </c>
      <c r="D9" s="50"/>
      <c r="E9" s="180">
        <v>9400000</v>
      </c>
      <c r="F9" s="51"/>
      <c r="G9" s="180">
        <v>3120</v>
      </c>
      <c r="H9" s="51"/>
      <c r="I9" s="177">
        <v>0</v>
      </c>
      <c r="J9" s="178"/>
      <c r="K9" s="177">
        <v>0</v>
      </c>
      <c r="L9" s="178"/>
      <c r="M9" s="178">
        <f>I9-K9</f>
        <v>0</v>
      </c>
      <c r="N9" s="178"/>
      <c r="O9" s="178">
        <v>29328000000</v>
      </c>
      <c r="P9" s="178"/>
      <c r="Q9" s="178">
        <v>1756280747</v>
      </c>
      <c r="R9" s="178"/>
      <c r="S9" s="178">
        <f>O9-Q9</f>
        <v>27571719253</v>
      </c>
      <c r="T9" s="22"/>
    </row>
    <row r="10" spans="1:20" s="9" customFormat="1">
      <c r="A10" s="204" t="s">
        <v>79</v>
      </c>
      <c r="B10" s="40"/>
      <c r="C10" s="204" t="s">
        <v>123</v>
      </c>
      <c r="D10" s="48"/>
      <c r="E10" s="181">
        <v>6100000</v>
      </c>
      <c r="F10" s="44"/>
      <c r="G10" s="181">
        <v>5650</v>
      </c>
      <c r="H10" s="44"/>
      <c r="I10" s="178">
        <v>0</v>
      </c>
      <c r="J10" s="178"/>
      <c r="K10" s="178">
        <v>0</v>
      </c>
      <c r="L10" s="178"/>
      <c r="M10" s="178">
        <f t="shared" ref="M10:M21" si="0">I10-K10</f>
        <v>0</v>
      </c>
      <c r="N10" s="178"/>
      <c r="O10" s="178">
        <v>34465000000</v>
      </c>
      <c r="P10" s="178"/>
      <c r="Q10" s="178">
        <v>1811593121</v>
      </c>
      <c r="R10" s="178"/>
      <c r="S10" s="178">
        <f t="shared" ref="S10:S21" si="1">O10-Q10</f>
        <v>32653406879</v>
      </c>
      <c r="T10" s="34"/>
    </row>
    <row r="11" spans="1:20" s="9" customFormat="1">
      <c r="A11" s="204" t="s">
        <v>87</v>
      </c>
      <c r="B11" s="40"/>
      <c r="C11" s="204" t="s">
        <v>107</v>
      </c>
      <c r="D11" s="48"/>
      <c r="E11" s="181">
        <v>3500000</v>
      </c>
      <c r="F11" s="40"/>
      <c r="G11" s="181">
        <v>5600</v>
      </c>
      <c r="H11" s="40"/>
      <c r="I11" s="178">
        <v>0</v>
      </c>
      <c r="J11" s="178"/>
      <c r="K11" s="178">
        <v>0</v>
      </c>
      <c r="L11" s="178"/>
      <c r="M11" s="178">
        <f t="shared" si="0"/>
        <v>0</v>
      </c>
      <c r="N11" s="178"/>
      <c r="O11" s="178">
        <v>19600000000</v>
      </c>
      <c r="P11" s="178"/>
      <c r="Q11" s="178">
        <v>0</v>
      </c>
      <c r="R11" s="178"/>
      <c r="S11" s="178">
        <f t="shared" si="1"/>
        <v>19600000000</v>
      </c>
      <c r="T11" s="35"/>
    </row>
    <row r="12" spans="1:20" s="9" customFormat="1">
      <c r="A12" s="204" t="s">
        <v>97</v>
      </c>
      <c r="B12" s="40"/>
      <c r="C12" s="204" t="s">
        <v>138</v>
      </c>
      <c r="D12" s="48"/>
      <c r="E12" s="181">
        <v>34800000</v>
      </c>
      <c r="F12" s="40"/>
      <c r="G12" s="181">
        <v>960</v>
      </c>
      <c r="H12" s="40"/>
      <c r="I12" s="178">
        <v>33408000000</v>
      </c>
      <c r="J12" s="178"/>
      <c r="K12" s="178">
        <v>2517765674</v>
      </c>
      <c r="L12" s="178"/>
      <c r="M12" s="178">
        <f t="shared" si="0"/>
        <v>30890234326</v>
      </c>
      <c r="N12" s="178"/>
      <c r="O12" s="178">
        <v>33408000000</v>
      </c>
      <c r="P12" s="178"/>
      <c r="Q12" s="178">
        <v>2517765674</v>
      </c>
      <c r="R12" s="178"/>
      <c r="S12" s="178">
        <f t="shared" si="1"/>
        <v>30890234326</v>
      </c>
      <c r="T12" s="34"/>
    </row>
    <row r="13" spans="1:20" s="9" customFormat="1">
      <c r="A13" s="204" t="s">
        <v>100</v>
      </c>
      <c r="B13" s="40"/>
      <c r="C13" s="204" t="s">
        <v>124</v>
      </c>
      <c r="D13" s="48"/>
      <c r="E13" s="181">
        <v>4000000</v>
      </c>
      <c r="F13" s="40"/>
      <c r="G13" s="181">
        <v>500</v>
      </c>
      <c r="H13" s="40"/>
      <c r="I13" s="178">
        <v>0</v>
      </c>
      <c r="J13" s="178"/>
      <c r="K13" s="178">
        <v>0</v>
      </c>
      <c r="L13" s="178"/>
      <c r="M13" s="178">
        <f t="shared" si="0"/>
        <v>0</v>
      </c>
      <c r="N13" s="178"/>
      <c r="O13" s="178">
        <v>2000000000</v>
      </c>
      <c r="P13" s="178"/>
      <c r="Q13" s="178">
        <v>221680877</v>
      </c>
      <c r="R13" s="178"/>
      <c r="S13" s="178">
        <f t="shared" si="1"/>
        <v>1778319123</v>
      </c>
      <c r="T13" s="34"/>
    </row>
    <row r="14" spans="1:20" s="9" customFormat="1">
      <c r="A14" s="204" t="s">
        <v>102</v>
      </c>
      <c r="B14" s="1"/>
      <c r="C14" s="204" t="s">
        <v>139</v>
      </c>
      <c r="D14" s="168"/>
      <c r="E14" s="181">
        <v>760000</v>
      </c>
      <c r="F14" s="1"/>
      <c r="G14" s="181">
        <v>6500</v>
      </c>
      <c r="H14" s="1"/>
      <c r="I14" s="178">
        <v>4940000000</v>
      </c>
      <c r="J14" s="178"/>
      <c r="K14" s="178">
        <v>349038829</v>
      </c>
      <c r="L14" s="178"/>
      <c r="M14" s="178">
        <f t="shared" si="0"/>
        <v>4590961171</v>
      </c>
      <c r="N14" s="178"/>
      <c r="O14" s="178">
        <v>4940000000</v>
      </c>
      <c r="P14" s="178"/>
      <c r="Q14" s="178">
        <v>349038829</v>
      </c>
      <c r="R14" s="178"/>
      <c r="S14" s="178">
        <f t="shared" si="1"/>
        <v>4590961171</v>
      </c>
      <c r="T14" s="34"/>
    </row>
    <row r="15" spans="1:20" s="9" customFormat="1">
      <c r="A15" s="204" t="s">
        <v>67</v>
      </c>
      <c r="B15" s="1"/>
      <c r="C15" s="204" t="s">
        <v>125</v>
      </c>
      <c r="D15" s="168"/>
      <c r="E15" s="181">
        <v>14000000</v>
      </c>
      <c r="F15" s="1"/>
      <c r="G15" s="181">
        <v>82</v>
      </c>
      <c r="H15" s="1"/>
      <c r="I15" s="178">
        <v>0</v>
      </c>
      <c r="J15" s="178"/>
      <c r="K15" s="178">
        <v>0</v>
      </c>
      <c r="L15" s="178"/>
      <c r="M15" s="178">
        <f t="shared" si="0"/>
        <v>0</v>
      </c>
      <c r="N15" s="178"/>
      <c r="O15" s="178">
        <v>1148000000</v>
      </c>
      <c r="P15" s="178"/>
      <c r="Q15" s="178">
        <v>0</v>
      </c>
      <c r="R15" s="178"/>
      <c r="S15" s="178">
        <f t="shared" si="1"/>
        <v>1148000000</v>
      </c>
      <c r="T15" s="34"/>
    </row>
    <row r="16" spans="1:20" s="9" customFormat="1">
      <c r="A16" s="204" t="s">
        <v>99</v>
      </c>
      <c r="B16" s="1"/>
      <c r="C16" s="204" t="s">
        <v>108</v>
      </c>
      <c r="D16" s="168"/>
      <c r="E16" s="181">
        <v>2400000</v>
      </c>
      <c r="F16" s="1"/>
      <c r="G16" s="181">
        <v>150</v>
      </c>
      <c r="H16" s="1"/>
      <c r="I16" s="178">
        <v>0</v>
      </c>
      <c r="J16" s="178"/>
      <c r="K16" s="178">
        <v>0</v>
      </c>
      <c r="L16" s="178"/>
      <c r="M16" s="178">
        <f t="shared" si="0"/>
        <v>0</v>
      </c>
      <c r="N16" s="178"/>
      <c r="O16" s="178">
        <v>360000000</v>
      </c>
      <c r="P16" s="178"/>
      <c r="Q16" s="178">
        <v>5583277</v>
      </c>
      <c r="R16" s="178"/>
      <c r="S16" s="178">
        <f t="shared" si="1"/>
        <v>354416723</v>
      </c>
      <c r="T16" s="34"/>
    </row>
    <row r="17" spans="1:20" s="9" customFormat="1">
      <c r="A17" s="204" t="s">
        <v>68</v>
      </c>
      <c r="B17" s="1"/>
      <c r="C17" s="204" t="s">
        <v>126</v>
      </c>
      <c r="D17" s="168"/>
      <c r="E17" s="181">
        <v>4800000</v>
      </c>
      <c r="F17" s="1"/>
      <c r="G17" s="181">
        <v>530</v>
      </c>
      <c r="H17" s="1"/>
      <c r="I17" s="178">
        <v>0</v>
      </c>
      <c r="J17" s="178"/>
      <c r="K17" s="178">
        <v>0</v>
      </c>
      <c r="L17" s="178"/>
      <c r="M17" s="178">
        <f t="shared" si="0"/>
        <v>0</v>
      </c>
      <c r="N17" s="178"/>
      <c r="O17" s="178">
        <v>2544000000</v>
      </c>
      <c r="P17" s="178"/>
      <c r="Q17" s="178">
        <v>268117647</v>
      </c>
      <c r="R17" s="178"/>
      <c r="S17" s="178">
        <f t="shared" si="1"/>
        <v>2275882353</v>
      </c>
      <c r="T17" s="34"/>
    </row>
    <row r="18" spans="1:20" s="9" customFormat="1">
      <c r="A18" s="204" t="s">
        <v>65</v>
      </c>
      <c r="B18" s="1"/>
      <c r="C18" s="204" t="s">
        <v>126</v>
      </c>
      <c r="D18" s="168"/>
      <c r="E18" s="181">
        <v>6500000</v>
      </c>
      <c r="F18" s="1"/>
      <c r="G18" s="181">
        <v>6700</v>
      </c>
      <c r="H18" s="1"/>
      <c r="I18" s="178">
        <v>0</v>
      </c>
      <c r="J18" s="178"/>
      <c r="K18" s="178">
        <v>0</v>
      </c>
      <c r="L18" s="178"/>
      <c r="M18" s="178">
        <f t="shared" si="0"/>
        <v>0</v>
      </c>
      <c r="N18" s="178"/>
      <c r="O18" s="178">
        <v>43550000000</v>
      </c>
      <c r="P18" s="178"/>
      <c r="Q18" s="178">
        <v>934048257</v>
      </c>
      <c r="R18" s="178"/>
      <c r="S18" s="178">
        <f t="shared" si="1"/>
        <v>42615951743</v>
      </c>
      <c r="T18" s="34"/>
    </row>
    <row r="19" spans="1:20" s="9" customFormat="1">
      <c r="A19" s="204" t="s">
        <v>74</v>
      </c>
      <c r="B19" s="1"/>
      <c r="C19" s="204" t="s">
        <v>140</v>
      </c>
      <c r="D19" s="5"/>
      <c r="E19" s="181">
        <v>80000000</v>
      </c>
      <c r="F19" s="1"/>
      <c r="G19" s="181">
        <v>300</v>
      </c>
      <c r="H19" s="1"/>
      <c r="I19" s="178">
        <v>24000000000</v>
      </c>
      <c r="J19" s="46" t="e">
        <f>SUM(#REF!)</f>
        <v>#REF!</v>
      </c>
      <c r="K19" s="178">
        <v>871287129</v>
      </c>
      <c r="L19" s="46" t="e">
        <f>SUM(#REF!)</f>
        <v>#REF!</v>
      </c>
      <c r="M19" s="178">
        <f t="shared" si="0"/>
        <v>23128712871</v>
      </c>
      <c r="N19" s="46" t="e">
        <f>SUM(#REF!)</f>
        <v>#REF!</v>
      </c>
      <c r="O19" s="178">
        <v>24000000000</v>
      </c>
      <c r="P19" s="178" t="e">
        <f>SUM(#REF!)</f>
        <v>#REF!</v>
      </c>
      <c r="Q19" s="178">
        <v>871287129</v>
      </c>
      <c r="R19" s="46" t="e">
        <f>SUM(#REF!)</f>
        <v>#REF!</v>
      </c>
      <c r="S19" s="178">
        <f t="shared" si="1"/>
        <v>23128712871</v>
      </c>
      <c r="T19" s="34"/>
    </row>
    <row r="20" spans="1:20" s="9" customFormat="1">
      <c r="A20" s="204" t="s">
        <v>78</v>
      </c>
      <c r="B20" s="1"/>
      <c r="C20" s="204" t="s">
        <v>123</v>
      </c>
      <c r="D20" s="5"/>
      <c r="E20" s="181">
        <v>5800000</v>
      </c>
      <c r="F20" s="1"/>
      <c r="G20" s="181">
        <v>1950</v>
      </c>
      <c r="H20" s="1"/>
      <c r="I20" s="178">
        <v>0</v>
      </c>
      <c r="J20" s="1"/>
      <c r="K20" s="178">
        <v>0</v>
      </c>
      <c r="L20" s="1"/>
      <c r="M20" s="178">
        <f t="shared" si="0"/>
        <v>0</v>
      </c>
      <c r="N20" s="40"/>
      <c r="O20" s="178">
        <v>11310000000</v>
      </c>
      <c r="P20" s="178"/>
      <c r="Q20" s="178">
        <v>878793430</v>
      </c>
      <c r="R20" s="40"/>
      <c r="S20" s="178">
        <f t="shared" si="1"/>
        <v>10431206570</v>
      </c>
      <c r="T20" s="34"/>
    </row>
    <row r="21" spans="1:20" s="9" customFormat="1">
      <c r="A21" s="205" t="s">
        <v>101</v>
      </c>
      <c r="B21" s="1"/>
      <c r="C21" s="205" t="s">
        <v>127</v>
      </c>
      <c r="D21" s="5"/>
      <c r="E21" s="182">
        <v>8400000</v>
      </c>
      <c r="F21" s="1"/>
      <c r="G21" s="182">
        <v>2280</v>
      </c>
      <c r="H21" s="1"/>
      <c r="I21" s="273">
        <v>0</v>
      </c>
      <c r="J21" s="40"/>
      <c r="K21" s="273">
        <v>0</v>
      </c>
      <c r="L21" s="40"/>
      <c r="M21" s="274">
        <f t="shared" si="0"/>
        <v>0</v>
      </c>
      <c r="N21" s="40"/>
      <c r="O21" s="274">
        <v>19152000000</v>
      </c>
      <c r="P21" s="274"/>
      <c r="Q21" s="274">
        <v>947625000</v>
      </c>
      <c r="R21" s="40"/>
      <c r="S21" s="274">
        <f t="shared" si="1"/>
        <v>18204375000</v>
      </c>
      <c r="T21" s="34"/>
    </row>
    <row r="22" spans="1:20" s="9" customFormat="1" ht="28.5" thickBot="1">
      <c r="A22" s="1"/>
      <c r="B22" s="1"/>
      <c r="C22" s="5"/>
      <c r="D22" s="5"/>
      <c r="E22" s="5"/>
      <c r="F22" s="1"/>
      <c r="G22" s="1"/>
      <c r="H22" s="1"/>
      <c r="I22" s="275">
        <f>SUM(I9:I21)</f>
        <v>62348000000</v>
      </c>
      <c r="J22" s="40"/>
      <c r="K22" s="275">
        <f>SUM(K9:K21)</f>
        <v>3738091632</v>
      </c>
      <c r="L22" s="40"/>
      <c r="M22" s="275">
        <f>SUM(M9:M21)</f>
        <v>58609908368</v>
      </c>
      <c r="N22" s="40"/>
      <c r="O22" s="275">
        <f>SUM(O9:O21)</f>
        <v>225805000000</v>
      </c>
      <c r="P22" s="40"/>
      <c r="Q22" s="275">
        <f>SUM(Q9:Q21)</f>
        <v>10561813988</v>
      </c>
      <c r="R22" s="40"/>
      <c r="S22" s="276">
        <f>SUM(S9:S21)</f>
        <v>215243186012</v>
      </c>
      <c r="T22" s="34"/>
    </row>
    <row r="23" spans="1:20" s="9" customFormat="1" ht="28.5" thickTop="1">
      <c r="A23" s="1"/>
      <c r="B23" s="1"/>
      <c r="C23" s="5"/>
      <c r="D23" s="5"/>
      <c r="E23" s="5"/>
      <c r="F23" s="1"/>
      <c r="G23" s="1"/>
      <c r="H23" s="1"/>
      <c r="I23" s="1"/>
      <c r="J23" s="1"/>
      <c r="K23" s="1"/>
      <c r="L23" s="1"/>
      <c r="M23" s="47"/>
      <c r="N23" s="40"/>
      <c r="O23" s="40"/>
      <c r="P23" s="40"/>
      <c r="Q23" s="40"/>
      <c r="R23" s="40"/>
      <c r="S23" s="40"/>
      <c r="T23" s="34"/>
    </row>
    <row r="24" spans="1:20">
      <c r="M24" s="47"/>
    </row>
    <row r="25" spans="1:20">
      <c r="M25" s="47"/>
      <c r="O25" s="46"/>
      <c r="Q25" s="46"/>
      <c r="S25" s="46"/>
    </row>
    <row r="26" spans="1:20" s="224" customFormat="1" ht="33.75">
      <c r="C26" s="225"/>
      <c r="D26" s="225"/>
      <c r="E26" s="225"/>
      <c r="M26" s="226"/>
      <c r="N26" s="119"/>
      <c r="O26" s="55"/>
      <c r="P26" s="119"/>
      <c r="Q26" s="55"/>
      <c r="R26" s="119"/>
      <c r="S26" s="55"/>
    </row>
    <row r="27" spans="1:20">
      <c r="I27" s="3"/>
      <c r="K27" s="3"/>
      <c r="M27" s="47"/>
      <c r="O27" s="46"/>
      <c r="Q27" s="46"/>
    </row>
    <row r="28" spans="1:20">
      <c r="I28" s="22"/>
      <c r="K28" s="22"/>
      <c r="M28" s="47"/>
      <c r="O28" s="44"/>
      <c r="Q28" s="44"/>
    </row>
    <row r="29" spans="1:20">
      <c r="M29" s="47"/>
    </row>
    <row r="30" spans="1:20">
      <c r="M30" s="4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/>
  <cols>
    <col min="1" max="1" width="42" style="40" bestFit="1" customWidth="1"/>
    <col min="2" max="2" width="1" style="40" customWidth="1"/>
    <col min="3" max="3" width="28.140625" style="40" customWidth="1"/>
    <col min="4" max="4" width="1" style="40" customWidth="1"/>
    <col min="5" max="5" width="15.85546875" style="40" bestFit="1" customWidth="1"/>
    <col min="6" max="6" width="1" style="40" customWidth="1"/>
    <col min="7" max="7" width="24.7109375" style="40" bestFit="1" customWidth="1"/>
    <col min="8" max="8" width="1" style="40" customWidth="1"/>
    <col min="9" max="9" width="27" style="40" bestFit="1" customWidth="1"/>
    <col min="10" max="10" width="1" style="40" customWidth="1"/>
    <col min="11" max="11" width="15.85546875" style="40" bestFit="1" customWidth="1"/>
    <col min="12" max="12" width="1" style="40" customWidth="1"/>
    <col min="13" max="13" width="25.42578125" style="40" bestFit="1" customWidth="1"/>
    <col min="14" max="14" width="1" style="40" customWidth="1"/>
    <col min="15" max="15" width="13.85546875" style="40" bestFit="1" customWidth="1"/>
    <col min="16" max="16" width="11.140625" style="40" bestFit="1" customWidth="1"/>
    <col min="17" max="17" width="11.5703125" style="40" bestFit="1" customWidth="1"/>
    <col min="18" max="18" width="9.140625" style="40"/>
    <col min="19" max="19" width="11.140625" style="40" bestFit="1" customWidth="1"/>
    <col min="20" max="16384" width="9.140625" style="40"/>
  </cols>
  <sheetData>
    <row r="2" spans="1:20" ht="30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20" ht="30">
      <c r="A3" s="248" t="s">
        <v>18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20" ht="30">
      <c r="A4" s="248" t="str">
        <f>'جمع درآمدها'!A4:I4</f>
        <v>برای ماه منتهی به 1403/04/31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20" ht="30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</row>
    <row r="6" spans="1:20" ht="36">
      <c r="A6" s="261" t="s">
        <v>117</v>
      </c>
      <c r="B6" s="261"/>
      <c r="C6" s="261"/>
    </row>
    <row r="7" spans="1:20" ht="30.75" thickBot="1">
      <c r="A7" s="248" t="s">
        <v>19</v>
      </c>
      <c r="B7" s="248"/>
      <c r="C7" s="248" t="s">
        <v>136</v>
      </c>
      <c r="D7" s="248"/>
      <c r="E7" s="248"/>
      <c r="F7" s="248"/>
      <c r="G7" s="248"/>
      <c r="I7" s="259" t="s">
        <v>137</v>
      </c>
      <c r="J7" s="259" t="s">
        <v>21</v>
      </c>
      <c r="K7" s="259" t="s">
        <v>21</v>
      </c>
      <c r="L7" s="259" t="s">
        <v>21</v>
      </c>
      <c r="M7" s="259" t="s">
        <v>21</v>
      </c>
    </row>
    <row r="8" spans="1:20" ht="30">
      <c r="A8" s="115" t="s">
        <v>22</v>
      </c>
      <c r="C8" s="115" t="s">
        <v>23</v>
      </c>
      <c r="E8" s="115" t="s">
        <v>24</v>
      </c>
      <c r="G8" s="115" t="s">
        <v>25</v>
      </c>
      <c r="I8" s="115" t="s">
        <v>23</v>
      </c>
      <c r="K8" s="115" t="s">
        <v>24</v>
      </c>
      <c r="M8" s="115" t="s">
        <v>25</v>
      </c>
    </row>
    <row r="9" spans="1:20" ht="30">
      <c r="A9" s="167" t="s">
        <v>118</v>
      </c>
      <c r="C9" s="116">
        <v>0</v>
      </c>
      <c r="E9" s="116">
        <v>0</v>
      </c>
      <c r="F9" s="116"/>
      <c r="G9" s="116">
        <f>C9-E9</f>
        <v>0</v>
      </c>
      <c r="H9" s="116"/>
      <c r="I9" s="116">
        <v>0</v>
      </c>
      <c r="J9" s="116"/>
      <c r="K9" s="116">
        <v>0</v>
      </c>
      <c r="L9" s="116"/>
      <c r="M9" s="116">
        <f>I9-K9</f>
        <v>0</v>
      </c>
      <c r="O9" s="103"/>
      <c r="P9" s="103"/>
      <c r="Q9" s="46"/>
      <c r="S9" s="103"/>
      <c r="T9" s="46"/>
    </row>
    <row r="10" spans="1:20" ht="30.75" thickBot="1">
      <c r="A10" s="49"/>
      <c r="C10" s="117">
        <f>SUM(C9:C9)</f>
        <v>0</v>
      </c>
      <c r="D10" s="45"/>
      <c r="E10" s="118">
        <f>SUM(E9:E9)</f>
        <v>0</v>
      </c>
      <c r="F10" s="117"/>
      <c r="G10" s="117">
        <f>SUM(G9:G9)</f>
        <v>0</v>
      </c>
      <c r="H10" s="117"/>
      <c r="I10" s="117">
        <f>SUM(I9:I9)</f>
        <v>0</v>
      </c>
      <c r="J10" s="117"/>
      <c r="K10" s="118">
        <f>SUM(K9:K9)</f>
        <v>0</v>
      </c>
      <c r="L10" s="117"/>
      <c r="M10" s="117">
        <f>SUM(M9:M9)</f>
        <v>0</v>
      </c>
    </row>
    <row r="11" spans="1:20" ht="28.5" thickTop="1">
      <c r="C11" s="44"/>
      <c r="G11" s="47"/>
      <c r="I11" s="46"/>
      <c r="M11" s="46"/>
    </row>
    <row r="12" spans="1:20">
      <c r="C12" s="114"/>
      <c r="G12" s="47"/>
      <c r="I12" s="114"/>
      <c r="M12" s="114"/>
    </row>
    <row r="13" spans="1:20">
      <c r="G13" s="47"/>
      <c r="M13" s="114"/>
    </row>
    <row r="14" spans="1:20">
      <c r="G14" s="47"/>
    </row>
    <row r="15" spans="1:20">
      <c r="G15" s="47"/>
    </row>
    <row r="16" spans="1:20">
      <c r="G16" s="47"/>
      <c r="M16" s="114"/>
    </row>
    <row r="17" spans="7:7">
      <c r="G17" s="47"/>
    </row>
    <row r="18" spans="7:7">
      <c r="G18" s="47"/>
    </row>
    <row r="19" spans="7:7">
      <c r="G19" s="47"/>
    </row>
    <row r="20" spans="7:7">
      <c r="G20" s="47"/>
    </row>
    <row r="21" spans="7:7">
      <c r="G21" s="47"/>
    </row>
    <row r="22" spans="7:7">
      <c r="G22" s="47"/>
    </row>
    <row r="23" spans="7:7">
      <c r="G23" s="47"/>
    </row>
    <row r="24" spans="7:7">
      <c r="G24" s="47"/>
    </row>
    <row r="25" spans="7:7">
      <c r="G25" s="47"/>
    </row>
    <row r="26" spans="7:7">
      <c r="G26" s="47"/>
    </row>
    <row r="27" spans="7:7">
      <c r="G27" s="47"/>
    </row>
    <row r="28" spans="7:7">
      <c r="G28" s="47"/>
    </row>
    <row r="29" spans="7:7">
      <c r="G29" s="47"/>
    </row>
    <row r="30" spans="7:7">
      <c r="G30" s="47"/>
    </row>
    <row r="31" spans="7:7">
      <c r="G31" s="47"/>
    </row>
    <row r="32" spans="7:7">
      <c r="G32" s="47"/>
    </row>
    <row r="33" spans="7:7">
      <c r="G33" s="47"/>
    </row>
    <row r="34" spans="7:7">
      <c r="G34" s="47"/>
    </row>
    <row r="35" spans="7:7">
      <c r="G35" s="47"/>
    </row>
    <row r="36" spans="7:7">
      <c r="G36" s="47"/>
    </row>
    <row r="37" spans="7:7">
      <c r="G37" s="4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70" zoomScaleNormal="100" zoomScaleSheetLayoutView="70" workbookViewId="0">
      <selection activeCell="C14" sqref="C14:M14"/>
    </sheetView>
  </sheetViews>
  <sheetFormatPr defaultColWidth="9.140625" defaultRowHeight="27.75"/>
  <cols>
    <col min="1" max="1" width="42" style="40" bestFit="1" customWidth="1"/>
    <col min="2" max="2" width="1" style="40" customWidth="1"/>
    <col min="3" max="3" width="28.140625" style="40" customWidth="1"/>
    <col min="4" max="4" width="1" style="40" customWidth="1"/>
    <col min="5" max="5" width="15.85546875" style="40" bestFit="1" customWidth="1"/>
    <col min="6" max="6" width="1" style="40" customWidth="1"/>
    <col min="7" max="7" width="24.7109375" style="40" bestFit="1" customWidth="1"/>
    <col min="8" max="8" width="1" style="40" customWidth="1"/>
    <col min="9" max="9" width="27" style="40" bestFit="1" customWidth="1"/>
    <col min="10" max="10" width="1" style="40" customWidth="1"/>
    <col min="11" max="11" width="15.85546875" style="40" bestFit="1" customWidth="1"/>
    <col min="12" max="12" width="1" style="40" customWidth="1"/>
    <col min="13" max="13" width="25.42578125" style="40" bestFit="1" customWidth="1"/>
    <col min="14" max="14" width="1" style="40" customWidth="1"/>
    <col min="15" max="15" width="13.85546875" style="40" bestFit="1" customWidth="1"/>
    <col min="16" max="16" width="11.140625" style="40" bestFit="1" customWidth="1"/>
    <col min="17" max="17" width="11.5703125" style="40" bestFit="1" customWidth="1"/>
    <col min="18" max="18" width="9.140625" style="40"/>
    <col min="19" max="19" width="11.140625" style="40" bestFit="1" customWidth="1"/>
    <col min="20" max="16384" width="9.140625" style="40"/>
  </cols>
  <sheetData>
    <row r="2" spans="1:20" ht="30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20" ht="30">
      <c r="A3" s="248" t="s">
        <v>18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20" ht="30">
      <c r="A4" s="248" t="str">
        <f>'جمع درآمدها'!A4:I4</f>
        <v>برای ماه منتهی به 1403/04/31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20" ht="30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</row>
    <row r="6" spans="1:20" ht="36">
      <c r="A6" s="261" t="s">
        <v>57</v>
      </c>
      <c r="B6" s="261"/>
      <c r="C6" s="261"/>
    </row>
    <row r="7" spans="1:20" ht="30.75" thickBot="1">
      <c r="A7" s="248" t="s">
        <v>19</v>
      </c>
      <c r="B7" s="248"/>
      <c r="C7" s="248" t="s">
        <v>136</v>
      </c>
      <c r="D7" s="248"/>
      <c r="E7" s="248"/>
      <c r="F7" s="248"/>
      <c r="G7" s="248"/>
      <c r="I7" s="259" t="s">
        <v>137</v>
      </c>
      <c r="J7" s="259" t="s">
        <v>21</v>
      </c>
      <c r="K7" s="259" t="s">
        <v>21</v>
      </c>
      <c r="L7" s="259" t="s">
        <v>21</v>
      </c>
      <c r="M7" s="259" t="s">
        <v>21</v>
      </c>
    </row>
    <row r="8" spans="1:20" ht="30">
      <c r="A8" s="115" t="s">
        <v>22</v>
      </c>
      <c r="C8" s="115" t="s">
        <v>23</v>
      </c>
      <c r="E8" s="115" t="s">
        <v>24</v>
      </c>
      <c r="G8" s="115" t="s">
        <v>25</v>
      </c>
      <c r="I8" s="115" t="s">
        <v>23</v>
      </c>
      <c r="K8" s="115" t="s">
        <v>24</v>
      </c>
      <c r="M8" s="115" t="s">
        <v>25</v>
      </c>
    </row>
    <row r="9" spans="1:20" ht="30">
      <c r="A9" s="52" t="s">
        <v>49</v>
      </c>
      <c r="C9" s="116">
        <v>231781</v>
      </c>
      <c r="E9" s="116">
        <v>0</v>
      </c>
      <c r="F9" s="116"/>
      <c r="G9" s="116">
        <f>C9-E9</f>
        <v>231781</v>
      </c>
      <c r="H9" s="116"/>
      <c r="I9" s="116">
        <v>4272299</v>
      </c>
      <c r="J9" s="116"/>
      <c r="K9" s="116">
        <v>0</v>
      </c>
      <c r="L9" s="116"/>
      <c r="M9" s="116">
        <f>I9-K9</f>
        <v>4272299</v>
      </c>
      <c r="O9" s="103"/>
      <c r="P9" s="103"/>
      <c r="Q9" s="46"/>
      <c r="S9" s="103"/>
      <c r="T9" s="46"/>
    </row>
    <row r="10" spans="1:20" ht="30">
      <c r="A10" s="52" t="s">
        <v>76</v>
      </c>
      <c r="C10" s="116">
        <v>307571</v>
      </c>
      <c r="E10" s="116">
        <v>0</v>
      </c>
      <c r="F10" s="116"/>
      <c r="G10" s="116">
        <f t="shared" ref="G10:G13" si="0">C10-E10</f>
        <v>307571</v>
      </c>
      <c r="H10" s="116"/>
      <c r="I10" s="116">
        <v>1206398</v>
      </c>
      <c r="J10" s="116"/>
      <c r="K10" s="116">
        <v>0</v>
      </c>
      <c r="L10" s="116"/>
      <c r="M10" s="116">
        <f t="shared" ref="M10:M13" si="1">I10-K10</f>
        <v>1206398</v>
      </c>
      <c r="O10" s="103"/>
      <c r="P10" s="103"/>
      <c r="Q10" s="46"/>
      <c r="S10" s="103"/>
      <c r="T10" s="46"/>
    </row>
    <row r="11" spans="1:20" ht="30">
      <c r="A11" s="52" t="s">
        <v>83</v>
      </c>
      <c r="C11" s="116">
        <v>6336</v>
      </c>
      <c r="D11" s="40">
        <v>0</v>
      </c>
      <c r="E11" s="116">
        <v>0</v>
      </c>
      <c r="F11" s="116"/>
      <c r="G11" s="116">
        <f t="shared" si="0"/>
        <v>6336</v>
      </c>
      <c r="H11" s="116"/>
      <c r="I11" s="116">
        <v>24784</v>
      </c>
      <c r="J11" s="116"/>
      <c r="K11" s="116">
        <v>0</v>
      </c>
      <c r="L11" s="116"/>
      <c r="M11" s="116">
        <f t="shared" si="1"/>
        <v>24784</v>
      </c>
      <c r="O11" s="103"/>
      <c r="P11" s="103"/>
      <c r="Q11" s="46"/>
      <c r="S11" s="103"/>
      <c r="T11" s="46"/>
    </row>
    <row r="12" spans="1:20" ht="30">
      <c r="A12" s="52" t="s">
        <v>84</v>
      </c>
      <c r="C12" s="116">
        <v>4760</v>
      </c>
      <c r="E12" s="116">
        <v>0</v>
      </c>
      <c r="F12" s="116"/>
      <c r="G12" s="116">
        <f t="shared" si="0"/>
        <v>4760</v>
      </c>
      <c r="H12" s="116"/>
      <c r="I12" s="116">
        <v>18621</v>
      </c>
      <c r="J12" s="116"/>
      <c r="K12" s="116">
        <v>0</v>
      </c>
      <c r="L12" s="116"/>
      <c r="M12" s="116">
        <f t="shared" si="1"/>
        <v>18621</v>
      </c>
      <c r="O12" s="103"/>
      <c r="P12" s="103"/>
      <c r="Q12" s="46"/>
      <c r="S12" s="103"/>
      <c r="T12" s="46"/>
    </row>
    <row r="13" spans="1:20" ht="30">
      <c r="A13" s="52" t="s">
        <v>104</v>
      </c>
      <c r="C13" s="116">
        <v>9231</v>
      </c>
      <c r="E13" s="116">
        <v>0</v>
      </c>
      <c r="F13" s="116"/>
      <c r="G13" s="116">
        <f t="shared" si="0"/>
        <v>9231</v>
      </c>
      <c r="H13" s="116"/>
      <c r="I13" s="116">
        <v>5669728</v>
      </c>
      <c r="J13" s="116"/>
      <c r="K13" s="116">
        <v>0</v>
      </c>
      <c r="L13" s="116"/>
      <c r="M13" s="116">
        <f t="shared" si="1"/>
        <v>5669728</v>
      </c>
      <c r="O13" s="103"/>
      <c r="P13" s="103"/>
      <c r="Q13" s="46"/>
      <c r="S13" s="103"/>
      <c r="T13" s="46"/>
    </row>
    <row r="14" spans="1:20" ht="30.75" thickBot="1">
      <c r="A14" s="39"/>
      <c r="C14" s="117">
        <f>SUM(C9:C13)</f>
        <v>559679</v>
      </c>
      <c r="D14" s="45"/>
      <c r="E14" s="118">
        <f>SUM(E9:E13)</f>
        <v>0</v>
      </c>
      <c r="F14" s="117"/>
      <c r="G14" s="117">
        <f>SUM(G9:G13)</f>
        <v>559679</v>
      </c>
      <c r="H14" s="117"/>
      <c r="I14" s="117">
        <f>SUM(I9:I13)</f>
        <v>11191830</v>
      </c>
      <c r="J14" s="117"/>
      <c r="K14" s="118">
        <f>SUM(K9:K13)</f>
        <v>0</v>
      </c>
      <c r="L14" s="117"/>
      <c r="M14" s="117">
        <f>SUM(M9:M13)</f>
        <v>11191830</v>
      </c>
    </row>
    <row r="15" spans="1:20" ht="28.5" thickTop="1">
      <c r="C15" s="44"/>
      <c r="G15" s="47"/>
      <c r="I15" s="46"/>
      <c r="M15" s="46"/>
    </row>
    <row r="16" spans="1:20" ht="31.5">
      <c r="C16" s="219"/>
      <c r="G16" s="219"/>
      <c r="H16" s="220"/>
      <c r="I16" s="219"/>
      <c r="J16" s="220"/>
      <c r="K16" s="220"/>
      <c r="L16" s="220"/>
      <c r="M16" s="219"/>
    </row>
    <row r="17" spans="3:13">
      <c r="G17" s="47"/>
      <c r="M17" s="114"/>
    </row>
    <row r="18" spans="3:13">
      <c r="C18" s="114"/>
      <c r="G18" s="47"/>
      <c r="I18" s="114"/>
    </row>
    <row r="19" spans="3:13">
      <c r="G19" s="47"/>
    </row>
    <row r="20" spans="3:13">
      <c r="G20" s="47"/>
      <c r="M20" s="114"/>
    </row>
    <row r="21" spans="3:13">
      <c r="G21" s="47"/>
    </row>
    <row r="22" spans="3:13">
      <c r="G22" s="47"/>
    </row>
    <row r="23" spans="3:13">
      <c r="G23" s="47"/>
    </row>
    <row r="24" spans="3:13">
      <c r="G24" s="47"/>
    </row>
    <row r="25" spans="3:13">
      <c r="G25" s="47"/>
    </row>
    <row r="26" spans="3:13">
      <c r="G26" s="47"/>
    </row>
    <row r="27" spans="3:13">
      <c r="G27" s="47"/>
    </row>
    <row r="28" spans="3:13">
      <c r="G28" s="47"/>
    </row>
    <row r="29" spans="3:13">
      <c r="G29" s="47"/>
    </row>
    <row r="30" spans="3:13">
      <c r="G30" s="47"/>
    </row>
    <row r="31" spans="3:13">
      <c r="G31" s="47"/>
    </row>
    <row r="32" spans="3:13">
      <c r="G32" s="47"/>
    </row>
    <row r="33" spans="7:7">
      <c r="G33" s="47"/>
    </row>
    <row r="34" spans="7:7">
      <c r="G34" s="47"/>
    </row>
    <row r="35" spans="7:7">
      <c r="G35" s="47"/>
    </row>
    <row r="36" spans="7:7">
      <c r="G36" s="47"/>
    </row>
    <row r="37" spans="7:7">
      <c r="G37" s="47"/>
    </row>
    <row r="38" spans="7:7">
      <c r="G38" s="47"/>
    </row>
    <row r="39" spans="7:7">
      <c r="G39" s="47"/>
    </row>
    <row r="40" spans="7:7">
      <c r="G40" s="47"/>
    </row>
    <row r="41" spans="7:7">
      <c r="G41" s="47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1"/>
  <sheetViews>
    <sheetView rightToLeft="1" view="pageBreakPreview" topLeftCell="A16" zoomScale="55" zoomScaleNormal="100" zoomScaleSheetLayoutView="55" workbookViewId="0">
      <selection activeCell="I33" sqref="I33"/>
    </sheetView>
  </sheetViews>
  <sheetFormatPr defaultColWidth="8.7109375" defaultRowHeight="27.75"/>
  <cols>
    <col min="1" max="1" width="42.7109375" style="40" bestFit="1" customWidth="1"/>
    <col min="2" max="2" width="0.5703125" style="40" customWidth="1"/>
    <col min="3" max="3" width="24.85546875" style="48" bestFit="1" customWidth="1"/>
    <col min="4" max="4" width="0.5703125" style="40" customWidth="1"/>
    <col min="5" max="5" width="32.7109375" style="40" bestFit="1" customWidth="1"/>
    <col min="6" max="6" width="0.7109375" style="40" customWidth="1"/>
    <col min="7" max="7" width="32.7109375" style="40" bestFit="1" customWidth="1"/>
    <col min="8" max="8" width="1.28515625" style="40" customWidth="1"/>
    <col min="9" max="9" width="37" style="40" bestFit="1" customWidth="1"/>
    <col min="10" max="10" width="2.28515625" style="40" customWidth="1"/>
    <col min="11" max="11" width="24.85546875" style="48" bestFit="1" customWidth="1"/>
    <col min="12" max="12" width="1.85546875" style="40" customWidth="1"/>
    <col min="13" max="13" width="35.140625" style="40" bestFit="1" customWidth="1"/>
    <col min="14" max="14" width="2" style="40" customWidth="1"/>
    <col min="15" max="15" width="35.140625" style="40" bestFit="1" customWidth="1"/>
    <col min="16" max="16" width="2.28515625" style="40" customWidth="1"/>
    <col min="17" max="17" width="41.42578125" style="40" bestFit="1" customWidth="1"/>
    <col min="18" max="18" width="20.140625" style="40" bestFit="1" customWidth="1"/>
    <col min="19" max="20" width="31.5703125" style="40" bestFit="1" customWidth="1"/>
    <col min="21" max="21" width="22.28515625" style="40" bestFit="1" customWidth="1"/>
    <col min="22" max="22" width="23.85546875" style="40" bestFit="1" customWidth="1"/>
    <col min="23" max="23" width="24.42578125" style="40" customWidth="1"/>
    <col min="24" max="24" width="17.5703125" style="40" bestFit="1" customWidth="1"/>
    <col min="25" max="25" width="21.28515625" style="40" customWidth="1"/>
    <col min="26" max="26" width="23.28515625" style="40" bestFit="1" customWidth="1"/>
    <col min="27" max="16384" width="8.7109375" style="40"/>
  </cols>
  <sheetData>
    <row r="1" spans="1:26" ht="31.5" customHeight="1"/>
    <row r="2" spans="1:26" s="119" customFormat="1" ht="36">
      <c r="A2" s="262" t="s">
        <v>51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26" s="119" customFormat="1" ht="36">
      <c r="A3" s="262" t="s">
        <v>18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26" s="119" customFormat="1" ht="36">
      <c r="A4" s="262" t="str">
        <f>'درآمد ناشی از تغییر قیمت اوراق '!A4:Q4</f>
        <v>برای ماه منتهی به 1403/04/31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26" s="119" customFormat="1" ht="36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1:26" ht="40.5">
      <c r="A6" s="263" t="s">
        <v>59</v>
      </c>
      <c r="B6" s="263"/>
      <c r="C6" s="263"/>
      <c r="D6" s="263"/>
      <c r="E6" s="263"/>
      <c r="F6" s="263"/>
      <c r="G6" s="263"/>
      <c r="H6" s="263"/>
    </row>
    <row r="7" spans="1:26" ht="45" customHeight="1" thickBot="1">
      <c r="A7" s="248" t="s">
        <v>1</v>
      </c>
      <c r="C7" s="259" t="s">
        <v>136</v>
      </c>
      <c r="D7" s="259" t="s">
        <v>20</v>
      </c>
      <c r="E7" s="259" t="s">
        <v>20</v>
      </c>
      <c r="F7" s="259" t="s">
        <v>20</v>
      </c>
      <c r="G7" s="259" t="s">
        <v>20</v>
      </c>
      <c r="H7" s="259" t="s">
        <v>20</v>
      </c>
      <c r="I7" s="259" t="s">
        <v>20</v>
      </c>
      <c r="K7" s="259" t="s">
        <v>137</v>
      </c>
      <c r="L7" s="259" t="s">
        <v>21</v>
      </c>
      <c r="M7" s="259" t="s">
        <v>21</v>
      </c>
      <c r="N7" s="259" t="s">
        <v>21</v>
      </c>
      <c r="O7" s="259" t="s">
        <v>21</v>
      </c>
      <c r="P7" s="259" t="s">
        <v>21</v>
      </c>
      <c r="Q7" s="259" t="s">
        <v>21</v>
      </c>
    </row>
    <row r="8" spans="1:26" s="42" customFormat="1" ht="54.75" customHeight="1" thickBot="1">
      <c r="A8" s="259" t="s">
        <v>1</v>
      </c>
      <c r="C8" s="121" t="s">
        <v>4</v>
      </c>
      <c r="E8" s="121" t="s">
        <v>33</v>
      </c>
      <c r="G8" s="121" t="s">
        <v>34</v>
      </c>
      <c r="I8" s="121" t="s">
        <v>36</v>
      </c>
      <c r="K8" s="121" t="s">
        <v>4</v>
      </c>
      <c r="M8" s="121" t="s">
        <v>33</v>
      </c>
      <c r="O8" s="121" t="s">
        <v>34</v>
      </c>
      <c r="Q8" s="121" t="s">
        <v>36</v>
      </c>
      <c r="S8" s="122"/>
    </row>
    <row r="9" spans="1:26" ht="34.5" customHeight="1">
      <c r="A9" s="203" t="s">
        <v>85</v>
      </c>
      <c r="C9" s="123">
        <v>1000000</v>
      </c>
      <c r="D9" s="123"/>
      <c r="E9" s="123">
        <v>18552517721</v>
      </c>
      <c r="F9" s="123"/>
      <c r="G9" s="123">
        <f>17445577496+516906004</f>
        <v>17962483500</v>
      </c>
      <c r="H9" s="123"/>
      <c r="I9" s="123">
        <f>E9-G9</f>
        <v>590034221</v>
      </c>
      <c r="J9" s="123"/>
      <c r="K9" s="123">
        <v>4100000</v>
      </c>
      <c r="L9" s="123"/>
      <c r="M9" s="123">
        <v>77328665573</v>
      </c>
      <c r="N9" s="123"/>
      <c r="O9" s="123">
        <v>71526867750</v>
      </c>
      <c r="P9" s="123"/>
      <c r="Q9" s="123">
        <f>M9-O9</f>
        <v>5801797823</v>
      </c>
      <c r="R9" s="44"/>
      <c r="S9" s="44"/>
      <c r="T9" s="44"/>
      <c r="U9" s="46"/>
      <c r="V9" s="46"/>
      <c r="W9" s="21"/>
      <c r="X9" s="46"/>
      <c r="Y9" s="44"/>
      <c r="Z9" s="46"/>
    </row>
    <row r="10" spans="1:26" ht="34.5" customHeight="1">
      <c r="A10" s="204" t="s">
        <v>89</v>
      </c>
      <c r="C10" s="123">
        <v>900000</v>
      </c>
      <c r="D10" s="123"/>
      <c r="E10" s="123">
        <v>7258553126</v>
      </c>
      <c r="F10" s="123"/>
      <c r="G10" s="123">
        <v>7511841125</v>
      </c>
      <c r="H10" s="123"/>
      <c r="I10" s="123">
        <f t="shared" ref="I10:I28" si="0">E10-G10</f>
        <v>-253287999</v>
      </c>
      <c r="J10" s="123"/>
      <c r="K10" s="123">
        <v>7896772</v>
      </c>
      <c r="L10" s="123"/>
      <c r="M10" s="123">
        <v>67334048953</v>
      </c>
      <c r="N10" s="123"/>
      <c r="O10" s="123">
        <v>66301392992</v>
      </c>
      <c r="P10" s="123"/>
      <c r="Q10" s="123">
        <f t="shared" ref="Q10:Q28" si="1">M10-O10</f>
        <v>1032655961</v>
      </c>
      <c r="R10" s="44"/>
      <c r="S10" s="44"/>
      <c r="T10" s="44"/>
      <c r="U10" s="46"/>
      <c r="V10" s="46"/>
      <c r="W10" s="21"/>
      <c r="X10" s="46"/>
      <c r="Y10" s="44"/>
      <c r="Z10" s="46"/>
    </row>
    <row r="11" spans="1:26" ht="34.5" customHeight="1">
      <c r="A11" s="204" t="s">
        <v>87</v>
      </c>
      <c r="C11" s="123">
        <v>800000</v>
      </c>
      <c r="D11" s="123"/>
      <c r="E11" s="123">
        <v>30523428576</v>
      </c>
      <c r="F11" s="123"/>
      <c r="G11" s="123">
        <v>30236178698</v>
      </c>
      <c r="H11" s="123"/>
      <c r="I11" s="123">
        <f t="shared" si="0"/>
        <v>287249878</v>
      </c>
      <c r="J11" s="123"/>
      <c r="K11" s="123">
        <v>800000</v>
      </c>
      <c r="L11" s="123"/>
      <c r="M11" s="123">
        <v>30523428576</v>
      </c>
      <c r="N11" s="123"/>
      <c r="O11" s="123">
        <v>30236178698</v>
      </c>
      <c r="P11" s="123"/>
      <c r="Q11" s="123">
        <f t="shared" si="1"/>
        <v>287249878</v>
      </c>
      <c r="R11" s="44"/>
      <c r="S11" s="44"/>
      <c r="T11" s="44"/>
      <c r="U11" s="46"/>
      <c r="V11" s="46"/>
      <c r="W11" s="21"/>
      <c r="X11" s="46"/>
      <c r="Y11" s="44"/>
      <c r="Z11" s="46"/>
    </row>
    <row r="12" spans="1:26" ht="34.5" customHeight="1">
      <c r="A12" s="204" t="s">
        <v>80</v>
      </c>
      <c r="C12" s="123">
        <v>300000</v>
      </c>
      <c r="D12" s="123"/>
      <c r="E12" s="123">
        <v>6694926829</v>
      </c>
      <c r="F12" s="123"/>
      <c r="G12" s="123">
        <v>6653596650</v>
      </c>
      <c r="H12" s="123"/>
      <c r="I12" s="123">
        <f t="shared" si="0"/>
        <v>41330179</v>
      </c>
      <c r="J12" s="123"/>
      <c r="K12" s="123">
        <v>600000</v>
      </c>
      <c r="L12" s="123"/>
      <c r="M12" s="123">
        <v>13401782212</v>
      </c>
      <c r="N12" s="123"/>
      <c r="O12" s="123">
        <v>13306899189</v>
      </c>
      <c r="P12" s="123"/>
      <c r="Q12" s="123">
        <f t="shared" si="1"/>
        <v>94883023</v>
      </c>
      <c r="R12" s="44"/>
      <c r="S12" s="44"/>
      <c r="T12" s="44"/>
      <c r="U12" s="46"/>
      <c r="V12" s="46"/>
      <c r="W12" s="21"/>
      <c r="X12" s="46"/>
      <c r="Y12" s="44"/>
      <c r="Z12" s="46"/>
    </row>
    <row r="13" spans="1:26" ht="34.5" customHeight="1">
      <c r="A13" s="204" t="s">
        <v>86</v>
      </c>
      <c r="C13" s="123">
        <v>400000</v>
      </c>
      <c r="D13" s="123"/>
      <c r="E13" s="123">
        <v>10276488949</v>
      </c>
      <c r="F13" s="123"/>
      <c r="G13" s="123">
        <v>12277858268</v>
      </c>
      <c r="H13" s="123"/>
      <c r="I13" s="123">
        <f t="shared" si="0"/>
        <v>-2001369319</v>
      </c>
      <c r="J13" s="123"/>
      <c r="K13" s="123">
        <v>600000</v>
      </c>
      <c r="L13" s="123"/>
      <c r="M13" s="123">
        <v>16521703988</v>
      </c>
      <c r="N13" s="123"/>
      <c r="O13" s="123">
        <v>18425126382</v>
      </c>
      <c r="P13" s="123"/>
      <c r="Q13" s="123">
        <f t="shared" si="1"/>
        <v>-1903422394</v>
      </c>
      <c r="R13" s="44"/>
      <c r="S13" s="44"/>
      <c r="T13" s="44"/>
      <c r="U13" s="46"/>
      <c r="V13" s="46"/>
      <c r="W13" s="21"/>
      <c r="X13" s="46"/>
      <c r="Y13" s="44"/>
      <c r="Z13" s="46"/>
    </row>
    <row r="14" spans="1:26" ht="34.5" customHeight="1">
      <c r="A14" s="204" t="s">
        <v>79</v>
      </c>
      <c r="C14" s="123">
        <v>2037</v>
      </c>
      <c r="D14" s="123"/>
      <c r="E14" s="123">
        <v>87422726</v>
      </c>
      <c r="F14" s="123"/>
      <c r="G14" s="123">
        <v>90964348</v>
      </c>
      <c r="H14" s="123"/>
      <c r="I14" s="123">
        <f t="shared" si="0"/>
        <v>-3541622</v>
      </c>
      <c r="J14" s="123"/>
      <c r="K14" s="123">
        <v>112037</v>
      </c>
      <c r="L14" s="123"/>
      <c r="M14" s="123">
        <v>4978524184</v>
      </c>
      <c r="N14" s="123"/>
      <c r="O14" s="123">
        <v>5009656325</v>
      </c>
      <c r="P14" s="123"/>
      <c r="Q14" s="123">
        <f t="shared" si="1"/>
        <v>-31132141</v>
      </c>
      <c r="R14" s="44"/>
      <c r="S14" s="44"/>
      <c r="T14" s="44"/>
      <c r="U14" s="46"/>
      <c r="V14" s="46"/>
      <c r="W14" s="21"/>
      <c r="X14" s="46"/>
      <c r="Y14" s="44"/>
      <c r="Z14" s="46"/>
    </row>
    <row r="15" spans="1:26" ht="34.5" customHeight="1">
      <c r="A15" s="204" t="s">
        <v>67</v>
      </c>
      <c r="C15" s="123">
        <v>4000000</v>
      </c>
      <c r="D15" s="123"/>
      <c r="E15" s="123">
        <v>8552531141</v>
      </c>
      <c r="F15" s="123"/>
      <c r="G15" s="123">
        <v>9487212970</v>
      </c>
      <c r="H15" s="123"/>
      <c r="I15" s="123">
        <f t="shared" si="0"/>
        <v>-934681829</v>
      </c>
      <c r="J15" s="123"/>
      <c r="K15" s="123">
        <v>35200002</v>
      </c>
      <c r="L15" s="123"/>
      <c r="M15" s="123">
        <v>76389007463</v>
      </c>
      <c r="N15" s="123"/>
      <c r="O15" s="123">
        <v>83487478948</v>
      </c>
      <c r="P15" s="123"/>
      <c r="Q15" s="123">
        <f t="shared" si="1"/>
        <v>-7098471485</v>
      </c>
      <c r="R15" s="44"/>
      <c r="S15" s="44"/>
      <c r="T15" s="44"/>
      <c r="U15" s="46"/>
      <c r="V15" s="46"/>
      <c r="W15" s="21"/>
      <c r="X15" s="46"/>
      <c r="Y15" s="44"/>
      <c r="Z15" s="46"/>
    </row>
    <row r="16" spans="1:26" ht="34.5" customHeight="1">
      <c r="A16" s="204" t="s">
        <v>78</v>
      </c>
      <c r="C16" s="123">
        <v>200000</v>
      </c>
      <c r="D16" s="123"/>
      <c r="E16" s="123">
        <v>3463520750</v>
      </c>
      <c r="F16" s="123"/>
      <c r="G16" s="123">
        <v>4593192192</v>
      </c>
      <c r="H16" s="123"/>
      <c r="I16" s="123">
        <f t="shared" si="0"/>
        <v>-1129671442</v>
      </c>
      <c r="J16" s="123"/>
      <c r="K16" s="123">
        <v>400000</v>
      </c>
      <c r="L16" s="123"/>
      <c r="M16" s="123">
        <v>6725992855</v>
      </c>
      <c r="N16" s="123"/>
      <c r="O16" s="123">
        <v>9186384387</v>
      </c>
      <c r="P16" s="123"/>
      <c r="Q16" s="123">
        <f t="shared" si="1"/>
        <v>-2460391532</v>
      </c>
      <c r="R16" s="44"/>
      <c r="S16" s="44"/>
      <c r="T16" s="44"/>
      <c r="U16" s="46"/>
      <c r="V16" s="46"/>
      <c r="W16" s="21"/>
      <c r="X16" s="46"/>
      <c r="Y16" s="44"/>
      <c r="Z16" s="46"/>
    </row>
    <row r="17" spans="1:26" ht="34.5" customHeight="1">
      <c r="A17" s="204" t="s">
        <v>74</v>
      </c>
      <c r="C17" s="123">
        <v>8000000</v>
      </c>
      <c r="D17" s="123"/>
      <c r="E17" s="123">
        <v>30372975981</v>
      </c>
      <c r="F17" s="123"/>
      <c r="G17" s="123">
        <v>27056403466</v>
      </c>
      <c r="H17" s="123"/>
      <c r="I17" s="123">
        <f t="shared" si="0"/>
        <v>3316572515</v>
      </c>
      <c r="J17" s="123"/>
      <c r="K17" s="123">
        <v>20000002</v>
      </c>
      <c r="L17" s="123"/>
      <c r="M17" s="123">
        <v>69310312290</v>
      </c>
      <c r="N17" s="123"/>
      <c r="O17" s="123">
        <v>67641015431</v>
      </c>
      <c r="P17" s="123"/>
      <c r="Q17" s="123">
        <f t="shared" si="1"/>
        <v>1669296859</v>
      </c>
      <c r="R17" s="44"/>
      <c r="S17" s="44"/>
      <c r="T17" s="44"/>
      <c r="U17" s="46"/>
      <c r="V17" s="46"/>
      <c r="W17" s="21"/>
      <c r="X17" s="46"/>
      <c r="Y17" s="44"/>
      <c r="Z17" s="46"/>
    </row>
    <row r="18" spans="1:26" ht="34.5" customHeight="1">
      <c r="A18" s="204" t="s">
        <v>100</v>
      </c>
      <c r="C18" s="123">
        <v>7397</v>
      </c>
      <c r="D18" s="123"/>
      <c r="E18" s="123">
        <v>32279648</v>
      </c>
      <c r="F18" s="123"/>
      <c r="G18" s="123">
        <v>37319745</v>
      </c>
      <c r="H18" s="123"/>
      <c r="I18" s="123">
        <f t="shared" si="0"/>
        <v>-5040097</v>
      </c>
      <c r="J18" s="123"/>
      <c r="K18" s="123">
        <v>407397</v>
      </c>
      <c r="L18" s="123"/>
      <c r="M18" s="123">
        <v>2199308682</v>
      </c>
      <c r="N18" s="123"/>
      <c r="O18" s="123">
        <v>2460555005</v>
      </c>
      <c r="P18" s="123"/>
      <c r="Q18" s="123">
        <f t="shared" si="1"/>
        <v>-261246323</v>
      </c>
      <c r="R18" s="44"/>
      <c r="S18" s="44"/>
      <c r="T18" s="44"/>
      <c r="U18" s="46"/>
      <c r="V18" s="46"/>
      <c r="W18" s="21"/>
      <c r="X18" s="46"/>
      <c r="Y18" s="44"/>
      <c r="Z18" s="46"/>
    </row>
    <row r="19" spans="1:26" ht="34.5" customHeight="1">
      <c r="A19" s="204" t="s">
        <v>101</v>
      </c>
      <c r="C19" s="123">
        <v>33745</v>
      </c>
      <c r="D19" s="123"/>
      <c r="E19" s="123">
        <v>517677196</v>
      </c>
      <c r="F19" s="123"/>
      <c r="G19" s="123">
        <v>751801624</v>
      </c>
      <c r="H19" s="123"/>
      <c r="I19" s="123">
        <f t="shared" si="0"/>
        <v>-234124428</v>
      </c>
      <c r="J19" s="123"/>
      <c r="K19" s="123">
        <v>33745</v>
      </c>
      <c r="L19" s="123"/>
      <c r="M19" s="123">
        <v>517677196</v>
      </c>
      <c r="N19" s="123"/>
      <c r="O19" s="123">
        <v>751801624</v>
      </c>
      <c r="P19" s="123"/>
      <c r="Q19" s="123">
        <f t="shared" si="1"/>
        <v>-234124428</v>
      </c>
      <c r="R19" s="44"/>
      <c r="S19" s="44"/>
      <c r="T19" s="44"/>
      <c r="U19" s="46"/>
      <c r="V19" s="46"/>
      <c r="W19" s="21"/>
      <c r="X19" s="46"/>
      <c r="Y19" s="44"/>
      <c r="Z19" s="46"/>
    </row>
    <row r="20" spans="1:26" ht="34.5" customHeight="1">
      <c r="A20" s="204" t="s">
        <v>97</v>
      </c>
      <c r="C20" s="123">
        <v>306304</v>
      </c>
      <c r="D20" s="123"/>
      <c r="E20" s="123">
        <v>2518429356</v>
      </c>
      <c r="F20" s="123"/>
      <c r="G20" s="123">
        <v>2007399372</v>
      </c>
      <c r="H20" s="123"/>
      <c r="I20" s="123">
        <f t="shared" si="0"/>
        <v>511029984</v>
      </c>
      <c r="J20" s="123"/>
      <c r="K20" s="123">
        <v>533429</v>
      </c>
      <c r="L20" s="123"/>
      <c r="M20" s="123">
        <v>4267122530</v>
      </c>
      <c r="N20" s="123"/>
      <c r="O20" s="123">
        <v>3495436740</v>
      </c>
      <c r="P20" s="123"/>
      <c r="Q20" s="123">
        <f t="shared" si="1"/>
        <v>771685790</v>
      </c>
      <c r="R20" s="44"/>
      <c r="S20" s="44"/>
      <c r="T20" s="44"/>
      <c r="U20" s="46"/>
      <c r="V20" s="46"/>
      <c r="W20" s="21"/>
      <c r="X20" s="46"/>
      <c r="Y20" s="44"/>
      <c r="Z20" s="46"/>
    </row>
    <row r="21" spans="1:26" ht="34.5" customHeight="1">
      <c r="A21" s="204" t="s">
        <v>105</v>
      </c>
      <c r="C21" s="123">
        <v>0</v>
      </c>
      <c r="D21" s="123"/>
      <c r="E21" s="123">
        <v>0</v>
      </c>
      <c r="F21" s="123"/>
      <c r="G21" s="123">
        <v>0</v>
      </c>
      <c r="H21" s="123"/>
      <c r="I21" s="123">
        <f t="shared" si="0"/>
        <v>0</v>
      </c>
      <c r="J21" s="123"/>
      <c r="K21" s="123">
        <v>100000</v>
      </c>
      <c r="L21" s="123"/>
      <c r="M21" s="123">
        <v>4889731955</v>
      </c>
      <c r="N21" s="123"/>
      <c r="O21" s="123">
        <v>4954593595</v>
      </c>
      <c r="P21" s="123"/>
      <c r="Q21" s="123">
        <f t="shared" si="1"/>
        <v>-64861640</v>
      </c>
      <c r="R21" s="44"/>
      <c r="S21" s="44"/>
      <c r="T21" s="44"/>
      <c r="U21" s="46"/>
      <c r="V21" s="46"/>
      <c r="W21" s="21"/>
      <c r="X21" s="46"/>
      <c r="Y21" s="44"/>
      <c r="Z21" s="46"/>
    </row>
    <row r="22" spans="1:26" ht="34.5" customHeight="1">
      <c r="A22" s="204" t="s">
        <v>66</v>
      </c>
      <c r="C22" s="123">
        <v>0</v>
      </c>
      <c r="D22" s="123"/>
      <c r="E22" s="123">
        <v>0</v>
      </c>
      <c r="F22" s="123"/>
      <c r="G22" s="123">
        <v>0</v>
      </c>
      <c r="H22" s="123"/>
      <c r="I22" s="123">
        <f t="shared" si="0"/>
        <v>0</v>
      </c>
      <c r="J22" s="123"/>
      <c r="K22" s="123">
        <v>200000</v>
      </c>
      <c r="L22" s="123"/>
      <c r="M22" s="123">
        <v>1188883823</v>
      </c>
      <c r="N22" s="123"/>
      <c r="O22" s="123">
        <v>1596531954</v>
      </c>
      <c r="P22" s="123"/>
      <c r="Q22" s="123">
        <f t="shared" si="1"/>
        <v>-407648131</v>
      </c>
      <c r="R22" s="44"/>
      <c r="S22" s="44"/>
      <c r="T22" s="44"/>
      <c r="U22" s="46"/>
      <c r="V22" s="46"/>
      <c r="W22" s="21"/>
      <c r="X22" s="46"/>
      <c r="Y22" s="44"/>
      <c r="Z22" s="46"/>
    </row>
    <row r="23" spans="1:26" ht="34.5" customHeight="1">
      <c r="A23" s="204" t="s">
        <v>82</v>
      </c>
      <c r="C23" s="123">
        <v>0</v>
      </c>
      <c r="D23" s="123"/>
      <c r="E23" s="123">
        <v>0</v>
      </c>
      <c r="F23" s="123"/>
      <c r="G23" s="123">
        <v>0</v>
      </c>
      <c r="H23" s="123"/>
      <c r="I23" s="123">
        <f t="shared" si="0"/>
        <v>0</v>
      </c>
      <c r="J23" s="123"/>
      <c r="K23" s="123">
        <v>2</v>
      </c>
      <c r="L23" s="123"/>
      <c r="M23" s="123">
        <v>2</v>
      </c>
      <c r="N23" s="123"/>
      <c r="O23" s="123">
        <v>11252</v>
      </c>
      <c r="P23" s="123"/>
      <c r="Q23" s="123">
        <f t="shared" si="1"/>
        <v>-11250</v>
      </c>
      <c r="R23" s="44"/>
      <c r="S23" s="44"/>
      <c r="T23" s="44"/>
      <c r="U23" s="46"/>
      <c r="V23" s="46"/>
      <c r="W23" s="21"/>
      <c r="X23" s="46"/>
      <c r="Y23" s="44"/>
      <c r="Z23" s="46"/>
    </row>
    <row r="24" spans="1:26" ht="34.5" customHeight="1">
      <c r="A24" s="204" t="s">
        <v>99</v>
      </c>
      <c r="C24" s="123">
        <v>0</v>
      </c>
      <c r="D24" s="123"/>
      <c r="E24" s="123">
        <v>0</v>
      </c>
      <c r="F24" s="123"/>
      <c r="G24" s="123">
        <v>0</v>
      </c>
      <c r="H24" s="123"/>
      <c r="I24" s="123">
        <f t="shared" si="0"/>
        <v>0</v>
      </c>
      <c r="J24" s="123"/>
      <c r="K24" s="123">
        <v>44444</v>
      </c>
      <c r="L24" s="123"/>
      <c r="M24" s="123">
        <v>128518337</v>
      </c>
      <c r="N24" s="123"/>
      <c r="O24" s="123">
        <v>121979763</v>
      </c>
      <c r="P24" s="123"/>
      <c r="Q24" s="123">
        <f t="shared" si="1"/>
        <v>6538574</v>
      </c>
      <c r="R24" s="44"/>
      <c r="S24" s="44"/>
      <c r="T24" s="44"/>
      <c r="U24" s="46"/>
      <c r="V24" s="46"/>
      <c r="X24" s="46"/>
      <c r="Y24" s="44"/>
    </row>
    <row r="25" spans="1:26" ht="34.5" customHeight="1">
      <c r="A25" s="204" t="s">
        <v>103</v>
      </c>
      <c r="C25" s="123">
        <v>0</v>
      </c>
      <c r="D25" s="123"/>
      <c r="E25" s="123">
        <v>0</v>
      </c>
      <c r="F25" s="123"/>
      <c r="G25" s="123">
        <v>0</v>
      </c>
      <c r="H25" s="123"/>
      <c r="I25" s="123">
        <f t="shared" si="0"/>
        <v>0</v>
      </c>
      <c r="J25" s="123"/>
      <c r="K25" s="123">
        <v>600000</v>
      </c>
      <c r="L25" s="123"/>
      <c r="M25" s="123">
        <v>2666638545</v>
      </c>
      <c r="N25" s="123"/>
      <c r="O25" s="123">
        <v>2556183570</v>
      </c>
      <c r="P25" s="123"/>
      <c r="Q25" s="123">
        <f t="shared" si="1"/>
        <v>110454975</v>
      </c>
      <c r="R25" s="44"/>
      <c r="S25" s="44"/>
      <c r="T25" s="44"/>
      <c r="U25" s="46"/>
      <c r="V25" s="46"/>
      <c r="X25" s="46"/>
      <c r="Y25" s="44"/>
    </row>
    <row r="26" spans="1:26" ht="38.25" customHeight="1">
      <c r="A26" s="204" t="s">
        <v>81</v>
      </c>
      <c r="C26" s="123">
        <v>0</v>
      </c>
      <c r="E26" s="123">
        <v>0</v>
      </c>
      <c r="F26" s="123"/>
      <c r="G26" s="123">
        <v>0</v>
      </c>
      <c r="H26" s="123"/>
      <c r="I26" s="123">
        <f t="shared" si="0"/>
        <v>0</v>
      </c>
      <c r="K26" s="123">
        <v>34400000</v>
      </c>
      <c r="L26" s="123"/>
      <c r="M26" s="123">
        <v>36696977663</v>
      </c>
      <c r="N26" s="123"/>
      <c r="O26" s="123">
        <v>40494787732</v>
      </c>
      <c r="P26" s="123"/>
      <c r="Q26" s="123">
        <f t="shared" si="1"/>
        <v>-3797810069</v>
      </c>
    </row>
    <row r="27" spans="1:26" s="123" customFormat="1" ht="38.25" customHeight="1">
      <c r="A27" s="204" t="s">
        <v>68</v>
      </c>
      <c r="C27" s="123">
        <v>0</v>
      </c>
      <c r="E27" s="123">
        <v>0</v>
      </c>
      <c r="G27" s="123">
        <v>0</v>
      </c>
      <c r="H27" s="123">
        <f ca="1">SUM(H9:H27)</f>
        <v>0</v>
      </c>
      <c r="I27" s="123">
        <f t="shared" si="0"/>
        <v>0</v>
      </c>
      <c r="J27" s="124">
        <f ca="1">SUM(J9:J27)</f>
        <v>0</v>
      </c>
      <c r="K27" s="123">
        <v>400000</v>
      </c>
      <c r="L27" s="124">
        <f ca="1">SUM(L9:L27)</f>
        <v>0</v>
      </c>
      <c r="M27" s="123">
        <v>2536401470</v>
      </c>
      <c r="N27" s="191">
        <f ca="1">SUM(N9:N27)</f>
        <v>0</v>
      </c>
      <c r="O27" s="123">
        <v>3184985094</v>
      </c>
      <c r="P27" s="191">
        <f ca="1">SUM(P9:P27)</f>
        <v>0</v>
      </c>
      <c r="Q27" s="123">
        <f t="shared" si="1"/>
        <v>-648583624</v>
      </c>
    </row>
    <row r="28" spans="1:26" s="123" customFormat="1" ht="38.25" customHeight="1">
      <c r="A28" s="205" t="s">
        <v>64</v>
      </c>
      <c r="C28" s="123">
        <v>0</v>
      </c>
      <c r="E28" s="123">
        <v>0</v>
      </c>
      <c r="G28" s="123">
        <v>0</v>
      </c>
      <c r="I28" s="123">
        <f t="shared" si="0"/>
        <v>0</v>
      </c>
      <c r="K28" s="123">
        <v>1400000</v>
      </c>
      <c r="M28" s="123">
        <v>39807987692</v>
      </c>
      <c r="O28" s="123">
        <v>39217260600</v>
      </c>
      <c r="Q28" s="123">
        <f t="shared" si="1"/>
        <v>590727092</v>
      </c>
    </row>
    <row r="29" spans="1:26" s="123" customFormat="1" ht="38.25" customHeight="1" thickBot="1">
      <c r="A29" s="206" t="s">
        <v>48</v>
      </c>
      <c r="E29" s="207">
        <f>SUM(E9:E28)</f>
        <v>118850751999</v>
      </c>
      <c r="G29" s="207">
        <f>SUM(G9:G28)</f>
        <v>118666251958</v>
      </c>
      <c r="H29" s="126"/>
      <c r="I29" s="277">
        <f>SUM(I9:I28)</f>
        <v>184500041</v>
      </c>
      <c r="M29" s="207">
        <f>SUM(M9:M28)</f>
        <v>457412713989</v>
      </c>
      <c r="O29" s="207">
        <f>SUM(O9:O28)</f>
        <v>463955127031</v>
      </c>
      <c r="Q29" s="277">
        <f>SUM(Q9:Q28)</f>
        <v>-6542413042</v>
      </c>
    </row>
    <row r="30" spans="1:26" s="123" customFormat="1" ht="38.25" customHeight="1" thickTop="1"/>
    <row r="31" spans="1:26" s="123" customFormat="1" ht="38.25" customHeight="1"/>
    <row r="32" spans="1:26" s="123" customFormat="1" ht="38.25" customHeight="1"/>
    <row r="33" spans="9:17" s="123" customFormat="1" ht="38.25" customHeight="1"/>
    <row r="34" spans="9:17" s="123" customFormat="1" ht="38.25" customHeight="1"/>
    <row r="35" spans="9:17" ht="38.25" customHeight="1">
      <c r="I35" s="44"/>
      <c r="Q35" s="46"/>
    </row>
    <row r="36" spans="9:17" ht="38.25" customHeight="1">
      <c r="I36" s="44"/>
      <c r="Q36" s="44"/>
    </row>
    <row r="37" spans="9:17" ht="38.25" customHeight="1">
      <c r="I37" s="44"/>
      <c r="Q37" s="44"/>
    </row>
    <row r="38" spans="9:17" ht="38.25" customHeight="1"/>
    <row r="39" spans="9:17" ht="38.25" customHeight="1"/>
    <row r="40" spans="9:17" ht="38.25" customHeight="1"/>
    <row r="41" spans="9:17" ht="38.25" customHeight="1"/>
  </sheetData>
  <sortState xmlns:xlrd2="http://schemas.microsoft.com/office/spreadsheetml/2017/richdata2" ref="A9:Q34">
    <sortCondition descending="1" ref="Q9:Q39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5"/>
  <sheetViews>
    <sheetView rightToLeft="1" view="pageBreakPreview" topLeftCell="A22" zoomScale="50" zoomScaleNormal="50" zoomScaleSheetLayoutView="50" workbookViewId="0">
      <selection activeCell="A41" sqref="A41"/>
    </sheetView>
  </sheetViews>
  <sheetFormatPr defaultColWidth="9.140625" defaultRowHeight="42.75"/>
  <cols>
    <col min="1" max="1" width="68.42578125" style="134" bestFit="1" customWidth="1"/>
    <col min="2" max="2" width="1" style="134" customWidth="1"/>
    <col min="3" max="3" width="22.7109375" style="135" bestFit="1" customWidth="1"/>
    <col min="4" max="4" width="1" style="134" customWidth="1"/>
    <col min="5" max="5" width="29.85546875" style="134" bestFit="1" customWidth="1"/>
    <col min="6" max="6" width="1" style="134" customWidth="1"/>
    <col min="7" max="7" width="33.42578125" style="134" customWidth="1"/>
    <col min="8" max="8" width="1" style="134" customWidth="1"/>
    <col min="9" max="9" width="33" style="134" bestFit="1" customWidth="1"/>
    <col min="10" max="10" width="1" style="134" customWidth="1"/>
    <col min="11" max="11" width="23.42578125" style="135" bestFit="1" customWidth="1"/>
    <col min="12" max="12" width="1" style="134" customWidth="1"/>
    <col min="13" max="13" width="30.85546875" style="134" customWidth="1"/>
    <col min="14" max="14" width="1" style="134" customWidth="1"/>
    <col min="15" max="15" width="32.5703125" style="134" bestFit="1" customWidth="1"/>
    <col min="16" max="16" width="1" style="134" customWidth="1"/>
    <col min="17" max="17" width="30.5703125" style="7" customWidth="1"/>
    <col min="18" max="18" width="1.85546875" style="134" customWidth="1"/>
    <col min="19" max="19" width="28.42578125" style="134" bestFit="1" customWidth="1"/>
    <col min="20" max="20" width="23.85546875" style="134" bestFit="1" customWidth="1"/>
    <col min="21" max="21" width="28.5703125" style="134" bestFit="1" customWidth="1"/>
    <col min="22" max="22" width="15.42578125" style="134" customWidth="1"/>
    <col min="23" max="24" width="29.7109375" style="134" bestFit="1" customWidth="1"/>
    <col min="25" max="25" width="12.85546875" style="130" customWidth="1"/>
    <col min="26" max="26" width="15.140625" style="134" bestFit="1" customWidth="1"/>
    <col min="27" max="27" width="22.28515625" style="134" bestFit="1" customWidth="1"/>
    <col min="28" max="16384" width="9.140625" style="134"/>
  </cols>
  <sheetData>
    <row r="1" spans="1:27" s="127" customFormat="1" ht="18.75" customHeight="1">
      <c r="C1" s="128"/>
      <c r="K1" s="128"/>
      <c r="Q1" s="129"/>
      <c r="Y1" s="130"/>
    </row>
    <row r="2" spans="1:27" s="131" customFormat="1">
      <c r="A2" s="264" t="s">
        <v>51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Y2" s="130"/>
    </row>
    <row r="3" spans="1:27" s="131" customFormat="1">
      <c r="A3" s="264" t="s">
        <v>18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Y3" s="130"/>
    </row>
    <row r="4" spans="1:27" s="131" customFormat="1">
      <c r="A4" s="264" t="str">
        <f>'درآمد سود سهام '!A4:S4</f>
        <v>برای ماه منتهی به 1403/04/31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Y4" s="130"/>
    </row>
    <row r="5" spans="1:27" s="127" customFormat="1">
      <c r="A5" s="120"/>
      <c r="B5" s="120"/>
      <c r="C5" s="120"/>
      <c r="D5" s="120"/>
      <c r="E5" s="120"/>
      <c r="F5" s="120"/>
      <c r="G5" s="132"/>
      <c r="H5" s="120"/>
      <c r="I5" s="116"/>
      <c r="J5" s="120"/>
      <c r="K5" s="120"/>
      <c r="L5" s="120"/>
      <c r="M5" s="120"/>
      <c r="N5" s="120"/>
      <c r="O5" s="120"/>
      <c r="P5" s="120"/>
      <c r="Q5" s="133"/>
      <c r="Y5" s="130"/>
    </row>
    <row r="6" spans="1:27">
      <c r="A6" s="263" t="s">
        <v>110</v>
      </c>
      <c r="B6" s="263"/>
      <c r="C6" s="263"/>
      <c r="D6" s="263"/>
      <c r="E6" s="263"/>
      <c r="F6" s="263"/>
      <c r="G6" s="263"/>
      <c r="H6" s="263"/>
      <c r="I6" s="263"/>
    </row>
    <row r="7" spans="1:27" s="72" customFormat="1" ht="43.5" thickBot="1">
      <c r="A7" s="236" t="s">
        <v>1</v>
      </c>
      <c r="C7" s="265" t="s">
        <v>136</v>
      </c>
      <c r="D7" s="265" t="s">
        <v>20</v>
      </c>
      <c r="E7" s="265" t="s">
        <v>20</v>
      </c>
      <c r="F7" s="265" t="s">
        <v>20</v>
      </c>
      <c r="G7" s="265" t="s">
        <v>20</v>
      </c>
      <c r="H7" s="265" t="s">
        <v>20</v>
      </c>
      <c r="I7" s="265" t="s">
        <v>20</v>
      </c>
      <c r="J7" s="40"/>
      <c r="K7" s="265" t="s">
        <v>137</v>
      </c>
      <c r="L7" s="265" t="s">
        <v>21</v>
      </c>
      <c r="M7" s="265" t="s">
        <v>21</v>
      </c>
      <c r="N7" s="265" t="s">
        <v>21</v>
      </c>
      <c r="O7" s="265" t="s">
        <v>21</v>
      </c>
      <c r="P7" s="265" t="s">
        <v>21</v>
      </c>
      <c r="Q7" s="265" t="s">
        <v>21</v>
      </c>
      <c r="Y7" s="130"/>
    </row>
    <row r="8" spans="1:27" s="136" customFormat="1" ht="66" customHeight="1" thickBot="1">
      <c r="A8" s="265" t="s">
        <v>1</v>
      </c>
      <c r="C8" s="137" t="s">
        <v>4</v>
      </c>
      <c r="E8" s="137" t="s">
        <v>33</v>
      </c>
      <c r="G8" s="137" t="s">
        <v>34</v>
      </c>
      <c r="I8" s="137" t="s">
        <v>35</v>
      </c>
      <c r="K8" s="137" t="s">
        <v>4</v>
      </c>
      <c r="M8" s="137" t="s">
        <v>33</v>
      </c>
      <c r="O8" s="137" t="s">
        <v>34</v>
      </c>
      <c r="Q8" s="138" t="s">
        <v>35</v>
      </c>
      <c r="Y8" s="139"/>
    </row>
    <row r="9" spans="1:27" s="72" customFormat="1" ht="40.5" customHeight="1">
      <c r="A9" s="208" t="s">
        <v>98</v>
      </c>
      <c r="B9" s="40"/>
      <c r="C9" s="178">
        <v>106000000</v>
      </c>
      <c r="D9" s="116"/>
      <c r="E9" s="178">
        <v>301988413800</v>
      </c>
      <c r="F9" s="179"/>
      <c r="G9" s="178">
        <v>282773780979</v>
      </c>
      <c r="H9" s="116"/>
      <c r="I9" s="123">
        <f>E9-G9</f>
        <v>19214632821</v>
      </c>
      <c r="J9" s="116"/>
      <c r="K9" s="123">
        <v>106000000</v>
      </c>
      <c r="L9" s="179"/>
      <c r="M9" s="123">
        <v>301988413800</v>
      </c>
      <c r="N9" s="179"/>
      <c r="O9" s="123">
        <v>316729857898</v>
      </c>
      <c r="P9" s="116"/>
      <c r="Q9" s="123">
        <f>M9-O9</f>
        <v>-14741444098</v>
      </c>
      <c r="S9" s="86"/>
      <c r="T9" s="86"/>
      <c r="U9" s="86"/>
      <c r="V9" s="86"/>
      <c r="W9" s="86"/>
      <c r="X9" s="86"/>
      <c r="Y9" s="86"/>
    </row>
    <row r="10" spans="1:27" s="72" customFormat="1" ht="40.5" customHeight="1">
      <c r="A10" s="209" t="s">
        <v>66</v>
      </c>
      <c r="B10" s="40"/>
      <c r="C10" s="178">
        <v>50000000</v>
      </c>
      <c r="D10" s="116"/>
      <c r="E10" s="178">
        <v>314119800000</v>
      </c>
      <c r="F10" s="179"/>
      <c r="G10" s="178">
        <v>270381600000</v>
      </c>
      <c r="H10" s="116"/>
      <c r="I10" s="123">
        <f t="shared" ref="I10:I27" si="0">E10-G10</f>
        <v>43738200000</v>
      </c>
      <c r="J10" s="116"/>
      <c r="K10" s="123">
        <v>50000000</v>
      </c>
      <c r="L10" s="179"/>
      <c r="M10" s="123">
        <v>314119800000</v>
      </c>
      <c r="N10" s="179"/>
      <c r="O10" s="123">
        <v>398679493307</v>
      </c>
      <c r="P10" s="116"/>
      <c r="Q10" s="123">
        <f t="shared" ref="Q10:Q27" si="1">M10-O10</f>
        <v>-84559693307</v>
      </c>
      <c r="S10" s="86"/>
      <c r="T10" s="86"/>
      <c r="U10" s="86"/>
      <c r="V10" s="86"/>
      <c r="W10" s="86"/>
      <c r="X10" s="86"/>
      <c r="Y10" s="86"/>
    </row>
    <row r="11" spans="1:27" s="72" customFormat="1" ht="40.5" customHeight="1">
      <c r="A11" s="209" t="s">
        <v>89</v>
      </c>
      <c r="B11" s="40"/>
      <c r="C11" s="178">
        <v>30400000</v>
      </c>
      <c r="D11" s="116"/>
      <c r="E11" s="178">
        <v>242961724800</v>
      </c>
      <c r="F11" s="179"/>
      <c r="G11" s="178">
        <v>248243307175</v>
      </c>
      <c r="H11" s="116"/>
      <c r="I11" s="123">
        <f t="shared" si="0"/>
        <v>-5281582375</v>
      </c>
      <c r="J11" s="116"/>
      <c r="K11" s="123">
        <v>30400000</v>
      </c>
      <c r="L11" s="179"/>
      <c r="M11" s="123">
        <v>242961724800</v>
      </c>
      <c r="N11" s="179"/>
      <c r="O11" s="123">
        <v>253733300258</v>
      </c>
      <c r="P11" s="116"/>
      <c r="Q11" s="123">
        <f t="shared" si="1"/>
        <v>-10771575458</v>
      </c>
      <c r="S11" s="86"/>
      <c r="T11" s="86"/>
      <c r="U11" s="86"/>
      <c r="V11" s="86"/>
      <c r="W11" s="86"/>
      <c r="X11" s="86"/>
      <c r="Y11" s="86"/>
    </row>
    <row r="12" spans="1:27" s="72" customFormat="1" ht="40.5" customHeight="1">
      <c r="A12" s="209" t="s">
        <v>102</v>
      </c>
      <c r="B12" s="40"/>
      <c r="C12" s="178">
        <v>785545</v>
      </c>
      <c r="D12" s="116"/>
      <c r="E12" s="178">
        <v>46055772007</v>
      </c>
      <c r="F12" s="179"/>
      <c r="G12" s="178">
        <v>45569680996</v>
      </c>
      <c r="H12" s="116"/>
      <c r="I12" s="123">
        <f t="shared" si="0"/>
        <v>486091011</v>
      </c>
      <c r="J12" s="116"/>
      <c r="K12" s="123">
        <v>785545</v>
      </c>
      <c r="L12" s="179"/>
      <c r="M12" s="123">
        <v>46055772007</v>
      </c>
      <c r="N12" s="179"/>
      <c r="O12" s="123">
        <v>48287076324</v>
      </c>
      <c r="P12" s="116"/>
      <c r="Q12" s="123">
        <f t="shared" si="1"/>
        <v>-2231304317</v>
      </c>
      <c r="S12" s="86"/>
      <c r="T12" s="86"/>
      <c r="U12" s="86"/>
      <c r="V12" s="86"/>
      <c r="W12" s="86"/>
      <c r="X12" s="86"/>
      <c r="Y12" s="86"/>
    </row>
    <row r="13" spans="1:27" s="72" customFormat="1" ht="40.5" customHeight="1">
      <c r="A13" s="209" t="s">
        <v>87</v>
      </c>
      <c r="B13" s="40"/>
      <c r="C13" s="178">
        <v>2700000</v>
      </c>
      <c r="D13" s="116"/>
      <c r="E13" s="178">
        <v>108082062450</v>
      </c>
      <c r="F13" s="179"/>
      <c r="G13" s="178">
        <v>75182823802</v>
      </c>
      <c r="H13" s="116"/>
      <c r="I13" s="123">
        <f t="shared" si="0"/>
        <v>32899238648</v>
      </c>
      <c r="J13" s="116"/>
      <c r="K13" s="123">
        <v>2700000</v>
      </c>
      <c r="L13" s="179"/>
      <c r="M13" s="123">
        <v>108082062450</v>
      </c>
      <c r="N13" s="179"/>
      <c r="O13" s="123">
        <v>102047103183</v>
      </c>
      <c r="P13" s="116"/>
      <c r="Q13" s="123">
        <f t="shared" si="1"/>
        <v>6034959267</v>
      </c>
      <c r="S13" s="86"/>
      <c r="T13" s="86"/>
      <c r="U13" s="86"/>
      <c r="V13" s="86"/>
      <c r="W13" s="86"/>
      <c r="X13" s="86"/>
      <c r="Y13" s="86"/>
    </row>
    <row r="14" spans="1:27" s="72" customFormat="1" ht="40.5" customHeight="1">
      <c r="A14" s="209" t="s">
        <v>65</v>
      </c>
      <c r="B14" s="40"/>
      <c r="C14" s="178">
        <v>6706949</v>
      </c>
      <c r="D14" s="116"/>
      <c r="E14" s="178">
        <v>263614866517</v>
      </c>
      <c r="F14" s="179"/>
      <c r="G14" s="178">
        <v>251717362341</v>
      </c>
      <c r="H14" s="116"/>
      <c r="I14" s="123">
        <f t="shared" si="0"/>
        <v>11897504176</v>
      </c>
      <c r="J14" s="116"/>
      <c r="K14" s="123">
        <v>6706949</v>
      </c>
      <c r="L14" s="179"/>
      <c r="M14" s="123">
        <v>263614866517</v>
      </c>
      <c r="N14" s="179"/>
      <c r="O14" s="123">
        <v>334895345204</v>
      </c>
      <c r="P14" s="116"/>
      <c r="Q14" s="123">
        <f t="shared" si="1"/>
        <v>-71280478687</v>
      </c>
      <c r="S14" s="86"/>
      <c r="T14" s="86"/>
      <c r="U14" s="86"/>
      <c r="V14" s="86"/>
      <c r="W14" s="86"/>
      <c r="X14" s="86"/>
      <c r="Y14" s="86"/>
    </row>
    <row r="15" spans="1:27" s="72" customFormat="1" ht="40.5" customHeight="1">
      <c r="A15" s="209" t="s">
        <v>80</v>
      </c>
      <c r="B15" s="40"/>
      <c r="C15" s="178">
        <v>17700000</v>
      </c>
      <c r="D15" s="116"/>
      <c r="E15" s="178">
        <v>438811443900</v>
      </c>
      <c r="F15" s="179"/>
      <c r="G15" s="178">
        <v>386274487350</v>
      </c>
      <c r="H15" s="116"/>
      <c r="I15" s="123">
        <f t="shared" si="0"/>
        <v>52536956550</v>
      </c>
      <c r="J15" s="116"/>
      <c r="K15" s="123">
        <v>17700000</v>
      </c>
      <c r="L15" s="179"/>
      <c r="M15" s="123">
        <v>438811443900</v>
      </c>
      <c r="N15" s="179"/>
      <c r="O15" s="123">
        <v>392562204628</v>
      </c>
      <c r="P15" s="116"/>
      <c r="Q15" s="123">
        <f t="shared" si="1"/>
        <v>46249239272</v>
      </c>
      <c r="S15" s="86"/>
      <c r="T15" s="86"/>
      <c r="U15" s="86"/>
      <c r="V15" s="86"/>
      <c r="W15" s="86"/>
      <c r="X15" s="86"/>
      <c r="Y15" s="86"/>
      <c r="Z15" s="103"/>
      <c r="AA15" s="88"/>
    </row>
    <row r="16" spans="1:27" s="72" customFormat="1" ht="40.5" customHeight="1">
      <c r="A16" s="209" t="s">
        <v>99</v>
      </c>
      <c r="B16" s="40"/>
      <c r="C16" s="178">
        <v>2400000</v>
      </c>
      <c r="D16" s="116"/>
      <c r="E16" s="178">
        <v>4843011600</v>
      </c>
      <c r="F16" s="179"/>
      <c r="G16" s="178">
        <v>4924126080</v>
      </c>
      <c r="H16" s="116"/>
      <c r="I16" s="123">
        <f t="shared" si="0"/>
        <v>-81114480</v>
      </c>
      <c r="J16" s="116"/>
      <c r="K16" s="123">
        <v>2400000</v>
      </c>
      <c r="L16" s="179"/>
      <c r="M16" s="123">
        <v>4843011600</v>
      </c>
      <c r="N16" s="179"/>
      <c r="O16" s="123">
        <v>6586972917</v>
      </c>
      <c r="P16" s="116"/>
      <c r="Q16" s="123">
        <f t="shared" si="1"/>
        <v>-1743961317</v>
      </c>
      <c r="S16" s="86"/>
      <c r="T16" s="86"/>
      <c r="U16" s="86"/>
      <c r="V16" s="86"/>
      <c r="W16" s="86"/>
      <c r="X16" s="86"/>
      <c r="Y16" s="86"/>
    </row>
    <row r="17" spans="1:25" s="72" customFormat="1" ht="40.5" customHeight="1">
      <c r="A17" s="209" t="s">
        <v>86</v>
      </c>
      <c r="B17" s="40"/>
      <c r="C17" s="178">
        <v>9000000</v>
      </c>
      <c r="D17" s="116"/>
      <c r="E17" s="178">
        <v>242180401500</v>
      </c>
      <c r="F17" s="179"/>
      <c r="G17" s="178">
        <v>206840583232</v>
      </c>
      <c r="H17" s="116"/>
      <c r="I17" s="123">
        <f t="shared" si="0"/>
        <v>35339818268</v>
      </c>
      <c r="J17" s="116"/>
      <c r="K17" s="123">
        <v>9000000</v>
      </c>
      <c r="L17" s="179"/>
      <c r="M17" s="123">
        <v>242180401500</v>
      </c>
      <c r="N17" s="179"/>
      <c r="O17" s="123">
        <v>276251810985</v>
      </c>
      <c r="P17" s="116"/>
      <c r="Q17" s="123">
        <f t="shared" si="1"/>
        <v>-34071409485</v>
      </c>
      <c r="S17" s="86"/>
      <c r="T17" s="86"/>
      <c r="U17" s="86"/>
      <c r="V17" s="86"/>
      <c r="W17" s="86"/>
      <c r="X17" s="86"/>
      <c r="Y17" s="86"/>
    </row>
    <row r="18" spans="1:25" s="72" customFormat="1" ht="40.5" customHeight="1">
      <c r="A18" s="209" t="s">
        <v>103</v>
      </c>
      <c r="B18" s="40"/>
      <c r="C18" s="178">
        <v>11000000</v>
      </c>
      <c r="D18" s="116"/>
      <c r="E18" s="178">
        <v>43639789050</v>
      </c>
      <c r="F18" s="179"/>
      <c r="G18" s="178">
        <v>40785871500</v>
      </c>
      <c r="H18" s="116"/>
      <c r="I18" s="123">
        <f t="shared" si="0"/>
        <v>2853917550</v>
      </c>
      <c r="J18" s="116"/>
      <c r="K18" s="123">
        <v>11000000</v>
      </c>
      <c r="L18" s="179"/>
      <c r="M18" s="123">
        <v>43639789050</v>
      </c>
      <c r="N18" s="179"/>
      <c r="O18" s="123">
        <v>46863365601</v>
      </c>
      <c r="P18" s="116"/>
      <c r="Q18" s="123">
        <f t="shared" si="1"/>
        <v>-3223576551</v>
      </c>
      <c r="S18" s="86"/>
      <c r="T18" s="86"/>
      <c r="U18" s="86"/>
      <c r="V18" s="86"/>
      <c r="W18" s="86"/>
      <c r="X18" s="86"/>
      <c r="Y18" s="86"/>
    </row>
    <row r="19" spans="1:25" s="72" customFormat="1" ht="40.5" customHeight="1">
      <c r="A19" s="209" t="s">
        <v>81</v>
      </c>
      <c r="B19" s="40"/>
      <c r="C19" s="178">
        <v>94000000</v>
      </c>
      <c r="D19" s="116"/>
      <c r="E19" s="178">
        <v>105868313100</v>
      </c>
      <c r="F19" s="179"/>
      <c r="G19" s="178">
        <v>97158916804</v>
      </c>
      <c r="H19" s="116"/>
      <c r="I19" s="123">
        <f t="shared" si="0"/>
        <v>8709396296</v>
      </c>
      <c r="J19" s="116"/>
      <c r="K19" s="123">
        <v>94000000</v>
      </c>
      <c r="L19" s="179"/>
      <c r="M19" s="123">
        <v>105868313100</v>
      </c>
      <c r="N19" s="179"/>
      <c r="O19" s="123">
        <v>110737018577</v>
      </c>
      <c r="P19" s="116"/>
      <c r="Q19" s="123">
        <f t="shared" si="1"/>
        <v>-4868705477</v>
      </c>
      <c r="S19" s="86"/>
      <c r="T19" s="86"/>
      <c r="U19" s="86"/>
      <c r="V19" s="86"/>
      <c r="W19" s="86"/>
      <c r="X19" s="86"/>
      <c r="Y19" s="86"/>
    </row>
    <row r="20" spans="1:25" s="72" customFormat="1" ht="40.5" customHeight="1">
      <c r="A20" s="209" t="s">
        <v>79</v>
      </c>
      <c r="B20" s="40"/>
      <c r="C20" s="178">
        <v>6700000</v>
      </c>
      <c r="D20" s="116"/>
      <c r="E20" s="178">
        <v>266405400000</v>
      </c>
      <c r="F20" s="179"/>
      <c r="G20" s="178">
        <v>259664242890</v>
      </c>
      <c r="H20" s="116"/>
      <c r="I20" s="123">
        <f t="shared" si="0"/>
        <v>6741157110</v>
      </c>
      <c r="J20" s="116"/>
      <c r="K20" s="123">
        <v>6700000</v>
      </c>
      <c r="L20" s="179"/>
      <c r="M20" s="123">
        <v>266405400000</v>
      </c>
      <c r="N20" s="179"/>
      <c r="O20" s="123">
        <v>297398867325</v>
      </c>
      <c r="P20" s="116"/>
      <c r="Q20" s="123">
        <f t="shared" si="1"/>
        <v>-30993467325</v>
      </c>
      <c r="S20" s="86"/>
      <c r="T20" s="86"/>
      <c r="U20" s="86"/>
      <c r="V20" s="86"/>
      <c r="W20" s="86"/>
      <c r="X20" s="86"/>
      <c r="Y20" s="86"/>
    </row>
    <row r="21" spans="1:25" s="72" customFormat="1" ht="40.5" customHeight="1">
      <c r="A21" s="209" t="s">
        <v>67</v>
      </c>
      <c r="B21" s="40"/>
      <c r="C21" s="178">
        <v>10000000</v>
      </c>
      <c r="D21" s="116"/>
      <c r="E21" s="178">
        <v>21222967500</v>
      </c>
      <c r="F21" s="179"/>
      <c r="G21" s="178">
        <v>20795526230</v>
      </c>
      <c r="H21" s="116"/>
      <c r="I21" s="123">
        <f t="shared" si="0"/>
        <v>427441270</v>
      </c>
      <c r="J21" s="116"/>
      <c r="K21" s="123">
        <v>10000000</v>
      </c>
      <c r="L21" s="179"/>
      <c r="M21" s="123">
        <v>21222967500</v>
      </c>
      <c r="N21" s="179"/>
      <c r="O21" s="123">
        <v>23718032584</v>
      </c>
      <c r="P21" s="116"/>
      <c r="Q21" s="123">
        <f t="shared" si="1"/>
        <v>-2495065084</v>
      </c>
      <c r="S21" s="86"/>
      <c r="T21" s="86"/>
      <c r="U21" s="86"/>
      <c r="V21" s="86"/>
      <c r="W21" s="86"/>
      <c r="X21" s="86"/>
      <c r="Y21" s="86"/>
    </row>
    <row r="22" spans="1:25" s="72" customFormat="1" ht="40.5" customHeight="1">
      <c r="A22" s="209" t="s">
        <v>68</v>
      </c>
      <c r="B22" s="40"/>
      <c r="C22" s="178">
        <v>5400000</v>
      </c>
      <c r="D22" s="116"/>
      <c r="E22" s="178">
        <v>24359394060</v>
      </c>
      <c r="F22" s="179"/>
      <c r="G22" s="178">
        <v>24289819312</v>
      </c>
      <c r="H22" s="116"/>
      <c r="I22" s="123">
        <f t="shared" si="0"/>
        <v>69574748</v>
      </c>
      <c r="J22" s="116"/>
      <c r="K22" s="123">
        <v>5400000</v>
      </c>
      <c r="L22" s="179"/>
      <c r="M22" s="123">
        <v>24359394060</v>
      </c>
      <c r="N22" s="179"/>
      <c r="O22" s="123">
        <v>41030459776</v>
      </c>
      <c r="P22" s="116"/>
      <c r="Q22" s="123">
        <f t="shared" si="1"/>
        <v>-16671065716</v>
      </c>
      <c r="S22" s="86"/>
      <c r="T22" s="86"/>
      <c r="U22" s="86"/>
      <c r="V22" s="86"/>
      <c r="W22" s="86"/>
      <c r="X22" s="86"/>
      <c r="Y22" s="86"/>
    </row>
    <row r="23" spans="1:25" s="72" customFormat="1" ht="40.5" customHeight="1">
      <c r="A23" s="209" t="s">
        <v>78</v>
      </c>
      <c r="B23" s="40"/>
      <c r="C23" s="178">
        <v>5400000</v>
      </c>
      <c r="D23" s="116"/>
      <c r="E23" s="178">
        <v>96353266500</v>
      </c>
      <c r="F23" s="179"/>
      <c r="G23" s="178">
        <v>86589026208</v>
      </c>
      <c r="H23" s="116"/>
      <c r="I23" s="123">
        <f t="shared" si="0"/>
        <v>9764240292</v>
      </c>
      <c r="J23" s="116"/>
      <c r="K23" s="123">
        <v>5400000</v>
      </c>
      <c r="L23" s="179"/>
      <c r="M23" s="123">
        <v>96353266500</v>
      </c>
      <c r="N23" s="179"/>
      <c r="O23" s="123">
        <v>124016189247</v>
      </c>
      <c r="P23" s="116"/>
      <c r="Q23" s="123">
        <f t="shared" si="1"/>
        <v>-27662922747</v>
      </c>
      <c r="S23" s="86"/>
      <c r="T23" s="86"/>
      <c r="U23" s="86"/>
      <c r="V23" s="86"/>
      <c r="W23" s="86"/>
      <c r="X23" s="86"/>
      <c r="Y23" s="86"/>
    </row>
    <row r="24" spans="1:25" s="72" customFormat="1" ht="40.5" customHeight="1">
      <c r="A24" s="209" t="s">
        <v>74</v>
      </c>
      <c r="B24" s="40"/>
      <c r="C24" s="178">
        <v>120000000</v>
      </c>
      <c r="D24" s="116"/>
      <c r="E24" s="178">
        <v>286405686000</v>
      </c>
      <c r="F24" s="179"/>
      <c r="G24" s="178">
        <v>274824652934</v>
      </c>
      <c r="H24" s="116"/>
      <c r="I24" s="123">
        <f t="shared" si="0"/>
        <v>11581033066</v>
      </c>
      <c r="J24" s="116"/>
      <c r="K24" s="123">
        <v>120000000</v>
      </c>
      <c r="L24" s="179"/>
      <c r="M24" s="123">
        <v>286405686000</v>
      </c>
      <c r="N24" s="179"/>
      <c r="O24" s="123">
        <v>270564034596</v>
      </c>
      <c r="P24" s="116"/>
      <c r="Q24" s="123">
        <f t="shared" si="1"/>
        <v>15841651404</v>
      </c>
      <c r="S24" s="86"/>
      <c r="T24" s="86"/>
      <c r="U24" s="86"/>
      <c r="V24" s="86"/>
      <c r="W24" s="86"/>
      <c r="X24" s="86"/>
      <c r="Y24" s="86"/>
    </row>
    <row r="25" spans="1:25" s="72" customFormat="1" ht="40.5" customHeight="1">
      <c r="A25" s="209" t="s">
        <v>100</v>
      </c>
      <c r="B25" s="40"/>
      <c r="C25" s="178">
        <v>11400000</v>
      </c>
      <c r="D25" s="116"/>
      <c r="E25" s="178">
        <v>48581012790</v>
      </c>
      <c r="F25" s="179"/>
      <c r="G25" s="178">
        <v>50997641707</v>
      </c>
      <c r="H25" s="116"/>
      <c r="I25" s="123">
        <f t="shared" si="0"/>
        <v>-2416628917</v>
      </c>
      <c r="J25" s="116"/>
      <c r="K25" s="123">
        <v>11400000</v>
      </c>
      <c r="L25" s="179"/>
      <c r="M25" s="123">
        <v>48581012790</v>
      </c>
      <c r="N25" s="179"/>
      <c r="O25" s="123">
        <v>57515892446</v>
      </c>
      <c r="P25" s="116"/>
      <c r="Q25" s="123">
        <f t="shared" si="1"/>
        <v>-8934879656</v>
      </c>
      <c r="S25" s="86"/>
      <c r="T25" s="86"/>
      <c r="U25" s="86"/>
      <c r="V25" s="86"/>
      <c r="W25" s="86"/>
      <c r="X25" s="86"/>
      <c r="Y25" s="86"/>
    </row>
    <row r="26" spans="1:25" s="72" customFormat="1" ht="40.5" customHeight="1">
      <c r="A26" s="209" t="s">
        <v>101</v>
      </c>
      <c r="B26" s="40"/>
      <c r="C26" s="178">
        <v>9000000</v>
      </c>
      <c r="D26" s="116"/>
      <c r="E26" s="178">
        <v>137328007500</v>
      </c>
      <c r="F26" s="179"/>
      <c r="G26" s="178">
        <v>135469220714</v>
      </c>
      <c r="H26" s="116"/>
      <c r="I26" s="123">
        <f t="shared" si="0"/>
        <v>1858786786</v>
      </c>
      <c r="J26" s="116"/>
      <c r="K26" s="123">
        <v>9000000</v>
      </c>
      <c r="L26" s="179"/>
      <c r="M26" s="123">
        <v>137328007500</v>
      </c>
      <c r="N26" s="179"/>
      <c r="O26" s="123">
        <v>200008312330</v>
      </c>
      <c r="P26" s="116"/>
      <c r="Q26" s="123">
        <f t="shared" si="1"/>
        <v>-62680304830</v>
      </c>
      <c r="S26" s="86"/>
      <c r="T26" s="86"/>
      <c r="U26" s="86"/>
      <c r="V26" s="86"/>
      <c r="W26" s="86"/>
      <c r="X26" s="86"/>
      <c r="Y26" s="86"/>
    </row>
    <row r="27" spans="1:25" s="72" customFormat="1" ht="40.5" customHeight="1">
      <c r="A27" s="210" t="s">
        <v>97</v>
      </c>
      <c r="B27" s="40"/>
      <c r="C27" s="178">
        <v>34800000</v>
      </c>
      <c r="D27" s="116"/>
      <c r="E27" s="178">
        <v>276743520000</v>
      </c>
      <c r="F27" s="179"/>
      <c r="G27" s="178">
        <v>257899531928</v>
      </c>
      <c r="H27" s="116"/>
      <c r="I27" s="123">
        <f t="shared" si="0"/>
        <v>18843988072</v>
      </c>
      <c r="J27" s="116"/>
      <c r="K27" s="123">
        <v>34800000</v>
      </c>
      <c r="L27" s="179"/>
      <c r="M27" s="123">
        <v>276743520000</v>
      </c>
      <c r="N27" s="179"/>
      <c r="O27" s="123">
        <v>228504440950</v>
      </c>
      <c r="P27" s="116"/>
      <c r="Q27" s="123">
        <f t="shared" si="1"/>
        <v>48239079050</v>
      </c>
      <c r="S27" s="86"/>
      <c r="T27" s="86"/>
      <c r="U27" s="86"/>
      <c r="V27" s="86"/>
      <c r="W27" s="86"/>
      <c r="X27" s="86"/>
      <c r="Y27" s="86"/>
    </row>
    <row r="28" spans="1:25" ht="34.5" customHeight="1" thickBot="1">
      <c r="A28" s="211" t="s">
        <v>48</v>
      </c>
      <c r="B28" s="43"/>
      <c r="C28" s="278"/>
      <c r="D28" s="43"/>
      <c r="E28" s="125">
        <f>SUM(E9:E27)</f>
        <v>3269564853074</v>
      </c>
      <c r="F28" s="43"/>
      <c r="G28" s="125">
        <f>SUM(G9:G27)</f>
        <v>3020382202182</v>
      </c>
      <c r="H28" s="43"/>
      <c r="I28" s="279">
        <f>SUM(I9:I27)</f>
        <v>249182650892</v>
      </c>
      <c r="J28" s="43"/>
      <c r="K28" s="278"/>
      <c r="L28" s="43"/>
      <c r="M28" s="125">
        <f>SUM(M9:M27)</f>
        <v>3269564853074</v>
      </c>
      <c r="N28" s="43"/>
      <c r="O28" s="125">
        <f>SUM(O9:O27)</f>
        <v>3530129778136</v>
      </c>
      <c r="P28" s="43"/>
      <c r="Q28" s="125">
        <f>SUM(Q9:Q27)</f>
        <v>-260564925062</v>
      </c>
      <c r="S28" s="86"/>
      <c r="T28" s="86"/>
      <c r="U28" s="86"/>
      <c r="V28" s="86"/>
      <c r="W28" s="86"/>
      <c r="X28" s="86"/>
      <c r="Y28" s="86"/>
    </row>
    <row r="29" spans="1:25" ht="43.5" thickTop="1"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</row>
    <row r="30" spans="1:25" s="7" customFormat="1"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Y30" s="8"/>
    </row>
    <row r="31" spans="1:25" s="7" customFormat="1">
      <c r="C31" s="116"/>
      <c r="D31" s="116"/>
      <c r="E31" s="116"/>
      <c r="F31" s="116"/>
      <c r="G31" s="37"/>
      <c r="H31" s="116"/>
      <c r="I31" s="217"/>
      <c r="J31" s="116"/>
      <c r="K31" s="116"/>
      <c r="L31" s="116"/>
      <c r="M31" s="116"/>
      <c r="N31" s="116"/>
      <c r="O31" s="37"/>
      <c r="P31" s="116"/>
      <c r="Q31" s="116"/>
      <c r="Y31" s="8"/>
    </row>
    <row r="32" spans="1:25" s="7" customFormat="1">
      <c r="C32" s="116"/>
      <c r="D32" s="116"/>
      <c r="E32" s="116"/>
      <c r="F32" s="116"/>
      <c r="G32" s="141"/>
      <c r="H32" s="141"/>
      <c r="I32" s="116"/>
      <c r="J32" s="116"/>
      <c r="K32" s="116"/>
      <c r="L32" s="116"/>
      <c r="M32" s="116"/>
      <c r="N32" s="116"/>
      <c r="O32" s="116"/>
      <c r="P32" s="116"/>
      <c r="Q32" s="116"/>
      <c r="Y32" s="8"/>
    </row>
    <row r="33" spans="1:25" s="7" customFormat="1">
      <c r="I33" s="116"/>
      <c r="Y33" s="8"/>
    </row>
    <row r="34" spans="1:25" s="7" customFormat="1">
      <c r="I34" s="116"/>
      <c r="K34" s="33"/>
      <c r="Y34" s="8"/>
    </row>
    <row r="35" spans="1:25" s="7" customFormat="1">
      <c r="I35" s="116"/>
      <c r="Y35" s="8"/>
    </row>
    <row r="36" spans="1:25" s="7" customFormat="1">
      <c r="I36" s="116"/>
      <c r="Y36" s="8"/>
    </row>
    <row r="37" spans="1:25">
      <c r="E37" s="46"/>
      <c r="F37" s="40"/>
      <c r="I37" s="116"/>
    </row>
    <row r="38" spans="1:25">
      <c r="A38" s="43"/>
      <c r="B38" s="43"/>
      <c r="C38" s="140"/>
      <c r="D38" s="43"/>
      <c r="E38" s="43"/>
      <c r="F38" s="43"/>
      <c r="G38" s="43"/>
      <c r="H38" s="43"/>
      <c r="I38" s="116"/>
      <c r="J38" s="43"/>
      <c r="K38" s="140"/>
      <c r="L38" s="43"/>
      <c r="M38" s="43"/>
      <c r="N38" s="43"/>
      <c r="O38" s="43"/>
      <c r="P38" s="43"/>
    </row>
    <row r="39" spans="1:25">
      <c r="A39" s="43"/>
      <c r="B39" s="43"/>
      <c r="C39" s="140"/>
      <c r="D39" s="43"/>
      <c r="E39" s="46"/>
      <c r="F39" s="40"/>
      <c r="G39" s="46"/>
      <c r="H39" s="40"/>
      <c r="I39" s="116"/>
      <c r="J39" s="43"/>
      <c r="K39" s="140"/>
      <c r="L39" s="43"/>
      <c r="M39" s="43"/>
      <c r="N39" s="43"/>
      <c r="O39" s="43"/>
      <c r="P39" s="43"/>
    </row>
    <row r="40" spans="1:25">
      <c r="E40" s="46"/>
      <c r="F40" s="40"/>
      <c r="G40" s="46"/>
      <c r="H40" s="40"/>
      <c r="I40" s="116"/>
    </row>
    <row r="41" spans="1:25">
      <c r="A41" s="43"/>
      <c r="B41" s="43"/>
      <c r="C41" s="140"/>
      <c r="D41" s="43"/>
      <c r="E41" s="43"/>
      <c r="F41" s="43"/>
      <c r="G41" s="116"/>
      <c r="H41" s="43"/>
      <c r="I41" s="116"/>
      <c r="J41" s="142"/>
      <c r="K41" s="142"/>
      <c r="L41" s="142"/>
      <c r="M41" s="142"/>
      <c r="N41" s="142"/>
      <c r="O41" s="142"/>
      <c r="P41" s="142"/>
      <c r="Q41" s="142"/>
    </row>
    <row r="42" spans="1:25">
      <c r="G42" s="116"/>
      <c r="I42" s="142"/>
      <c r="J42" s="142"/>
      <c r="K42" s="142"/>
      <c r="L42" s="142"/>
      <c r="M42" s="142"/>
      <c r="N42" s="142"/>
      <c r="O42" s="142"/>
      <c r="P42" s="142"/>
      <c r="Q42" s="142"/>
    </row>
    <row r="43" spans="1:25">
      <c r="A43" s="43"/>
      <c r="B43" s="43"/>
      <c r="C43" s="140"/>
      <c r="D43" s="43"/>
      <c r="E43" s="43"/>
      <c r="F43" s="43"/>
      <c r="G43" s="116"/>
      <c r="H43" s="43"/>
      <c r="I43" s="142"/>
      <c r="J43" s="142"/>
      <c r="K43" s="142"/>
      <c r="L43" s="142"/>
      <c r="M43" s="142"/>
      <c r="N43" s="142"/>
      <c r="O43" s="142"/>
      <c r="P43" s="142"/>
      <c r="Q43" s="142"/>
    </row>
    <row r="44" spans="1:25">
      <c r="A44" s="43"/>
      <c r="B44" s="43"/>
      <c r="C44" s="140"/>
      <c r="D44" s="43"/>
      <c r="E44" s="43"/>
      <c r="F44" s="43"/>
      <c r="G44" s="116"/>
      <c r="H44" s="43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25">
      <c r="A45" s="43"/>
      <c r="B45" s="43"/>
      <c r="C45" s="140"/>
      <c r="D45" s="43"/>
      <c r="E45" s="43"/>
      <c r="F45" s="43"/>
      <c r="G45" s="43"/>
      <c r="H45" s="43"/>
      <c r="I45" s="143"/>
      <c r="J45" s="142"/>
      <c r="K45" s="142"/>
      <c r="L45" s="142"/>
      <c r="M45" s="142"/>
      <c r="N45" s="142"/>
      <c r="O45" s="142"/>
      <c r="P45" s="142"/>
      <c r="Q45" s="143"/>
    </row>
    <row r="46" spans="1:25">
      <c r="A46" s="43"/>
      <c r="B46" s="43"/>
      <c r="C46" s="140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25">
      <c r="A47" s="43"/>
      <c r="B47" s="43"/>
      <c r="C47" s="140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25">
      <c r="A48" s="43"/>
      <c r="B48" s="43"/>
      <c r="C48" s="140"/>
      <c r="D48" s="43"/>
      <c r="E48" s="43"/>
      <c r="F48" s="43"/>
      <c r="G48" s="43"/>
      <c r="H48" s="43"/>
      <c r="I48" s="43"/>
      <c r="J48" s="43"/>
      <c r="K48" s="140"/>
      <c r="L48" s="43"/>
      <c r="M48" s="43"/>
      <c r="N48" s="43"/>
      <c r="O48" s="43"/>
      <c r="P48" s="43"/>
    </row>
    <row r="49" spans="1:17">
      <c r="C49" s="144"/>
      <c r="E49" s="145"/>
      <c r="G49" s="145"/>
      <c r="I49" s="146"/>
      <c r="K49" s="144"/>
      <c r="M49" s="145"/>
      <c r="O49" s="145"/>
      <c r="Q49" s="147"/>
    </row>
    <row r="50" spans="1:17">
      <c r="A50" s="43"/>
      <c r="B50" s="43"/>
      <c r="C50" s="140"/>
      <c r="D50" s="43"/>
      <c r="E50" s="43"/>
      <c r="F50" s="43"/>
      <c r="G50" s="43"/>
      <c r="H50" s="43"/>
      <c r="I50" s="43"/>
      <c r="J50" s="43"/>
      <c r="K50" s="140"/>
      <c r="L50" s="43"/>
      <c r="M50" s="43"/>
      <c r="N50" s="43"/>
      <c r="O50" s="43"/>
      <c r="P50" s="43"/>
    </row>
    <row r="51" spans="1:17">
      <c r="A51" s="43"/>
      <c r="B51" s="43"/>
      <c r="C51" s="140"/>
      <c r="D51" s="43"/>
      <c r="E51" s="43"/>
      <c r="F51" s="43"/>
      <c r="G51" s="43"/>
      <c r="H51" s="43"/>
      <c r="I51" s="43"/>
      <c r="J51" s="43"/>
      <c r="K51" s="140"/>
      <c r="L51" s="43"/>
      <c r="M51" s="43"/>
      <c r="N51" s="43"/>
      <c r="O51" s="43"/>
      <c r="P51" s="43"/>
    </row>
    <row r="52" spans="1:17">
      <c r="A52" s="43"/>
      <c r="B52" s="43"/>
      <c r="C52" s="140"/>
      <c r="D52" s="43"/>
      <c r="E52" s="43"/>
      <c r="F52" s="43"/>
      <c r="G52" s="43"/>
      <c r="H52" s="43"/>
      <c r="I52" s="43"/>
      <c r="J52" s="43"/>
      <c r="K52" s="140"/>
      <c r="L52" s="43"/>
      <c r="M52" s="43"/>
      <c r="N52" s="43"/>
      <c r="O52" s="43"/>
      <c r="P52" s="43"/>
    </row>
    <row r="53" spans="1:17">
      <c r="A53" s="43"/>
      <c r="B53" s="43"/>
      <c r="C53" s="140"/>
      <c r="D53" s="43"/>
      <c r="E53" s="43"/>
      <c r="F53" s="43"/>
      <c r="G53" s="43"/>
      <c r="H53" s="43"/>
      <c r="I53" s="43"/>
      <c r="J53" s="43"/>
      <c r="K53" s="140"/>
      <c r="L53" s="43"/>
      <c r="M53" s="43"/>
      <c r="N53" s="43"/>
      <c r="O53" s="43"/>
      <c r="P53" s="43"/>
    </row>
    <row r="54" spans="1:17">
      <c r="A54" s="43"/>
      <c r="B54" s="43"/>
      <c r="C54" s="140"/>
      <c r="D54" s="43"/>
      <c r="E54" s="43"/>
      <c r="F54" s="43"/>
      <c r="G54" s="43"/>
      <c r="H54" s="43"/>
      <c r="I54" s="43"/>
      <c r="J54" s="43"/>
      <c r="K54" s="140"/>
      <c r="L54" s="43"/>
      <c r="M54" s="43"/>
      <c r="N54" s="43"/>
      <c r="O54" s="43"/>
      <c r="P54" s="43"/>
    </row>
    <row r="55" spans="1:17">
      <c r="A55" s="43"/>
      <c r="B55" s="43"/>
      <c r="C55" s="140"/>
      <c r="D55" s="43"/>
      <c r="E55" s="43"/>
      <c r="F55" s="43"/>
      <c r="G55" s="43"/>
      <c r="H55" s="43"/>
      <c r="I55" s="43"/>
      <c r="J55" s="43"/>
      <c r="K55" s="140"/>
      <c r="L55" s="43"/>
      <c r="M55" s="43"/>
      <c r="N55" s="43"/>
      <c r="O55" s="43"/>
      <c r="P55" s="43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76"/>
  <sheetViews>
    <sheetView rightToLeft="1" view="pageBreakPreview" zoomScale="50" zoomScaleNormal="40" zoomScaleSheetLayoutView="50" workbookViewId="0">
      <selection activeCell="AA34" sqref="AA11:AA34"/>
    </sheetView>
  </sheetViews>
  <sheetFormatPr defaultColWidth="9.140625" defaultRowHeight="36.75"/>
  <cols>
    <col min="1" max="1" width="66.5703125" style="72" bestFit="1" customWidth="1"/>
    <col min="2" max="2" width="1" style="72" customWidth="1"/>
    <col min="3" max="3" width="27.7109375" style="92" bestFit="1" customWidth="1"/>
    <col min="4" max="4" width="1" style="72" customWidth="1"/>
    <col min="5" max="5" width="36.28515625" style="72" bestFit="1" customWidth="1"/>
    <col min="6" max="6" width="0.7109375" style="72" customWidth="1"/>
    <col min="7" max="7" width="42" style="72" bestFit="1" customWidth="1"/>
    <col min="8" max="8" width="1.140625" style="72" customWidth="1"/>
    <col min="9" max="9" width="23" style="92" bestFit="1" customWidth="1"/>
    <col min="10" max="10" width="1.42578125" style="72" customWidth="1"/>
    <col min="11" max="11" width="33.7109375" style="72" bestFit="1" customWidth="1"/>
    <col min="12" max="12" width="0.7109375" style="72" customWidth="1"/>
    <col min="13" max="13" width="27" style="92" bestFit="1" customWidth="1"/>
    <col min="14" max="14" width="0.85546875" style="72" customWidth="1"/>
    <col min="15" max="15" width="33.42578125" style="72" bestFit="1" customWidth="1"/>
    <col min="16" max="16" width="1" style="72" customWidth="1"/>
    <col min="17" max="17" width="27.7109375" style="92" bestFit="1" customWidth="1"/>
    <col min="18" max="18" width="1" style="72" customWidth="1"/>
    <col min="19" max="19" width="28" style="72" bestFit="1" customWidth="1"/>
    <col min="20" max="20" width="1" style="72" customWidth="1"/>
    <col min="21" max="21" width="36.28515625" style="72" bestFit="1" customWidth="1"/>
    <col min="22" max="22" width="0.85546875" style="72" customWidth="1"/>
    <col min="23" max="23" width="36.28515625" style="72" bestFit="1" customWidth="1"/>
    <col min="24" max="24" width="1" style="72" customWidth="1"/>
    <col min="25" max="25" width="28.42578125" style="92" customWidth="1"/>
    <col min="26" max="26" width="1.85546875" style="72" customWidth="1"/>
    <col min="27" max="27" width="30.42578125" style="73" customWidth="1"/>
    <col min="28" max="28" width="29.5703125" style="72" bestFit="1" customWidth="1"/>
    <col min="29" max="29" width="23.42578125" style="72" bestFit="1" customWidth="1"/>
    <col min="30" max="30" width="9.140625" style="72" customWidth="1"/>
    <col min="31" max="31" width="19.42578125" style="72" bestFit="1" customWidth="1"/>
    <col min="32" max="32" width="9.140625" style="72"/>
    <col min="33" max="33" width="27.28515625" style="72" bestFit="1" customWidth="1"/>
    <col min="34" max="16384" width="9.140625" style="72"/>
  </cols>
  <sheetData>
    <row r="2" spans="1:33" ht="47.25" customHeight="1">
      <c r="A2" s="234" t="s">
        <v>51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</row>
    <row r="3" spans="1:33" ht="47.25" customHeight="1">
      <c r="A3" s="234" t="s">
        <v>69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</row>
    <row r="4" spans="1:33" ht="47.25" customHeight="1">
      <c r="A4" s="234" t="s">
        <v>134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</row>
    <row r="5" spans="1:33" ht="47.2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spans="1:33" s="77" customFormat="1" ht="47.25" customHeight="1">
      <c r="A6" s="75" t="s">
        <v>52</v>
      </c>
      <c r="B6" s="75"/>
      <c r="C6" s="76"/>
      <c r="D6" s="75"/>
      <c r="E6" s="75"/>
      <c r="F6" s="75"/>
      <c r="G6" s="75"/>
      <c r="H6" s="75"/>
      <c r="I6" s="76"/>
      <c r="J6" s="75"/>
      <c r="K6" s="75"/>
      <c r="L6" s="75"/>
      <c r="M6" s="76"/>
      <c r="N6" s="75"/>
      <c r="O6" s="75"/>
      <c r="P6" s="75"/>
      <c r="Q6" s="76"/>
      <c r="R6" s="75"/>
      <c r="S6" s="75"/>
      <c r="T6" s="75"/>
      <c r="U6" s="75"/>
      <c r="V6" s="75"/>
      <c r="W6" s="75"/>
      <c r="Y6" s="78"/>
      <c r="AA6" s="79"/>
    </row>
    <row r="7" spans="1:33" s="77" customFormat="1" ht="47.25" customHeight="1">
      <c r="A7" s="75" t="s">
        <v>53</v>
      </c>
      <c r="B7" s="75"/>
      <c r="C7" s="76"/>
      <c r="D7" s="75"/>
      <c r="E7" s="75"/>
      <c r="F7" s="75"/>
      <c r="G7" s="75"/>
      <c r="H7" s="75"/>
      <c r="I7" s="76"/>
      <c r="J7" s="75"/>
      <c r="K7" s="75"/>
      <c r="L7" s="75"/>
      <c r="M7" s="76"/>
      <c r="N7" s="75"/>
      <c r="O7" s="75"/>
      <c r="P7" s="75"/>
      <c r="Q7" s="76"/>
      <c r="R7" s="75"/>
      <c r="S7" s="75"/>
      <c r="T7" s="75"/>
      <c r="U7" s="75"/>
      <c r="V7" s="75"/>
      <c r="W7" s="75"/>
      <c r="Y7" s="78"/>
      <c r="AA7" s="79"/>
    </row>
    <row r="9" spans="1:33" ht="40.5" customHeight="1">
      <c r="A9" s="236" t="s">
        <v>1</v>
      </c>
      <c r="C9" s="235" t="s">
        <v>119</v>
      </c>
      <c r="D9" s="235" t="s">
        <v>72</v>
      </c>
      <c r="E9" s="235" t="s">
        <v>72</v>
      </c>
      <c r="F9" s="235" t="s">
        <v>72</v>
      </c>
      <c r="G9" s="235" t="s">
        <v>72</v>
      </c>
      <c r="I9" s="235" t="s">
        <v>2</v>
      </c>
      <c r="J9" s="235" t="s">
        <v>2</v>
      </c>
      <c r="K9" s="235" t="s">
        <v>2</v>
      </c>
      <c r="L9" s="235" t="s">
        <v>2</v>
      </c>
      <c r="M9" s="235" t="s">
        <v>2</v>
      </c>
      <c r="N9" s="235" t="s">
        <v>2</v>
      </c>
      <c r="O9" s="235" t="s">
        <v>2</v>
      </c>
      <c r="Q9" s="235" t="s">
        <v>135</v>
      </c>
      <c r="R9" s="235" t="s">
        <v>73</v>
      </c>
      <c r="S9" s="235" t="s">
        <v>73</v>
      </c>
      <c r="T9" s="235" t="s">
        <v>73</v>
      </c>
      <c r="U9" s="235" t="s">
        <v>73</v>
      </c>
      <c r="V9" s="235" t="s">
        <v>73</v>
      </c>
      <c r="W9" s="235" t="s">
        <v>73</v>
      </c>
      <c r="X9" s="235" t="s">
        <v>73</v>
      </c>
      <c r="Y9" s="235" t="s">
        <v>73</v>
      </c>
    </row>
    <row r="10" spans="1:33" ht="33.75" customHeight="1">
      <c r="A10" s="236" t="s">
        <v>1</v>
      </c>
      <c r="C10" s="237" t="s">
        <v>4</v>
      </c>
      <c r="E10" s="237" t="s">
        <v>5</v>
      </c>
      <c r="G10" s="237" t="s">
        <v>6</v>
      </c>
      <c r="I10" s="236" t="s">
        <v>7</v>
      </c>
      <c r="J10" s="236" t="s">
        <v>7</v>
      </c>
      <c r="K10" s="236" t="s">
        <v>7</v>
      </c>
      <c r="M10" s="236" t="s">
        <v>8</v>
      </c>
      <c r="N10" s="236" t="s">
        <v>8</v>
      </c>
      <c r="O10" s="236" t="s">
        <v>8</v>
      </c>
      <c r="Q10" s="237" t="s">
        <v>4</v>
      </c>
      <c r="S10" s="237" t="s">
        <v>9</v>
      </c>
      <c r="U10" s="237" t="s">
        <v>5</v>
      </c>
      <c r="V10" s="237"/>
      <c r="W10" s="237" t="s">
        <v>6</v>
      </c>
      <c r="Y10" s="238" t="s">
        <v>10</v>
      </c>
    </row>
    <row r="11" spans="1:33" ht="60.75" customHeight="1">
      <c r="A11" s="236" t="s">
        <v>1</v>
      </c>
      <c r="C11" s="235" t="s">
        <v>4</v>
      </c>
      <c r="E11" s="235" t="s">
        <v>5</v>
      </c>
      <c r="G11" s="235" t="s">
        <v>6</v>
      </c>
      <c r="I11" s="80" t="s">
        <v>4</v>
      </c>
      <c r="K11" s="80" t="s">
        <v>5</v>
      </c>
      <c r="M11" s="80" t="s">
        <v>4</v>
      </c>
      <c r="O11" s="80" t="s">
        <v>11</v>
      </c>
      <c r="Q11" s="235" t="s">
        <v>4</v>
      </c>
      <c r="S11" s="235" t="s">
        <v>9</v>
      </c>
      <c r="U11" s="235" t="s">
        <v>5</v>
      </c>
      <c r="V11" s="235"/>
      <c r="W11" s="235"/>
      <c r="Y11" s="239" t="s">
        <v>10</v>
      </c>
    </row>
    <row r="12" spans="1:33" ht="41.25" customHeight="1">
      <c r="A12" s="37" t="s">
        <v>100</v>
      </c>
      <c r="B12" s="169"/>
      <c r="C12" s="37">
        <v>4000000</v>
      </c>
      <c r="D12" s="37"/>
      <c r="E12" s="37">
        <v>25318056923</v>
      </c>
      <c r="F12" s="37"/>
      <c r="G12" s="37">
        <v>17535042000</v>
      </c>
      <c r="H12" s="37"/>
      <c r="I12" s="37">
        <v>7407397</v>
      </c>
      <c r="J12" s="37"/>
      <c r="K12" s="37">
        <v>33499919452</v>
      </c>
      <c r="L12" s="37"/>
      <c r="M12" s="37">
        <v>-7397</v>
      </c>
      <c r="N12" s="37"/>
      <c r="O12" s="37">
        <v>32279648</v>
      </c>
      <c r="P12" s="37"/>
      <c r="Q12" s="37">
        <v>11400000</v>
      </c>
      <c r="R12" s="37"/>
      <c r="S12" s="37">
        <v>4287</v>
      </c>
      <c r="T12" s="37"/>
      <c r="U12" s="37">
        <v>58779836509</v>
      </c>
      <c r="V12" s="37"/>
      <c r="W12" s="37">
        <v>48581012790</v>
      </c>
      <c r="X12" s="37"/>
      <c r="Y12" s="185">
        <f>W12/'جمع درآمدها'!$J$6</f>
        <v>1.3848782064003851E-2</v>
      </c>
      <c r="AA12" s="188"/>
      <c r="AB12" s="189"/>
      <c r="AD12" s="84"/>
      <c r="AE12" s="85"/>
      <c r="AF12" s="86"/>
      <c r="AG12" s="86"/>
    </row>
    <row r="13" spans="1:33" ht="41.25" customHeight="1">
      <c r="A13" s="37" t="s">
        <v>74</v>
      </c>
      <c r="B13" s="170"/>
      <c r="C13" s="37">
        <v>88000000</v>
      </c>
      <c r="D13" s="37"/>
      <c r="E13" s="37">
        <v>294541833107</v>
      </c>
      <c r="F13" s="37"/>
      <c r="G13" s="37">
        <v>301881056399</v>
      </c>
      <c r="H13" s="37"/>
      <c r="I13" s="37">
        <v>40000000</v>
      </c>
      <c r="J13" s="37"/>
      <c r="K13" s="37">
        <v>0</v>
      </c>
      <c r="L13" s="37"/>
      <c r="M13" s="37">
        <v>-8000000</v>
      </c>
      <c r="N13" s="37"/>
      <c r="O13" s="37">
        <v>30372975981</v>
      </c>
      <c r="P13" s="37"/>
      <c r="Q13" s="37">
        <v>120000000</v>
      </c>
      <c r="R13" s="37"/>
      <c r="S13" s="37">
        <v>2401</v>
      </c>
      <c r="T13" s="37"/>
      <c r="U13" s="37">
        <v>267765302825</v>
      </c>
      <c r="V13" s="37"/>
      <c r="W13" s="37">
        <v>286405686000</v>
      </c>
      <c r="X13" s="37"/>
      <c r="Y13" s="185">
        <f>W13/'جمع درآمدها'!$J$6</f>
        <v>8.1644447069287196E-2</v>
      </c>
      <c r="AA13" s="188"/>
      <c r="AD13" s="84"/>
      <c r="AE13" s="85"/>
      <c r="AF13" s="86"/>
      <c r="AG13" s="86"/>
    </row>
    <row r="14" spans="1:33" ht="41.25" customHeight="1">
      <c r="A14" s="37" t="s">
        <v>67</v>
      </c>
      <c r="B14" s="170"/>
      <c r="C14" s="37">
        <v>14000000</v>
      </c>
      <c r="D14" s="37"/>
      <c r="E14" s="37">
        <v>29004542045</v>
      </c>
      <c r="F14" s="37"/>
      <c r="G14" s="37">
        <v>30282739200</v>
      </c>
      <c r="H14" s="37"/>
      <c r="I14" s="37">
        <v>0</v>
      </c>
      <c r="J14" s="37"/>
      <c r="K14" s="37">
        <v>0</v>
      </c>
      <c r="L14" s="37"/>
      <c r="M14" s="37">
        <v>-4000000</v>
      </c>
      <c r="N14" s="37"/>
      <c r="O14" s="37">
        <v>8552531141</v>
      </c>
      <c r="P14" s="37"/>
      <c r="Q14" s="37">
        <v>10000000</v>
      </c>
      <c r="R14" s="37"/>
      <c r="S14" s="37">
        <v>2135</v>
      </c>
      <c r="T14" s="37"/>
      <c r="U14" s="37">
        <v>20717530032</v>
      </c>
      <c r="V14" s="37"/>
      <c r="W14" s="37">
        <v>21222967500</v>
      </c>
      <c r="X14" s="37"/>
      <c r="Y14" s="185">
        <f>W14/'جمع درآمدها'!$J$6</f>
        <v>6.0499408056687541E-3</v>
      </c>
      <c r="AA14" s="188"/>
      <c r="AD14" s="84"/>
      <c r="AE14" s="85"/>
      <c r="AF14" s="86"/>
      <c r="AG14" s="86"/>
    </row>
    <row r="15" spans="1:33" ht="41.25" customHeight="1">
      <c r="A15" s="37" t="s">
        <v>68</v>
      </c>
      <c r="B15" s="170"/>
      <c r="C15" s="37">
        <v>5000000</v>
      </c>
      <c r="D15" s="37"/>
      <c r="E15" s="37">
        <v>34322439959</v>
      </c>
      <c r="F15" s="37"/>
      <c r="G15" s="37">
        <v>22425768000</v>
      </c>
      <c r="H15" s="37"/>
      <c r="I15" s="37">
        <v>400000</v>
      </c>
      <c r="J15" s="37"/>
      <c r="K15" s="37">
        <v>1864051312</v>
      </c>
      <c r="L15" s="37"/>
      <c r="M15" s="37">
        <v>0</v>
      </c>
      <c r="N15" s="37"/>
      <c r="O15" s="37">
        <v>0</v>
      </c>
      <c r="P15" s="37"/>
      <c r="Q15" s="37">
        <v>5400000</v>
      </c>
      <c r="R15" s="37"/>
      <c r="S15" s="37">
        <v>4538</v>
      </c>
      <c r="T15" s="37"/>
      <c r="U15" s="37">
        <v>36186491271</v>
      </c>
      <c r="V15" s="37"/>
      <c r="W15" s="37">
        <v>24359394060</v>
      </c>
      <c r="X15" s="37"/>
      <c r="Y15" s="185">
        <f>W15/'جمع درآمدها'!$J$6</f>
        <v>6.9440285447809821E-3</v>
      </c>
      <c r="AA15" s="188"/>
      <c r="AD15" s="84"/>
      <c r="AE15" s="85"/>
      <c r="AF15" s="86"/>
      <c r="AG15" s="86"/>
    </row>
    <row r="16" spans="1:33" ht="41.25" customHeight="1">
      <c r="A16" s="37" t="s">
        <v>99</v>
      </c>
      <c r="B16" s="170"/>
      <c r="C16" s="37">
        <v>2400000</v>
      </c>
      <c r="D16" s="37"/>
      <c r="E16" s="37">
        <v>7268367170</v>
      </c>
      <c r="F16" s="37"/>
      <c r="G16" s="37">
        <v>4924126080</v>
      </c>
      <c r="H16" s="37"/>
      <c r="I16" s="37">
        <v>0</v>
      </c>
      <c r="J16" s="37"/>
      <c r="K16" s="37">
        <v>0</v>
      </c>
      <c r="L16" s="37"/>
      <c r="M16" s="37">
        <v>0</v>
      </c>
      <c r="N16" s="37"/>
      <c r="O16" s="37">
        <v>0</v>
      </c>
      <c r="P16" s="37"/>
      <c r="Q16" s="37">
        <v>2400000</v>
      </c>
      <c r="R16" s="37"/>
      <c r="S16" s="37">
        <v>2030</v>
      </c>
      <c r="T16" s="37"/>
      <c r="U16" s="37">
        <v>7268367170</v>
      </c>
      <c r="V16" s="37"/>
      <c r="W16" s="37">
        <v>4843011600</v>
      </c>
      <c r="X16" s="37"/>
      <c r="Y16" s="185">
        <f>W16/'جمع درآمدها'!$J$6</f>
        <v>1.3805766559821157E-3</v>
      </c>
      <c r="AA16" s="188"/>
      <c r="AD16" s="84"/>
      <c r="AE16" s="85"/>
      <c r="AF16" s="86"/>
      <c r="AG16" s="86"/>
    </row>
    <row r="17" spans="1:33" ht="41.25" customHeight="1">
      <c r="A17" s="37" t="s">
        <v>78</v>
      </c>
      <c r="B17" s="170"/>
      <c r="C17" s="37">
        <v>5600000</v>
      </c>
      <c r="D17" s="37"/>
      <c r="E17" s="37">
        <v>136119168091</v>
      </c>
      <c r="F17" s="37"/>
      <c r="G17" s="37">
        <v>91182218400</v>
      </c>
      <c r="H17" s="37"/>
      <c r="I17" s="37">
        <v>0</v>
      </c>
      <c r="J17" s="37"/>
      <c r="K17" s="37">
        <v>0</v>
      </c>
      <c r="L17" s="37"/>
      <c r="M17" s="37">
        <v>-200000</v>
      </c>
      <c r="N17" s="37"/>
      <c r="O17" s="37">
        <v>3463520750</v>
      </c>
      <c r="P17" s="37"/>
      <c r="Q17" s="37">
        <v>5400000</v>
      </c>
      <c r="R17" s="37"/>
      <c r="S17" s="37">
        <v>17950</v>
      </c>
      <c r="T17" s="37"/>
      <c r="U17" s="37">
        <v>131257769233</v>
      </c>
      <c r="V17" s="37"/>
      <c r="W17" s="37">
        <v>96353266500</v>
      </c>
      <c r="X17" s="37"/>
      <c r="Y17" s="185">
        <f>W17/'جمع درآمدها'!$J$6</f>
        <v>2.7467014627328916E-2</v>
      </c>
      <c r="AA17" s="188"/>
      <c r="AD17" s="84"/>
      <c r="AE17" s="85"/>
      <c r="AF17" s="86"/>
      <c r="AG17" s="86"/>
    </row>
    <row r="18" spans="1:33" ht="41.25" customHeight="1">
      <c r="A18" s="37" t="s">
        <v>86</v>
      </c>
      <c r="B18" s="170"/>
      <c r="C18" s="37">
        <v>9400000</v>
      </c>
      <c r="D18" s="37"/>
      <c r="E18" s="37">
        <v>289974919425</v>
      </c>
      <c r="F18" s="37"/>
      <c r="G18" s="37">
        <v>219118441500</v>
      </c>
      <c r="H18" s="37"/>
      <c r="I18" s="37">
        <v>0</v>
      </c>
      <c r="J18" s="37"/>
      <c r="K18" s="37">
        <v>0</v>
      </c>
      <c r="L18" s="37"/>
      <c r="M18" s="37">
        <v>-400000</v>
      </c>
      <c r="N18" s="37"/>
      <c r="O18" s="37">
        <v>10276488949</v>
      </c>
      <c r="P18" s="37"/>
      <c r="Q18" s="37">
        <v>9000000</v>
      </c>
      <c r="R18" s="37"/>
      <c r="S18" s="37">
        <v>27070</v>
      </c>
      <c r="T18" s="37"/>
      <c r="U18" s="37">
        <v>277635561153</v>
      </c>
      <c r="V18" s="37"/>
      <c r="W18" s="37">
        <v>242180401500</v>
      </c>
      <c r="X18" s="37"/>
      <c r="Y18" s="185">
        <f>W18/'جمع درآمدها'!$J$6</f>
        <v>6.903733388688893E-2</v>
      </c>
      <c r="AA18" s="188"/>
      <c r="AD18" s="84"/>
      <c r="AE18" s="85"/>
      <c r="AF18" s="86"/>
      <c r="AG18" s="86"/>
    </row>
    <row r="19" spans="1:33" ht="41.25" customHeight="1">
      <c r="A19" s="37" t="s">
        <v>101</v>
      </c>
      <c r="B19" s="170"/>
      <c r="C19" s="37">
        <v>8400000</v>
      </c>
      <c r="D19" s="37"/>
      <c r="E19" s="37">
        <v>191102111910</v>
      </c>
      <c r="F19" s="37"/>
      <c r="G19" s="37">
        <v>126586303200</v>
      </c>
      <c r="H19" s="37"/>
      <c r="I19" s="37">
        <v>633745</v>
      </c>
      <c r="J19" s="37"/>
      <c r="K19" s="37">
        <v>9634719138</v>
      </c>
      <c r="L19" s="37"/>
      <c r="M19" s="37">
        <v>-33745</v>
      </c>
      <c r="N19" s="37"/>
      <c r="O19" s="37">
        <v>517677196</v>
      </c>
      <c r="P19" s="37"/>
      <c r="Q19" s="37">
        <v>9000000</v>
      </c>
      <c r="R19" s="37"/>
      <c r="S19" s="37">
        <v>15350</v>
      </c>
      <c r="T19" s="37"/>
      <c r="U19" s="37">
        <v>199985117074</v>
      </c>
      <c r="V19" s="37"/>
      <c r="W19" s="37">
        <v>137328007500</v>
      </c>
      <c r="X19" s="37"/>
      <c r="Y19" s="185">
        <f>W19/'جمع درآمدها'!$J$6</f>
        <v>3.91475092413648E-2</v>
      </c>
      <c r="AA19" s="188"/>
      <c r="AD19" s="84"/>
      <c r="AE19" s="85"/>
      <c r="AF19" s="86"/>
      <c r="AG19" s="86"/>
    </row>
    <row r="20" spans="1:33" ht="41.25" customHeight="1">
      <c r="A20" s="37" t="s">
        <v>81</v>
      </c>
      <c r="B20" s="170"/>
      <c r="C20" s="37">
        <v>88000000</v>
      </c>
      <c r="D20" s="37"/>
      <c r="E20" s="37">
        <v>101218051638</v>
      </c>
      <c r="F20" s="37"/>
      <c r="G20" s="37">
        <v>90013215600</v>
      </c>
      <c r="H20" s="37"/>
      <c r="I20" s="37">
        <v>6000000</v>
      </c>
      <c r="J20" s="37"/>
      <c r="K20" s="37">
        <v>7145701204</v>
      </c>
      <c r="L20" s="37"/>
      <c r="M20" s="37">
        <v>0</v>
      </c>
      <c r="N20" s="37"/>
      <c r="O20" s="37">
        <v>0</v>
      </c>
      <c r="P20" s="37"/>
      <c r="Q20" s="37">
        <v>94000000</v>
      </c>
      <c r="R20" s="37"/>
      <c r="S20" s="37">
        <v>1133</v>
      </c>
      <c r="T20" s="37"/>
      <c r="U20" s="37">
        <v>108363752842</v>
      </c>
      <c r="V20" s="37"/>
      <c r="W20" s="37">
        <v>105868313100</v>
      </c>
      <c r="X20" s="37"/>
      <c r="Y20" s="185">
        <f>W20/'جمع درآمدها'!$J$6</f>
        <v>3.0179428369336472E-2</v>
      </c>
      <c r="AA20" s="188"/>
      <c r="AD20" s="84"/>
      <c r="AE20" s="85"/>
      <c r="AF20" s="86"/>
      <c r="AG20" s="86"/>
    </row>
    <row r="21" spans="1:33" ht="41.25" customHeight="1">
      <c r="A21" s="37" t="s">
        <v>85</v>
      </c>
      <c r="B21" s="170"/>
      <c r="C21" s="37">
        <v>1000000</v>
      </c>
      <c r="D21" s="37"/>
      <c r="E21" s="37">
        <v>16836015090</v>
      </c>
      <c r="F21" s="37"/>
      <c r="G21" s="37">
        <v>17962483500</v>
      </c>
      <c r="H21" s="37"/>
      <c r="I21" s="37">
        <v>0</v>
      </c>
      <c r="J21" s="37"/>
      <c r="K21" s="37">
        <v>0</v>
      </c>
      <c r="L21" s="37"/>
      <c r="M21" s="37">
        <v>-1000000</v>
      </c>
      <c r="N21" s="37"/>
      <c r="O21" s="37">
        <v>18552517721</v>
      </c>
      <c r="P21" s="37"/>
      <c r="Q21" s="37">
        <v>0</v>
      </c>
      <c r="R21" s="37"/>
      <c r="S21" s="37">
        <v>0</v>
      </c>
      <c r="T21" s="37"/>
      <c r="U21" s="37">
        <v>0</v>
      </c>
      <c r="V21" s="37"/>
      <c r="W21" s="37">
        <v>0</v>
      </c>
      <c r="X21" s="37"/>
      <c r="Y21" s="185">
        <f>W21/'جمع درآمدها'!$J$6</f>
        <v>0</v>
      </c>
      <c r="AA21" s="188"/>
      <c r="AB21" s="82"/>
      <c r="AC21" s="83"/>
      <c r="AD21" s="84"/>
      <c r="AE21" s="85"/>
      <c r="AF21" s="86"/>
      <c r="AG21" s="86"/>
    </row>
    <row r="22" spans="1:33" ht="41.25" customHeight="1">
      <c r="A22" s="37" t="s">
        <v>65</v>
      </c>
      <c r="B22" s="170"/>
      <c r="C22" s="37">
        <v>6500000</v>
      </c>
      <c r="D22" s="37"/>
      <c r="E22" s="37">
        <v>130094464481</v>
      </c>
      <c r="F22" s="37"/>
      <c r="G22" s="37">
        <v>243398112750</v>
      </c>
      <c r="H22" s="37"/>
      <c r="I22" s="37">
        <v>206949</v>
      </c>
      <c r="J22" s="37"/>
      <c r="K22" s="37">
        <v>8319249591</v>
      </c>
      <c r="L22" s="37"/>
      <c r="M22" s="37">
        <v>0</v>
      </c>
      <c r="N22" s="37"/>
      <c r="O22" s="37">
        <v>0</v>
      </c>
      <c r="P22" s="37"/>
      <c r="Q22" s="37">
        <v>6706949</v>
      </c>
      <c r="R22" s="37"/>
      <c r="S22" s="37">
        <v>39540</v>
      </c>
      <c r="T22" s="37"/>
      <c r="U22" s="37">
        <v>138413714072</v>
      </c>
      <c r="V22" s="37"/>
      <c r="W22" s="37">
        <v>263614866516.41299</v>
      </c>
      <c r="X22" s="37"/>
      <c r="Y22" s="185">
        <f>W22/'جمع درآمدها'!$J$6</f>
        <v>7.514756538728945E-2</v>
      </c>
      <c r="AA22" s="188"/>
      <c r="AB22" s="82"/>
      <c r="AC22" s="83"/>
      <c r="AD22" s="84"/>
      <c r="AE22" s="85"/>
      <c r="AF22" s="86"/>
      <c r="AG22" s="86"/>
    </row>
    <row r="23" spans="1:33" ht="41.25" customHeight="1">
      <c r="A23" s="37" t="s">
        <v>87</v>
      </c>
      <c r="B23" s="170"/>
      <c r="C23" s="37">
        <v>3500000</v>
      </c>
      <c r="D23" s="37"/>
      <c r="E23" s="37">
        <v>113680352495</v>
      </c>
      <c r="F23" s="37"/>
      <c r="G23" s="37">
        <v>105419002500</v>
      </c>
      <c r="H23" s="37"/>
      <c r="I23" s="37">
        <v>0</v>
      </c>
      <c r="J23" s="37"/>
      <c r="K23" s="37">
        <v>0</v>
      </c>
      <c r="L23" s="37"/>
      <c r="M23" s="37">
        <v>-800000</v>
      </c>
      <c r="N23" s="37"/>
      <c r="O23" s="37">
        <v>30523428576</v>
      </c>
      <c r="P23" s="37"/>
      <c r="Q23" s="37">
        <v>2700000</v>
      </c>
      <c r="R23" s="37"/>
      <c r="S23" s="37">
        <v>40270</v>
      </c>
      <c r="T23" s="37"/>
      <c r="U23" s="37">
        <v>87696271925</v>
      </c>
      <c r="V23" s="37"/>
      <c r="W23" s="37">
        <v>108082062450</v>
      </c>
      <c r="X23" s="37"/>
      <c r="Y23" s="185">
        <f>W23/'جمع درآمدها'!$J$6</f>
        <v>3.0810492452438314E-2</v>
      </c>
      <c r="AA23" s="188"/>
      <c r="AB23" s="82"/>
      <c r="AC23" s="83"/>
      <c r="AD23" s="84"/>
      <c r="AE23" s="85"/>
      <c r="AF23" s="86"/>
      <c r="AG23" s="86"/>
    </row>
    <row r="24" spans="1:33" ht="41.25" customHeight="1">
      <c r="A24" s="37" t="s">
        <v>79</v>
      </c>
      <c r="B24" s="170"/>
      <c r="C24" s="37">
        <v>6100000</v>
      </c>
      <c r="D24" s="37"/>
      <c r="E24" s="37">
        <v>154906553148</v>
      </c>
      <c r="F24" s="37"/>
      <c r="G24" s="37">
        <v>235029205800</v>
      </c>
      <c r="H24" s="37"/>
      <c r="I24" s="37">
        <v>602037</v>
      </c>
      <c r="J24" s="37"/>
      <c r="K24" s="37">
        <v>24726001438</v>
      </c>
      <c r="L24" s="37"/>
      <c r="M24" s="37">
        <v>-2037</v>
      </c>
      <c r="N24" s="37"/>
      <c r="O24" s="37">
        <v>87422726</v>
      </c>
      <c r="P24" s="37"/>
      <c r="Q24" s="37">
        <v>6700000</v>
      </c>
      <c r="R24" s="37"/>
      <c r="S24" s="37">
        <v>40000</v>
      </c>
      <c r="T24" s="37"/>
      <c r="U24" s="37">
        <v>179579989524</v>
      </c>
      <c r="V24" s="37"/>
      <c r="W24" s="37">
        <v>266405400000</v>
      </c>
      <c r="X24" s="37"/>
      <c r="Y24" s="185">
        <f>W24/'جمع درآمدها'!$J$6</f>
        <v>7.5943050862727221E-2</v>
      </c>
      <c r="AA24" s="188"/>
      <c r="AB24" s="82"/>
      <c r="AC24" s="83"/>
      <c r="AD24" s="84"/>
      <c r="AE24" s="85"/>
      <c r="AF24" s="86"/>
      <c r="AG24" s="86"/>
    </row>
    <row r="25" spans="1:33" ht="41.25" customHeight="1">
      <c r="A25" s="37" t="s">
        <v>80</v>
      </c>
      <c r="B25" s="170"/>
      <c r="C25" s="37">
        <v>18000000</v>
      </c>
      <c r="D25" s="37"/>
      <c r="E25" s="37">
        <v>352110355172</v>
      </c>
      <c r="F25" s="37"/>
      <c r="G25" s="37">
        <v>392928084000</v>
      </c>
      <c r="H25" s="37"/>
      <c r="I25" s="37">
        <v>0</v>
      </c>
      <c r="J25" s="37"/>
      <c r="K25" s="37">
        <v>0</v>
      </c>
      <c r="L25" s="37"/>
      <c r="M25" s="37">
        <v>-300000</v>
      </c>
      <c r="N25" s="37"/>
      <c r="O25" s="37">
        <v>6694926829</v>
      </c>
      <c r="P25" s="37"/>
      <c r="Q25" s="37">
        <v>17700000</v>
      </c>
      <c r="R25" s="37"/>
      <c r="S25" s="37">
        <v>24940</v>
      </c>
      <c r="T25" s="37"/>
      <c r="U25" s="37">
        <v>346241849254</v>
      </c>
      <c r="V25" s="37"/>
      <c r="W25" s="37">
        <v>438811443900</v>
      </c>
      <c r="X25" s="37"/>
      <c r="Y25" s="185">
        <f>W25/'جمع درآمدها'!$J$6</f>
        <v>0.12509010629380812</v>
      </c>
      <c r="AA25" s="188"/>
      <c r="AB25" s="82"/>
      <c r="AC25" s="83"/>
      <c r="AD25" s="84"/>
      <c r="AE25" s="85"/>
      <c r="AF25" s="86"/>
      <c r="AG25" s="86"/>
    </row>
    <row r="26" spans="1:33" ht="41.25" customHeight="1">
      <c r="A26" s="37" t="s">
        <v>103</v>
      </c>
      <c r="B26" s="170"/>
      <c r="C26" s="37">
        <v>11000000</v>
      </c>
      <c r="D26" s="37"/>
      <c r="E26" s="37">
        <v>46472768412</v>
      </c>
      <c r="F26" s="37"/>
      <c r="G26" s="37">
        <v>40785871500</v>
      </c>
      <c r="H26" s="37"/>
      <c r="I26" s="37">
        <v>0</v>
      </c>
      <c r="J26" s="37"/>
      <c r="K26" s="37">
        <v>0</v>
      </c>
      <c r="L26" s="37"/>
      <c r="M26" s="37">
        <v>0</v>
      </c>
      <c r="N26" s="37"/>
      <c r="O26" s="37">
        <v>0</v>
      </c>
      <c r="P26" s="37"/>
      <c r="Q26" s="37">
        <v>11000000</v>
      </c>
      <c r="R26" s="37"/>
      <c r="S26" s="37">
        <v>3991</v>
      </c>
      <c r="T26" s="37"/>
      <c r="U26" s="37">
        <v>46472768412</v>
      </c>
      <c r="V26" s="37"/>
      <c r="W26" s="37">
        <v>43639789050</v>
      </c>
      <c r="X26" s="37"/>
      <c r="Y26" s="185">
        <f>W26/'جمع درآمدها'!$J$6</f>
        <v>1.2440208492255925E-2</v>
      </c>
      <c r="AA26" s="188"/>
      <c r="AB26" s="82"/>
      <c r="AC26" s="83"/>
      <c r="AD26" s="84"/>
      <c r="AE26" s="85"/>
      <c r="AF26" s="86"/>
      <c r="AG26" s="86"/>
    </row>
    <row r="27" spans="1:33" ht="41.25" customHeight="1">
      <c r="A27" s="37" t="s">
        <v>102</v>
      </c>
      <c r="B27" s="170"/>
      <c r="C27" s="37">
        <v>760000</v>
      </c>
      <c r="D27" s="37"/>
      <c r="E27" s="37">
        <v>46576038624</v>
      </c>
      <c r="F27" s="37"/>
      <c r="G27" s="37">
        <v>44097250860</v>
      </c>
      <c r="H27" s="37"/>
      <c r="I27" s="37">
        <v>25545</v>
      </c>
      <c r="J27" s="37"/>
      <c r="K27" s="37">
        <v>1472430136</v>
      </c>
      <c r="L27" s="37"/>
      <c r="M27" s="37">
        <v>0</v>
      </c>
      <c r="N27" s="37"/>
      <c r="O27" s="37">
        <v>0</v>
      </c>
      <c r="P27" s="37"/>
      <c r="Q27" s="37">
        <v>785545</v>
      </c>
      <c r="R27" s="37"/>
      <c r="S27" s="37">
        <v>58980</v>
      </c>
      <c r="T27" s="37"/>
      <c r="U27" s="37">
        <v>48048468760</v>
      </c>
      <c r="V27" s="37"/>
      <c r="W27" s="37">
        <v>46055772007.605003</v>
      </c>
      <c r="X27" s="37"/>
      <c r="Y27" s="185">
        <f>W27/'جمع درآمدها'!$J$6</f>
        <v>1.3128922447126505E-2</v>
      </c>
      <c r="AA27" s="188"/>
      <c r="AB27" s="82"/>
      <c r="AC27" s="83"/>
      <c r="AD27" s="84"/>
      <c r="AE27" s="85"/>
      <c r="AF27" s="86"/>
      <c r="AG27" s="86"/>
    </row>
    <row r="28" spans="1:33" ht="41.25" customHeight="1">
      <c r="A28" s="37" t="s">
        <v>98</v>
      </c>
      <c r="B28" s="170"/>
      <c r="C28" s="37">
        <v>100000000</v>
      </c>
      <c r="D28" s="37"/>
      <c r="E28" s="37">
        <v>346052885098</v>
      </c>
      <c r="F28" s="37"/>
      <c r="G28" s="37">
        <v>265610160000</v>
      </c>
      <c r="H28" s="37"/>
      <c r="I28" s="37">
        <v>6000000</v>
      </c>
      <c r="J28" s="37"/>
      <c r="K28" s="37">
        <v>17163620979</v>
      </c>
      <c r="L28" s="37"/>
      <c r="M28" s="37">
        <v>0</v>
      </c>
      <c r="N28" s="37"/>
      <c r="O28" s="37">
        <v>0</v>
      </c>
      <c r="P28" s="37"/>
      <c r="Q28" s="37">
        <v>106000000</v>
      </c>
      <c r="R28" s="37"/>
      <c r="S28" s="37">
        <v>2866</v>
      </c>
      <c r="T28" s="37"/>
      <c r="U28" s="37">
        <v>363216506077</v>
      </c>
      <c r="V28" s="37"/>
      <c r="W28" s="37">
        <v>301988413800</v>
      </c>
      <c r="X28" s="37"/>
      <c r="Y28" s="185">
        <f>W28/'جمع درآمدها'!$J$6</f>
        <v>8.6086548805571192E-2</v>
      </c>
      <c r="AA28" s="188"/>
      <c r="AB28" s="82"/>
      <c r="AC28" s="83"/>
      <c r="AD28" s="84"/>
      <c r="AE28" s="85"/>
      <c r="AF28" s="86"/>
      <c r="AG28" s="86"/>
    </row>
    <row r="29" spans="1:33" ht="41.25" customHeight="1">
      <c r="A29" s="37" t="s">
        <v>66</v>
      </c>
      <c r="B29" s="170"/>
      <c r="C29" s="37">
        <v>50000000</v>
      </c>
      <c r="D29" s="37"/>
      <c r="E29" s="37">
        <v>447047682844</v>
      </c>
      <c r="F29" s="37"/>
      <c r="G29" s="37">
        <v>270381600000</v>
      </c>
      <c r="H29" s="37"/>
      <c r="I29" s="37">
        <v>0</v>
      </c>
      <c r="J29" s="37"/>
      <c r="K29" s="37">
        <v>0</v>
      </c>
      <c r="L29" s="37"/>
      <c r="M29" s="37">
        <v>0</v>
      </c>
      <c r="N29" s="37"/>
      <c r="O29" s="37">
        <v>0</v>
      </c>
      <c r="P29" s="37"/>
      <c r="Q29" s="37">
        <v>50000000</v>
      </c>
      <c r="R29" s="37"/>
      <c r="S29" s="37">
        <v>6320</v>
      </c>
      <c r="T29" s="37"/>
      <c r="U29" s="37">
        <v>447047682844</v>
      </c>
      <c r="V29" s="37"/>
      <c r="W29" s="37">
        <v>314119800000</v>
      </c>
      <c r="X29" s="37"/>
      <c r="Y29" s="185">
        <f>W29/'جمع درآمدها'!$J$6</f>
        <v>8.9544791315752992E-2</v>
      </c>
      <c r="AA29" s="188"/>
      <c r="AB29" s="82"/>
      <c r="AC29" s="83"/>
      <c r="AD29" s="84"/>
      <c r="AE29" s="85"/>
      <c r="AF29" s="86"/>
      <c r="AG29" s="86"/>
    </row>
    <row r="30" spans="1:33" ht="41.25" customHeight="1">
      <c r="A30" s="37" t="s">
        <v>89</v>
      </c>
      <c r="B30" s="170"/>
      <c r="C30" s="37">
        <v>31300000</v>
      </c>
      <c r="D30" s="37"/>
      <c r="E30" s="37">
        <v>269791256912</v>
      </c>
      <c r="F30" s="37"/>
      <c r="G30" s="37">
        <v>255755148300</v>
      </c>
      <c r="H30" s="37"/>
      <c r="I30" s="37">
        <v>0</v>
      </c>
      <c r="J30" s="37"/>
      <c r="K30" s="37">
        <v>0</v>
      </c>
      <c r="L30" s="37"/>
      <c r="M30" s="37">
        <v>-900000</v>
      </c>
      <c r="N30" s="37"/>
      <c r="O30" s="37">
        <v>7258553126</v>
      </c>
      <c r="P30" s="37"/>
      <c r="Q30" s="37">
        <v>30400000</v>
      </c>
      <c r="R30" s="37"/>
      <c r="S30" s="37">
        <v>8040</v>
      </c>
      <c r="T30" s="37"/>
      <c r="U30" s="37">
        <v>262033680836</v>
      </c>
      <c r="V30" s="37"/>
      <c r="W30" s="37">
        <v>242961724800</v>
      </c>
      <c r="X30" s="37"/>
      <c r="Y30" s="185">
        <f>W30/'جمع درآمدها'!$J$6</f>
        <v>6.9260062386807222E-2</v>
      </c>
      <c r="AA30" s="188"/>
      <c r="AB30" s="82"/>
      <c r="AC30" s="83"/>
      <c r="AD30" s="84"/>
      <c r="AE30" s="85"/>
      <c r="AF30" s="86"/>
      <c r="AG30" s="86"/>
    </row>
    <row r="31" spans="1:33" ht="41.25" customHeight="1">
      <c r="A31" s="37" t="s">
        <v>97</v>
      </c>
      <c r="B31" s="214"/>
      <c r="C31" s="37">
        <v>34906304</v>
      </c>
      <c r="D31" s="37"/>
      <c r="E31" s="37">
        <v>212526769778</v>
      </c>
      <c r="F31" s="37"/>
      <c r="G31" s="37">
        <v>258157669494.52802</v>
      </c>
      <c r="H31" s="37"/>
      <c r="I31" s="37">
        <v>200000</v>
      </c>
      <c r="J31" s="37"/>
      <c r="K31" s="37">
        <v>1749261806</v>
      </c>
      <c r="L31" s="37"/>
      <c r="M31" s="37">
        <v>-306304</v>
      </c>
      <c r="N31" s="37"/>
      <c r="O31" s="37">
        <v>2518429356</v>
      </c>
      <c r="P31" s="37"/>
      <c r="Q31" s="37">
        <v>34800000</v>
      </c>
      <c r="R31" s="37"/>
      <c r="S31" s="37">
        <v>8000</v>
      </c>
      <c r="T31" s="37"/>
      <c r="U31" s="37">
        <v>212411101982</v>
      </c>
      <c r="V31" s="37"/>
      <c r="W31" s="37">
        <v>276743520000</v>
      </c>
      <c r="X31" s="37"/>
      <c r="Y31" s="185">
        <f>W31/'جمع درآمدها'!$J$6</f>
        <v>7.8890094627549479E-2</v>
      </c>
      <c r="AA31" s="188"/>
      <c r="AB31" s="82"/>
      <c r="AC31" s="83"/>
      <c r="AD31" s="84"/>
      <c r="AE31" s="85"/>
      <c r="AF31" s="86"/>
      <c r="AG31" s="86"/>
    </row>
    <row r="32" spans="1:33" ht="41.25" customHeight="1" thickBot="1">
      <c r="C32" s="266"/>
      <c r="D32" s="88"/>
      <c r="E32" s="267">
        <f>SUM(E12:E31)</f>
        <v>3244964632322</v>
      </c>
      <c r="F32" s="88"/>
      <c r="G32" s="268">
        <f>SUM(G12:G31)</f>
        <v>3033473499083.5278</v>
      </c>
      <c r="H32" s="88"/>
      <c r="I32" s="175">
        <f>SUM(I12:I31)</f>
        <v>61475673</v>
      </c>
      <c r="J32" s="175"/>
      <c r="K32" s="175">
        <f>SUM(K12:K31)</f>
        <v>105574955056</v>
      </c>
      <c r="L32" s="175"/>
      <c r="M32" s="175">
        <f>SUM(M12:M31)</f>
        <v>-15949483</v>
      </c>
      <c r="N32" s="175"/>
      <c r="O32" s="175">
        <f>SUM(O12:O31)</f>
        <v>118850751999</v>
      </c>
      <c r="P32" s="175"/>
      <c r="Q32" s="266"/>
      <c r="T32" s="88"/>
      <c r="U32" s="267">
        <f>SUM(U12:U31)</f>
        <v>3239121761795</v>
      </c>
      <c r="V32" s="88"/>
      <c r="W32" s="267">
        <f>SUM(W12:W31)</f>
        <v>3269564853074.0181</v>
      </c>
      <c r="Y32" s="184">
        <f>SUM(Y12:Y31)</f>
        <v>0.93204090433596853</v>
      </c>
      <c r="AA32" s="90"/>
      <c r="AB32" s="91"/>
    </row>
    <row r="33" spans="3:23" ht="41.25" customHeight="1" thickTop="1">
      <c r="E33" s="93"/>
      <c r="G33" s="93"/>
      <c r="I33" s="89"/>
      <c r="K33" s="91"/>
      <c r="O33" s="91"/>
      <c r="V33" s="93"/>
    </row>
    <row r="34" spans="3:23" ht="41.25" customHeight="1">
      <c r="E34" s="91"/>
      <c r="I34" s="89"/>
      <c r="K34" s="93"/>
      <c r="O34" s="93"/>
      <c r="V34" s="91"/>
    </row>
    <row r="35" spans="3:23">
      <c r="C35" s="229"/>
      <c r="D35"/>
      <c r="E35"/>
      <c r="F35"/>
      <c r="G35"/>
      <c r="I35" s="94"/>
      <c r="K35" s="94"/>
      <c r="M35" s="95"/>
      <c r="O35" s="95"/>
      <c r="Q35" s="190"/>
      <c r="U35" s="91"/>
      <c r="W35" s="91"/>
    </row>
    <row r="36" spans="3:23">
      <c r="C36"/>
      <c r="D36"/>
      <c r="E36" s="216"/>
      <c r="F36" s="216"/>
      <c r="G36" s="216"/>
      <c r="I36" s="89"/>
      <c r="K36" s="94"/>
      <c r="M36" s="89"/>
      <c r="O36" s="95"/>
      <c r="Q36" s="96"/>
      <c r="U36" s="91"/>
      <c r="W36" s="91"/>
    </row>
    <row r="37" spans="3:23">
      <c r="C37" s="229"/>
      <c r="D37"/>
      <c r="E37" s="216"/>
      <c r="F37" s="216"/>
      <c r="G37" s="216"/>
      <c r="I37" s="89"/>
      <c r="K37" s="91"/>
      <c r="M37" s="89"/>
      <c r="O37" s="91"/>
      <c r="Q37" s="87"/>
      <c r="U37" s="91"/>
      <c r="W37" s="91"/>
    </row>
    <row r="38" spans="3:23">
      <c r="C38"/>
      <c r="D38"/>
      <c r="E38"/>
      <c r="F38"/>
      <c r="G38"/>
      <c r="I38" s="86"/>
      <c r="K38" s="86"/>
      <c r="M38" s="86"/>
      <c r="O38" s="86"/>
      <c r="Q38" s="87"/>
      <c r="U38" s="93"/>
      <c r="W38" s="93"/>
    </row>
    <row r="39" spans="3:23">
      <c r="C39"/>
      <c r="D39"/>
      <c r="E39" s="230"/>
      <c r="F39"/>
      <c r="G39" s="230"/>
      <c r="I39" s="87"/>
      <c r="M39" s="89"/>
      <c r="O39" s="91"/>
      <c r="U39" s="93"/>
      <c r="W39" s="93"/>
    </row>
    <row r="40" spans="3:23">
      <c r="C40"/>
      <c r="D40"/>
      <c r="E40" s="231"/>
      <c r="F40"/>
      <c r="G40" s="230"/>
      <c r="I40" s="89"/>
      <c r="K40" s="86"/>
      <c r="M40" s="89"/>
      <c r="O40" s="91"/>
      <c r="U40" s="86"/>
      <c r="W40" s="93"/>
    </row>
    <row r="41" spans="3:23">
      <c r="C41"/>
      <c r="D41"/>
      <c r="E41"/>
      <c r="F41"/>
      <c r="G41" s="229"/>
      <c r="M41" s="87"/>
      <c r="U41" s="91"/>
    </row>
    <row r="42" spans="3:23">
      <c r="C42"/>
      <c r="D42"/>
      <c r="E42"/>
      <c r="F42"/>
      <c r="G42"/>
      <c r="M42" s="87"/>
      <c r="U42" s="91"/>
    </row>
    <row r="43" spans="3:23">
      <c r="C43"/>
      <c r="D43"/>
      <c r="E43"/>
      <c r="F43"/>
      <c r="G43"/>
      <c r="U43" s="91"/>
    </row>
    <row r="44" spans="3:23">
      <c r="C44"/>
      <c r="D44"/>
      <c r="E44"/>
      <c r="F44"/>
      <c r="G44"/>
      <c r="U44" s="91"/>
    </row>
    <row r="45" spans="3:23">
      <c r="C45"/>
      <c r="D45"/>
      <c r="E45"/>
      <c r="F45"/>
      <c r="G45"/>
    </row>
    <row r="46" spans="3:23">
      <c r="C46"/>
      <c r="D46"/>
      <c r="E46"/>
      <c r="F46"/>
      <c r="G46"/>
    </row>
    <row r="47" spans="3:23">
      <c r="C47"/>
      <c r="D47"/>
      <c r="E47"/>
      <c r="F47"/>
      <c r="G47"/>
    </row>
    <row r="48" spans="3:23">
      <c r="C48"/>
      <c r="D48"/>
      <c r="E48"/>
      <c r="F48"/>
      <c r="G48"/>
    </row>
    <row r="49" spans="3:7">
      <c r="C49"/>
      <c r="D49"/>
      <c r="E49"/>
      <c r="F49"/>
      <c r="G49"/>
    </row>
    <row r="50" spans="3:7">
      <c r="C50"/>
      <c r="D50"/>
      <c r="E50"/>
      <c r="F50"/>
      <c r="G50"/>
    </row>
    <row r="51" spans="3:7">
      <c r="C51"/>
      <c r="D51"/>
      <c r="E51"/>
      <c r="F51"/>
      <c r="G51"/>
    </row>
    <row r="52" spans="3:7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 ht="39.75">
      <c r="E71" s="213"/>
    </row>
    <row r="72" spans="3:7">
      <c r="E72" s="212"/>
    </row>
    <row r="73" spans="3:7" ht="39.75">
      <c r="E73" s="213"/>
    </row>
    <row r="74" spans="3:7">
      <c r="E74" s="212"/>
    </row>
    <row r="75" spans="3:7" ht="39.75">
      <c r="E75" s="213"/>
    </row>
    <row r="76" spans="3:7">
      <c r="E76" s="212"/>
    </row>
  </sheetData>
  <sortState xmlns:xlrd2="http://schemas.microsoft.com/office/spreadsheetml/2017/richdata2" ref="E38:E76">
    <sortCondition ref="E37:E76"/>
  </sortState>
  <mergeCells count="18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topLeftCell="F1" zoomScale="64" zoomScaleNormal="100" zoomScaleSheetLayoutView="64" workbookViewId="0">
      <selection activeCell="AC10" sqref="AC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240" t="s">
        <v>51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</row>
    <row r="3" spans="1:39" ht="30">
      <c r="A3" s="240" t="s">
        <v>69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</row>
    <row r="4" spans="1:39" ht="30">
      <c r="A4" s="240" t="s">
        <v>134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</row>
    <row r="6" spans="1:39" ht="40.5">
      <c r="A6" s="12" t="s">
        <v>52</v>
      </c>
    </row>
    <row r="7" spans="1:39" ht="40.5">
      <c r="A7" s="242" t="s">
        <v>90</v>
      </c>
      <c r="B7" s="242"/>
      <c r="C7" s="242"/>
      <c r="D7" s="242"/>
      <c r="E7" s="242"/>
      <c r="F7" s="242"/>
      <c r="G7" s="242"/>
    </row>
    <row r="9" spans="1:39">
      <c r="A9" s="241" t="s">
        <v>119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U9" s="243" t="s">
        <v>2</v>
      </c>
      <c r="V9" s="243"/>
      <c r="W9" s="243"/>
      <c r="X9" s="243"/>
      <c r="Y9" s="243"/>
      <c r="Z9" s="243"/>
      <c r="AA9" s="243"/>
      <c r="AC9" s="243" t="s">
        <v>135</v>
      </c>
      <c r="AD9" s="243"/>
      <c r="AE9" s="243"/>
      <c r="AF9" s="243"/>
      <c r="AG9" s="243"/>
      <c r="AH9" s="243"/>
      <c r="AI9" s="243"/>
      <c r="AJ9" s="243"/>
      <c r="AK9" s="243"/>
    </row>
    <row r="10" spans="1:39" s="9" customFormat="1" ht="101.25">
      <c r="A10" s="13" t="s">
        <v>1</v>
      </c>
      <c r="B10" s="14"/>
      <c r="C10" s="15" t="s">
        <v>91</v>
      </c>
      <c r="D10" s="14"/>
      <c r="E10" s="15" t="s">
        <v>92</v>
      </c>
      <c r="F10" s="14"/>
      <c r="G10" s="15" t="s">
        <v>93</v>
      </c>
      <c r="H10" s="14"/>
      <c r="I10" s="15" t="s">
        <v>94</v>
      </c>
      <c r="J10" s="16"/>
      <c r="K10" s="15" t="s">
        <v>12</v>
      </c>
      <c r="L10" s="14"/>
      <c r="M10" s="15" t="s">
        <v>95</v>
      </c>
      <c r="N10" s="16"/>
      <c r="O10" s="15" t="s">
        <v>4</v>
      </c>
      <c r="P10" s="14"/>
      <c r="Q10" s="15" t="s">
        <v>5</v>
      </c>
      <c r="R10" s="36"/>
      <c r="S10" s="15" t="s">
        <v>6</v>
      </c>
      <c r="T10" s="14"/>
      <c r="U10" s="15" t="s">
        <v>4</v>
      </c>
      <c r="V10" s="13"/>
      <c r="W10" s="15" t="s">
        <v>5</v>
      </c>
      <c r="X10" s="13"/>
      <c r="Y10" s="15" t="s">
        <v>4</v>
      </c>
      <c r="Z10" s="14"/>
      <c r="AA10" s="15" t="s">
        <v>11</v>
      </c>
      <c r="AB10" s="14"/>
      <c r="AC10" s="15" t="s">
        <v>4</v>
      </c>
      <c r="AD10" s="14"/>
      <c r="AE10" s="15" t="s">
        <v>96</v>
      </c>
      <c r="AF10" s="14"/>
      <c r="AG10" s="15" t="s">
        <v>5</v>
      </c>
      <c r="AH10" s="14"/>
      <c r="AI10" s="15" t="s">
        <v>6</v>
      </c>
      <c r="AJ10" s="14"/>
      <c r="AK10" s="15" t="s">
        <v>10</v>
      </c>
      <c r="AM10" s="17"/>
    </row>
    <row r="11" spans="1:39">
      <c r="N11" s="18"/>
      <c r="O11" s="18"/>
      <c r="P11" s="18"/>
      <c r="Q11" s="18"/>
      <c r="R11" s="18"/>
      <c r="S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M11" s="18"/>
    </row>
    <row r="12" spans="1:39" ht="28.5" thickBot="1">
      <c r="O12" s="18">
        <f>SUM(O11:O11)</f>
        <v>0</v>
      </c>
      <c r="P12" s="19"/>
      <c r="Q12" s="20">
        <f>SUM(Q11:Q11)</f>
        <v>0</v>
      </c>
      <c r="R12" s="19"/>
      <c r="S12" s="20">
        <f>SUM(S11:S11)</f>
        <v>0</v>
      </c>
      <c r="T12" s="19"/>
      <c r="V12" s="19"/>
      <c r="W12" s="20">
        <f>SUM(W11:W11)</f>
        <v>0</v>
      </c>
      <c r="X12" s="19"/>
      <c r="Y12" s="18"/>
      <c r="Z12" s="19"/>
      <c r="AA12" s="20">
        <f>SUM(AA11:AA11)</f>
        <v>0</v>
      </c>
      <c r="AB12" s="19"/>
      <c r="AC12" s="19"/>
      <c r="AD12" s="19"/>
      <c r="AE12" s="19"/>
      <c r="AF12" s="19"/>
      <c r="AG12" s="19">
        <f>SUM(AG11:AG11)</f>
        <v>0</v>
      </c>
      <c r="AH12" s="19"/>
      <c r="AI12" s="19">
        <f>SUM(AI11:AI11)</f>
        <v>0</v>
      </c>
      <c r="AK12" s="19">
        <f>SUM(AK11:AK11)</f>
        <v>0</v>
      </c>
    </row>
    <row r="13" spans="1:39" ht="28.5" thickTop="1"/>
    <row r="14" spans="1:39">
      <c r="Q14" s="3"/>
      <c r="S14" s="3"/>
      <c r="Y14" s="18"/>
    </row>
    <row r="15" spans="1:39" ht="31.5">
      <c r="Q15" s="3"/>
      <c r="S15" s="3"/>
      <c r="W15" s="3"/>
      <c r="AA15" s="11"/>
    </row>
    <row r="16" spans="1:39">
      <c r="Q16" s="3"/>
      <c r="S16" s="3"/>
      <c r="W16" s="18"/>
      <c r="Y16" s="18"/>
      <c r="AA16" s="18"/>
    </row>
    <row r="17" spans="17:19">
      <c r="Q17" s="18"/>
      <c r="S17" s="18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C15" sqref="C15:K15"/>
    </sheetView>
  </sheetViews>
  <sheetFormatPr defaultColWidth="9.140625" defaultRowHeight="24.75"/>
  <cols>
    <col min="1" max="1" width="58.85546875" style="97" customWidth="1"/>
    <col min="2" max="2" width="1" style="97" customWidth="1"/>
    <col min="3" max="3" width="25.140625" style="97" bestFit="1" customWidth="1"/>
    <col min="4" max="4" width="1" style="97" customWidth="1"/>
    <col min="5" max="5" width="29" style="97" bestFit="1" customWidth="1"/>
    <col min="6" max="6" width="1" style="97" customWidth="1"/>
    <col min="7" max="7" width="28.140625" style="97" bestFit="1" customWidth="1"/>
    <col min="8" max="8" width="1" style="97" customWidth="1"/>
    <col min="9" max="9" width="27.28515625" style="97" bestFit="1" customWidth="1"/>
    <col min="10" max="10" width="1" style="97" customWidth="1"/>
    <col min="11" max="11" width="15.7109375" style="98" customWidth="1"/>
    <col min="12" max="12" width="1" style="97" customWidth="1"/>
    <col min="13" max="13" width="31.85546875" style="97" bestFit="1" customWidth="1"/>
    <col min="14" max="14" width="9.140625" style="97"/>
    <col min="15" max="15" width="13.85546875" style="97" bestFit="1" customWidth="1"/>
    <col min="16" max="16" width="9.140625" style="97"/>
    <col min="17" max="17" width="13.85546875" style="97" bestFit="1" customWidth="1"/>
    <col min="18" max="18" width="9.140625" style="97"/>
    <col min="19" max="19" width="13.85546875" style="97" bestFit="1" customWidth="1"/>
    <col min="20" max="16384" width="9.140625" style="97"/>
  </cols>
  <sheetData>
    <row r="2" spans="1:20" ht="26.25">
      <c r="A2" s="244" t="str">
        <f>سهام!A2</f>
        <v>صندوق سرمایه‌گذاری آهنگ سهام کیان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20" ht="26.25">
      <c r="A3" s="244" t="str">
        <f>سهام!A3</f>
        <v>صورت وضعیت پرتفوی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20" ht="26.25">
      <c r="A4" s="244" t="str">
        <f>سهام!A4</f>
        <v>برای ماه منتهی به 1403/04/31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20" ht="26.25">
      <c r="C5" s="245"/>
      <c r="D5" s="245"/>
      <c r="E5" s="245"/>
    </row>
    <row r="6" spans="1:20" ht="33.75">
      <c r="A6" s="247" t="s">
        <v>54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</row>
    <row r="7" spans="1:20" ht="27" thickBot="1">
      <c r="A7" s="245" t="s">
        <v>14</v>
      </c>
      <c r="C7" s="99" t="str">
        <f>سهام!C9</f>
        <v>1403/03/31</v>
      </c>
      <c r="E7" s="246" t="s">
        <v>2</v>
      </c>
      <c r="F7" s="246" t="s">
        <v>2</v>
      </c>
      <c r="G7" s="246" t="s">
        <v>2</v>
      </c>
      <c r="I7" s="246" t="str">
        <f>سهام!Q9</f>
        <v>1403/04/31</v>
      </c>
      <c r="J7" s="246" t="s">
        <v>3</v>
      </c>
      <c r="K7" s="246" t="s">
        <v>3</v>
      </c>
    </row>
    <row r="8" spans="1:20" ht="52.5">
      <c r="A8" s="245" t="s">
        <v>14</v>
      </c>
      <c r="C8" s="100" t="s">
        <v>15</v>
      </c>
      <c r="E8" s="100" t="s">
        <v>16</v>
      </c>
      <c r="G8" s="100" t="s">
        <v>17</v>
      </c>
      <c r="I8" s="100" t="s">
        <v>15</v>
      </c>
      <c r="K8" s="101" t="s">
        <v>13</v>
      </c>
    </row>
    <row r="9" spans="1:20" ht="31.5">
      <c r="A9" s="102" t="s">
        <v>111</v>
      </c>
      <c r="C9" s="37">
        <v>101680</v>
      </c>
      <c r="D9" s="37"/>
      <c r="E9" s="37">
        <v>0</v>
      </c>
      <c r="F9" s="37"/>
      <c r="G9" s="37">
        <v>0</v>
      </c>
      <c r="H9" s="37"/>
      <c r="I9" s="37">
        <v>101680</v>
      </c>
      <c r="J9" s="37"/>
      <c r="K9" s="185">
        <f>I9/'جمع درآمدها'!$J$6</f>
        <v>2.8985483821732232E-8</v>
      </c>
      <c r="M9" s="223"/>
      <c r="N9" s="186"/>
      <c r="O9" s="103"/>
      <c r="P9" s="38"/>
      <c r="Q9" s="103"/>
      <c r="R9" s="38"/>
      <c r="S9" s="103"/>
      <c r="T9" s="38"/>
    </row>
    <row r="10" spans="1:20" ht="31.5">
      <c r="A10" s="102" t="s">
        <v>112</v>
      </c>
      <c r="C10" s="37">
        <v>108000140</v>
      </c>
      <c r="D10" s="37"/>
      <c r="E10" s="37">
        <v>149237284449</v>
      </c>
      <c r="F10" s="37"/>
      <c r="G10" s="37">
        <v>119798219292</v>
      </c>
      <c r="H10" s="37"/>
      <c r="I10" s="37">
        <v>29547065297</v>
      </c>
      <c r="J10" s="37"/>
      <c r="K10" s="185">
        <f>I10/'جمع درآمدها'!$J$6</f>
        <v>8.4228558531260749E-3</v>
      </c>
      <c r="M10" s="223"/>
      <c r="N10" s="38"/>
      <c r="O10" s="103"/>
      <c r="P10" s="38"/>
      <c r="Q10" s="103"/>
      <c r="R10" s="38"/>
      <c r="S10" s="103"/>
      <c r="T10" s="38"/>
    </row>
    <row r="11" spans="1:20" ht="31.5">
      <c r="A11" s="102" t="s">
        <v>113</v>
      </c>
      <c r="C11" s="37">
        <v>72734318</v>
      </c>
      <c r="D11" s="37"/>
      <c r="E11" s="37">
        <v>307571</v>
      </c>
      <c r="F11" s="37"/>
      <c r="G11" s="37">
        <v>0</v>
      </c>
      <c r="H11" s="37"/>
      <c r="I11" s="37">
        <v>73041889</v>
      </c>
      <c r="J11" s="37"/>
      <c r="K11" s="185">
        <f>I11/'جمع درآمدها'!$J$6</f>
        <v>2.0821739692351115E-5</v>
      </c>
      <c r="M11" s="223"/>
      <c r="N11" s="38"/>
      <c r="O11" s="103"/>
      <c r="P11" s="38"/>
      <c r="R11" s="38"/>
      <c r="S11" s="103"/>
      <c r="T11" s="38"/>
    </row>
    <row r="12" spans="1:20" ht="31.5">
      <c r="A12" s="102" t="s">
        <v>114</v>
      </c>
      <c r="C12" s="37">
        <v>1498233</v>
      </c>
      <c r="D12" s="37"/>
      <c r="E12" s="37">
        <v>6336</v>
      </c>
      <c r="F12" s="37"/>
      <c r="G12" s="37">
        <v>0</v>
      </c>
      <c r="H12" s="37"/>
      <c r="I12" s="37">
        <v>1504569</v>
      </c>
      <c r="J12" s="37"/>
      <c r="K12" s="185">
        <f>I12/'جمع درآمدها'!$J$6</f>
        <v>4.2890106617014005E-7</v>
      </c>
      <c r="M12" s="223"/>
      <c r="N12" s="38"/>
      <c r="O12" s="103"/>
      <c r="P12" s="38"/>
      <c r="R12" s="38"/>
      <c r="S12" s="103"/>
      <c r="T12" s="38"/>
    </row>
    <row r="13" spans="1:20" ht="31.5">
      <c r="A13" s="102" t="s">
        <v>115</v>
      </c>
      <c r="C13" s="37">
        <v>1124075</v>
      </c>
      <c r="D13" s="37"/>
      <c r="E13" s="37">
        <v>4760</v>
      </c>
      <c r="F13" s="37"/>
      <c r="G13" s="37">
        <v>0</v>
      </c>
      <c r="H13" s="37"/>
      <c r="I13" s="37">
        <v>1128835</v>
      </c>
      <c r="J13" s="37"/>
      <c r="K13" s="185">
        <f>I13/'جمع درآمدها'!$J$6</f>
        <v>3.2179217771346483E-7</v>
      </c>
      <c r="M13" s="223"/>
      <c r="N13" s="38"/>
      <c r="P13" s="38"/>
      <c r="Q13" s="103"/>
      <c r="R13" s="38"/>
      <c r="S13" s="103"/>
      <c r="T13" s="38"/>
    </row>
    <row r="14" spans="1:20" ht="31.5">
      <c r="A14" s="102" t="s">
        <v>116</v>
      </c>
      <c r="C14" s="37">
        <v>2173946</v>
      </c>
      <c r="D14" s="37"/>
      <c r="E14" s="37">
        <v>9231</v>
      </c>
      <c r="F14" s="37"/>
      <c r="G14" s="37">
        <v>0</v>
      </c>
      <c r="H14" s="37"/>
      <c r="I14" s="37">
        <v>2183177</v>
      </c>
      <c r="J14" s="37"/>
      <c r="K14" s="185">
        <f>I14/'جمع درآمدها'!$J$6</f>
        <v>6.2234895371241058E-7</v>
      </c>
      <c r="M14" s="223"/>
      <c r="N14" s="38"/>
      <c r="P14" s="38"/>
      <c r="Q14" s="103"/>
      <c r="R14" s="38"/>
      <c r="S14" s="103"/>
      <c r="T14" s="38"/>
    </row>
    <row r="15" spans="1:20" ht="32.25" thickBot="1">
      <c r="C15" s="269">
        <f>SUM(C9:C14)</f>
        <v>185632392</v>
      </c>
      <c r="D15" s="102"/>
      <c r="E15" s="269">
        <f>SUM(E9:E14)</f>
        <v>149237612347</v>
      </c>
      <c r="F15" s="102"/>
      <c r="G15" s="269">
        <f>SUM(G9:G14)</f>
        <v>119798219292</v>
      </c>
      <c r="H15" s="102"/>
      <c r="I15" s="269">
        <f>SUM(I9:I14)</f>
        <v>29625025447</v>
      </c>
      <c r="J15" s="102"/>
      <c r="K15" s="104">
        <f>SUM(K9:K14)</f>
        <v>8.4450796204998436E-3</v>
      </c>
      <c r="M15" s="223"/>
    </row>
    <row r="16" spans="1:20" ht="25.5" thickTop="1">
      <c r="E16" s="105"/>
    </row>
    <row r="17" spans="3:11">
      <c r="C17" s="106"/>
      <c r="E17" s="106"/>
      <c r="F17" s="106"/>
      <c r="G17" s="106"/>
      <c r="H17" s="106"/>
      <c r="I17" s="106"/>
      <c r="J17" s="106"/>
      <c r="K17" s="107"/>
    </row>
    <row r="18" spans="3:11" ht="30">
      <c r="C18" s="6"/>
      <c r="D18" s="6"/>
      <c r="E18" s="6"/>
      <c r="F18" s="6"/>
      <c r="G18" s="6"/>
      <c r="H18" s="6"/>
      <c r="I18" s="6"/>
    </row>
    <row r="19" spans="3:11">
      <c r="C19" s="108"/>
      <c r="D19" s="108"/>
      <c r="E19" s="108"/>
      <c r="F19" s="108"/>
      <c r="G19" s="108"/>
      <c r="H19" s="108"/>
      <c r="I19" s="108"/>
    </row>
    <row r="20" spans="3:11" s="220" customFormat="1" ht="31.5">
      <c r="C20" s="221"/>
      <c r="E20" s="222"/>
      <c r="I20" s="221"/>
      <c r="K20" s="112"/>
    </row>
    <row r="21" spans="3:11">
      <c r="E21" s="105"/>
    </row>
    <row r="22" spans="3:11">
      <c r="C22" s="106"/>
      <c r="E22" s="105"/>
      <c r="G22" s="106"/>
      <c r="I22" s="106"/>
    </row>
    <row r="23" spans="3:11">
      <c r="C23" s="106"/>
      <c r="E23" s="105"/>
      <c r="G23" s="106"/>
      <c r="I23" s="106"/>
    </row>
    <row r="24" spans="3:11">
      <c r="E24" s="105"/>
    </row>
    <row r="25" spans="3:11">
      <c r="E25" s="105"/>
    </row>
    <row r="26" spans="3:11">
      <c r="E26" s="105"/>
    </row>
    <row r="27" spans="3:11">
      <c r="E27" s="105"/>
    </row>
    <row r="28" spans="3:11">
      <c r="E28" s="105"/>
    </row>
    <row r="29" spans="3:11">
      <c r="E29" s="105"/>
    </row>
    <row r="30" spans="3:11">
      <c r="E30" s="105"/>
    </row>
    <row r="31" spans="3:11">
      <c r="E31" s="105"/>
    </row>
    <row r="32" spans="3:11">
      <c r="E32" s="105"/>
    </row>
    <row r="33" spans="5:5">
      <c r="E33" s="105"/>
    </row>
    <row r="34" spans="5:5">
      <c r="E34" s="105"/>
    </row>
    <row r="35" spans="5:5">
      <c r="E35" s="105"/>
    </row>
    <row r="36" spans="5:5">
      <c r="E36" s="105"/>
    </row>
    <row r="37" spans="5:5">
      <c r="E37" s="105"/>
    </row>
    <row r="38" spans="5:5">
      <c r="E38" s="105"/>
    </row>
    <row r="39" spans="5:5">
      <c r="E39" s="105"/>
    </row>
    <row r="40" spans="5:5">
      <c r="E40" s="105"/>
    </row>
    <row r="41" spans="5:5">
      <c r="E41" s="105"/>
    </row>
    <row r="42" spans="5:5">
      <c r="E42" s="105"/>
    </row>
    <row r="43" spans="5:5">
      <c r="E43" s="105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80" zoomScaleNormal="100" zoomScaleSheetLayoutView="80" workbookViewId="0">
      <selection activeCell="E14" sqref="E14"/>
    </sheetView>
  </sheetViews>
  <sheetFormatPr defaultColWidth="9.140625" defaultRowHeight="27.75"/>
  <cols>
    <col min="1" max="1" width="57.85546875" style="40" customWidth="1"/>
    <col min="2" max="2" width="1" style="40" customWidth="1"/>
    <col min="3" max="3" width="15.5703125" style="48" customWidth="1"/>
    <col min="4" max="4" width="1" style="40" customWidth="1"/>
    <col min="5" max="5" width="35.42578125" style="40" bestFit="1" customWidth="1"/>
    <col min="6" max="6" width="1" style="40" customWidth="1"/>
    <col min="7" max="7" width="25" style="40" bestFit="1" customWidth="1"/>
    <col min="8" max="8" width="1" style="40" customWidth="1"/>
    <col min="9" max="9" width="25.5703125" style="40" customWidth="1"/>
    <col min="10" max="10" width="37.42578125" style="40" customWidth="1"/>
    <col min="11" max="11" width="21.85546875" style="40" bestFit="1" customWidth="1"/>
    <col min="12" max="12" width="9.140625" style="40"/>
    <col min="13" max="13" width="22.85546875" style="40" bestFit="1" customWidth="1"/>
    <col min="14" max="14" width="3.85546875" style="40" customWidth="1"/>
    <col min="15" max="15" width="22.85546875" style="40" bestFit="1" customWidth="1"/>
    <col min="16" max="16" width="20" style="40" bestFit="1" customWidth="1"/>
    <col min="17" max="17" width="12.7109375" style="40" customWidth="1"/>
    <col min="18" max="16384" width="9.140625" style="40"/>
  </cols>
  <sheetData>
    <row r="2" spans="1:17" ht="30">
      <c r="A2" s="248" t="s">
        <v>51</v>
      </c>
      <c r="B2" s="248"/>
      <c r="C2" s="248"/>
      <c r="D2" s="248"/>
      <c r="E2" s="248"/>
      <c r="F2" s="248"/>
      <c r="G2" s="248"/>
      <c r="H2" s="248"/>
      <c r="I2" s="248"/>
      <c r="J2" s="46"/>
    </row>
    <row r="3" spans="1:17" ht="30">
      <c r="A3" s="248" t="s">
        <v>18</v>
      </c>
      <c r="B3" s="248" t="s">
        <v>18</v>
      </c>
      <c r="C3" s="248"/>
      <c r="D3" s="248"/>
      <c r="E3" s="248" t="s">
        <v>18</v>
      </c>
      <c r="F3" s="248" t="s">
        <v>18</v>
      </c>
      <c r="G3" s="248" t="s">
        <v>18</v>
      </c>
      <c r="H3" s="248"/>
      <c r="I3" s="248"/>
    </row>
    <row r="4" spans="1:17" ht="30">
      <c r="A4" s="248" t="str">
        <f>سهام!A4</f>
        <v>برای ماه منتهی به 1403/04/31</v>
      </c>
      <c r="B4" s="248" t="s">
        <v>0</v>
      </c>
      <c r="C4" s="248"/>
      <c r="D4" s="248"/>
      <c r="E4" s="248" t="s">
        <v>0</v>
      </c>
      <c r="F4" s="248" t="s">
        <v>0</v>
      </c>
      <c r="G4" s="248" t="s">
        <v>0</v>
      </c>
      <c r="H4" s="248"/>
      <c r="I4" s="248"/>
      <c r="J4" s="46"/>
    </row>
    <row r="5" spans="1:17" ht="33.75">
      <c r="A5" s="39"/>
      <c r="B5" s="39"/>
      <c r="C5" s="39"/>
      <c r="D5" s="39"/>
      <c r="E5" s="39"/>
      <c r="F5" s="39"/>
      <c r="G5" s="39"/>
      <c r="H5" s="39"/>
      <c r="I5" s="39"/>
      <c r="J5" s="10">
        <v>-35559783337</v>
      </c>
      <c r="K5" s="81" t="s">
        <v>88</v>
      </c>
    </row>
    <row r="6" spans="1:17" ht="33.75">
      <c r="A6" s="249" t="s">
        <v>56</v>
      </c>
      <c r="B6" s="249"/>
      <c r="C6" s="249"/>
      <c r="D6" s="249"/>
      <c r="E6" s="249"/>
      <c r="F6" s="249"/>
      <c r="G6" s="249"/>
      <c r="J6" s="10">
        <v>3507962834961</v>
      </c>
      <c r="K6" s="81" t="s">
        <v>77</v>
      </c>
    </row>
    <row r="7" spans="1:17" ht="28.5">
      <c r="A7" s="109"/>
      <c r="B7" s="109"/>
      <c r="C7" s="250" t="s">
        <v>141</v>
      </c>
      <c r="D7" s="250"/>
      <c r="E7" s="250"/>
      <c r="F7" s="250"/>
      <c r="G7" s="250"/>
      <c r="H7" s="250"/>
      <c r="I7" s="250"/>
      <c r="J7" s="46"/>
    </row>
    <row r="8" spans="1:17" ht="64.5" customHeight="1" thickBot="1">
      <c r="A8" s="110" t="s">
        <v>22</v>
      </c>
      <c r="C8" s="110" t="s">
        <v>55</v>
      </c>
      <c r="E8" s="110" t="s">
        <v>15</v>
      </c>
      <c r="G8" s="110" t="s">
        <v>40</v>
      </c>
      <c r="I8" s="218" t="s">
        <v>10</v>
      </c>
      <c r="J8" s="111"/>
      <c r="K8" s="111"/>
      <c r="L8" s="111"/>
      <c r="M8" s="111"/>
      <c r="N8" s="111"/>
      <c r="O8" s="111"/>
      <c r="P8" s="111"/>
      <c r="Q8" s="111"/>
    </row>
    <row r="9" spans="1:17" ht="31.5" customHeight="1">
      <c r="A9" s="197" t="s">
        <v>120</v>
      </c>
      <c r="B9" s="197"/>
      <c r="C9" s="200" t="s">
        <v>128</v>
      </c>
      <c r="E9" s="180">
        <f>'سرمایه‌گذاری در سهام '!S34</f>
        <v>-51864152092</v>
      </c>
      <c r="F9" s="171"/>
      <c r="G9" s="193">
        <f>E9/$E$12</f>
        <v>1.0614960118181991</v>
      </c>
      <c r="H9" s="194"/>
      <c r="I9" s="193">
        <f>E9/$J$6</f>
        <v>-1.4784692578585031E-2</v>
      </c>
      <c r="J9" s="111"/>
      <c r="L9" s="111"/>
      <c r="M9" s="111"/>
      <c r="N9" s="111"/>
      <c r="O9" s="111"/>
      <c r="P9" s="111"/>
      <c r="Q9" s="111"/>
    </row>
    <row r="10" spans="1:17">
      <c r="A10" s="198" t="s">
        <v>121</v>
      </c>
      <c r="B10" s="198"/>
      <c r="C10" s="200" t="s">
        <v>129</v>
      </c>
      <c r="E10" s="181">
        <f>'درآمد سپرده بانکی '!G15</f>
        <v>11191830</v>
      </c>
      <c r="F10" s="171"/>
      <c r="G10" s="195">
        <f t="shared" ref="G10:G11" si="0">E10/$E$12</f>
        <v>-2.2906154695971146E-4</v>
      </c>
      <c r="H10" s="196"/>
      <c r="I10" s="195">
        <f t="shared" ref="I10:I11" si="1">E10/$J$6</f>
        <v>3.1904072324997782E-6</v>
      </c>
      <c r="J10" s="111"/>
      <c r="K10" s="111"/>
      <c r="L10" s="111"/>
      <c r="M10" s="111"/>
      <c r="N10" s="111"/>
      <c r="O10" s="111"/>
      <c r="P10" s="111"/>
      <c r="Q10" s="111"/>
    </row>
    <row r="11" spans="1:17">
      <c r="A11" s="199" t="s">
        <v>50</v>
      </c>
      <c r="B11" s="199"/>
      <c r="C11" s="200" t="s">
        <v>130</v>
      </c>
      <c r="E11" s="182">
        <f>'سایر درآمدها '!E13</f>
        <v>2993471847</v>
      </c>
      <c r="F11" s="171"/>
      <c r="G11" s="195">
        <f t="shared" si="0"/>
        <v>-6.1266950271239344E-2</v>
      </c>
      <c r="H11" s="194"/>
      <c r="I11" s="195">
        <f t="shared" si="1"/>
        <v>8.5333624893813335E-4</v>
      </c>
      <c r="J11" s="111"/>
      <c r="K11" s="111"/>
      <c r="L11" s="111"/>
      <c r="M11" s="111"/>
      <c r="N11" s="111"/>
      <c r="O11" s="111"/>
      <c r="P11" s="111"/>
      <c r="Q11" s="111"/>
    </row>
    <row r="12" spans="1:17" ht="32.25" thickBot="1">
      <c r="C12" s="202"/>
      <c r="E12" s="192">
        <f>SUM(E9:E11)</f>
        <v>-48859488415</v>
      </c>
      <c r="F12" s="112"/>
      <c r="G12" s="176">
        <f>SUM(G9:G11)</f>
        <v>1</v>
      </c>
      <c r="H12" s="112"/>
      <c r="I12" s="176">
        <f>SUM(I9:I11)</f>
        <v>-1.3928165922414398E-2</v>
      </c>
      <c r="J12" s="111"/>
      <c r="K12" s="111"/>
      <c r="L12" s="111"/>
      <c r="M12" s="111"/>
      <c r="N12" s="111"/>
      <c r="O12" s="111"/>
      <c r="P12" s="111"/>
      <c r="Q12" s="111"/>
    </row>
    <row r="13" spans="1:17" ht="28.5" thickTop="1">
      <c r="E13" s="46"/>
      <c r="J13" s="111"/>
      <c r="K13" s="111"/>
      <c r="L13" s="111"/>
      <c r="M13" s="111"/>
      <c r="N13" s="111"/>
      <c r="O13" s="111"/>
      <c r="P13" s="111"/>
      <c r="Q13" s="111"/>
    </row>
    <row r="14" spans="1:17">
      <c r="E14" s="44"/>
      <c r="G14" s="46"/>
      <c r="I14" s="113"/>
      <c r="J14" s="111"/>
      <c r="K14" s="111"/>
      <c r="L14" s="111"/>
      <c r="M14" s="111"/>
      <c r="N14" s="111"/>
      <c r="O14" s="111"/>
      <c r="P14" s="111"/>
      <c r="Q14" s="111"/>
    </row>
    <row r="15" spans="1:17" ht="27.75" customHeight="1">
      <c r="C15" s="61"/>
      <c r="E15" s="46"/>
      <c r="G15" s="46"/>
      <c r="I15" s="46"/>
      <c r="M15" s="47"/>
    </row>
    <row r="16" spans="1:17">
      <c r="C16" s="61"/>
      <c r="E16" s="44"/>
      <c r="G16" s="46"/>
      <c r="I16" s="114"/>
      <c r="M16" s="47"/>
    </row>
    <row r="17" spans="3:13">
      <c r="C17" s="61"/>
      <c r="E17" s="113"/>
      <c r="G17" s="44"/>
      <c r="M17" s="47"/>
    </row>
    <row r="18" spans="3:13">
      <c r="I18" s="46"/>
      <c r="M18" s="47"/>
    </row>
    <row r="19" spans="3:13">
      <c r="I19" s="46"/>
      <c r="M19" s="47"/>
    </row>
    <row r="20" spans="3:13">
      <c r="I20" s="46"/>
      <c r="M20" s="47"/>
    </row>
    <row r="21" spans="3:13">
      <c r="I21" s="116"/>
      <c r="M21" s="47"/>
    </row>
    <row r="22" spans="3:13">
      <c r="M22" s="47"/>
    </row>
    <row r="23" spans="3:13">
      <c r="M23" s="47"/>
    </row>
    <row r="24" spans="3:13" ht="28.5" customHeight="1">
      <c r="M24" s="47"/>
    </row>
    <row r="25" spans="3:13">
      <c r="M25" s="47"/>
    </row>
    <row r="26" spans="3:13">
      <c r="M26" s="47"/>
    </row>
    <row r="27" spans="3:13">
      <c r="M27" s="47"/>
    </row>
    <row r="28" spans="3:13">
      <c r="M28" s="47"/>
    </row>
    <row r="29" spans="3:13">
      <c r="M29" s="47"/>
    </row>
    <row r="30" spans="3:13">
      <c r="M30" s="47"/>
    </row>
    <row r="31" spans="3:13">
      <c r="M31" s="47"/>
    </row>
    <row r="32" spans="3:13">
      <c r="M32" s="47"/>
    </row>
    <row r="33" spans="13:13">
      <c r="M33" s="47"/>
    </row>
    <row r="34" spans="13:13">
      <c r="M34" s="47"/>
    </row>
    <row r="35" spans="13:13">
      <c r="M35" s="47"/>
    </row>
    <row r="36" spans="13:13">
      <c r="M36" s="47"/>
    </row>
    <row r="37" spans="13:13">
      <c r="M37" s="47"/>
    </row>
    <row r="38" spans="13:13">
      <c r="M38" s="47"/>
    </row>
    <row r="39" spans="13:13">
      <c r="M39" s="47"/>
    </row>
    <row r="40" spans="13:13">
      <c r="M40" s="47"/>
    </row>
  </sheetData>
  <mergeCells count="5">
    <mergeCell ref="A2:I2"/>
    <mergeCell ref="A3:I3"/>
    <mergeCell ref="A4:I4"/>
    <mergeCell ref="A6:G6"/>
    <mergeCell ref="C7:I7"/>
  </mergeCells>
  <phoneticPr fontId="59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9"/>
  <sheetViews>
    <sheetView rightToLeft="1" view="pageBreakPreview" zoomScale="40" zoomScaleNormal="91" zoomScaleSheetLayoutView="40" workbookViewId="0">
      <selection activeCell="S34" sqref="S34"/>
    </sheetView>
  </sheetViews>
  <sheetFormatPr defaultColWidth="9.140625" defaultRowHeight="27.75"/>
  <cols>
    <col min="1" max="1" width="74.140625" style="44" bestFit="1" customWidth="1"/>
    <col min="2" max="2" width="1" style="44" customWidth="1"/>
    <col min="3" max="3" width="44.140625" style="44" bestFit="1" customWidth="1"/>
    <col min="4" max="4" width="1" style="44" customWidth="1"/>
    <col min="5" max="5" width="45.7109375" style="44" bestFit="1" customWidth="1"/>
    <col min="6" max="6" width="2.5703125" style="44" customWidth="1"/>
    <col min="7" max="7" width="44.28515625" style="44" bestFit="1" customWidth="1"/>
    <col min="8" max="8" width="1" style="44" customWidth="1"/>
    <col min="9" max="9" width="49.140625" style="44" bestFit="1" customWidth="1"/>
    <col min="10" max="10" width="1" style="44" customWidth="1"/>
    <col min="11" max="11" width="32.28515625" style="61" bestFit="1" customWidth="1"/>
    <col min="12" max="12" width="1" style="44" customWidth="1"/>
    <col min="13" max="13" width="44.28515625" style="44" bestFit="1" customWidth="1"/>
    <col min="14" max="14" width="1" style="44" customWidth="1"/>
    <col min="15" max="15" width="49.140625" style="44" bestFit="1" customWidth="1"/>
    <col min="16" max="16" width="1.5703125" style="44" customWidth="1"/>
    <col min="17" max="17" width="44" style="44" customWidth="1"/>
    <col min="18" max="18" width="1.28515625" style="44" customWidth="1"/>
    <col min="19" max="19" width="49.140625" style="44" bestFit="1" customWidth="1"/>
    <col min="20" max="20" width="1" style="44" customWidth="1"/>
    <col min="21" max="21" width="23.42578125" style="61" customWidth="1"/>
    <col min="22" max="22" width="1" style="44" customWidth="1"/>
    <col min="23" max="23" width="54.140625" style="44" bestFit="1" customWidth="1"/>
    <col min="24" max="24" width="45.140625" style="44" bestFit="1" customWidth="1"/>
    <col min="25" max="25" width="37.7109375" style="44" bestFit="1" customWidth="1"/>
    <col min="26" max="26" width="23" style="44" bestFit="1" customWidth="1"/>
    <col min="27" max="27" width="31.7109375" style="44" bestFit="1" customWidth="1"/>
    <col min="28" max="16384" width="9.140625" style="44"/>
  </cols>
  <sheetData>
    <row r="2" spans="1:25" s="53" customFormat="1" ht="78">
      <c r="A2" s="251" t="s">
        <v>51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1:25" s="53" customFormat="1" ht="78">
      <c r="A3" s="251" t="s">
        <v>18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</row>
    <row r="4" spans="1:25" s="53" customFormat="1" ht="78">
      <c r="A4" s="251" t="str">
        <f>'درآمد ناشی از فروش '!A4:Q4</f>
        <v>برای ماه منتهی به 1403/04/31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</row>
    <row r="5" spans="1:25" s="55" customFormat="1" ht="36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5" s="56" customFormat="1" ht="53.25">
      <c r="A6" s="254" t="s">
        <v>60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U6" s="57"/>
    </row>
    <row r="7" spans="1:25" ht="40.5">
      <c r="A7" s="58"/>
      <c r="B7" s="58"/>
      <c r="C7" s="58"/>
      <c r="D7" s="58"/>
      <c r="E7" s="58"/>
      <c r="F7" s="58"/>
      <c r="G7" s="58"/>
      <c r="H7" s="58"/>
      <c r="I7" s="59"/>
      <c r="J7" s="58"/>
      <c r="K7" s="60"/>
      <c r="L7" s="58"/>
      <c r="M7" s="58"/>
      <c r="N7" s="58"/>
      <c r="O7" s="58"/>
      <c r="P7" s="58"/>
      <c r="Q7" s="58"/>
      <c r="R7" s="58"/>
      <c r="S7" s="59"/>
    </row>
    <row r="8" spans="1:25" s="56" customFormat="1" ht="46.5" customHeight="1" thickBot="1">
      <c r="A8" s="252" t="s">
        <v>1</v>
      </c>
      <c r="C8" s="253" t="s">
        <v>136</v>
      </c>
      <c r="D8" s="253" t="s">
        <v>20</v>
      </c>
      <c r="E8" s="253" t="s">
        <v>20</v>
      </c>
      <c r="F8" s="253"/>
      <c r="G8" s="253" t="s">
        <v>20</v>
      </c>
      <c r="H8" s="253" t="s">
        <v>20</v>
      </c>
      <c r="I8" s="253" t="s">
        <v>20</v>
      </c>
      <c r="J8" s="253" t="s">
        <v>20</v>
      </c>
      <c r="K8" s="253" t="s">
        <v>20</v>
      </c>
      <c r="M8" s="253" t="s">
        <v>137</v>
      </c>
      <c r="N8" s="253" t="s">
        <v>21</v>
      </c>
      <c r="O8" s="253" t="s">
        <v>21</v>
      </c>
      <c r="P8" s="253" t="s">
        <v>21</v>
      </c>
      <c r="Q8" s="253" t="s">
        <v>21</v>
      </c>
      <c r="R8" s="253"/>
      <c r="S8" s="253" t="s">
        <v>21</v>
      </c>
      <c r="T8" s="253" t="s">
        <v>21</v>
      </c>
      <c r="U8" s="253" t="s">
        <v>21</v>
      </c>
    </row>
    <row r="9" spans="1:25" s="62" customFormat="1" ht="76.5" customHeight="1" thickBot="1">
      <c r="A9" s="253" t="s">
        <v>1</v>
      </c>
      <c r="C9" s="63" t="s">
        <v>37</v>
      </c>
      <c r="E9" s="63" t="s">
        <v>38</v>
      </c>
      <c r="F9" s="63"/>
      <c r="G9" s="63" t="s">
        <v>39</v>
      </c>
      <c r="I9" s="63" t="s">
        <v>15</v>
      </c>
      <c r="K9" s="63" t="s">
        <v>40</v>
      </c>
      <c r="M9" s="63" t="s">
        <v>37</v>
      </c>
      <c r="O9" s="63" t="s">
        <v>38</v>
      </c>
      <c r="Q9" s="63" t="s">
        <v>39</v>
      </c>
      <c r="R9" s="63"/>
      <c r="S9" s="63" t="s">
        <v>15</v>
      </c>
      <c r="U9" s="63" t="s">
        <v>40</v>
      </c>
    </row>
    <row r="10" spans="1:25" s="64" customFormat="1" ht="51" customHeight="1">
      <c r="A10" s="183" t="s">
        <v>85</v>
      </c>
      <c r="B10" s="183"/>
      <c r="C10" s="64">
        <v>0</v>
      </c>
      <c r="E10" s="64">
        <v>0</v>
      </c>
      <c r="F10" s="65"/>
      <c r="G10" s="65">
        <f>VLOOKUP(A10,'درآمد ناشی از فروش '!$A$9:$Q$25,9,0)</f>
        <v>590034221</v>
      </c>
      <c r="H10" s="65"/>
      <c r="I10" s="65">
        <f>C10+E10+G10</f>
        <v>590034221</v>
      </c>
      <c r="K10" s="66">
        <f>I10/$W$10</f>
        <v>1.8884312412307948E-3</v>
      </c>
      <c r="M10" s="201">
        <v>0</v>
      </c>
      <c r="N10" s="65"/>
      <c r="O10" s="201">
        <v>0</v>
      </c>
      <c r="P10" s="201"/>
      <c r="Q10" s="201">
        <f>VLOOKUP(A10,'درآمد ناشی از فروش '!$A$9:$Q$28,17,0)</f>
        <v>5801797823</v>
      </c>
      <c r="R10" s="65"/>
      <c r="S10" s="65">
        <f>M10+O10+Q10</f>
        <v>5801797823</v>
      </c>
      <c r="U10" s="66">
        <f>S10/'جمع درآمدها'!$J$5</f>
        <v>-0.16315616346748721</v>
      </c>
      <c r="W10" s="187">
        <v>312446759044</v>
      </c>
      <c r="X10" s="187" t="s">
        <v>131</v>
      </c>
      <c r="Y10" s="56"/>
    </row>
    <row r="11" spans="1:25" s="64" customFormat="1" ht="51" customHeight="1">
      <c r="A11" s="183" t="s">
        <v>89</v>
      </c>
      <c r="B11" s="183"/>
      <c r="C11" s="64">
        <v>0</v>
      </c>
      <c r="E11" s="64">
        <v>-5281582375</v>
      </c>
      <c r="F11" s="65"/>
      <c r="G11" s="65">
        <f>VLOOKUP(A11,'درآمد ناشی از فروش '!$A$9:$Q$25,9,0)</f>
        <v>-253287999</v>
      </c>
      <c r="H11" s="65"/>
      <c r="I11" s="65">
        <f t="shared" ref="I11:I33" si="0">C11+E11+G11</f>
        <v>-5534870374</v>
      </c>
      <c r="K11" s="66">
        <f t="shared" ref="K11:K33" si="1">I11/$W$10</f>
        <v>-1.7714603252519438E-2</v>
      </c>
      <c r="M11" s="201">
        <v>0</v>
      </c>
      <c r="N11" s="65"/>
      <c r="O11" s="201">
        <f>VLOOKUP(A11,'درآمد ناشی از تغییر قیمت اوراق '!A10:Q28,17,0)</f>
        <v>-10771575458</v>
      </c>
      <c r="P11" s="201"/>
      <c r="Q11" s="201">
        <f>VLOOKUP(A11,'درآمد ناشی از فروش '!$A$9:$Q$28,17,0)</f>
        <v>1032655961</v>
      </c>
      <c r="R11" s="65"/>
      <c r="S11" s="65">
        <f t="shared" ref="S11:S33" si="2">M11+O11+Q11</f>
        <v>-9738919497</v>
      </c>
      <c r="U11" s="66">
        <f>S11/'جمع درآمدها'!$J$5</f>
        <v>0.27387454542971418</v>
      </c>
      <c r="W11" s="187">
        <v>-35559783337</v>
      </c>
      <c r="X11" s="187" t="s">
        <v>132</v>
      </c>
      <c r="Y11" s="56"/>
    </row>
    <row r="12" spans="1:25" s="64" customFormat="1" ht="51" customHeight="1">
      <c r="A12" s="183" t="s">
        <v>87</v>
      </c>
      <c r="B12" s="183"/>
      <c r="C12" s="64">
        <v>0</v>
      </c>
      <c r="E12" s="64">
        <v>32899238648</v>
      </c>
      <c r="F12" s="65"/>
      <c r="G12" s="65">
        <f>VLOOKUP(A12,'درآمد ناشی از فروش '!$A$9:$Q$25,9,0)</f>
        <v>287249878</v>
      </c>
      <c r="H12" s="65"/>
      <c r="I12" s="65">
        <f t="shared" si="0"/>
        <v>33186488526</v>
      </c>
      <c r="K12" s="66">
        <f t="shared" si="1"/>
        <v>0.1062148592212683</v>
      </c>
      <c r="M12" s="201">
        <v>19600000000</v>
      </c>
      <c r="N12" s="65"/>
      <c r="O12" s="201">
        <f>VLOOKUP(A12,'درآمد ناشی از تغییر قیمت اوراق '!A11:Q29,17,0)</f>
        <v>6034959267</v>
      </c>
      <c r="P12" s="201"/>
      <c r="Q12" s="201">
        <f>VLOOKUP(A12,'درآمد ناشی از فروش '!$A$9:$Q$28,17,0)</f>
        <v>287249878</v>
      </c>
      <c r="R12" s="65"/>
      <c r="S12" s="65">
        <f t="shared" si="2"/>
        <v>25922209145</v>
      </c>
      <c r="U12" s="66">
        <f>S12/'جمع درآمدها'!$J$5</f>
        <v>-0.72897545239056361</v>
      </c>
      <c r="W12" s="215"/>
      <c r="X12" s="215"/>
      <c r="Y12" s="56"/>
    </row>
    <row r="13" spans="1:25" s="64" customFormat="1" ht="51" customHeight="1">
      <c r="A13" s="183" t="s">
        <v>80</v>
      </c>
      <c r="B13" s="183"/>
      <c r="C13" s="64">
        <v>0</v>
      </c>
      <c r="E13" s="64">
        <v>52536956550</v>
      </c>
      <c r="F13" s="65"/>
      <c r="G13" s="65">
        <f>VLOOKUP(A13,'درآمد ناشی از فروش '!$A$9:$Q$25,9,0)</f>
        <v>41330179</v>
      </c>
      <c r="H13" s="65"/>
      <c r="I13" s="65">
        <f t="shared" si="0"/>
        <v>52578286729</v>
      </c>
      <c r="K13" s="66">
        <f t="shared" si="1"/>
        <v>0.16827918743620482</v>
      </c>
      <c r="M13" s="201">
        <v>0</v>
      </c>
      <c r="N13" s="65"/>
      <c r="O13" s="201">
        <f>VLOOKUP(A13,'درآمد ناشی از تغییر قیمت اوراق '!A12:Q30,17,0)</f>
        <v>46249239272</v>
      </c>
      <c r="P13" s="201"/>
      <c r="Q13" s="201">
        <f>VLOOKUP(A13,'درآمد ناشی از فروش '!$A$9:$Q$28,17,0)</f>
        <v>94883023</v>
      </c>
      <c r="R13" s="65"/>
      <c r="S13" s="65">
        <f t="shared" si="2"/>
        <v>46344122295</v>
      </c>
      <c r="U13" s="66">
        <f>S13/'جمع درآمدها'!$J$5</f>
        <v>-1.3032734720511889</v>
      </c>
      <c r="W13" s="215"/>
      <c r="X13" s="215"/>
      <c r="Y13" s="56"/>
    </row>
    <row r="14" spans="1:25" s="64" customFormat="1" ht="51" customHeight="1">
      <c r="A14" s="183" t="s">
        <v>86</v>
      </c>
      <c r="B14" s="183"/>
      <c r="C14" s="64">
        <v>0</v>
      </c>
      <c r="E14" s="64">
        <v>35339818268</v>
      </c>
      <c r="F14" s="65"/>
      <c r="G14" s="65">
        <f>VLOOKUP(A14,'درآمد ناشی از فروش '!$A$9:$Q$25,9,0)</f>
        <v>-2001369319</v>
      </c>
      <c r="H14" s="65"/>
      <c r="I14" s="65">
        <f t="shared" si="0"/>
        <v>33338448949</v>
      </c>
      <c r="K14" s="66">
        <f t="shared" si="1"/>
        <v>0.10670121543589174</v>
      </c>
      <c r="M14" s="201">
        <v>27571719253</v>
      </c>
      <c r="N14" s="65"/>
      <c r="O14" s="201">
        <f>VLOOKUP(A14,'درآمد ناشی از تغییر قیمت اوراق '!A13:Q31,17,0)</f>
        <v>-34071409485</v>
      </c>
      <c r="P14" s="201"/>
      <c r="Q14" s="201">
        <f>VLOOKUP(A14,'درآمد ناشی از فروش '!$A$9:$Q$28,17,0)</f>
        <v>-1903422394</v>
      </c>
      <c r="R14" s="65"/>
      <c r="S14" s="65">
        <f t="shared" si="2"/>
        <v>-8403112626</v>
      </c>
      <c r="U14" s="66">
        <f>S14/'جمع درآمدها'!$J$5</f>
        <v>0.23630944391206543</v>
      </c>
      <c r="W14" s="215"/>
      <c r="X14" s="67"/>
      <c r="Y14" s="56"/>
    </row>
    <row r="15" spans="1:25" s="64" customFormat="1" ht="51" customHeight="1">
      <c r="A15" s="183" t="s">
        <v>79</v>
      </c>
      <c r="B15" s="183"/>
      <c r="C15" s="64">
        <v>0</v>
      </c>
      <c r="E15" s="64">
        <v>6741157110</v>
      </c>
      <c r="F15" s="65"/>
      <c r="G15" s="65">
        <f>VLOOKUP(A15,'درآمد ناشی از فروش '!$A$9:$Q$25,9,0)</f>
        <v>-3541622</v>
      </c>
      <c r="H15" s="65"/>
      <c r="I15" s="65">
        <f t="shared" si="0"/>
        <v>6737615488</v>
      </c>
      <c r="K15" s="66">
        <f t="shared" si="1"/>
        <v>2.1564043450523301E-2</v>
      </c>
      <c r="M15" s="201">
        <v>32653406879</v>
      </c>
      <c r="N15" s="65"/>
      <c r="O15" s="201">
        <f>VLOOKUP(A15,'درآمد ناشی از تغییر قیمت اوراق '!A14:Q32,17,0)</f>
        <v>-30993467325</v>
      </c>
      <c r="P15" s="201"/>
      <c r="Q15" s="201">
        <f>VLOOKUP(A15,'درآمد ناشی از فروش '!$A$9:$Q$28,17,0)</f>
        <v>-31132141</v>
      </c>
      <c r="R15" s="65"/>
      <c r="S15" s="65">
        <f t="shared" si="2"/>
        <v>1628807413</v>
      </c>
      <c r="U15" s="66">
        <f>S15/'جمع درآمدها'!$J$5</f>
        <v>-4.5804762013418224E-2</v>
      </c>
      <c r="W15" s="215"/>
      <c r="X15" s="67"/>
      <c r="Y15" s="56"/>
    </row>
    <row r="16" spans="1:25" s="64" customFormat="1" ht="51" customHeight="1">
      <c r="A16" s="183" t="s">
        <v>67</v>
      </c>
      <c r="B16" s="183"/>
      <c r="C16" s="64">
        <v>0</v>
      </c>
      <c r="E16" s="64">
        <v>427441270</v>
      </c>
      <c r="F16" s="65"/>
      <c r="G16" s="65">
        <f>VLOOKUP(A16,'درآمد ناشی از فروش '!$A$9:$Q$25,9,0)</f>
        <v>-934681829</v>
      </c>
      <c r="H16" s="65"/>
      <c r="I16" s="65">
        <f t="shared" si="0"/>
        <v>-507240559</v>
      </c>
      <c r="K16" s="66">
        <f t="shared" si="1"/>
        <v>-1.6234463770788173E-3</v>
      </c>
      <c r="M16" s="201">
        <v>1148000000</v>
      </c>
      <c r="N16" s="65"/>
      <c r="O16" s="201">
        <f>VLOOKUP(A16,'درآمد ناشی از تغییر قیمت اوراق '!A15:Q33,17,0)</f>
        <v>-2495065084</v>
      </c>
      <c r="P16" s="201"/>
      <c r="Q16" s="201">
        <f>VLOOKUP(A16,'درآمد ناشی از فروش '!$A$9:$Q$28,17,0)</f>
        <v>-7098471485</v>
      </c>
      <c r="R16" s="65"/>
      <c r="S16" s="65">
        <f t="shared" si="2"/>
        <v>-8445536569</v>
      </c>
      <c r="U16" s="66">
        <f>S16/'جمع درآمدها'!$J$5</f>
        <v>0.2375024754499111</v>
      </c>
      <c r="W16" s="215"/>
      <c r="X16" s="67"/>
      <c r="Y16" s="56"/>
    </row>
    <row r="17" spans="1:25" s="64" customFormat="1" ht="51" customHeight="1">
      <c r="A17" s="183" t="s">
        <v>78</v>
      </c>
      <c r="B17" s="183"/>
      <c r="C17" s="64">
        <v>0</v>
      </c>
      <c r="E17" s="64">
        <v>9764240292</v>
      </c>
      <c r="F17" s="65"/>
      <c r="G17" s="65">
        <f>VLOOKUP(A17,'درآمد ناشی از فروش '!$A$9:$Q$25,9,0)</f>
        <v>-1129671442</v>
      </c>
      <c r="H17" s="65"/>
      <c r="I17" s="65">
        <f t="shared" si="0"/>
        <v>8634568850</v>
      </c>
      <c r="K17" s="66">
        <f t="shared" si="1"/>
        <v>2.7635328580201551E-2</v>
      </c>
      <c r="M17" s="201">
        <v>10431206570</v>
      </c>
      <c r="N17" s="65"/>
      <c r="O17" s="201">
        <f>VLOOKUP(A17,'درآمد ناشی از تغییر قیمت اوراق '!A16:Q34,17,0)</f>
        <v>-27662922747</v>
      </c>
      <c r="P17" s="201"/>
      <c r="Q17" s="201">
        <f>VLOOKUP(A17,'درآمد ناشی از فروش '!$A$9:$Q$28,17,0)</f>
        <v>-2460391532</v>
      </c>
      <c r="R17" s="65"/>
      <c r="S17" s="65">
        <f t="shared" si="2"/>
        <v>-19692107709</v>
      </c>
      <c r="U17" s="66">
        <f>S17/'جمع درآمدها'!$J$5</f>
        <v>0.55377468198773683</v>
      </c>
      <c r="W17" s="215"/>
      <c r="X17"/>
      <c r="Y17" s="56"/>
    </row>
    <row r="18" spans="1:25" s="64" customFormat="1" ht="51" customHeight="1">
      <c r="A18" s="183" t="s">
        <v>74</v>
      </c>
      <c r="B18" s="183"/>
      <c r="C18" s="64">
        <v>23128712871</v>
      </c>
      <c r="E18" s="64">
        <v>11581033066</v>
      </c>
      <c r="F18" s="65"/>
      <c r="G18" s="65">
        <f>VLOOKUP(A18,'درآمد ناشی از فروش '!$A$9:$Q$25,9,0)</f>
        <v>3316572515</v>
      </c>
      <c r="H18" s="65"/>
      <c r="I18" s="65">
        <f t="shared" si="0"/>
        <v>38026318452</v>
      </c>
      <c r="K18" s="66">
        <f t="shared" si="1"/>
        <v>0.12170495404833111</v>
      </c>
      <c r="M18" s="201">
        <v>23128712871</v>
      </c>
      <c r="N18" s="65"/>
      <c r="O18" s="201">
        <f>VLOOKUP(A18,'درآمد ناشی از تغییر قیمت اوراق '!A17:Q35,17,0)</f>
        <v>15841651404</v>
      </c>
      <c r="P18" s="201"/>
      <c r="Q18" s="201">
        <f>VLOOKUP(A18,'درآمد ناشی از فروش '!$A$9:$Q$28,17,0)</f>
        <v>1669296859</v>
      </c>
      <c r="R18" s="65"/>
      <c r="S18" s="65">
        <f t="shared" si="2"/>
        <v>40639661134</v>
      </c>
      <c r="U18" s="66">
        <f>S18/'جمع درآمدها'!$J$5</f>
        <v>-1.1428545767238796</v>
      </c>
      <c r="W18" s="215"/>
      <c r="X18" s="215"/>
      <c r="Y18" s="56"/>
    </row>
    <row r="19" spans="1:25" s="64" customFormat="1" ht="51" customHeight="1">
      <c r="A19" s="183" t="s">
        <v>100</v>
      </c>
      <c r="B19" s="183"/>
      <c r="C19" s="64">
        <v>0</v>
      </c>
      <c r="E19" s="64">
        <v>-2416628917</v>
      </c>
      <c r="F19" s="65"/>
      <c r="G19" s="65">
        <f>VLOOKUP(A19,'درآمد ناشی از فروش '!$A$9:$Q$25,9,0)</f>
        <v>-5040097</v>
      </c>
      <c r="H19" s="65"/>
      <c r="I19" s="65">
        <f t="shared" si="0"/>
        <v>-2421669014</v>
      </c>
      <c r="K19" s="66">
        <f t="shared" si="1"/>
        <v>-7.7506613331808343E-3</v>
      </c>
      <c r="M19" s="201">
        <v>1778319123</v>
      </c>
      <c r="N19" s="65"/>
      <c r="O19" s="201">
        <f>VLOOKUP(A19,'درآمد ناشی از تغییر قیمت اوراق '!A18:Q36,17,0)</f>
        <v>-8934879656</v>
      </c>
      <c r="P19" s="201"/>
      <c r="Q19" s="201">
        <f>VLOOKUP(A19,'درآمد ناشی از فروش '!$A$9:$Q$28,17,0)</f>
        <v>-261246323</v>
      </c>
      <c r="R19" s="65"/>
      <c r="S19" s="65">
        <f t="shared" si="2"/>
        <v>-7417806856</v>
      </c>
      <c r="U19" s="66">
        <f>S19/'جمع درآمدها'!$J$5</f>
        <v>0.20860101383918619</v>
      </c>
      <c r="W19" s="215"/>
      <c r="X19" s="215"/>
      <c r="Y19" s="56"/>
    </row>
    <row r="20" spans="1:25" s="64" customFormat="1" ht="51" customHeight="1">
      <c r="A20" s="183" t="s">
        <v>101</v>
      </c>
      <c r="B20" s="183"/>
      <c r="C20" s="64">
        <v>0</v>
      </c>
      <c r="E20" s="64">
        <v>1858786786</v>
      </c>
      <c r="F20" s="65"/>
      <c r="G20" s="65">
        <f>VLOOKUP(A20,'درآمد ناشی از فروش '!$A$9:$Q$25,9,0)</f>
        <v>-234124428</v>
      </c>
      <c r="H20" s="65"/>
      <c r="I20" s="65">
        <f t="shared" si="0"/>
        <v>1624662358</v>
      </c>
      <c r="K20" s="66">
        <f t="shared" si="1"/>
        <v>5.1998054419607805E-3</v>
      </c>
      <c r="M20" s="201">
        <v>18204375000</v>
      </c>
      <c r="N20" s="65"/>
      <c r="O20" s="201">
        <f>VLOOKUP(A20,'درآمد ناشی از تغییر قیمت اوراق '!A19:Q37,17,0)</f>
        <v>-62680304830</v>
      </c>
      <c r="P20" s="201"/>
      <c r="Q20" s="201">
        <f>VLOOKUP(A20,'درآمد ناشی از فروش '!$A$9:$Q$28,17,0)</f>
        <v>-234124428</v>
      </c>
      <c r="R20" s="65"/>
      <c r="S20" s="65">
        <f t="shared" si="2"/>
        <v>-44710054258</v>
      </c>
      <c r="U20" s="66">
        <f>S20/'جمع درآمدها'!$J$5</f>
        <v>1.2573207725784743</v>
      </c>
      <c r="W20" s="215"/>
      <c r="X20" s="215"/>
      <c r="Y20" s="56"/>
    </row>
    <row r="21" spans="1:25" s="64" customFormat="1" ht="51" customHeight="1">
      <c r="A21" s="183" t="s">
        <v>97</v>
      </c>
      <c r="B21" s="183"/>
      <c r="C21" s="64">
        <v>30890234326</v>
      </c>
      <c r="E21" s="64">
        <v>18843988072</v>
      </c>
      <c r="F21" s="65"/>
      <c r="G21" s="65">
        <f>VLOOKUP(A21,'درآمد ناشی از فروش '!$A$9:$Q$25,9,0)</f>
        <v>511029984</v>
      </c>
      <c r="H21" s="65"/>
      <c r="I21" s="65">
        <f t="shared" si="0"/>
        <v>50245252382</v>
      </c>
      <c r="K21" s="66">
        <f t="shared" si="1"/>
        <v>0.16081220536816085</v>
      </c>
      <c r="M21" s="201">
        <v>30890234326</v>
      </c>
      <c r="N21" s="65"/>
      <c r="O21" s="201">
        <f>VLOOKUP(A21,'درآمد ناشی از تغییر قیمت اوراق '!A20:Q38,17,0)</f>
        <v>48239079050</v>
      </c>
      <c r="P21" s="201"/>
      <c r="Q21" s="201">
        <f>VLOOKUP(A21,'درآمد ناشی از فروش '!$A$9:$Q$28,17,0)</f>
        <v>771685790</v>
      </c>
      <c r="R21" s="65"/>
      <c r="S21" s="65">
        <f>M21+O21+Q21</f>
        <v>79900999166</v>
      </c>
      <c r="U21" s="66">
        <f>S21/'جمع درآمدها'!$J$5</f>
        <v>-2.2469484251008613</v>
      </c>
      <c r="W21" s="215"/>
      <c r="X21" s="215"/>
      <c r="Y21" s="56"/>
    </row>
    <row r="22" spans="1:25" s="64" customFormat="1" ht="51" customHeight="1">
      <c r="A22" s="183" t="s">
        <v>105</v>
      </c>
      <c r="B22" s="183"/>
      <c r="C22" s="64">
        <v>0</v>
      </c>
      <c r="E22" s="64">
        <v>0</v>
      </c>
      <c r="F22" s="65"/>
      <c r="G22" s="65">
        <f>VLOOKUP(A22,'درآمد ناشی از فروش '!$A$9:$Q$25,9,0)</f>
        <v>0</v>
      </c>
      <c r="H22" s="65"/>
      <c r="I22" s="65">
        <f t="shared" si="0"/>
        <v>0</v>
      </c>
      <c r="K22" s="66">
        <f t="shared" si="1"/>
        <v>0</v>
      </c>
      <c r="M22" s="201">
        <v>0</v>
      </c>
      <c r="N22" s="65"/>
      <c r="O22" s="201">
        <v>0</v>
      </c>
      <c r="P22" s="201"/>
      <c r="Q22" s="201">
        <f>VLOOKUP(A22,'درآمد ناشی از فروش '!$A$9:$Q$28,17,0)</f>
        <v>-64861640</v>
      </c>
      <c r="R22" s="65"/>
      <c r="S22" s="65">
        <f t="shared" si="2"/>
        <v>-64861640</v>
      </c>
      <c r="U22" s="66">
        <f>S22/'جمع درآمدها'!$J$5</f>
        <v>1.8240167378216667E-3</v>
      </c>
      <c r="W22" s="215"/>
      <c r="X22" s="215"/>
      <c r="Y22" s="56"/>
    </row>
    <row r="23" spans="1:25" s="64" customFormat="1" ht="51" customHeight="1">
      <c r="A23" s="183" t="s">
        <v>66</v>
      </c>
      <c r="B23" s="183"/>
      <c r="C23" s="64">
        <v>0</v>
      </c>
      <c r="E23" s="64">
        <v>43738200000</v>
      </c>
      <c r="F23" s="65"/>
      <c r="G23" s="65">
        <f>VLOOKUP(A23,'درآمد ناشی از فروش '!$A$9:$Q$25,9,0)</f>
        <v>0</v>
      </c>
      <c r="H23" s="65"/>
      <c r="I23" s="65">
        <f t="shared" si="0"/>
        <v>43738200000</v>
      </c>
      <c r="K23" s="66">
        <f t="shared" si="1"/>
        <v>0.13998608957835473</v>
      </c>
      <c r="M23" s="201">
        <v>0</v>
      </c>
      <c r="N23" s="65"/>
      <c r="O23" s="201">
        <v>-84559693307</v>
      </c>
      <c r="P23" s="201"/>
      <c r="Q23" s="201">
        <f>VLOOKUP(A23,'درآمد ناشی از فروش '!$A$9:$Q$28,17,0)</f>
        <v>-407648131</v>
      </c>
      <c r="R23" s="65"/>
      <c r="S23" s="65">
        <f t="shared" si="2"/>
        <v>-84967341438</v>
      </c>
      <c r="U23" s="66">
        <f>S23/'جمع درآمدها'!$J$5</f>
        <v>2.3894223604447942</v>
      </c>
      <c r="W23" s="215"/>
      <c r="X23" s="215"/>
      <c r="Y23" s="56"/>
    </row>
    <row r="24" spans="1:25" s="64" customFormat="1" ht="51" customHeight="1">
      <c r="A24" s="183" t="s">
        <v>82</v>
      </c>
      <c r="B24" s="183"/>
      <c r="C24" s="64">
        <v>0</v>
      </c>
      <c r="E24" s="64">
        <v>0</v>
      </c>
      <c r="F24" s="65"/>
      <c r="G24" s="65">
        <f>VLOOKUP(A24,'درآمد ناشی از فروش '!$A$9:$Q$25,9,0)</f>
        <v>0</v>
      </c>
      <c r="H24" s="65"/>
      <c r="I24" s="65">
        <f t="shared" si="0"/>
        <v>0</v>
      </c>
      <c r="K24" s="66">
        <f t="shared" si="1"/>
        <v>0</v>
      </c>
      <c r="M24" s="201">
        <v>0</v>
      </c>
      <c r="N24" s="65"/>
      <c r="O24" s="201">
        <v>0</v>
      </c>
      <c r="P24" s="201"/>
      <c r="Q24" s="201">
        <f>VLOOKUP(A24,'درآمد ناشی از فروش '!$A$9:$Q$28,17,0)</f>
        <v>-11250</v>
      </c>
      <c r="R24" s="65"/>
      <c r="S24" s="65">
        <f t="shared" si="2"/>
        <v>-11250</v>
      </c>
      <c r="U24" s="66">
        <f>S24/'جمع درآمدها'!$J$5</f>
        <v>3.1636863175975428E-7</v>
      </c>
      <c r="W24" s="215"/>
      <c r="X24" s="215"/>
      <c r="Y24" s="56"/>
    </row>
    <row r="25" spans="1:25" s="64" customFormat="1" ht="51" customHeight="1">
      <c r="A25" s="183" t="s">
        <v>99</v>
      </c>
      <c r="B25" s="183"/>
      <c r="C25" s="64">
        <v>0</v>
      </c>
      <c r="E25" s="64">
        <v>-81114480</v>
      </c>
      <c r="F25" s="65"/>
      <c r="G25" s="65">
        <f>VLOOKUP(A25,'درآمد ناشی از فروش '!$A$9:$Q$25,9,0)</f>
        <v>0</v>
      </c>
      <c r="H25" s="65"/>
      <c r="I25" s="65">
        <f t="shared" si="0"/>
        <v>-81114480</v>
      </c>
      <c r="K25" s="66">
        <f t="shared" si="1"/>
        <v>-2.596105661271306E-4</v>
      </c>
      <c r="M25" s="201">
        <v>354416723</v>
      </c>
      <c r="N25" s="65"/>
      <c r="O25" s="201">
        <v>-1743961317</v>
      </c>
      <c r="P25" s="201"/>
      <c r="Q25" s="201">
        <f>VLOOKUP(A25,'درآمد ناشی از فروش '!$A$9:$Q$28,17,0)</f>
        <v>6538574</v>
      </c>
      <c r="R25" s="65"/>
      <c r="S25" s="65">
        <f t="shared" si="2"/>
        <v>-1383006020</v>
      </c>
      <c r="U25" s="66">
        <f>S25/'جمع درآمدها'!$J$5</f>
        <v>3.8892419756702525E-2</v>
      </c>
      <c r="W25" s="215"/>
      <c r="X25" s="215"/>
      <c r="Y25" s="56"/>
    </row>
    <row r="26" spans="1:25" s="64" customFormat="1" ht="51" customHeight="1">
      <c r="A26" s="183" t="s">
        <v>103</v>
      </c>
      <c r="B26" s="183"/>
      <c r="C26" s="64">
        <v>0</v>
      </c>
      <c r="E26" s="64">
        <v>2853917550</v>
      </c>
      <c r="F26" s="65"/>
      <c r="G26" s="65">
        <f>VLOOKUP(A26,'درآمد ناشی از فروش '!$A$9:$Q$25,9,0)</f>
        <v>0</v>
      </c>
      <c r="H26" s="65"/>
      <c r="I26" s="65">
        <f t="shared" si="0"/>
        <v>2853917550</v>
      </c>
      <c r="K26" s="66">
        <f t="shared" si="1"/>
        <v>9.134092344987646E-3</v>
      </c>
      <c r="M26" s="201">
        <v>0</v>
      </c>
      <c r="N26" s="65"/>
      <c r="O26" s="201">
        <v>-3223576551</v>
      </c>
      <c r="P26" s="201"/>
      <c r="Q26" s="201">
        <f>VLOOKUP(A26,'درآمد ناشی از فروش '!$A$9:$Q$28,17,0)</f>
        <v>110454975</v>
      </c>
      <c r="R26" s="65"/>
      <c r="S26" s="65">
        <f t="shared" si="2"/>
        <v>-3113121576</v>
      </c>
      <c r="U26" s="66">
        <f>S26/'جمع درآمدها'!$J$5</f>
        <v>8.7546134533412437E-2</v>
      </c>
      <c r="W26" s="215"/>
      <c r="X26" s="215"/>
      <c r="Y26" s="56"/>
    </row>
    <row r="27" spans="1:25" s="64" customFormat="1" ht="51" customHeight="1">
      <c r="A27" s="183" t="s">
        <v>81</v>
      </c>
      <c r="B27" s="183"/>
      <c r="C27" s="64">
        <v>0</v>
      </c>
      <c r="E27" s="64">
        <v>8709396296</v>
      </c>
      <c r="F27" s="65"/>
      <c r="G27" s="65">
        <v>0</v>
      </c>
      <c r="H27" s="65"/>
      <c r="I27" s="65">
        <f t="shared" si="0"/>
        <v>8709396296</v>
      </c>
      <c r="K27" s="66">
        <f t="shared" si="1"/>
        <v>2.787481720933296E-2</v>
      </c>
      <c r="M27" s="201">
        <v>0</v>
      </c>
      <c r="N27" s="65"/>
      <c r="O27" s="201">
        <v>-4868705477</v>
      </c>
      <c r="P27" s="201"/>
      <c r="Q27" s="201">
        <f>VLOOKUP(A27,'درآمد ناشی از فروش '!$A$9:$Q$28,17,0)</f>
        <v>-3797810069</v>
      </c>
      <c r="R27" s="65"/>
      <c r="S27" s="65">
        <f t="shared" si="2"/>
        <v>-8666515546</v>
      </c>
      <c r="U27" s="66">
        <f>S27/'جمع درآمدها'!$J$5</f>
        <v>0.24371677025890312</v>
      </c>
      <c r="W27" s="215"/>
      <c r="X27" s="215"/>
      <c r="Y27" s="56"/>
    </row>
    <row r="28" spans="1:25" s="64" customFormat="1" ht="51" customHeight="1">
      <c r="A28" s="183" t="s">
        <v>68</v>
      </c>
      <c r="B28" s="183"/>
      <c r="C28" s="64">
        <v>0</v>
      </c>
      <c r="E28" s="64">
        <v>69574748</v>
      </c>
      <c r="F28" s="65"/>
      <c r="G28" s="65">
        <v>0</v>
      </c>
      <c r="H28" s="65"/>
      <c r="I28" s="65">
        <f t="shared" si="0"/>
        <v>69574748</v>
      </c>
      <c r="K28" s="66">
        <f t="shared" si="1"/>
        <v>2.2267713133872579E-4</v>
      </c>
      <c r="M28" s="201">
        <v>2275882353</v>
      </c>
      <c r="N28" s="65"/>
      <c r="O28" s="201">
        <v>-16671065716</v>
      </c>
      <c r="P28" s="201"/>
      <c r="Q28" s="201">
        <f>VLOOKUP(A28,'درآمد ناشی از فروش '!$A$9:$Q$28,17,0)</f>
        <v>-648583624</v>
      </c>
      <c r="R28" s="65"/>
      <c r="S28" s="65">
        <f t="shared" si="2"/>
        <v>-15043766987</v>
      </c>
      <c r="U28" s="66">
        <f>S28/'جمع درآمدها'!$J$5</f>
        <v>0.42305564250575567</v>
      </c>
      <c r="W28" s="215"/>
      <c r="X28" s="215"/>
      <c r="Y28" s="56"/>
    </row>
    <row r="29" spans="1:25" s="64" customFormat="1" ht="51" customHeight="1">
      <c r="A29" s="183" t="s">
        <v>106</v>
      </c>
      <c r="B29" s="183"/>
      <c r="C29" s="64">
        <v>0</v>
      </c>
      <c r="E29" s="64">
        <v>0</v>
      </c>
      <c r="F29" s="65"/>
      <c r="G29" s="65">
        <v>0</v>
      </c>
      <c r="H29" s="65"/>
      <c r="I29" s="65">
        <f t="shared" si="0"/>
        <v>0</v>
      </c>
      <c r="K29" s="66">
        <f t="shared" si="1"/>
        <v>0</v>
      </c>
      <c r="M29" s="201">
        <v>0</v>
      </c>
      <c r="N29" s="65"/>
      <c r="O29" s="201">
        <v>0</v>
      </c>
      <c r="P29" s="201"/>
      <c r="Q29" s="201">
        <v>0</v>
      </c>
      <c r="R29" s="65"/>
      <c r="S29" s="65">
        <f t="shared" si="2"/>
        <v>0</v>
      </c>
      <c r="U29" s="66">
        <f>S29/'جمع درآمدها'!$J$5</f>
        <v>0</v>
      </c>
      <c r="W29" s="215"/>
      <c r="X29" s="215"/>
      <c r="Y29" s="56"/>
    </row>
    <row r="30" spans="1:25" s="64" customFormat="1" ht="51" customHeight="1">
      <c r="A30" s="183" t="s">
        <v>64</v>
      </c>
      <c r="B30" s="183"/>
      <c r="C30" s="64">
        <v>0</v>
      </c>
      <c r="E30" s="64">
        <v>0</v>
      </c>
      <c r="F30" s="65"/>
      <c r="G30" s="65">
        <v>0</v>
      </c>
      <c r="H30" s="65"/>
      <c r="I30" s="65">
        <f t="shared" si="0"/>
        <v>0</v>
      </c>
      <c r="K30" s="66">
        <f t="shared" si="1"/>
        <v>0</v>
      </c>
      <c r="M30" s="201">
        <v>0</v>
      </c>
      <c r="N30" s="65"/>
      <c r="O30" s="201">
        <v>0</v>
      </c>
      <c r="P30" s="201"/>
      <c r="Q30" s="201">
        <f>VLOOKUP(A30,'درآمد ناشی از فروش '!$A$9:$Q$28,17,0)</f>
        <v>590727092</v>
      </c>
      <c r="R30" s="65"/>
      <c r="S30" s="65">
        <f t="shared" si="2"/>
        <v>590727092</v>
      </c>
      <c r="U30" s="66">
        <f>S30/'جمع درآمدها'!$J$5</f>
        <v>-1.6612224163507421E-2</v>
      </c>
      <c r="W30" s="215"/>
      <c r="X30" s="215"/>
      <c r="Y30" s="56"/>
    </row>
    <row r="31" spans="1:25" s="64" customFormat="1" ht="51" customHeight="1">
      <c r="A31" s="183" t="s">
        <v>102</v>
      </c>
      <c r="B31" s="183"/>
      <c r="C31" s="64">
        <v>4590961171</v>
      </c>
      <c r="E31" s="64">
        <v>486091011</v>
      </c>
      <c r="F31" s="65"/>
      <c r="G31" s="65">
        <v>0</v>
      </c>
      <c r="H31" s="65"/>
      <c r="I31" s="65">
        <f t="shared" si="0"/>
        <v>5077052182</v>
      </c>
      <c r="K31" s="66">
        <f t="shared" si="1"/>
        <v>1.6249335398883204E-2</v>
      </c>
      <c r="M31" s="201">
        <v>4590961171</v>
      </c>
      <c r="N31" s="65"/>
      <c r="O31" s="201">
        <v>-2231304317</v>
      </c>
      <c r="P31" s="201"/>
      <c r="Q31" s="201">
        <v>0</v>
      </c>
      <c r="R31" s="65"/>
      <c r="S31" s="65">
        <f>M31+O31+Q31</f>
        <v>2359656854</v>
      </c>
      <c r="U31" s="66">
        <f>S31/'جمع درآمدها'!$J$5</f>
        <v>-6.6357458695333896E-2</v>
      </c>
      <c r="W31" s="215"/>
      <c r="X31" s="215"/>
      <c r="Y31" s="56"/>
    </row>
    <row r="32" spans="1:25" s="64" customFormat="1" ht="51" customHeight="1">
      <c r="A32" s="183" t="s">
        <v>65</v>
      </c>
      <c r="B32" s="183"/>
      <c r="C32" s="64">
        <v>0</v>
      </c>
      <c r="E32" s="64">
        <v>11897504176</v>
      </c>
      <c r="F32" s="65"/>
      <c r="G32" s="65">
        <v>0</v>
      </c>
      <c r="H32" s="65"/>
      <c r="I32" s="65">
        <f t="shared" si="0"/>
        <v>11897504176</v>
      </c>
      <c r="K32" s="66">
        <f t="shared" si="1"/>
        <v>3.8078500837720471E-2</v>
      </c>
      <c r="M32" s="201">
        <v>42615951743</v>
      </c>
      <c r="N32" s="65"/>
      <c r="O32" s="201">
        <v>-71280478687</v>
      </c>
      <c r="P32" s="201"/>
      <c r="Q32" s="201">
        <v>0</v>
      </c>
      <c r="R32" s="65"/>
      <c r="S32" s="65">
        <f t="shared" si="2"/>
        <v>-28664526944</v>
      </c>
      <c r="U32" s="66">
        <f>S32/'جمع درآمدها'!$J$5</f>
        <v>0.80609397060567922</v>
      </c>
      <c r="W32" s="215"/>
      <c r="X32" s="215"/>
      <c r="Y32" s="56"/>
    </row>
    <row r="33" spans="1:27" s="64" customFormat="1" ht="51" customHeight="1">
      <c r="A33" s="183" t="s">
        <v>98</v>
      </c>
      <c r="B33" s="183"/>
      <c r="C33" s="64">
        <v>0</v>
      </c>
      <c r="E33" s="64">
        <v>19214632821</v>
      </c>
      <c r="F33" s="65"/>
      <c r="G33" s="65">
        <v>0</v>
      </c>
      <c r="H33" s="65"/>
      <c r="I33" s="65">
        <f t="shared" si="0"/>
        <v>19214632821</v>
      </c>
      <c r="K33" s="66">
        <f t="shared" si="1"/>
        <v>6.1497302387745742E-2</v>
      </c>
      <c r="M33" s="201">
        <v>0</v>
      </c>
      <c r="N33" s="65"/>
      <c r="O33" s="201">
        <v>-14741444098</v>
      </c>
      <c r="P33" s="201"/>
      <c r="Q33" s="201">
        <v>0</v>
      </c>
      <c r="R33" s="65"/>
      <c r="S33" s="65">
        <f t="shared" si="2"/>
        <v>-14741444098</v>
      </c>
      <c r="U33" s="66">
        <f>S33/'جمع درآمدها'!$J$5</f>
        <v>0.41455382217308134</v>
      </c>
      <c r="W33" s="215"/>
      <c r="X33" s="215"/>
      <c r="Y33" s="56"/>
    </row>
    <row r="34" spans="1:27" s="56" customFormat="1" ht="51" customHeight="1" thickBot="1">
      <c r="C34" s="68">
        <f>SUM(C10:C33)</f>
        <v>58609908368</v>
      </c>
      <c r="E34" s="68">
        <f>SUM(E10:E33)</f>
        <v>249182650892</v>
      </c>
      <c r="F34" s="68"/>
      <c r="G34" s="68">
        <f>SUM(G10:G33)</f>
        <v>184500041</v>
      </c>
      <c r="I34" s="68">
        <f>SUM(I10:I33)</f>
        <v>307977059301</v>
      </c>
      <c r="J34" s="64"/>
      <c r="K34" s="69">
        <f>SUM(K10:K33)</f>
        <v>0.9856945235832304</v>
      </c>
      <c r="L34" s="64"/>
      <c r="M34" s="68">
        <f>SUM(M10:M33)</f>
        <v>215243186012</v>
      </c>
      <c r="O34" s="68">
        <f>SUM(O10:O33)</f>
        <v>-260564925062</v>
      </c>
      <c r="Q34" s="68">
        <f>SUM(Q10:Q33)</f>
        <v>-6542413042</v>
      </c>
      <c r="R34" s="68"/>
      <c r="S34" s="68">
        <f>SUM(S10:S33)</f>
        <v>-51864152092</v>
      </c>
      <c r="T34" s="64"/>
      <c r="U34" s="69">
        <f>SUM(U10:U33)</f>
        <v>1.4585058519756298</v>
      </c>
      <c r="V34" s="64"/>
      <c r="X34" s="215"/>
      <c r="AA34" s="70">
        <f>SUM(W34:Z34)</f>
        <v>0</v>
      </c>
    </row>
    <row r="35" spans="1:27" s="56" customFormat="1" ht="51" customHeight="1" thickTop="1">
      <c r="C35" s="165"/>
      <c r="E35" s="165"/>
      <c r="F35" s="165"/>
      <c r="G35" s="165"/>
      <c r="I35" s="165"/>
      <c r="J35" s="64"/>
      <c r="K35" s="166"/>
      <c r="L35" s="64"/>
      <c r="M35" s="165"/>
      <c r="O35" s="165"/>
      <c r="Q35" s="165"/>
      <c r="R35" s="165"/>
      <c r="S35" s="165"/>
      <c r="T35" s="64"/>
      <c r="U35" s="166"/>
      <c r="V35" s="64"/>
      <c r="X35" s="215"/>
      <c r="AA35" s="70"/>
    </row>
    <row r="36" spans="1:27" s="56" customFormat="1" ht="51" customHeight="1">
      <c r="C36" s="165"/>
      <c r="E36" s="165"/>
      <c r="F36" s="165"/>
      <c r="G36" s="165"/>
      <c r="I36" s="165"/>
      <c r="J36" s="64"/>
      <c r="K36" s="166"/>
      <c r="L36" s="64"/>
      <c r="M36" s="165"/>
      <c r="O36" s="165"/>
      <c r="Q36" s="165"/>
      <c r="R36" s="165"/>
      <c r="S36" s="165"/>
      <c r="T36" s="64"/>
      <c r="U36" s="166"/>
      <c r="V36" s="64"/>
      <c r="X36" s="215"/>
      <c r="AA36" s="70"/>
    </row>
    <row r="37" spans="1:27" s="165" customFormat="1" ht="51" customHeight="1">
      <c r="X37" s="215"/>
    </row>
    <row r="38" spans="1:27" s="71" customFormat="1" ht="51" customHeight="1">
      <c r="X38" s="215"/>
    </row>
    <row r="39" spans="1:27" s="71" customFormat="1" ht="40.5">
      <c r="X39" s="215"/>
    </row>
    <row r="40" spans="1:27" s="71" customFormat="1" ht="40.5">
      <c r="X40" s="215"/>
    </row>
    <row r="41" spans="1:27" s="71" customFormat="1" ht="40.5">
      <c r="X41" s="215"/>
    </row>
    <row r="42" spans="1:27" s="71" customFormat="1" ht="40.5">
      <c r="X42" s="215"/>
    </row>
    <row r="43" spans="1:27" s="71" customFormat="1" ht="36.75"/>
    <row r="44" spans="1:27" s="71" customFormat="1" ht="36.75"/>
    <row r="45" spans="1:27" s="71" customFormat="1" ht="36.75"/>
    <row r="46" spans="1:27" s="71" customFormat="1" ht="36.75"/>
    <row r="47" spans="1:27" s="71" customFormat="1" ht="36.75"/>
    <row r="48" spans="1:27" s="71" customFormat="1" ht="36.75"/>
    <row r="49" spans="1:1" s="71" customFormat="1" ht="36.75"/>
    <row r="50" spans="1:1" s="71" customFormat="1" ht="36.75"/>
    <row r="51" spans="1:1" s="71" customFormat="1" ht="36.75"/>
    <row r="52" spans="1:1" s="71" customFormat="1" ht="36.75"/>
    <row r="53" spans="1:1" s="71" customFormat="1" ht="36.75"/>
    <row r="54" spans="1:1" s="71" customFormat="1" ht="36.75"/>
    <row r="55" spans="1:1" s="71" customFormat="1" ht="36.75"/>
    <row r="56" spans="1:1" s="71" customFormat="1" ht="36.75"/>
    <row r="57" spans="1:1" s="71" customFormat="1" ht="36.75"/>
    <row r="58" spans="1:1" s="71" customFormat="1" ht="36.75"/>
    <row r="59" spans="1:1" ht="36.75">
      <c r="A59" s="71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8" zoomScaleNormal="100" zoomScaleSheetLayoutView="68" workbookViewId="0">
      <selection activeCell="C9" sqref="C9"/>
    </sheetView>
  </sheetViews>
  <sheetFormatPr defaultColWidth="9.140625" defaultRowHeight="27.75"/>
  <cols>
    <col min="1" max="1" width="42" style="25" bestFit="1" customWidth="1"/>
    <col min="2" max="2" width="1" style="25" customWidth="1"/>
    <col min="3" max="3" width="20.28515625" style="25" customWidth="1"/>
    <col min="4" max="4" width="1" style="25" customWidth="1"/>
    <col min="5" max="5" width="24" style="25" bestFit="1" customWidth="1"/>
    <col min="6" max="6" width="1" style="25" customWidth="1"/>
    <col min="7" max="7" width="21.28515625" style="25" bestFit="1" customWidth="1"/>
    <col min="8" max="8" width="1" style="25" customWidth="1"/>
    <col min="9" max="9" width="21.28515625" style="25" bestFit="1" customWidth="1"/>
    <col min="10" max="10" width="1" style="25" customWidth="1"/>
    <col min="11" max="11" width="20.7109375" style="25" customWidth="1"/>
    <col min="12" max="12" width="1" style="25" customWidth="1"/>
    <col min="13" max="13" width="24" style="25" bestFit="1" customWidth="1"/>
    <col min="14" max="14" width="1" style="25" customWidth="1"/>
    <col min="15" max="15" width="20.5703125" style="25" bestFit="1" customWidth="1"/>
    <col min="16" max="16" width="1" style="25" customWidth="1"/>
    <col min="17" max="17" width="20.5703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8" ht="30">
      <c r="A2" s="255" t="s">
        <v>51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</row>
    <row r="3" spans="1:18" ht="30">
      <c r="A3" s="255" t="str">
        <f>'سرمایه‌گذاری در سهام '!A3:U3</f>
        <v>صورت وضعیت درآمدها</v>
      </c>
      <c r="B3" s="255"/>
      <c r="C3" s="255" t="s">
        <v>18</v>
      </c>
      <c r="D3" s="255" t="s">
        <v>18</v>
      </c>
      <c r="E3" s="255" t="s">
        <v>18</v>
      </c>
      <c r="F3" s="255" t="s">
        <v>18</v>
      </c>
      <c r="G3" s="255" t="s">
        <v>18</v>
      </c>
      <c r="H3" s="255"/>
      <c r="I3" s="255"/>
      <c r="J3" s="255"/>
      <c r="K3" s="255"/>
      <c r="L3" s="255"/>
      <c r="M3" s="255"/>
      <c r="N3" s="255"/>
      <c r="O3" s="255"/>
      <c r="P3" s="255"/>
      <c r="Q3" s="255"/>
    </row>
    <row r="4" spans="1:18" ht="30">
      <c r="A4" s="255" t="str">
        <f>'سرمایه‌گذاری در سهام '!A4:U4</f>
        <v>برای ماه منتهی به 1403/04/31</v>
      </c>
      <c r="B4" s="255"/>
      <c r="C4" s="255">
        <f>'سرمایه‌گذاری در سهام '!A4:U4</f>
        <v>0</v>
      </c>
      <c r="D4" s="255" t="s">
        <v>46</v>
      </c>
      <c r="E4" s="255" t="s">
        <v>46</v>
      </c>
      <c r="F4" s="255" t="s">
        <v>46</v>
      </c>
      <c r="G4" s="255" t="s">
        <v>46</v>
      </c>
      <c r="H4" s="255"/>
      <c r="I4" s="255"/>
      <c r="J4" s="255"/>
      <c r="K4" s="255"/>
      <c r="L4" s="255"/>
      <c r="M4" s="255"/>
      <c r="N4" s="255"/>
      <c r="O4" s="255"/>
      <c r="P4" s="255"/>
      <c r="Q4" s="255"/>
    </row>
    <row r="5" spans="1:18" ht="30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8" ht="32.25">
      <c r="A6" s="256" t="s">
        <v>62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18" ht="32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8" ht="30">
      <c r="A8" s="255" t="s">
        <v>22</v>
      </c>
      <c r="C8" s="255" t="str">
        <f>'درآمد ناشی از فروش '!C7</f>
        <v>طی تیر ماه</v>
      </c>
      <c r="D8" s="255" t="s">
        <v>20</v>
      </c>
      <c r="E8" s="255" t="s">
        <v>20</v>
      </c>
      <c r="F8" s="255" t="s">
        <v>20</v>
      </c>
      <c r="G8" s="255" t="s">
        <v>20</v>
      </c>
      <c r="H8" s="255" t="s">
        <v>20</v>
      </c>
      <c r="I8" s="255" t="s">
        <v>20</v>
      </c>
      <c r="K8" s="255" t="str">
        <f>'درآمد ناشی از فروش '!K7</f>
        <v>از ابتدای سال مالی تا پایان تیر ماه</v>
      </c>
      <c r="L8" s="255" t="s">
        <v>21</v>
      </c>
      <c r="M8" s="255" t="s">
        <v>21</v>
      </c>
      <c r="N8" s="255" t="s">
        <v>21</v>
      </c>
      <c r="O8" s="255" t="s">
        <v>21</v>
      </c>
      <c r="P8" s="255" t="s">
        <v>21</v>
      </c>
      <c r="Q8" s="255" t="s">
        <v>21</v>
      </c>
    </row>
    <row r="9" spans="1:18" ht="72.75" customHeight="1" thickBot="1">
      <c r="A9" s="255" t="s">
        <v>22</v>
      </c>
      <c r="C9" s="28" t="s">
        <v>47</v>
      </c>
      <c r="D9" s="29"/>
      <c r="E9" s="28" t="s">
        <v>38</v>
      </c>
      <c r="F9" s="29"/>
      <c r="G9" s="28" t="s">
        <v>39</v>
      </c>
      <c r="H9" s="29"/>
      <c r="I9" s="28" t="s">
        <v>48</v>
      </c>
      <c r="J9" s="29"/>
      <c r="K9" s="28" t="s">
        <v>47</v>
      </c>
      <c r="L9" s="29"/>
      <c r="M9" s="28" t="s">
        <v>38</v>
      </c>
      <c r="N9" s="29"/>
      <c r="O9" s="28" t="s">
        <v>39</v>
      </c>
      <c r="P9" s="29"/>
      <c r="Q9" s="28" t="s">
        <v>48</v>
      </c>
    </row>
    <row r="10" spans="1:18" ht="30" customHeight="1">
      <c r="A10" s="2"/>
      <c r="B10" s="1"/>
      <c r="C10" s="22">
        <v>0</v>
      </c>
      <c r="D10" s="5"/>
      <c r="E10" s="22">
        <v>0</v>
      </c>
      <c r="F10" s="22"/>
      <c r="G10" s="22">
        <v>0</v>
      </c>
      <c r="H10" s="22"/>
      <c r="I10" s="22">
        <f>C10+E10+G10</f>
        <v>0</v>
      </c>
      <c r="J10" s="22"/>
      <c r="K10" s="22">
        <v>0</v>
      </c>
      <c r="L10" s="22"/>
      <c r="M10" s="22">
        <v>0</v>
      </c>
      <c r="N10" s="22"/>
      <c r="O10" s="22">
        <v>0</v>
      </c>
      <c r="P10" s="22"/>
      <c r="Q10" s="22">
        <v>0</v>
      </c>
    </row>
    <row r="11" spans="1:18" ht="43.5" thickBot="1">
      <c r="C11" s="30">
        <f t="shared" ref="C11:P11" si="0">SUM(C10:C10)</f>
        <v>0</v>
      </c>
      <c r="D11" s="23">
        <f t="shared" si="0"/>
        <v>0</v>
      </c>
      <c r="E11" s="30">
        <f t="shared" si="0"/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30">
        <f>SUM(Q10:Q10)</f>
        <v>0</v>
      </c>
      <c r="R11" s="31">
        <f t="shared" ref="R11" si="1">SUM(R10:R10)</f>
        <v>0</v>
      </c>
    </row>
    <row r="12" spans="1:18" ht="28.5" thickTop="1"/>
    <row r="13" spans="1:18">
      <c r="M13" s="32"/>
    </row>
    <row r="14" spans="1:18">
      <c r="M14" s="32"/>
    </row>
    <row r="15" spans="1:18">
      <c r="M15" s="32"/>
    </row>
    <row r="16" spans="1:18">
      <c r="M16" s="32"/>
    </row>
    <row r="17" spans="13:13">
      <c r="M17" s="32"/>
    </row>
    <row r="18" spans="13:13">
      <c r="M18" s="32"/>
    </row>
    <row r="19" spans="13:13">
      <c r="M19" s="32"/>
    </row>
    <row r="20" spans="13:13">
      <c r="M20" s="32"/>
    </row>
    <row r="21" spans="13:13">
      <c r="M21" s="32"/>
    </row>
    <row r="22" spans="13:13">
      <c r="M22" s="32"/>
    </row>
    <row r="23" spans="13:13">
      <c r="M23" s="32"/>
    </row>
    <row r="24" spans="13:13">
      <c r="M24" s="32"/>
    </row>
    <row r="25" spans="13:13">
      <c r="M25" s="32"/>
    </row>
    <row r="26" spans="13:13">
      <c r="M26" s="32"/>
    </row>
    <row r="27" spans="13:13">
      <c r="M27" s="32"/>
    </row>
    <row r="28" spans="13:13">
      <c r="M28" s="32"/>
    </row>
    <row r="29" spans="13:13">
      <c r="M29" s="32"/>
    </row>
    <row r="30" spans="13:13">
      <c r="M30" s="32"/>
    </row>
    <row r="31" spans="13:13">
      <c r="M31" s="32"/>
    </row>
    <row r="32" spans="13:13">
      <c r="M32" s="32"/>
    </row>
    <row r="33" spans="13:13">
      <c r="M33" s="32"/>
    </row>
    <row r="34" spans="13:13">
      <c r="M34" s="32"/>
    </row>
    <row r="35" spans="13:13">
      <c r="M35" s="32"/>
    </row>
    <row r="36" spans="13:13">
      <c r="M36" s="32"/>
    </row>
    <row r="37" spans="13:13">
      <c r="M37" s="32"/>
    </row>
    <row r="38" spans="13:13">
      <c r="M38" s="32"/>
    </row>
    <row r="39" spans="13:13">
      <c r="M39" s="32"/>
    </row>
    <row r="40" spans="13:13">
      <c r="M40" s="32"/>
    </row>
    <row r="41" spans="13:13">
      <c r="M41" s="32"/>
    </row>
    <row r="42" spans="13:13">
      <c r="M42" s="32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zoomScaleNormal="100" zoomScaleSheetLayoutView="100" workbookViewId="0">
      <selection activeCell="C15" sqref="C15"/>
    </sheetView>
  </sheetViews>
  <sheetFormatPr defaultColWidth="9.140625" defaultRowHeight="22.5"/>
  <cols>
    <col min="1" max="1" width="26.140625" style="148" bestFit="1" customWidth="1"/>
    <col min="2" max="2" width="1" style="148" customWidth="1"/>
    <col min="3" max="3" width="32.5703125" style="148" bestFit="1" customWidth="1"/>
    <col min="4" max="4" width="1" style="148" customWidth="1"/>
    <col min="5" max="5" width="13.5703125" style="150" bestFit="1" customWidth="1"/>
    <col min="6" max="6" width="1" style="148" customWidth="1"/>
    <col min="7" max="7" width="32.5703125" style="148" bestFit="1" customWidth="1"/>
    <col min="8" max="8" width="1" style="148" customWidth="1"/>
    <col min="9" max="9" width="13.5703125" style="150" bestFit="1" customWidth="1"/>
    <col min="10" max="10" width="1" style="148" customWidth="1"/>
    <col min="11" max="11" width="9.140625" style="148" customWidth="1"/>
    <col min="12" max="16384" width="9.140625" style="148"/>
  </cols>
  <sheetData>
    <row r="2" spans="1:14" ht="24">
      <c r="A2" s="257" t="s">
        <v>51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4" ht="24">
      <c r="A3" s="257" t="str">
        <f>'سرمایه‌گذاری در اوراق بهادار '!A3:Q3</f>
        <v>صورت وضعیت درآمدها</v>
      </c>
      <c r="B3" s="257" t="s">
        <v>18</v>
      </c>
      <c r="C3" s="257" t="s">
        <v>18</v>
      </c>
      <c r="D3" s="257" t="s">
        <v>18</v>
      </c>
      <c r="E3" s="257"/>
      <c r="F3" s="257"/>
      <c r="G3" s="257"/>
      <c r="H3" s="257"/>
      <c r="I3" s="257"/>
      <c r="J3" s="257"/>
      <c r="K3" s="257"/>
    </row>
    <row r="4" spans="1:14" ht="26.25">
      <c r="A4" s="245" t="str">
        <f>'سرمایه‌گذاری در اوراق بهادار '!A4:Q4</f>
        <v>برای ماه منتهی به 1403/04/31</v>
      </c>
      <c r="B4" s="245" t="s">
        <v>71</v>
      </c>
      <c r="C4" s="245" t="s">
        <v>0</v>
      </c>
      <c r="D4" s="245" t="s">
        <v>0</v>
      </c>
      <c r="E4" s="245"/>
      <c r="F4" s="245"/>
      <c r="G4" s="245"/>
      <c r="H4" s="245"/>
      <c r="I4" s="245"/>
      <c r="J4" s="245"/>
      <c r="K4" s="245"/>
      <c r="L4" s="97"/>
    </row>
    <row r="5" spans="1:14" ht="24">
      <c r="B5" s="149"/>
      <c r="C5" s="149"/>
      <c r="D5" s="149"/>
      <c r="E5" s="149"/>
      <c r="F5" s="149"/>
      <c r="G5" s="149"/>
    </row>
    <row r="6" spans="1:14" ht="28.5">
      <c r="A6" s="249" t="s">
        <v>61</v>
      </c>
      <c r="B6" s="249"/>
      <c r="C6" s="249"/>
      <c r="D6" s="249"/>
      <c r="E6" s="249"/>
      <c r="F6" s="249"/>
      <c r="G6" s="249"/>
      <c r="H6" s="249"/>
      <c r="I6" s="249"/>
      <c r="J6" s="249"/>
    </row>
    <row r="7" spans="1:14" ht="28.5">
      <c r="A7" s="109"/>
      <c r="B7" s="109"/>
      <c r="C7" s="109"/>
      <c r="D7" s="109"/>
      <c r="E7" s="151"/>
      <c r="F7" s="109"/>
      <c r="G7" s="109"/>
      <c r="H7" s="109"/>
      <c r="I7" s="151"/>
      <c r="J7" s="109"/>
    </row>
    <row r="8" spans="1:14" ht="24.75" thickBot="1">
      <c r="A8" s="258" t="s">
        <v>41</v>
      </c>
      <c r="B8" s="258" t="s">
        <v>41</v>
      </c>
      <c r="C8" s="258" t="str">
        <f>'درآمد ناشی از فروش '!C7</f>
        <v>طی تیر ماه</v>
      </c>
      <c r="D8" s="258" t="s">
        <v>20</v>
      </c>
      <c r="E8" s="258" t="s">
        <v>20</v>
      </c>
      <c r="G8" s="258" t="str">
        <f>'درآمد ناشی از فروش '!K7</f>
        <v>از ابتدای سال مالی تا پایان تیر ماه</v>
      </c>
      <c r="H8" s="258" t="s">
        <v>21</v>
      </c>
      <c r="I8" s="258" t="s">
        <v>21</v>
      </c>
    </row>
    <row r="9" spans="1:14" ht="32.25" thickBot="1">
      <c r="A9" s="152" t="s">
        <v>42</v>
      </c>
      <c r="C9" s="152" t="s">
        <v>43</v>
      </c>
      <c r="E9" s="153" t="s">
        <v>44</v>
      </c>
      <c r="G9" s="152" t="s">
        <v>43</v>
      </c>
      <c r="I9" s="153" t="s">
        <v>44</v>
      </c>
    </row>
    <row r="10" spans="1:14" ht="24.75">
      <c r="A10" s="106" t="s">
        <v>49</v>
      </c>
      <c r="B10" s="106"/>
      <c r="C10" s="172">
        <v>231781</v>
      </c>
      <c r="D10" s="154"/>
      <c r="E10" s="155">
        <f>C10/$C$15</f>
        <v>0.41413202925248221</v>
      </c>
      <c r="F10" s="154"/>
      <c r="G10" s="172">
        <v>4272299</v>
      </c>
      <c r="H10" s="154"/>
      <c r="I10" s="155">
        <f>G10/$G$15</f>
        <v>0.38173372897908564</v>
      </c>
      <c r="K10" s="156"/>
      <c r="L10" s="157"/>
      <c r="M10" s="156"/>
      <c r="N10" s="157"/>
    </row>
    <row r="11" spans="1:14" ht="24.75">
      <c r="A11" s="106" t="s">
        <v>76</v>
      </c>
      <c r="B11" s="106"/>
      <c r="C11" s="173">
        <v>307571</v>
      </c>
      <c r="D11" s="154"/>
      <c r="E11" s="155">
        <f t="shared" ref="E11:E14" si="0">C11/$C$15</f>
        <v>0.54954893787331671</v>
      </c>
      <c r="F11" s="154"/>
      <c r="G11" s="173">
        <v>1206398</v>
      </c>
      <c r="H11" s="154"/>
      <c r="I11" s="155">
        <f t="shared" ref="I11:I14" si="1">G11/$G$15</f>
        <v>0.1077927380955572</v>
      </c>
      <c r="K11" s="156"/>
      <c r="L11" s="157"/>
      <c r="M11" s="156"/>
      <c r="N11" s="157"/>
    </row>
    <row r="12" spans="1:14" ht="24.75">
      <c r="A12" s="106" t="s">
        <v>83</v>
      </c>
      <c r="B12" s="106"/>
      <c r="C12" s="173">
        <v>6336</v>
      </c>
      <c r="D12" s="154"/>
      <c r="E12" s="155">
        <f t="shared" si="0"/>
        <v>1.1320774944209092E-2</v>
      </c>
      <c r="F12" s="154"/>
      <c r="G12" s="173">
        <v>24784</v>
      </c>
      <c r="H12" s="154"/>
      <c r="I12" s="155">
        <f t="shared" si="1"/>
        <v>2.2144725214732533E-3</v>
      </c>
      <c r="K12" s="156"/>
      <c r="L12" s="157"/>
      <c r="M12" s="156"/>
      <c r="N12" s="157"/>
    </row>
    <row r="13" spans="1:14" ht="24.75">
      <c r="A13" s="106" t="s">
        <v>84</v>
      </c>
      <c r="B13" s="106"/>
      <c r="C13" s="173">
        <v>4760</v>
      </c>
      <c r="D13" s="154"/>
      <c r="E13" s="155">
        <f t="shared" si="0"/>
        <v>8.5048751159146584E-3</v>
      </c>
      <c r="F13" s="154"/>
      <c r="G13" s="173">
        <v>18621</v>
      </c>
      <c r="H13" s="154"/>
      <c r="I13" s="155">
        <f t="shared" si="1"/>
        <v>1.6638029705597745E-3</v>
      </c>
      <c r="K13" s="156"/>
      <c r="L13" s="157"/>
      <c r="M13" s="156"/>
      <c r="N13" s="157"/>
    </row>
    <row r="14" spans="1:14" ht="24.75">
      <c r="A14" s="106" t="s">
        <v>104</v>
      </c>
      <c r="B14" s="106"/>
      <c r="C14" s="174">
        <v>9231</v>
      </c>
      <c r="D14" s="154"/>
      <c r="E14" s="155">
        <f t="shared" si="0"/>
        <v>1.6493382814077355E-2</v>
      </c>
      <c r="F14" s="154"/>
      <c r="G14" s="174">
        <v>5669728</v>
      </c>
      <c r="H14" s="154"/>
      <c r="I14" s="155">
        <f t="shared" si="1"/>
        <v>0.50659525743332412</v>
      </c>
      <c r="K14" s="156"/>
      <c r="L14" s="157"/>
      <c r="M14" s="156"/>
      <c r="N14" s="157"/>
    </row>
    <row r="15" spans="1:14" s="97" customFormat="1" ht="36.75" customHeight="1" thickBot="1">
      <c r="C15" s="270">
        <f>SUM(C10:C14)</f>
        <v>559679</v>
      </c>
      <c r="D15" s="154">
        <f t="shared" ref="D15:J15" si="2">SUM(D10:D12)</f>
        <v>0</v>
      </c>
      <c r="E15" s="158">
        <f>SUM(E10:E14)</f>
        <v>1</v>
      </c>
      <c r="F15" s="154">
        <f t="shared" si="2"/>
        <v>0</v>
      </c>
      <c r="G15" s="270">
        <f>SUM(G10:G14)</f>
        <v>11191830</v>
      </c>
      <c r="H15" s="154">
        <f t="shared" si="2"/>
        <v>0</v>
      </c>
      <c r="I15" s="158">
        <f>SUM(I10:I14)</f>
        <v>1</v>
      </c>
      <c r="J15" s="97">
        <f t="shared" si="2"/>
        <v>0</v>
      </c>
      <c r="K15" s="105"/>
    </row>
    <row r="16" spans="1:14" ht="23.25" thickTop="1">
      <c r="C16" s="159"/>
      <c r="G16" s="159"/>
      <c r="K16" s="160"/>
    </row>
    <row r="17" spans="3:11">
      <c r="C17" s="159"/>
      <c r="G17" s="159"/>
      <c r="K17" s="160"/>
    </row>
    <row r="18" spans="3:11">
      <c r="C18" s="159"/>
      <c r="G18" s="159"/>
      <c r="K18" s="160"/>
    </row>
    <row r="19" spans="3:11">
      <c r="K19" s="160"/>
    </row>
    <row r="20" spans="3:11">
      <c r="C20" s="156"/>
      <c r="G20" s="156"/>
      <c r="K20" s="160"/>
    </row>
    <row r="21" spans="3:11">
      <c r="C21" s="159"/>
      <c r="G21" s="159"/>
      <c r="K21" s="160"/>
    </row>
    <row r="22" spans="3:11">
      <c r="K22" s="160"/>
    </row>
    <row r="23" spans="3:11">
      <c r="K23" s="160"/>
    </row>
    <row r="24" spans="3:11">
      <c r="K24" s="160"/>
    </row>
    <row r="25" spans="3:11">
      <c r="K25" s="160"/>
    </row>
    <row r="26" spans="3:11">
      <c r="K26" s="160"/>
    </row>
    <row r="27" spans="3:11">
      <c r="K27" s="160"/>
    </row>
    <row r="28" spans="3:11">
      <c r="K28" s="160"/>
    </row>
    <row r="29" spans="3:11">
      <c r="K29" s="160"/>
    </row>
    <row r="30" spans="3:11">
      <c r="K30" s="160"/>
    </row>
    <row r="31" spans="3:11">
      <c r="K31" s="160"/>
    </row>
    <row r="32" spans="3:11">
      <c r="K32" s="160"/>
    </row>
    <row r="33" spans="11:11">
      <c r="K33" s="160"/>
    </row>
    <row r="34" spans="11:11">
      <c r="K34" s="160"/>
    </row>
    <row r="35" spans="11:11">
      <c r="K35" s="160"/>
    </row>
    <row r="36" spans="11:11">
      <c r="K36" s="160"/>
    </row>
    <row r="37" spans="11:11">
      <c r="K37" s="160"/>
    </row>
    <row r="38" spans="11:11">
      <c r="K38" s="160"/>
    </row>
    <row r="39" spans="11:11">
      <c r="K39" s="160"/>
    </row>
    <row r="40" spans="11:11">
      <c r="K40" s="160"/>
    </row>
    <row r="41" spans="11:11">
      <c r="K41" s="160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E13" sqref="E13"/>
    </sheetView>
  </sheetViews>
  <sheetFormatPr defaultColWidth="12.140625" defaultRowHeight="22.5"/>
  <cols>
    <col min="1" max="1" width="42.42578125" style="148" bestFit="1" customWidth="1"/>
    <col min="2" max="2" width="0.5703125" style="148" customWidth="1"/>
    <col min="3" max="3" width="23.42578125" style="148" bestFit="1" customWidth="1"/>
    <col min="4" max="4" width="0.7109375" style="148" customWidth="1"/>
    <col min="5" max="5" width="43.7109375" style="148" customWidth="1"/>
    <col min="6" max="6" width="12.7109375" style="148" bestFit="1" customWidth="1"/>
    <col min="7" max="7" width="14" style="148" bestFit="1" customWidth="1"/>
    <col min="8" max="16384" width="12.140625" style="148"/>
  </cols>
  <sheetData>
    <row r="2" spans="1:13" ht="24">
      <c r="A2" s="257" t="s">
        <v>51</v>
      </c>
      <c r="B2" s="257"/>
      <c r="C2" s="257"/>
      <c r="D2" s="257"/>
      <c r="E2" s="257"/>
    </row>
    <row r="3" spans="1:13" ht="24">
      <c r="A3" s="257" t="s">
        <v>18</v>
      </c>
      <c r="B3" s="257" t="s">
        <v>18</v>
      </c>
      <c r="C3" s="257" t="s">
        <v>18</v>
      </c>
      <c r="D3" s="257" t="s">
        <v>18</v>
      </c>
      <c r="E3" s="257"/>
    </row>
    <row r="4" spans="1:13" ht="24">
      <c r="A4" s="257" t="str">
        <f>'درآمد سپرده بانکی '!A4:K4</f>
        <v>برای ماه منتهی به 1403/04/31</v>
      </c>
      <c r="B4" s="257" t="s">
        <v>0</v>
      </c>
      <c r="C4" s="257" t="s">
        <v>0</v>
      </c>
      <c r="D4" s="257" t="s">
        <v>0</v>
      </c>
      <c r="E4" s="257"/>
    </row>
    <row r="5" spans="1:13" ht="24">
      <c r="A5" s="149"/>
      <c r="B5" s="149"/>
      <c r="C5" s="149"/>
      <c r="D5" s="149"/>
      <c r="E5" s="149"/>
    </row>
    <row r="6" spans="1:13" ht="28.5">
      <c r="A6" s="249" t="s">
        <v>63</v>
      </c>
      <c r="B6" s="249"/>
      <c r="C6" s="249"/>
      <c r="D6" s="249"/>
      <c r="E6" s="249"/>
    </row>
    <row r="7" spans="1:13" ht="28.5">
      <c r="A7" s="109"/>
      <c r="B7" s="109"/>
      <c r="C7" s="109"/>
      <c r="D7" s="109"/>
      <c r="E7" s="109"/>
    </row>
    <row r="8" spans="1:13" ht="24.75" thickBot="1">
      <c r="A8" s="257" t="s">
        <v>45</v>
      </c>
      <c r="C8" s="161" t="str">
        <f>'درآمد ناشی از فروش '!C7</f>
        <v>طی تیر ماه</v>
      </c>
      <c r="E8" s="162" t="str">
        <f>'درآمد ناشی از فروش '!K7</f>
        <v>از ابتدای سال مالی تا پایان تیر ماه</v>
      </c>
      <c r="G8" s="103"/>
    </row>
    <row r="9" spans="1:13" ht="24.75" thickBot="1">
      <c r="A9" s="258" t="s">
        <v>45</v>
      </c>
      <c r="C9" s="161" t="s">
        <v>15</v>
      </c>
      <c r="E9" s="161" t="s">
        <v>15</v>
      </c>
      <c r="G9" s="103"/>
    </row>
    <row r="10" spans="1:13" ht="24">
      <c r="A10" s="163" t="s">
        <v>50</v>
      </c>
      <c r="C10" s="227">
        <v>0</v>
      </c>
      <c r="E10" s="172">
        <v>2897379514</v>
      </c>
      <c r="F10" s="103"/>
      <c r="G10" s="156"/>
      <c r="H10" s="156"/>
      <c r="I10" s="156"/>
      <c r="J10" s="156"/>
      <c r="K10" s="156"/>
    </row>
    <row r="11" spans="1:13" ht="24">
      <c r="A11" s="163" t="s">
        <v>109</v>
      </c>
      <c r="C11" s="228">
        <v>0</v>
      </c>
      <c r="E11" s="228">
        <v>0</v>
      </c>
      <c r="F11" s="103"/>
      <c r="G11" s="156"/>
      <c r="H11" s="156"/>
      <c r="I11" s="156"/>
      <c r="J11" s="156"/>
      <c r="K11" s="156"/>
    </row>
    <row r="12" spans="1:13" ht="24">
      <c r="A12" s="163" t="s">
        <v>75</v>
      </c>
      <c r="C12" s="174">
        <v>19654452</v>
      </c>
      <c r="E12" s="174">
        <v>96092333</v>
      </c>
      <c r="F12" s="103"/>
      <c r="G12" s="156"/>
      <c r="H12" s="156"/>
      <c r="I12" s="156"/>
      <c r="J12" s="156"/>
      <c r="K12" s="156"/>
    </row>
    <row r="13" spans="1:13" ht="27" thickBot="1">
      <c r="A13" s="163" t="s">
        <v>26</v>
      </c>
      <c r="C13" s="271">
        <f>SUM(C10:C12)</f>
        <v>19654452</v>
      </c>
      <c r="D13" s="97"/>
      <c r="E13" s="272">
        <f>SUM(E10:E12)</f>
        <v>2993471847</v>
      </c>
    </row>
    <row r="14" spans="1:13" ht="23.25" thickTop="1">
      <c r="M14" s="160"/>
    </row>
    <row r="15" spans="1:13">
      <c r="C15" s="156"/>
      <c r="E15" s="156"/>
      <c r="M15" s="160"/>
    </row>
    <row r="16" spans="1:13">
      <c r="C16" s="159"/>
      <c r="E16" s="159"/>
      <c r="M16" s="160"/>
    </row>
    <row r="17" spans="3:13">
      <c r="C17" s="159"/>
      <c r="E17" s="159"/>
      <c r="M17" s="160"/>
    </row>
    <row r="18" spans="3:13">
      <c r="C18" s="156"/>
      <c r="E18" s="156"/>
      <c r="M18" s="160"/>
    </row>
    <row r="19" spans="3:13">
      <c r="C19" s="159"/>
      <c r="E19" s="156"/>
      <c r="M19" s="160"/>
    </row>
    <row r="20" spans="3:13">
      <c r="M20" s="160"/>
    </row>
    <row r="21" spans="3:13">
      <c r="M21" s="160"/>
    </row>
    <row r="22" spans="3:13">
      <c r="M22" s="160"/>
    </row>
    <row r="23" spans="3:13">
      <c r="M23" s="160"/>
    </row>
    <row r="24" spans="3:13">
      <c r="M24" s="160"/>
    </row>
    <row r="25" spans="3:13">
      <c r="M25" s="160"/>
    </row>
    <row r="26" spans="3:13">
      <c r="M26" s="160"/>
    </row>
    <row r="27" spans="3:13">
      <c r="M27" s="160"/>
    </row>
    <row r="28" spans="3:13">
      <c r="M28" s="160"/>
    </row>
    <row r="29" spans="3:13">
      <c r="M29" s="160"/>
    </row>
    <row r="30" spans="3:13">
      <c r="M30" s="160"/>
    </row>
    <row r="31" spans="3:13">
      <c r="M31" s="160"/>
    </row>
    <row r="32" spans="3:13">
      <c r="M32" s="160"/>
    </row>
    <row r="33" spans="13:13">
      <c r="M33" s="160"/>
    </row>
    <row r="34" spans="13:13">
      <c r="M34" s="160"/>
    </row>
    <row r="35" spans="13:13">
      <c r="M35" s="160"/>
    </row>
    <row r="36" spans="13:13">
      <c r="M36" s="160"/>
    </row>
    <row r="37" spans="13:13">
      <c r="M37" s="160"/>
    </row>
    <row r="38" spans="13:13">
      <c r="M38" s="160"/>
    </row>
    <row r="39" spans="13:13">
      <c r="M39" s="160"/>
    </row>
    <row r="40" spans="13:13">
      <c r="M40" s="160"/>
    </row>
    <row r="41" spans="13:13">
      <c r="M41" s="160"/>
    </row>
    <row r="42" spans="13:13">
      <c r="M42" s="160"/>
    </row>
    <row r="43" spans="13:13">
      <c r="M43" s="160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2024-07-23T13:33:58Z</dcterms:modified>
</cp:coreProperties>
</file>