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Y:\fund\4 صندوق آهنگ سهام کیان\گزارش ماهانه\سال 1403\مرداد 05\"/>
    </mc:Choice>
  </mc:AlternateContent>
  <xr:revisionPtr revIDLastSave="0" documentId="13_ncr:1_{EF2036B0-6FB1-4723-AEAA-D41E124B5E87}" xr6:coauthVersionLast="47" xr6:coauthVersionMax="47" xr10:uidLastSave="{00000000-0000-0000-0000-000000000000}"/>
  <bookViews>
    <workbookView xWindow="-120" yWindow="-120" windowWidth="29040" windowHeight="15720" tabRatio="811" firstSheet="3" activeTab="13" xr2:uid="{00000000-000D-0000-FFFF-FFFF00000000}"/>
  </bookViews>
  <sheets>
    <sheet name="روکش" sheetId="20" r:id="rId1"/>
    <sheet name="سهام" sheetId="1" r:id="rId2"/>
    <sheet name="اوراق" sheetId="21" r:id="rId3"/>
    <sheet name="سپرده " sheetId="6" r:id="rId4"/>
    <sheet name="جمع درآمدها" sheetId="15" r:id="rId5"/>
    <sheet name="سرمایه‌گذاری در سهام " sheetId="11" r:id="rId6"/>
    <sheet name="سرمایه‌گذاری در اوراق بهادار " sheetId="18" r:id="rId7"/>
    <sheet name="درآمد سپرده بانکی " sheetId="13" r:id="rId8"/>
    <sheet name="سایر درآمدها " sheetId="14" r:id="rId9"/>
    <sheet name="درآمد سود سهام " sheetId="8" r:id="rId10"/>
    <sheet name="سود اوراق بهادار" sheetId="22" r:id="rId11"/>
    <sheet name="سودسپرده بانکی " sheetId="7" r:id="rId12"/>
    <sheet name="درآمد ناشی از فروش " sheetId="9" r:id="rId13"/>
    <sheet name="درآمد ناشی از تغییر قیمت اوراق " sheetId="10" r:id="rId14"/>
  </sheets>
  <definedNames>
    <definedName name="_xlnm._FilterDatabase" localSheetId="7" hidden="1">'درآمد سپرده بانکی '!$A$9:$K$9</definedName>
    <definedName name="_xlnm._FilterDatabase" localSheetId="13" hidden="1">'درآمد ناشی از تغییر قیمت اوراق '!$A$8:$X$8</definedName>
    <definedName name="_xlnm._FilterDatabase" localSheetId="12" hidden="1">'درآمد ناشی از فروش '!$A$8:$Q$8</definedName>
    <definedName name="_xlnm._FilterDatabase" localSheetId="8" hidden="1">'سایر درآمدها '!$A$9:$M$9</definedName>
    <definedName name="_xlnm._FilterDatabase" localSheetId="5" hidden="1">'سرمایه‌گذاری در سهام '!$A$9:$AA$9</definedName>
    <definedName name="_xlnm._FilterDatabase" localSheetId="1" hidden="1">سهام!$G$40:$G$77</definedName>
    <definedName name="_xlnm._FilterDatabase" localSheetId="10" hidden="1">'سود اوراق بهادار'!$A$8:$M$8</definedName>
    <definedName name="_xlnm._FilterDatabase" localSheetId="11" hidden="1">'سودسپرده بانکی '!$A$8:$M$8</definedName>
    <definedName name="aaa">'درآمد ناشی از تغییر قیمت اوراق '!$A$9:$A$27</definedName>
    <definedName name="_xlnm.Print_Area" localSheetId="2">اوراق!$A$1:$AK$13</definedName>
    <definedName name="_xlnm.Print_Area" localSheetId="4">'جمع درآمدها'!$A$1:$I$13</definedName>
    <definedName name="_xlnm.Print_Area" localSheetId="7">'درآمد سپرده بانکی '!$A$1:$J$15</definedName>
    <definedName name="_xlnm.Print_Area" localSheetId="9">'درآمد سود سهام '!$A$1:$S$24</definedName>
    <definedName name="_xlnm.Print_Area" localSheetId="13">'درآمد ناشی از تغییر قیمت اوراق '!$A$1:$Q$33</definedName>
    <definedName name="_xlnm.Print_Area" localSheetId="12">'درآمد ناشی از فروش '!$A$1:$Q$31</definedName>
    <definedName name="_xlnm.Print_Area" localSheetId="0">روکش!$A$1:$L$40</definedName>
    <definedName name="_xlnm.Print_Area" localSheetId="8">'سایر درآمدها '!$A$1:$E$13</definedName>
    <definedName name="_xlnm.Print_Area" localSheetId="3">'سپرده '!$A$1:$K$17</definedName>
    <definedName name="_xlnm.Print_Area" localSheetId="6">'سرمایه‌گذاری در اوراق بهادار '!$A$1:$Q$12</definedName>
    <definedName name="_xlnm.Print_Area" localSheetId="5">'سرمایه‌گذاری در سهام '!$A$1:$U$39</definedName>
    <definedName name="_xlnm.Print_Area" localSheetId="1">سهام!$A$1:$Z$36</definedName>
    <definedName name="_xlnm.Print_Area" localSheetId="10">'سود اوراق بهادار'!$A$1:$N$10</definedName>
    <definedName name="_xlnm.Print_Area" localSheetId="11">'سودسپرده بانکی '!$A$1:$N$14</definedName>
    <definedName name="_xlnm.Print_Titles" localSheetId="13">'درآمد ناشی از تغییر قیمت اوراق '!#REF!</definedName>
    <definedName name="_xlnm.Print_Titles" localSheetId="5">'سرمایه‌گذاری در سهام '!$8:$9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0" i="9" l="1"/>
  <c r="Q30" i="9"/>
  <c r="G15" i="11"/>
  <c r="I35" i="11"/>
  <c r="Q21" i="9"/>
  <c r="I10" i="9"/>
  <c r="Q32" i="10"/>
  <c r="O32" i="10"/>
  <c r="M32" i="10"/>
  <c r="I32" i="10"/>
  <c r="G32" i="10"/>
  <c r="E32" i="10"/>
  <c r="Q10" i="10"/>
  <c r="Q11" i="10"/>
  <c r="Q12" i="10"/>
  <c r="Q13" i="10"/>
  <c r="Q14" i="10"/>
  <c r="Q15" i="10"/>
  <c r="Q16" i="10"/>
  <c r="Q17" i="10"/>
  <c r="Q18" i="10"/>
  <c r="Q19" i="10"/>
  <c r="Q20" i="10"/>
  <c r="Q21" i="10"/>
  <c r="Q22" i="10"/>
  <c r="Q23" i="10"/>
  <c r="Q24" i="10"/>
  <c r="Q25" i="10"/>
  <c r="Q26" i="10"/>
  <c r="Q27" i="10"/>
  <c r="Q28" i="10"/>
  <c r="Q29" i="10"/>
  <c r="Q30" i="10"/>
  <c r="Q31" i="10"/>
  <c r="Q9" i="10"/>
  <c r="I10" i="10"/>
  <c r="I11" i="10"/>
  <c r="I12" i="10"/>
  <c r="I13" i="10"/>
  <c r="I14" i="10"/>
  <c r="I15" i="10"/>
  <c r="I16" i="10"/>
  <c r="I17" i="10"/>
  <c r="I18" i="10"/>
  <c r="I19" i="10"/>
  <c r="I20" i="10"/>
  <c r="I21" i="10"/>
  <c r="I22" i="10"/>
  <c r="I23" i="10"/>
  <c r="I24" i="10"/>
  <c r="I25" i="10"/>
  <c r="I26" i="10"/>
  <c r="I27" i="10"/>
  <c r="I28" i="10"/>
  <c r="I29" i="10"/>
  <c r="I30" i="10"/>
  <c r="I31" i="10"/>
  <c r="I9" i="10"/>
  <c r="O30" i="9"/>
  <c r="M30" i="9"/>
  <c r="G30" i="9"/>
  <c r="E30" i="9"/>
  <c r="Q10" i="9"/>
  <c r="Q11" i="9"/>
  <c r="Q12" i="9"/>
  <c r="Q13" i="9"/>
  <c r="Q14" i="9"/>
  <c r="Q15" i="9"/>
  <c r="Q16" i="9"/>
  <c r="Q17" i="9"/>
  <c r="Q18" i="9"/>
  <c r="Q19" i="9"/>
  <c r="Q20" i="9"/>
  <c r="Q22" i="9"/>
  <c r="Q23" i="9"/>
  <c r="Q24" i="9"/>
  <c r="Q25" i="9"/>
  <c r="Q26" i="9"/>
  <c r="Q27" i="9"/>
  <c r="Q28" i="9"/>
  <c r="Q29" i="9"/>
  <c r="Q9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9" i="9"/>
  <c r="M10" i="7"/>
  <c r="M14" i="7" s="1"/>
  <c r="M11" i="7"/>
  <c r="M12" i="7"/>
  <c r="M13" i="7"/>
  <c r="M9" i="7"/>
  <c r="G10" i="7"/>
  <c r="G11" i="7"/>
  <c r="G12" i="7"/>
  <c r="G13" i="7"/>
  <c r="G14" i="7" s="1"/>
  <c r="G9" i="7"/>
  <c r="K14" i="7"/>
  <c r="I14" i="7"/>
  <c r="E14" i="7"/>
  <c r="C14" i="7"/>
  <c r="S10" i="8"/>
  <c r="S11" i="8"/>
  <c r="S23" i="8" s="1"/>
  <c r="S12" i="8"/>
  <c r="S13" i="8"/>
  <c r="S14" i="8"/>
  <c r="S15" i="8"/>
  <c r="S16" i="8"/>
  <c r="S17" i="8"/>
  <c r="S18" i="8"/>
  <c r="S19" i="8"/>
  <c r="S20" i="8"/>
  <c r="S21" i="8"/>
  <c r="S22" i="8"/>
  <c r="S9" i="8"/>
  <c r="M10" i="8"/>
  <c r="M23" i="8" s="1"/>
  <c r="M11" i="8"/>
  <c r="M12" i="8"/>
  <c r="M13" i="8"/>
  <c r="M14" i="8"/>
  <c r="M15" i="8"/>
  <c r="M16" i="8"/>
  <c r="M17" i="8"/>
  <c r="M18" i="8"/>
  <c r="M19" i="8"/>
  <c r="M20" i="8"/>
  <c r="M21" i="8"/>
  <c r="M22" i="8"/>
  <c r="M9" i="8"/>
  <c r="Q23" i="8"/>
  <c r="O23" i="8"/>
  <c r="K23" i="8"/>
  <c r="I23" i="8"/>
  <c r="E12" i="14"/>
  <c r="E11" i="15" s="1"/>
  <c r="C12" i="14"/>
  <c r="I11" i="13"/>
  <c r="I15" i="13" s="1"/>
  <c r="I12" i="13"/>
  <c r="I13" i="13"/>
  <c r="I14" i="13"/>
  <c r="I10" i="13"/>
  <c r="E11" i="13"/>
  <c r="E12" i="13"/>
  <c r="E13" i="13"/>
  <c r="E14" i="13"/>
  <c r="E10" i="13"/>
  <c r="G15" i="13"/>
  <c r="E15" i="13"/>
  <c r="C15" i="13"/>
  <c r="O38" i="11"/>
  <c r="M38" i="11"/>
  <c r="E38" i="11"/>
  <c r="C38" i="11"/>
  <c r="E10" i="15"/>
  <c r="I10" i="15" s="1"/>
  <c r="K10" i="6"/>
  <c r="K11" i="6"/>
  <c r="K12" i="6"/>
  <c r="K13" i="6"/>
  <c r="K14" i="6"/>
  <c r="K9" i="6"/>
  <c r="I15" i="6"/>
  <c r="G15" i="6"/>
  <c r="E15" i="6"/>
  <c r="C15" i="6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12" i="1"/>
  <c r="W35" i="1"/>
  <c r="U35" i="1"/>
  <c r="O35" i="1"/>
  <c r="M35" i="1"/>
  <c r="K35" i="1"/>
  <c r="I35" i="1"/>
  <c r="G35" i="1"/>
  <c r="E35" i="1"/>
  <c r="Y35" i="1" l="1"/>
  <c r="I11" i="15"/>
  <c r="Q11" i="11" l="1"/>
  <c r="S11" i="11" s="1"/>
  <c r="U11" i="11" s="1"/>
  <c r="Q12" i="11"/>
  <c r="S12" i="11" s="1"/>
  <c r="U12" i="11" s="1"/>
  <c r="Q13" i="11"/>
  <c r="S13" i="11" s="1"/>
  <c r="U13" i="11" s="1"/>
  <c r="Q14" i="11"/>
  <c r="S14" i="11" s="1"/>
  <c r="U14" i="11" s="1"/>
  <c r="Q15" i="11"/>
  <c r="S15" i="11" s="1"/>
  <c r="U15" i="11" s="1"/>
  <c r="Q16" i="11"/>
  <c r="S16" i="11" s="1"/>
  <c r="U16" i="11" s="1"/>
  <c r="Q17" i="11"/>
  <c r="S17" i="11" s="1"/>
  <c r="U17" i="11" s="1"/>
  <c r="Q18" i="11"/>
  <c r="S18" i="11" s="1"/>
  <c r="U18" i="11" s="1"/>
  <c r="Q19" i="11"/>
  <c r="S19" i="11" s="1"/>
  <c r="U19" i="11" s="1"/>
  <c r="Q20" i="11"/>
  <c r="S20" i="11" s="1"/>
  <c r="U20" i="11" s="1"/>
  <c r="Q21" i="11"/>
  <c r="S21" i="11" s="1"/>
  <c r="U21" i="11" s="1"/>
  <c r="Q22" i="11"/>
  <c r="S22" i="11" s="1"/>
  <c r="U22" i="11" s="1"/>
  <c r="Q23" i="11"/>
  <c r="S23" i="11" s="1"/>
  <c r="U23" i="11" s="1"/>
  <c r="Q24" i="11"/>
  <c r="S24" i="11" s="1"/>
  <c r="U24" i="11" s="1"/>
  <c r="Q25" i="11"/>
  <c r="S25" i="11" s="1"/>
  <c r="U25" i="11" s="1"/>
  <c r="Q26" i="11"/>
  <c r="S26" i="11" s="1"/>
  <c r="U26" i="11" s="1"/>
  <c r="Q27" i="11"/>
  <c r="S27" i="11" s="1"/>
  <c r="U27" i="11" s="1"/>
  <c r="Q28" i="11"/>
  <c r="S28" i="11" s="1"/>
  <c r="U28" i="11" s="1"/>
  <c r="Q29" i="11"/>
  <c r="S29" i="11" s="1"/>
  <c r="U29" i="11" s="1"/>
  <c r="Q30" i="11"/>
  <c r="S30" i="11" s="1"/>
  <c r="U30" i="11" s="1"/>
  <c r="Q31" i="11"/>
  <c r="S31" i="11" s="1"/>
  <c r="U31" i="11" s="1"/>
  <c r="Q32" i="11"/>
  <c r="S32" i="11" s="1"/>
  <c r="U32" i="11" s="1"/>
  <c r="Q33" i="11"/>
  <c r="S33" i="11" s="1"/>
  <c r="U33" i="11" s="1"/>
  <c r="Q34" i="11"/>
  <c r="S34" i="11" s="1"/>
  <c r="U34" i="11" s="1"/>
  <c r="Q35" i="11"/>
  <c r="S35" i="11" s="1"/>
  <c r="U35" i="11" s="1"/>
  <c r="Q36" i="11"/>
  <c r="S36" i="11" s="1"/>
  <c r="U36" i="11" s="1"/>
  <c r="Q37" i="11"/>
  <c r="S37" i="11" s="1"/>
  <c r="U37" i="11" s="1"/>
  <c r="Q10" i="11"/>
  <c r="Q38" i="11" l="1"/>
  <c r="S10" i="11"/>
  <c r="G10" i="11"/>
  <c r="I10" i="11" s="1"/>
  <c r="K10" i="11" s="1"/>
  <c r="G37" i="11"/>
  <c r="G18" i="11"/>
  <c r="I18" i="11" s="1"/>
  <c r="G11" i="11"/>
  <c r="I11" i="11" s="1"/>
  <c r="G12" i="11"/>
  <c r="I12" i="11" s="1"/>
  <c r="G13" i="11"/>
  <c r="I13" i="11" s="1"/>
  <c r="G14" i="11"/>
  <c r="I14" i="11" s="1"/>
  <c r="I15" i="11"/>
  <c r="G16" i="11"/>
  <c r="I16" i="11" s="1"/>
  <c r="G17" i="11"/>
  <c r="I17" i="11" s="1"/>
  <c r="G19" i="11"/>
  <c r="I19" i="11" s="1"/>
  <c r="G20" i="11"/>
  <c r="I20" i="11" s="1"/>
  <c r="G21" i="11"/>
  <c r="I21" i="11" s="1"/>
  <c r="G22" i="11"/>
  <c r="I22" i="11" s="1"/>
  <c r="G23" i="11"/>
  <c r="I23" i="11" s="1"/>
  <c r="G24" i="11"/>
  <c r="I24" i="11" s="1"/>
  <c r="G25" i="11"/>
  <c r="I25" i="11" s="1"/>
  <c r="G26" i="11"/>
  <c r="I26" i="11" s="1"/>
  <c r="G27" i="11"/>
  <c r="G29" i="11"/>
  <c r="G30" i="11"/>
  <c r="G31" i="11"/>
  <c r="G32" i="11"/>
  <c r="G33" i="11"/>
  <c r="G34" i="11"/>
  <c r="G35" i="11"/>
  <c r="K35" i="11" s="1"/>
  <c r="G36" i="1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13" i="1"/>
  <c r="Q12" i="1"/>
  <c r="C8" i="18"/>
  <c r="I36" i="11" l="1"/>
  <c r="K36" i="11" s="1"/>
  <c r="I30" i="11"/>
  <c r="K30" i="11" s="1"/>
  <c r="I29" i="11"/>
  <c r="K29" i="11" s="1"/>
  <c r="I37" i="11"/>
  <c r="K37" i="11" s="1"/>
  <c r="I31" i="11"/>
  <c r="K31" i="11" s="1"/>
  <c r="I34" i="11"/>
  <c r="K34" i="11" s="1"/>
  <c r="I27" i="11"/>
  <c r="K27" i="11" s="1"/>
  <c r="I33" i="11"/>
  <c r="K33" i="11" s="1"/>
  <c r="S38" i="11"/>
  <c r="U10" i="11"/>
  <c r="U38" i="11" s="1"/>
  <c r="I32" i="11"/>
  <c r="K32" i="11" s="1"/>
  <c r="I7" i="8"/>
  <c r="C8" i="14"/>
  <c r="C8" i="13"/>
  <c r="E9" i="15" l="1"/>
  <c r="K15" i="6"/>
  <c r="E12" i="15" l="1"/>
  <c r="I9" i="15"/>
  <c r="I12" i="15" s="1"/>
  <c r="I7" i="6"/>
  <c r="A4" i="6"/>
  <c r="A3" i="6"/>
  <c r="A2" i="6"/>
  <c r="O7" i="8"/>
  <c r="K10" i="22"/>
  <c r="I10" i="22"/>
  <c r="E10" i="22"/>
  <c r="C10" i="22"/>
  <c r="M9" i="22"/>
  <c r="G9" i="22"/>
  <c r="G9" i="15" l="1"/>
  <c r="G11" i="15"/>
  <c r="G10" i="15"/>
  <c r="G10" i="22"/>
  <c r="M10" i="22"/>
  <c r="K24" i="11"/>
  <c r="K23" i="11"/>
  <c r="K22" i="11"/>
  <c r="K21" i="11"/>
  <c r="K20" i="11"/>
  <c r="K19" i="11"/>
  <c r="K18" i="11"/>
  <c r="K17" i="11"/>
  <c r="K16" i="11"/>
  <c r="K14" i="11"/>
  <c r="K12" i="11"/>
  <c r="K11" i="11"/>
  <c r="C7" i="6"/>
  <c r="K25" i="11"/>
  <c r="K26" i="11"/>
  <c r="Q11" i="18"/>
  <c r="O11" i="18"/>
  <c r="M11" i="18"/>
  <c r="K11" i="18"/>
  <c r="G11" i="18"/>
  <c r="E11" i="18"/>
  <c r="C11" i="18"/>
  <c r="G12" i="15" l="1"/>
  <c r="K13" i="11"/>
  <c r="K15" i="11"/>
  <c r="I10" i="18" l="1"/>
  <c r="I11" i="18" s="1"/>
  <c r="AA12" i="21" l="1"/>
  <c r="W12" i="21"/>
  <c r="S12" i="21"/>
  <c r="Q12" i="21"/>
  <c r="O12" i="21"/>
  <c r="AK12" i="21" l="1"/>
  <c r="AI12" i="21"/>
  <c r="AG12" i="21"/>
  <c r="D11" i="18" l="1"/>
  <c r="F11" i="18"/>
  <c r="H11" i="18"/>
  <c r="J11" i="18"/>
  <c r="L11" i="18"/>
  <c r="N11" i="18"/>
  <c r="P11" i="18"/>
  <c r="E8" i="14" l="1"/>
  <c r="G8" i="13"/>
  <c r="K8" i="18"/>
  <c r="J15" i="13" l="1"/>
  <c r="H15" i="13"/>
  <c r="F15" i="13"/>
  <c r="D15" i="13"/>
  <c r="R11" i="18"/>
  <c r="C4" i="18"/>
  <c r="A3" i="18"/>
  <c r="A3" i="13" s="1"/>
  <c r="AA34" i="11"/>
  <c r="R19" i="8"/>
  <c r="P19" i="8"/>
  <c r="N19" i="8"/>
  <c r="L19" i="8"/>
  <c r="J19" i="8"/>
  <c r="A4" i="15"/>
  <c r="A4" i="7" s="1"/>
  <c r="A4" i="22" l="1"/>
  <c r="A4" i="8"/>
  <c r="A4" i="10" s="1"/>
  <c r="A4" i="9" s="1"/>
  <c r="A4" i="11" l="1"/>
  <c r="A4" i="18" s="1"/>
  <c r="A4" i="13" s="1"/>
  <c r="A4" i="14" s="1"/>
  <c r="G28" i="11" l="1"/>
  <c r="G38" i="11" s="1"/>
  <c r="I28" i="11" l="1"/>
  <c r="K28" i="11" l="1"/>
  <c r="K38" i="11" s="1"/>
  <c r="I38" i="11"/>
  <c r="L27" i="9"/>
  <c r="J27" i="9"/>
  <c r="P27" i="9"/>
  <c r="N27" i="9"/>
  <c r="H27" i="9"/>
</calcChain>
</file>

<file path=xl/sharedStrings.xml><?xml version="1.0" encoding="utf-8"?>
<sst xmlns="http://schemas.openxmlformats.org/spreadsheetml/2006/main" count="479" uniqueCount="146">
  <si>
    <t>برای ماه منتهی به 1398/03/31</t>
  </si>
  <si>
    <t>نام شرکت</t>
  </si>
  <si>
    <t>تغییرات طی دوره</t>
  </si>
  <si>
    <t>1398/03/31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</si>
  <si>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</si>
  <si>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</si>
  <si>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</si>
  <si>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</si>
  <si>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</si>
  <si>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</si>
  <si>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</si>
  <si>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</si>
  <si>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نرخ سود</t>
  </si>
  <si>
    <t xml:space="preserve">درصد به کل دارایی‌ها </t>
  </si>
  <si>
    <t xml:space="preserve">سپرده </t>
  </si>
  <si>
    <t>مبلغ</t>
  </si>
  <si>
    <t>افزایش</t>
  </si>
  <si>
    <t>کاهش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</si>
  <si>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</si>
  <si>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</si>
  <si>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</si>
  <si>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</si>
  <si>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</si>
  <si>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</si>
  <si>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</si>
  <si>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</si>
  <si>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</si>
  <si>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</si>
  <si>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</si>
  <si>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</si>
  <si>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</si>
  <si>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</si>
  <si>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</si>
  <si>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</si>
  <si>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</si>
  <si>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</si>
  <si>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</si>
  <si>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</si>
  <si>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</si>
  <si>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</si>
  <si>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</si>
  <si>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نام سپرده بانکی</t>
  </si>
  <si>
    <t>نام سپرده</t>
  </si>
  <si>
    <t>سود سپرده بانکی و گواهی سپرده</t>
  </si>
  <si>
    <t>درصد سود به میانگین سپرده</t>
  </si>
  <si>
    <t xml:space="preserve">سایر درآمدها </t>
  </si>
  <si>
    <t>برای ماه منتهی به 1398/04/31</t>
  </si>
  <si>
    <t>درآمد سود اوراق</t>
  </si>
  <si>
    <t>جمع</t>
  </si>
  <si>
    <t>بانک خاورمیانه مهستان</t>
  </si>
  <si>
    <t>سایر درآمدها</t>
  </si>
  <si>
    <t>صندوق سرمایه‌گذاری آهنگ سهام کیان</t>
  </si>
  <si>
    <t>1- سرمایه گذاری ها</t>
  </si>
  <si>
    <t>1-1-سرمایه‌گذاری در سهام و حق تقدم سهام</t>
  </si>
  <si>
    <t>2-1- سرمایه‌گذاری در  سپرده‌ بانکی</t>
  </si>
  <si>
    <t>یادداشت</t>
  </si>
  <si>
    <t>2- درآمد حاصل از سرمایه گذاری ها</t>
  </si>
  <si>
    <t>ب-سود اوراق بهادار با درآمد ثابت و سپرده بانکی</t>
  </si>
  <si>
    <t>الف-درآمد سود سهام</t>
  </si>
  <si>
    <t>ج-سود(زیان) حاصل از فروش اوراق بهادار</t>
  </si>
  <si>
    <t>1-2-درآمد حاصل از سرمایه­گذاری در سهام و حق تقدم سهام:</t>
  </si>
  <si>
    <t>3-2-درآمد حاصل از سرمایه گذاری در سپرده بانکی و گواهی سپرده:</t>
  </si>
  <si>
    <t>2-2-درآمد حاصل از سرمایه­گذاری در اوراق بهادار با درآمد ثابت:</t>
  </si>
  <si>
    <t>4-2-سایر درآمدها:</t>
  </si>
  <si>
    <t>سرمایه گذاری دارویی تامین</t>
  </si>
  <si>
    <t>سیمان خوزستان</t>
  </si>
  <si>
    <t>م .صنایع و معادن احیاء سپاهان</t>
  </si>
  <si>
    <t>بانک ملت</t>
  </si>
  <si>
    <t>پخش البرز</t>
  </si>
  <si>
    <t>صورت وضعیت پرتفوی</t>
  </si>
  <si>
    <t xml:space="preserve">گزارش وضعیت پرتفوی ماهانه </t>
  </si>
  <si>
    <t>برای ماه منتهی به 1399/04/31</t>
  </si>
  <si>
    <t>1399/07/30</t>
  </si>
  <si>
    <t>1399/08/30</t>
  </si>
  <si>
    <t>بانک خاورمیانه</t>
  </si>
  <si>
    <t>تعدیل کارمزد کارگزار</t>
  </si>
  <si>
    <t>بانک اقتصاد نوین توحید</t>
  </si>
  <si>
    <t>کل دارایی ها</t>
  </si>
  <si>
    <t>توزیع دارو پخش</t>
  </si>
  <si>
    <t>سیمان‌شاهرود</t>
  </si>
  <si>
    <t>سیمان‌مازندران‌</t>
  </si>
  <si>
    <t>سرمایه گذاری تامین اجتماعی</t>
  </si>
  <si>
    <t>پالایش نفت اصفهان</t>
  </si>
  <si>
    <t>بانک سامان زعفرانیه</t>
  </si>
  <si>
    <t>بانک ملی الوند</t>
  </si>
  <si>
    <t>سرمایه‌گذاری‌صندوق‌بازنشستگی‌</t>
  </si>
  <si>
    <t>داروسازی‌ اکسیر</t>
  </si>
  <si>
    <t>سیمان‌ صوفیان‌</t>
  </si>
  <si>
    <t>درآمدها</t>
  </si>
  <si>
    <t>مبین انرژی خلیج فارس</t>
  </si>
  <si>
    <t>2-1-سرمایه‌گذاری در اوراق بهادار با درآمد ثابت</t>
  </si>
  <si>
    <t>دارای مجوز سازمان</t>
  </si>
  <si>
    <t>بورسی یا فرابورسی</t>
  </si>
  <si>
    <t>تاریخ انتشار</t>
  </si>
  <si>
    <t>تاریخ سررسید</t>
  </si>
  <si>
    <t>نرخ موثر</t>
  </si>
  <si>
    <t>قیمت بازار هر ورقه</t>
  </si>
  <si>
    <t>کربن‌ ایران‌</t>
  </si>
  <si>
    <t>گروه مالی صبا تامین</t>
  </si>
  <si>
    <t>تجارت الکترونیک  پارسیان</t>
  </si>
  <si>
    <t>البرزدارو</t>
  </si>
  <si>
    <t>زغال سنگ پروده طبس</t>
  </si>
  <si>
    <t>صنایع‌ لاستیکی‌  سهند</t>
  </si>
  <si>
    <t>صنایع شیمیایی کیمیاگران امروز</t>
  </si>
  <si>
    <t>بانک پاسارگاد الوند</t>
  </si>
  <si>
    <t>پتروشیمی‌ خارک‌</t>
  </si>
  <si>
    <t>ح. مبین انرژی خلیج فارس</t>
  </si>
  <si>
    <t>1403/02/22</t>
  </si>
  <si>
    <t>1403/02/26</t>
  </si>
  <si>
    <t>د-درآمد ناشی از تغيير قیمت اوراق بهادار</t>
  </si>
  <si>
    <t>بانک خاورمیانه مهستان 1005-10-810-707073565</t>
  </si>
  <si>
    <t>بانک اقتصاد نوین توحید 12485067333911</t>
  </si>
  <si>
    <t>بانک سامان زعفرانیه 8648104013808</t>
  </si>
  <si>
    <t>بانک پاسارگاد الوند 209-8100-17419217-1</t>
  </si>
  <si>
    <t>ب-سود اوراق بهادار با درآمد ثابت</t>
  </si>
  <si>
    <t>-</t>
  </si>
  <si>
    <t>درآمد حاصل از سرمایه گذاری در سهام و حق تقدم سهام</t>
  </si>
  <si>
    <t>درآمد حاصل از سرمایه گذاری در سپرده بانکی و گواهی سپرده</t>
  </si>
  <si>
    <t>1403/03/09</t>
  </si>
  <si>
    <t>1403/03/19</t>
  </si>
  <si>
    <t>1403/03/12</t>
  </si>
  <si>
    <t>1403/03/30</t>
  </si>
  <si>
    <t>1403/03/13</t>
  </si>
  <si>
    <t>1403/03/21</t>
  </si>
  <si>
    <t>2-1-</t>
  </si>
  <si>
    <t>2-2-</t>
  </si>
  <si>
    <t>2-3-</t>
  </si>
  <si>
    <t>جمع درآمدها طی دوره</t>
  </si>
  <si>
    <t>جمع درآمدها از اول دوره</t>
  </si>
  <si>
    <t>1403/04/31</t>
  </si>
  <si>
    <t>1403/04/30</t>
  </si>
  <si>
    <t>1403/04/19</t>
  </si>
  <si>
    <t>1403/04/28</t>
  </si>
  <si>
    <t xml:space="preserve"> منتهی به 1403/05/31</t>
  </si>
  <si>
    <t>سپید ماکیان</t>
  </si>
  <si>
    <t>موتوژن‌</t>
  </si>
  <si>
    <t>پالایش نفت تبریز</t>
  </si>
  <si>
    <t>فولاد کاوه جنوب کیش</t>
  </si>
  <si>
    <t>برای ماه منتهی به 1403/05/31</t>
  </si>
  <si>
    <t>1403/05/31</t>
  </si>
  <si>
    <t xml:space="preserve">از ابتدای سال مالی تا پایان مرداد ماه </t>
  </si>
  <si>
    <t>طی مرداد ماه</t>
  </si>
  <si>
    <t>از ابتدای سال مالی تا پایان مرداد ماه</t>
  </si>
  <si>
    <t>بانک دی حافظ 0204407753001</t>
  </si>
  <si>
    <t>بانک ملی الوند 0228569775003</t>
  </si>
  <si>
    <t>1403/05/11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</si>
</sst>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(* #,##0_);_(* \(#,##0\);_(* &quot;-&quot;_);_(@_)"/>
    <numFmt numFmtId="43" formatCode="_(* #,##0.00_);_(* \(#,##0.00\);_(* &quot;-&quot;??_);_(@_)"/>
    <numFmt numFmtId="164" formatCode="_-* #,##0.00_-;_-* #,##0.00\-;_-* &quot;-&quot;??_-;_-@_-"/>
    <numFmt numFmtId="165" formatCode="_(* #,##0_);_(* \(#,##0\);_(* &quot;-&quot;??_);_(@_)"/>
    <numFmt numFmtId="166" formatCode="#,##0;\(#,##0\)"/>
    <numFmt numFmtId="167" formatCode="_-* #,##0_-;_-* #,##0\-;_-* &quot;-&quot;??_-;_-@_-"/>
    <numFmt numFmtId="168" formatCode="0_);[Red]\(0\)"/>
  </numFmts>
  <fonts count="65" x14ac:knownFonts="1">
    <font>
      <sz val="11"/>
      <name val="Calibri"/>
    </font>
    <font>
      <sz val="11"/>
      <name val="Calibri"/>
      <family val="2"/>
    </font>
    <font>
      <sz val="11"/>
      <name val="Calibri"/>
      <family val="2"/>
    </font>
    <font>
      <b/>
      <sz val="18"/>
      <color rgb="FF000000"/>
      <name val="B Nazanin"/>
      <charset val="178"/>
    </font>
    <font>
      <sz val="14"/>
      <name val="B Nazanin"/>
      <charset val="178"/>
    </font>
    <font>
      <b/>
      <sz val="14"/>
      <color rgb="FF000000"/>
      <name val="B Nazanin"/>
      <charset val="178"/>
    </font>
    <font>
      <b/>
      <sz val="14"/>
      <name val="B Nazanin"/>
      <charset val="178"/>
    </font>
    <font>
      <b/>
      <sz val="18"/>
      <name val="B Nazanin"/>
      <charset val="178"/>
    </font>
    <font>
      <sz val="18"/>
      <name val="B Nazanin"/>
      <charset val="178"/>
    </font>
    <font>
      <sz val="22"/>
      <name val="B Nazanin"/>
      <charset val="178"/>
    </font>
    <font>
      <b/>
      <sz val="22"/>
      <color rgb="FF000000"/>
      <name val="B Nazanin"/>
      <charset val="178"/>
    </font>
    <font>
      <sz val="16"/>
      <name val="B Nazanin"/>
      <charset val="178"/>
    </font>
    <font>
      <b/>
      <sz val="16"/>
      <color rgb="FF000000"/>
      <name val="B Nazanin"/>
      <charset val="178"/>
    </font>
    <font>
      <b/>
      <sz val="16"/>
      <name val="B Nazanin"/>
      <charset val="178"/>
    </font>
    <font>
      <b/>
      <sz val="20"/>
      <color rgb="FF0062AC"/>
      <name val="B Titr"/>
      <charset val="178"/>
    </font>
    <font>
      <b/>
      <sz val="20"/>
      <color rgb="FF0062AC"/>
      <name val="B Nazanin"/>
      <charset val="178"/>
    </font>
    <font>
      <b/>
      <sz val="14"/>
      <color rgb="FF0062AC"/>
      <name val="B Titr"/>
      <charset val="178"/>
    </font>
    <font>
      <b/>
      <sz val="18"/>
      <color rgb="FF0062AC"/>
      <name val="B Titr"/>
      <charset val="178"/>
    </font>
    <font>
      <b/>
      <sz val="22"/>
      <color rgb="FF0062AC"/>
      <name val="B Nazanin"/>
      <charset val="178"/>
    </font>
    <font>
      <b/>
      <sz val="16"/>
      <color rgb="FF0062AC"/>
      <name val="B Titr"/>
      <charset val="178"/>
    </font>
    <font>
      <sz val="14"/>
      <color theme="1"/>
      <name val="B Titr"/>
      <charset val="178"/>
    </font>
    <font>
      <b/>
      <sz val="40"/>
      <color theme="1"/>
      <name val="B Nazanin"/>
      <charset val="178"/>
    </font>
    <font>
      <b/>
      <sz val="26"/>
      <color theme="1"/>
      <name val="B Nazanin"/>
      <charset val="178"/>
    </font>
    <font>
      <b/>
      <sz val="20"/>
      <name val="B Nazanin"/>
      <charset val="178"/>
    </font>
    <font>
      <sz val="20"/>
      <name val="B Nazanin"/>
      <charset val="178"/>
    </font>
    <font>
      <sz val="20"/>
      <color theme="1"/>
      <name val="B Nazanin"/>
      <charset val="178"/>
    </font>
    <font>
      <b/>
      <sz val="20"/>
      <color rgb="FF000000"/>
      <name val="B Nazanin"/>
      <charset val="178"/>
    </font>
    <font>
      <b/>
      <sz val="24"/>
      <name val="B Nazanin"/>
      <charset val="178"/>
    </font>
    <font>
      <b/>
      <sz val="26"/>
      <color rgb="FF000000"/>
      <name val="B Nazanin"/>
      <charset val="178"/>
    </font>
    <font>
      <sz val="26"/>
      <name val="B Nazanin"/>
      <charset val="178"/>
    </font>
    <font>
      <b/>
      <sz val="26"/>
      <name val="B Nazanin"/>
      <charset val="178"/>
    </font>
    <font>
      <sz val="48"/>
      <name val="B Nazanin"/>
      <charset val="178"/>
    </font>
    <font>
      <b/>
      <sz val="10"/>
      <color rgb="FF000000"/>
      <name val="B Nazanin"/>
      <charset val="178"/>
    </font>
    <font>
      <sz val="9"/>
      <color rgb="FF000000"/>
      <name val="Tahoma"/>
      <family val="2"/>
    </font>
    <font>
      <sz val="24"/>
      <name val="B Nazanin"/>
      <charset val="178"/>
    </font>
    <font>
      <b/>
      <sz val="16"/>
      <color theme="1"/>
      <name val="B Nazanin"/>
      <charset val="178"/>
    </font>
    <font>
      <sz val="22"/>
      <color rgb="FFFF0000"/>
      <name val="B Nazanin"/>
      <charset val="178"/>
    </font>
    <font>
      <sz val="18"/>
      <color rgb="FF000000"/>
      <name val="B Nazanin"/>
      <charset val="178"/>
    </font>
    <font>
      <sz val="20"/>
      <color rgb="FF000000"/>
      <name val="B Nazanin"/>
      <charset val="178"/>
    </font>
    <font>
      <sz val="28"/>
      <name val="B Nazanin"/>
      <charset val="178"/>
    </font>
    <font>
      <b/>
      <sz val="20"/>
      <color rgb="FFFFFF00"/>
      <name val="B Nazanin"/>
      <charset val="178"/>
    </font>
    <font>
      <sz val="24"/>
      <color theme="1"/>
      <name val="B Nazanin"/>
      <charset val="178"/>
    </font>
    <font>
      <sz val="24"/>
      <color rgb="FF000000"/>
      <name val="Tahoma"/>
      <family val="2"/>
    </font>
    <font>
      <sz val="22"/>
      <color rgb="FF000000"/>
      <name val="Tahoma"/>
      <family val="2"/>
    </font>
    <font>
      <sz val="18"/>
      <color rgb="FFFF0000"/>
      <name val="B Nazanin"/>
      <charset val="178"/>
    </font>
    <font>
      <b/>
      <sz val="10"/>
      <color rgb="FF000000"/>
      <name val="B Nazanin"/>
      <charset val="178"/>
    </font>
    <font>
      <b/>
      <sz val="10"/>
      <color rgb="FF000000"/>
      <name val="IRANSans"/>
      <family val="2"/>
    </font>
    <font>
      <b/>
      <sz val="10"/>
      <color rgb="FFFFFFFF"/>
      <name val="IRANSans"/>
      <family val="2"/>
    </font>
    <font>
      <b/>
      <sz val="48"/>
      <name val="B Nazanin"/>
      <charset val="178"/>
    </font>
    <font>
      <b/>
      <sz val="22"/>
      <name val="B Nazanin"/>
      <charset val="178"/>
    </font>
    <font>
      <b/>
      <sz val="26"/>
      <name val="B Titr"/>
      <charset val="178"/>
    </font>
    <font>
      <b/>
      <sz val="20"/>
      <name val="B Titr"/>
      <charset val="178"/>
    </font>
    <font>
      <sz val="12"/>
      <color rgb="FF000000"/>
      <name val="B Nazanin"/>
      <charset val="178"/>
    </font>
    <font>
      <sz val="18"/>
      <name val="Calibri"/>
      <family val="2"/>
    </font>
    <font>
      <sz val="16"/>
      <color rgb="FF000000"/>
      <name val="B Nazanin"/>
      <charset val="178"/>
    </font>
    <font>
      <sz val="20"/>
      <color rgb="FFFFFF00"/>
      <name val="B Nazanin"/>
      <charset val="178"/>
    </font>
    <font>
      <sz val="16"/>
      <color rgb="FFFFFF00"/>
      <name val="B Nazanin"/>
      <charset val="178"/>
    </font>
    <font>
      <sz val="8"/>
      <name val="Calibri"/>
      <family val="2"/>
    </font>
    <font>
      <b/>
      <sz val="36"/>
      <color rgb="FFFFFF00"/>
      <name val="B Nazanin"/>
      <charset val="178"/>
    </font>
    <font>
      <sz val="28"/>
      <color rgb="FFFFFF00"/>
      <name val="B Nazanin"/>
      <charset val="178"/>
    </font>
    <font>
      <sz val="16"/>
      <name val="Calibri"/>
      <family val="2"/>
    </font>
    <font>
      <b/>
      <sz val="24"/>
      <color rgb="FF000000"/>
      <name val="B Nazanin"/>
      <charset val="178"/>
    </font>
    <font>
      <sz val="20"/>
      <color rgb="FFFF0000"/>
      <name val="B Nazanin"/>
      <charset val="178"/>
    </font>
    <font>
      <sz val="26"/>
      <name val="Calibri"/>
      <family val="2"/>
    </font>
    <font>
      <sz val="26"/>
      <color rgb="FFFF0000"/>
      <name val="B Nazanin"/>
      <charset val="178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0C4DE"/>
        <bgColor indexed="64"/>
      </patternFill>
    </fill>
    <fill>
      <patternFill patternType="solid">
        <fgColor rgb="FF4682B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rgb="FF0070C0"/>
      </left>
      <right style="medium">
        <color rgb="FF0070C0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indexed="64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</cellStyleXfs>
  <cellXfs count="299">
    <xf numFmtId="0" fontId="0" fillId="0" borderId="0" xfId="0"/>
    <xf numFmtId="0" fontId="8" fillId="0" borderId="0" xfId="0" applyFont="1"/>
    <xf numFmtId="0" fontId="7" fillId="0" borderId="0" xfId="0" applyFont="1"/>
    <xf numFmtId="3" fontId="8" fillId="0" borderId="0" xfId="0" applyNumberFormat="1" applyFont="1"/>
    <xf numFmtId="0" fontId="1" fillId="0" borderId="0" xfId="0" applyFont="1"/>
    <xf numFmtId="0" fontId="8" fillId="0" borderId="0" xfId="0" applyFont="1" applyAlignment="1">
      <alignment horizontal="center"/>
    </xf>
    <xf numFmtId="167" fontId="8" fillId="0" borderId="0" xfId="2" applyNumberFormat="1" applyFont="1" applyFill="1" applyAlignment="1">
      <alignment vertical="center"/>
    </xf>
    <xf numFmtId="167" fontId="39" fillId="0" borderId="0" xfId="2" applyNumberFormat="1" applyFont="1" applyFill="1" applyAlignment="1">
      <alignment vertical="center"/>
    </xf>
    <xf numFmtId="0" fontId="8" fillId="0" borderId="0" xfId="0" applyFont="1" applyAlignment="1">
      <alignment wrapText="1"/>
    </xf>
    <xf numFmtId="167" fontId="40" fillId="0" borderId="8" xfId="2" applyNumberFormat="1" applyFont="1" applyFill="1" applyBorder="1" applyAlignment="1">
      <alignment vertical="center"/>
    </xf>
    <xf numFmtId="3" fontId="24" fillId="0" borderId="0" xfId="0" applyNumberFormat="1" applyFont="1" applyAlignment="1">
      <alignment vertical="center"/>
    </xf>
    <xf numFmtId="0" fontId="14" fillId="0" borderId="0" xfId="3" applyFont="1" applyAlignment="1">
      <alignment horizontal="right" vertical="center" readingOrder="2"/>
    </xf>
    <xf numFmtId="0" fontId="26" fillId="0" borderId="0" xfId="3" applyFont="1" applyAlignment="1">
      <alignment horizontal="center" vertical="center" wrapText="1"/>
    </xf>
    <xf numFmtId="0" fontId="24" fillId="0" borderId="0" xfId="3" applyFont="1" applyAlignment="1">
      <alignment vertical="center" wrapText="1"/>
    </xf>
    <xf numFmtId="0" fontId="26" fillId="0" borderId="9" xfId="3" applyFont="1" applyBorder="1" applyAlignment="1">
      <alignment horizontal="center" vertical="center" wrapText="1"/>
    </xf>
    <xf numFmtId="0" fontId="26" fillId="0" borderId="0" xfId="3" applyFont="1" applyAlignment="1">
      <alignment vertical="center" wrapText="1"/>
    </xf>
    <xf numFmtId="41" fontId="8" fillId="0" borderId="0" xfId="0" applyNumberFormat="1" applyFont="1" applyAlignment="1">
      <alignment wrapText="1"/>
    </xf>
    <xf numFmtId="41" fontId="8" fillId="0" borderId="0" xfId="0" applyNumberFormat="1" applyFont="1"/>
    <xf numFmtId="0" fontId="8" fillId="0" borderId="2" xfId="0" applyFont="1" applyBorder="1"/>
    <xf numFmtId="41" fontId="8" fillId="0" borderId="2" xfId="0" applyNumberFormat="1" applyFont="1" applyBorder="1"/>
    <xf numFmtId="165" fontId="0" fillId="0" borderId="0" xfId="2" applyNumberFormat="1" applyFont="1" applyFill="1"/>
    <xf numFmtId="165" fontId="8" fillId="0" borderId="0" xfId="0" applyNumberFormat="1" applyFont="1"/>
    <xf numFmtId="165" fontId="30" fillId="0" borderId="2" xfId="0" applyNumberFormat="1" applyFont="1" applyBorder="1"/>
    <xf numFmtId="0" fontId="11" fillId="0" borderId="0" xfId="0" applyFont="1"/>
    <xf numFmtId="0" fontId="8" fillId="0" borderId="0" xfId="3" applyFont="1"/>
    <xf numFmtId="0" fontId="3" fillId="0" borderId="0" xfId="3" applyFont="1" applyAlignment="1">
      <alignment horizontal="center" vertical="center"/>
    </xf>
    <xf numFmtId="0" fontId="19" fillId="0" borderId="0" xfId="0" applyFont="1" applyAlignment="1">
      <alignment horizontal="right" vertical="center" readingOrder="2"/>
    </xf>
    <xf numFmtId="0" fontId="3" fillId="0" borderId="5" xfId="3" applyFont="1" applyBorder="1" applyAlignment="1">
      <alignment horizontal="center" vertical="center" wrapText="1"/>
    </xf>
    <xf numFmtId="0" fontId="8" fillId="0" borderId="5" xfId="3" applyFont="1" applyBorder="1" applyAlignment="1">
      <alignment wrapText="1"/>
    </xf>
    <xf numFmtId="165" fontId="8" fillId="0" borderId="2" xfId="0" applyNumberFormat="1" applyFont="1" applyBorder="1"/>
    <xf numFmtId="166" fontId="8" fillId="0" borderId="2" xfId="3" applyNumberFormat="1" applyFont="1" applyBorder="1"/>
    <xf numFmtId="168" fontId="8" fillId="0" borderId="0" xfId="3" applyNumberFormat="1" applyFont="1"/>
    <xf numFmtId="167" fontId="11" fillId="0" borderId="0" xfId="2" applyNumberFormat="1" applyFont="1" applyFill="1" applyAlignment="1">
      <alignment vertical="center"/>
    </xf>
    <xf numFmtId="0" fontId="11" fillId="0" borderId="0" xfId="0" applyFont="1" applyAlignment="1">
      <alignment wrapText="1"/>
    </xf>
    <xf numFmtId="165" fontId="11" fillId="0" borderId="0" xfId="0" applyNumberFormat="1" applyFont="1" applyAlignment="1">
      <alignment wrapText="1"/>
    </xf>
    <xf numFmtId="0" fontId="26" fillId="0" borderId="7" xfId="3" applyFont="1" applyBorder="1" applyAlignment="1">
      <alignment horizontal="center" vertical="center" wrapText="1"/>
    </xf>
    <xf numFmtId="41" fontId="24" fillId="0" borderId="0" xfId="0" applyNumberFormat="1" applyFont="1" applyFill="1"/>
    <xf numFmtId="41" fontId="11" fillId="0" borderId="0" xfId="0" applyNumberFormat="1" applyFont="1" applyFill="1"/>
    <xf numFmtId="0" fontId="3" fillId="0" borderId="0" xfId="0" applyFont="1" applyFill="1" applyAlignment="1">
      <alignment horizontal="center" vertical="center"/>
    </xf>
    <xf numFmtId="0" fontId="8" fillId="0" borderId="0" xfId="0" applyFont="1" applyFill="1"/>
    <xf numFmtId="0" fontId="3" fillId="0" borderId="3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wrapText="1"/>
    </xf>
    <xf numFmtId="165" fontId="8" fillId="0" borderId="0" xfId="0" applyNumberFormat="1" applyFont="1" applyFill="1" applyAlignment="1">
      <alignment vertical="center"/>
    </xf>
    <xf numFmtId="165" fontId="8" fillId="0" borderId="0" xfId="0" applyNumberFormat="1" applyFont="1" applyFill="1"/>
    <xf numFmtId="165" fontId="8" fillId="0" borderId="2" xfId="0" applyNumberFormat="1" applyFont="1" applyFill="1" applyBorder="1"/>
    <xf numFmtId="3" fontId="8" fillId="0" borderId="0" xfId="0" applyNumberFormat="1" applyFont="1" applyFill="1"/>
    <xf numFmtId="168" fontId="8" fillId="0" borderId="0" xfId="0" applyNumberFormat="1" applyFont="1" applyFill="1"/>
    <xf numFmtId="0" fontId="8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wrapText="1"/>
    </xf>
    <xf numFmtId="0" fontId="8" fillId="0" borderId="0" xfId="0" applyFont="1" applyFill="1" applyAlignment="1">
      <alignment vertical="center" wrapText="1"/>
    </xf>
    <xf numFmtId="0" fontId="7" fillId="0" borderId="0" xfId="0" applyFont="1" applyFill="1"/>
    <xf numFmtId="165" fontId="31" fillId="0" borderId="0" xfId="0" applyNumberFormat="1" applyFont="1" applyFill="1"/>
    <xf numFmtId="165" fontId="49" fillId="0" borderId="0" xfId="0" applyNumberFormat="1" applyFont="1" applyFill="1" applyAlignment="1">
      <alignment horizontal="center" vertical="center"/>
    </xf>
    <xf numFmtId="165" fontId="9" fillId="0" borderId="0" xfId="0" applyNumberFormat="1" applyFont="1" applyFill="1"/>
    <xf numFmtId="165" fontId="29" fillId="0" borderId="0" xfId="0" applyNumberFormat="1" applyFont="1" applyFill="1"/>
    <xf numFmtId="165" fontId="29" fillId="0" borderId="0" xfId="0" applyNumberFormat="1" applyFont="1" applyFill="1" applyAlignment="1">
      <alignment horizontal="center"/>
    </xf>
    <xf numFmtId="0" fontId="51" fillId="0" borderId="0" xfId="0" applyFont="1" applyFill="1" applyAlignment="1">
      <alignment horizontal="right" vertical="center" readingOrder="2"/>
    </xf>
    <xf numFmtId="3" fontId="51" fillId="0" borderId="0" xfId="0" applyNumberFormat="1" applyFont="1" applyFill="1" applyAlignment="1">
      <alignment horizontal="right" vertical="center" readingOrder="2"/>
    </xf>
    <xf numFmtId="0" fontId="51" fillId="0" borderId="0" xfId="0" applyFont="1" applyFill="1" applyAlignment="1">
      <alignment horizontal="center" vertical="center" readingOrder="2"/>
    </xf>
    <xf numFmtId="165" fontId="8" fillId="0" borderId="0" xfId="0" applyNumberFormat="1" applyFont="1" applyFill="1" applyAlignment="1">
      <alignment horizontal="center"/>
    </xf>
    <xf numFmtId="165" fontId="29" fillId="0" borderId="0" xfId="0" applyNumberFormat="1" applyFont="1" applyFill="1" applyAlignment="1">
      <alignment wrapText="1"/>
    </xf>
    <xf numFmtId="165" fontId="30" fillId="0" borderId="1" xfId="0" applyNumberFormat="1" applyFont="1" applyFill="1" applyBorder="1" applyAlignment="1">
      <alignment horizontal="center" vertical="center" wrapText="1"/>
    </xf>
    <xf numFmtId="0" fontId="29" fillId="0" borderId="0" xfId="0" applyFont="1" applyFill="1"/>
    <xf numFmtId="165" fontId="29" fillId="0" borderId="0" xfId="0" applyNumberFormat="1" applyFont="1" applyFill="1" applyAlignment="1">
      <alignment horizontal="right" vertical="center"/>
    </xf>
    <xf numFmtId="10" fontId="29" fillId="0" borderId="0" xfId="0" applyNumberFormat="1" applyFont="1" applyFill="1" applyAlignment="1">
      <alignment horizontal="center"/>
    </xf>
    <xf numFmtId="3" fontId="29" fillId="0" borderId="0" xfId="0" applyNumberFormat="1" applyFont="1" applyFill="1"/>
    <xf numFmtId="165" fontId="30" fillId="0" borderId="2" xfId="0" applyNumberFormat="1" applyFont="1" applyFill="1" applyBorder="1"/>
    <xf numFmtId="10" fontId="30" fillId="0" borderId="2" xfId="1" applyNumberFormat="1" applyFont="1" applyFill="1" applyBorder="1" applyAlignment="1">
      <alignment horizontal="center"/>
    </xf>
    <xf numFmtId="3" fontId="34" fillId="0" borderId="0" xfId="0" applyNumberFormat="1" applyFont="1" applyFill="1"/>
    <xf numFmtId="165" fontId="34" fillId="0" borderId="0" xfId="0" applyNumberFormat="1" applyFont="1" applyFill="1" applyAlignment="1">
      <alignment horizontal="right" vertical="center"/>
    </xf>
    <xf numFmtId="0" fontId="24" fillId="0" borderId="0" xfId="0" applyFont="1" applyFill="1" applyAlignment="1">
      <alignment vertical="center"/>
    </xf>
    <xf numFmtId="0" fontId="34" fillId="0" borderId="0" xfId="0" applyFont="1" applyFill="1" applyAlignment="1">
      <alignment vertical="center"/>
    </xf>
    <xf numFmtId="0" fontId="23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horizontal="right" vertical="center" readingOrder="2"/>
    </xf>
    <xf numFmtId="0" fontId="14" fillId="0" borderId="0" xfId="0" applyFont="1" applyFill="1" applyAlignment="1">
      <alignment horizontal="center" vertical="center" readingOrder="2"/>
    </xf>
    <xf numFmtId="0" fontId="25" fillId="0" borderId="0" xfId="0" applyFont="1" applyFill="1" applyAlignment="1">
      <alignment vertical="center"/>
    </xf>
    <xf numFmtId="0" fontId="25" fillId="0" borderId="0" xfId="0" applyFont="1" applyFill="1" applyAlignment="1">
      <alignment horizontal="center" vertical="center"/>
    </xf>
    <xf numFmtId="0" fontId="41" fillId="0" borderId="0" xfId="0" applyFont="1" applyFill="1" applyAlignment="1">
      <alignment vertical="center"/>
    </xf>
    <xf numFmtId="0" fontId="26" fillId="0" borderId="6" xfId="0" applyFont="1" applyFill="1" applyBorder="1" applyAlignment="1">
      <alignment horizontal="center" vertical="center"/>
    </xf>
    <xf numFmtId="0" fontId="40" fillId="0" borderId="8" xfId="0" applyFont="1" applyFill="1" applyBorder="1" applyAlignment="1">
      <alignment vertical="center"/>
    </xf>
    <xf numFmtId="3" fontId="42" fillId="0" borderId="0" xfId="0" applyNumberFormat="1" applyFont="1" applyFill="1"/>
    <xf numFmtId="3" fontId="38" fillId="0" borderId="0" xfId="0" applyNumberFormat="1" applyFont="1" applyFill="1"/>
    <xf numFmtId="3" fontId="43" fillId="0" borderId="0" xfId="0" applyNumberFormat="1" applyFont="1" applyFill="1"/>
    <xf numFmtId="3" fontId="37" fillId="0" borderId="0" xfId="0" applyNumberFormat="1" applyFont="1" applyFill="1"/>
    <xf numFmtId="41" fontId="24" fillId="0" borderId="0" xfId="0" applyNumberFormat="1" applyFont="1" applyFill="1" applyAlignment="1">
      <alignment vertical="center"/>
    </xf>
    <xf numFmtId="41" fontId="24" fillId="0" borderId="0" xfId="0" applyNumberFormat="1" applyFont="1" applyFill="1" applyAlignment="1">
      <alignment horizontal="center" vertical="center"/>
    </xf>
    <xf numFmtId="165" fontId="24" fillId="0" borderId="0" xfId="0" applyNumberFormat="1" applyFont="1" applyFill="1" applyAlignment="1">
      <alignment vertical="center"/>
    </xf>
    <xf numFmtId="3" fontId="24" fillId="0" borderId="0" xfId="0" applyNumberFormat="1" applyFont="1" applyFill="1" applyAlignment="1">
      <alignment horizontal="center" vertical="center"/>
    </xf>
    <xf numFmtId="167" fontId="34" fillId="0" borderId="0" xfId="0" applyNumberFormat="1" applyFont="1" applyFill="1" applyAlignment="1">
      <alignment vertical="center"/>
    </xf>
    <xf numFmtId="3" fontId="24" fillId="0" borderId="0" xfId="0" applyNumberFormat="1" applyFont="1" applyFill="1" applyAlignment="1">
      <alignment vertical="center"/>
    </xf>
    <xf numFmtId="0" fontId="24" fillId="0" borderId="0" xfId="0" applyFont="1" applyFill="1" applyAlignment="1">
      <alignment horizontal="center" vertical="center"/>
    </xf>
    <xf numFmtId="166" fontId="24" fillId="0" borderId="0" xfId="0" applyNumberFormat="1" applyFont="1" applyFill="1" applyAlignment="1">
      <alignment vertical="center"/>
    </xf>
    <xf numFmtId="3" fontId="47" fillId="0" borderId="0" xfId="0" applyNumberFormat="1" applyFont="1" applyFill="1"/>
    <xf numFmtId="3" fontId="46" fillId="0" borderId="0" xfId="0" applyNumberFormat="1" applyFont="1" applyFill="1" applyAlignment="1">
      <alignment vertical="center"/>
    </xf>
    <xf numFmtId="3" fontId="45" fillId="0" borderId="0" xfId="0" applyNumberFormat="1" applyFont="1" applyFill="1" applyAlignment="1">
      <alignment horizontal="center" vertical="top"/>
    </xf>
    <xf numFmtId="0" fontId="11" fillId="0" borderId="0" xfId="0" applyFont="1" applyFill="1"/>
    <xf numFmtId="0" fontId="11" fillId="0" borderId="0" xfId="0" applyFont="1" applyFill="1" applyAlignment="1">
      <alignment horizontal="center"/>
    </xf>
    <xf numFmtId="0" fontId="12" fillId="0" borderId="1" xfId="0" applyFont="1" applyFill="1" applyBorder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 wrapText="1"/>
    </xf>
    <xf numFmtId="0" fontId="13" fillId="0" borderId="0" xfId="0" applyFont="1" applyFill="1"/>
    <xf numFmtId="3" fontId="33" fillId="0" borderId="0" xfId="0" applyNumberFormat="1" applyFont="1" applyFill="1"/>
    <xf numFmtId="168" fontId="11" fillId="0" borderId="0" xfId="0" applyNumberFormat="1" applyFont="1" applyFill="1"/>
    <xf numFmtId="3" fontId="11" fillId="0" borderId="0" xfId="0" applyNumberFormat="1" applyFont="1" applyFill="1"/>
    <xf numFmtId="3" fontId="11" fillId="0" borderId="0" xfId="0" applyNumberFormat="1" applyFont="1" applyFill="1" applyAlignment="1">
      <alignment horizontal="center"/>
    </xf>
    <xf numFmtId="165" fontId="11" fillId="0" borderId="0" xfId="0" applyNumberFormat="1" applyFont="1" applyFill="1"/>
    <xf numFmtId="0" fontId="16" fillId="0" borderId="0" xfId="0" applyFont="1" applyFill="1" applyAlignment="1">
      <alignment horizontal="right" vertical="center" readingOrder="2"/>
    </xf>
    <xf numFmtId="0" fontId="3" fillId="0" borderId="1" xfId="0" applyFont="1" applyFill="1" applyBorder="1" applyAlignment="1">
      <alignment horizontal="center" vertical="center"/>
    </xf>
    <xf numFmtId="165" fontId="35" fillId="0" borderId="0" xfId="0" applyNumberFormat="1" applyFont="1" applyFill="1" applyAlignment="1">
      <alignment vertical="center" wrapText="1"/>
    </xf>
    <xf numFmtId="0" fontId="24" fillId="0" borderId="0" xfId="0" applyFont="1" applyFill="1" applyAlignment="1">
      <alignment horizontal="center"/>
    </xf>
    <xf numFmtId="167" fontId="8" fillId="0" borderId="0" xfId="2" applyNumberFormat="1" applyFont="1" applyFill="1"/>
    <xf numFmtId="167" fontId="8" fillId="0" borderId="0" xfId="0" applyNumberFormat="1" applyFont="1" applyFill="1"/>
    <xf numFmtId="0" fontId="3" fillId="0" borderId="3" xfId="0" applyFont="1" applyFill="1" applyBorder="1" applyAlignment="1">
      <alignment horizontal="center" vertical="center"/>
    </xf>
    <xf numFmtId="41" fontId="8" fillId="0" borderId="0" xfId="0" applyNumberFormat="1" applyFont="1" applyFill="1"/>
    <xf numFmtId="167" fontId="3" fillId="0" borderId="2" xfId="2" applyNumberFormat="1" applyFont="1" applyFill="1" applyBorder="1" applyAlignment="1">
      <alignment horizontal="center" vertical="center"/>
    </xf>
    <xf numFmtId="43" fontId="3" fillId="0" borderId="2" xfId="2" applyNumberFormat="1" applyFont="1" applyFill="1" applyBorder="1" applyAlignment="1">
      <alignment horizontal="center" vertical="center"/>
    </xf>
    <xf numFmtId="0" fontId="9" fillId="0" borderId="0" xfId="0" applyFont="1" applyFill="1"/>
    <xf numFmtId="0" fontId="10" fillId="0" borderId="0" xfId="0" applyFont="1" applyFill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65" fontId="8" fillId="0" borderId="0" xfId="0" applyNumberFormat="1" applyFont="1" applyFill="1" applyAlignment="1">
      <alignment wrapText="1"/>
    </xf>
    <xf numFmtId="165" fontId="8" fillId="0" borderId="0" xfId="0" applyNumberFormat="1" applyFont="1" applyFill="1" applyAlignment="1">
      <alignment horizontal="right" vertical="center"/>
    </xf>
    <xf numFmtId="0" fontId="8" fillId="0" borderId="0" xfId="0" applyFont="1" applyFill="1" applyAlignment="1">
      <alignment horizontal="right" vertical="center"/>
    </xf>
    <xf numFmtId="166" fontId="8" fillId="0" borderId="2" xfId="0" applyNumberFormat="1" applyFont="1" applyFill="1" applyBorder="1" applyAlignment="1">
      <alignment vertical="center"/>
    </xf>
    <xf numFmtId="165" fontId="44" fillId="0" borderId="0" xfId="0" applyNumberFormat="1" applyFont="1" applyFill="1" applyAlignment="1">
      <alignment horizontal="right" vertical="center"/>
    </xf>
    <xf numFmtId="0" fontId="9" fillId="0" borderId="0" xfId="0" applyFont="1" applyFill="1" applyAlignment="1">
      <alignment vertical="center"/>
    </xf>
    <xf numFmtId="0" fontId="9" fillId="0" borderId="0" xfId="0" applyFont="1" applyFill="1" applyAlignment="1">
      <alignment horizontal="center" vertical="center"/>
    </xf>
    <xf numFmtId="167" fontId="9" fillId="0" borderId="0" xfId="2" applyNumberFormat="1" applyFont="1" applyFill="1" applyAlignment="1">
      <alignment vertical="center"/>
    </xf>
    <xf numFmtId="0" fontId="39" fillId="0" borderId="0" xfId="0" applyFont="1" applyFill="1" applyAlignment="1">
      <alignment vertical="center"/>
    </xf>
    <xf numFmtId="0" fontId="29" fillId="0" borderId="0" xfId="0" applyFont="1" applyFill="1" applyAlignment="1">
      <alignment vertical="center"/>
    </xf>
    <xf numFmtId="3" fontId="10" fillId="0" borderId="0" xfId="0" applyNumberFormat="1" applyFont="1" applyFill="1" applyAlignment="1">
      <alignment horizontal="center" vertical="center"/>
    </xf>
    <xf numFmtId="167" fontId="10" fillId="0" borderId="0" xfId="2" applyNumberFormat="1" applyFont="1" applyFill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8" fillId="0" borderId="0" xfId="0" applyFont="1" applyFill="1" applyAlignment="1">
      <alignment horizontal="center" vertical="center"/>
    </xf>
    <xf numFmtId="0" fontId="24" fillId="0" borderId="0" xfId="0" applyFont="1" applyFill="1" applyAlignment="1">
      <alignment vertical="center" wrapText="1"/>
    </xf>
    <xf numFmtId="0" fontId="26" fillId="0" borderId="1" xfId="0" applyFont="1" applyFill="1" applyBorder="1" applyAlignment="1">
      <alignment horizontal="center" vertical="center" wrapText="1"/>
    </xf>
    <xf numFmtId="167" fontId="26" fillId="0" borderId="1" xfId="2" applyNumberFormat="1" applyFont="1" applyFill="1" applyBorder="1" applyAlignment="1">
      <alignment horizontal="center" vertical="center" wrapText="1"/>
    </xf>
    <xf numFmtId="0" fontId="39" fillId="0" borderId="0" xfId="0" applyFont="1" applyFill="1" applyAlignment="1">
      <alignment vertical="center" wrapText="1"/>
    </xf>
    <xf numFmtId="165" fontId="8" fillId="0" borderId="0" xfId="0" applyNumberFormat="1" applyFont="1" applyFill="1" applyAlignment="1">
      <alignment horizontal="center" vertical="center"/>
    </xf>
    <xf numFmtId="165" fontId="9" fillId="0" borderId="0" xfId="0" applyNumberFormat="1" applyFont="1" applyFill="1" applyAlignment="1">
      <alignment vertical="center"/>
    </xf>
    <xf numFmtId="165" fontId="36" fillId="0" borderId="0" xfId="0" applyNumberFormat="1" applyFont="1" applyFill="1" applyAlignment="1">
      <alignment vertical="center"/>
    </xf>
    <xf numFmtId="3" fontId="7" fillId="0" borderId="0" xfId="0" applyNumberFormat="1" applyFont="1" applyFill="1" applyAlignment="1">
      <alignment horizontal="center" vertical="center"/>
    </xf>
    <xf numFmtId="3" fontId="7" fillId="0" borderId="0" xfId="0" applyNumberFormat="1" applyFont="1" applyFill="1" applyAlignment="1">
      <alignment vertical="center"/>
    </xf>
    <xf numFmtId="166" fontId="7" fillId="0" borderId="0" xfId="0" applyNumberFormat="1" applyFont="1" applyFill="1" applyAlignment="1">
      <alignment vertical="center"/>
    </xf>
    <xf numFmtId="167" fontId="7" fillId="0" borderId="0" xfId="2" applyNumberFormat="1" applyFont="1" applyFill="1" applyBorder="1" applyAlignment="1">
      <alignment vertical="center"/>
    </xf>
    <xf numFmtId="0" fontId="4" fillId="0" borderId="0" xfId="0" applyFont="1" applyFill="1"/>
    <xf numFmtId="0" fontId="5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 vertical="center" readingOrder="2"/>
    </xf>
    <xf numFmtId="0" fontId="5" fillId="0" borderId="4" xfId="0" applyFont="1" applyFill="1" applyBorder="1" applyAlignment="1">
      <alignment horizontal="center" vertical="center"/>
    </xf>
    <xf numFmtId="0" fontId="32" fillId="0" borderId="4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vertical="center"/>
    </xf>
    <xf numFmtId="10" fontId="11" fillId="0" borderId="0" xfId="1" applyNumberFormat="1" applyFont="1" applyFill="1" applyAlignment="1">
      <alignment horizontal="center" vertical="center"/>
    </xf>
    <xf numFmtId="3" fontId="4" fillId="0" borderId="0" xfId="0" applyNumberFormat="1" applyFont="1" applyFill="1"/>
    <xf numFmtId="41" fontId="4" fillId="0" borderId="0" xfId="0" applyNumberFormat="1" applyFont="1" applyFill="1"/>
    <xf numFmtId="10" fontId="11" fillId="0" borderId="2" xfId="1" applyNumberFormat="1" applyFont="1" applyFill="1" applyBorder="1" applyAlignment="1">
      <alignment horizontal="center" vertical="center"/>
    </xf>
    <xf numFmtId="165" fontId="4" fillId="0" borderId="0" xfId="0" applyNumberFormat="1" applyFont="1" applyFill="1"/>
    <xf numFmtId="168" fontId="4" fillId="0" borderId="0" xfId="0" applyNumberFormat="1" applyFont="1" applyFill="1"/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0" xfId="0" applyFont="1" applyFill="1"/>
    <xf numFmtId="0" fontId="3" fillId="0" borderId="0" xfId="0" applyFont="1" applyFill="1" applyAlignment="1">
      <alignment horizontal="center" vertical="center"/>
    </xf>
    <xf numFmtId="165" fontId="30" fillId="0" borderId="0" xfId="0" applyNumberFormat="1" applyFont="1" applyFill="1" applyBorder="1"/>
    <xf numFmtId="0" fontId="7" fillId="0" borderId="0" xfId="0" applyFont="1" applyFill="1" applyAlignment="1">
      <alignment horizontal="center" vertical="center"/>
    </xf>
    <xf numFmtId="0" fontId="8" fillId="0" borderId="0" xfId="0" applyFont="1" applyAlignment="1">
      <alignment horizontal="center"/>
    </xf>
    <xf numFmtId="0" fontId="52" fillId="0" borderId="10" xfId="0" applyFont="1" applyBorder="1" applyAlignment="1">
      <alignment vertical="top"/>
    </xf>
    <xf numFmtId="0" fontId="52" fillId="0" borderId="0" xfId="0" applyFont="1" applyAlignment="1">
      <alignment vertical="top"/>
    </xf>
    <xf numFmtId="0" fontId="0" fillId="0" borderId="0" xfId="0" applyAlignment="1">
      <alignment horizontal="left"/>
    </xf>
    <xf numFmtId="3" fontId="52" fillId="0" borderId="10" xfId="0" applyNumberFormat="1" applyFont="1" applyBorder="1" applyAlignment="1">
      <alignment horizontal="right" vertical="top"/>
    </xf>
    <xf numFmtId="3" fontId="52" fillId="0" borderId="0" xfId="0" applyNumberFormat="1" applyFont="1" applyAlignment="1">
      <alignment horizontal="right" vertical="top"/>
    </xf>
    <xf numFmtId="3" fontId="52" fillId="0" borderId="11" xfId="0" applyNumberFormat="1" applyFont="1" applyBorder="1" applyAlignment="1">
      <alignment horizontal="right" vertical="top"/>
    </xf>
    <xf numFmtId="41" fontId="24" fillId="0" borderId="2" xfId="0" applyNumberFormat="1" applyFont="1" applyFill="1" applyBorder="1" applyAlignment="1">
      <alignment horizontal="center" vertical="center"/>
    </xf>
    <xf numFmtId="2" fontId="8" fillId="0" borderId="2" xfId="1" applyNumberFormat="1" applyFont="1" applyFill="1" applyBorder="1" applyAlignment="1">
      <alignment horizontal="center" vertical="center"/>
    </xf>
    <xf numFmtId="3" fontId="37" fillId="0" borderId="0" xfId="0" applyNumberFormat="1" applyFont="1" applyAlignment="1">
      <alignment horizontal="right" vertical="top"/>
    </xf>
    <xf numFmtId="0" fontId="53" fillId="0" borderId="0" xfId="0" applyFont="1" applyAlignment="1">
      <alignment horizontal="left"/>
    </xf>
    <xf numFmtId="3" fontId="54" fillId="0" borderId="0" xfId="0" applyNumberFormat="1" applyFont="1" applyAlignment="1">
      <alignment horizontal="right" vertical="top"/>
    </xf>
    <xf numFmtId="0" fontId="30" fillId="0" borderId="0" xfId="0" applyFont="1" applyFill="1"/>
    <xf numFmtId="10" fontId="24" fillId="0" borderId="2" xfId="1" applyNumberFormat="1" applyFont="1" applyFill="1" applyBorder="1" applyAlignment="1">
      <alignment horizontal="right" vertical="center"/>
    </xf>
    <xf numFmtId="10" fontId="24" fillId="0" borderId="0" xfId="0" applyNumberFormat="1" applyFont="1" applyFill="1"/>
    <xf numFmtId="41" fontId="56" fillId="0" borderId="0" xfId="0" applyNumberFormat="1" applyFont="1" applyFill="1"/>
    <xf numFmtId="3" fontId="58" fillId="0" borderId="0" xfId="0" applyNumberFormat="1" applyFont="1" applyFill="1"/>
    <xf numFmtId="41" fontId="59" fillId="0" borderId="0" xfId="0" applyNumberFormat="1" applyFont="1" applyFill="1" applyAlignment="1">
      <alignment vertical="center"/>
    </xf>
    <xf numFmtId="0" fontId="59" fillId="0" borderId="0" xfId="0" applyFont="1" applyFill="1" applyAlignment="1">
      <alignment vertical="center"/>
    </xf>
    <xf numFmtId="165" fontId="8" fillId="0" borderId="0" xfId="0" applyNumberFormat="1" applyFont="1" applyFill="1" applyBorder="1" applyAlignment="1">
      <alignment horizontal="right" vertical="center"/>
    </xf>
    <xf numFmtId="4" fontId="54" fillId="0" borderId="10" xfId="0" applyNumberFormat="1" applyFont="1" applyBorder="1" applyAlignment="1">
      <alignment horizontal="center" vertical="top"/>
    </xf>
    <xf numFmtId="0" fontId="60" fillId="0" borderId="0" xfId="0" applyFont="1" applyAlignment="1">
      <alignment horizontal="center"/>
    </xf>
    <xf numFmtId="4" fontId="54" fillId="0" borderId="0" xfId="0" applyNumberFormat="1" applyFont="1" applyBorder="1" applyAlignment="1">
      <alignment horizontal="center" vertical="top"/>
    </xf>
    <xf numFmtId="0" fontId="60" fillId="0" borderId="0" xfId="0" applyFont="1" applyBorder="1" applyAlignment="1">
      <alignment horizontal="center"/>
    </xf>
    <xf numFmtId="0" fontId="54" fillId="0" borderId="0" xfId="0" applyFont="1" applyAlignment="1">
      <alignment vertical="top"/>
    </xf>
    <xf numFmtId="0" fontId="54" fillId="0" borderId="0" xfId="0" applyFont="1" applyAlignment="1">
      <alignment horizontal="center" vertical="top"/>
    </xf>
    <xf numFmtId="0" fontId="8" fillId="0" borderId="7" xfId="0" applyFont="1" applyFill="1" applyBorder="1" applyAlignment="1">
      <alignment horizontal="center"/>
    </xf>
    <xf numFmtId="0" fontId="12" fillId="0" borderId="0" xfId="0" applyFont="1" applyAlignment="1">
      <alignment horizontal="right" vertical="top"/>
    </xf>
    <xf numFmtId="0" fontId="12" fillId="0" borderId="13" xfId="0" applyFont="1" applyBorder="1" applyAlignment="1">
      <alignment horizontal="center" vertical="center"/>
    </xf>
    <xf numFmtId="165" fontId="8" fillId="0" borderId="12" xfId="0" applyNumberFormat="1" applyFont="1" applyFill="1" applyBorder="1" applyAlignment="1">
      <alignment horizontal="right" vertical="center"/>
    </xf>
    <xf numFmtId="41" fontId="34" fillId="0" borderId="0" xfId="0" applyNumberFormat="1" applyFont="1" applyFill="1"/>
    <xf numFmtId="3" fontId="61" fillId="3" borderId="0" xfId="0" applyNumberFormat="1" applyFont="1" applyFill="1" applyAlignment="1">
      <alignment horizontal="center" vertical="top"/>
    </xf>
    <xf numFmtId="0" fontId="52" fillId="0" borderId="0" xfId="0" applyFont="1" applyBorder="1" applyAlignment="1">
      <alignment vertical="top"/>
    </xf>
    <xf numFmtId="10" fontId="29" fillId="0" borderId="0" xfId="0" applyNumberFormat="1" applyFont="1" applyFill="1"/>
    <xf numFmtId="41" fontId="24" fillId="0" borderId="0" xfId="0" applyNumberFormat="1" applyFont="1" applyFill="1" applyBorder="1"/>
    <xf numFmtId="0" fontId="3" fillId="0" borderId="1" xfId="0" applyFont="1" applyFill="1" applyBorder="1" applyAlignment="1">
      <alignment horizontal="center" vertical="center" wrapText="1"/>
    </xf>
    <xf numFmtId="167" fontId="24" fillId="0" borderId="0" xfId="0" applyNumberFormat="1" applyFont="1" applyFill="1"/>
    <xf numFmtId="0" fontId="24" fillId="0" borderId="0" xfId="0" applyFont="1" applyFill="1"/>
    <xf numFmtId="165" fontId="24" fillId="0" borderId="0" xfId="0" applyNumberFormat="1" applyFont="1" applyFill="1"/>
    <xf numFmtId="168" fontId="24" fillId="0" borderId="0" xfId="0" applyNumberFormat="1" applyFont="1" applyFill="1"/>
    <xf numFmtId="10" fontId="55" fillId="2" borderId="0" xfId="0" applyNumberFormat="1" applyFont="1" applyFill="1"/>
    <xf numFmtId="0" fontId="9" fillId="0" borderId="0" xfId="0" applyFont="1"/>
    <xf numFmtId="0" fontId="9" fillId="0" borderId="0" xfId="0" applyFont="1" applyAlignment="1">
      <alignment horizontal="center"/>
    </xf>
    <xf numFmtId="43" fontId="52" fillId="0" borderId="10" xfId="0" applyNumberFormat="1" applyFont="1" applyBorder="1" applyAlignment="1">
      <alignment horizontal="right" vertical="top"/>
    </xf>
    <xf numFmtId="41" fontId="0" fillId="0" borderId="0" xfId="0" applyNumberFormat="1"/>
    <xf numFmtId="41" fontId="24" fillId="0" borderId="0" xfId="0" applyNumberFormat="1" applyFont="1" applyFill="1" applyBorder="1" applyAlignment="1">
      <alignment horizontal="center" vertical="center"/>
    </xf>
    <xf numFmtId="3" fontId="37" fillId="0" borderId="0" xfId="0" applyNumberFormat="1" applyFont="1" applyFill="1" applyAlignment="1">
      <alignment horizontal="right" vertical="top"/>
    </xf>
    <xf numFmtId="167" fontId="14" fillId="0" borderId="0" xfId="2" applyNumberFormat="1" applyFont="1" applyFill="1" applyAlignment="1">
      <alignment horizontal="right" vertical="center" readingOrder="2"/>
    </xf>
    <xf numFmtId="0" fontId="49" fillId="0" borderId="0" xfId="0" applyFont="1" applyFill="1"/>
    <xf numFmtId="3" fontId="54" fillId="0" borderId="2" xfId="0" applyNumberFormat="1" applyFont="1" applyBorder="1" applyAlignment="1">
      <alignment horizontal="right" vertical="top"/>
    </xf>
    <xf numFmtId="10" fontId="4" fillId="0" borderId="0" xfId="0" applyNumberFormat="1" applyFont="1" applyFill="1" applyAlignment="1">
      <alignment horizontal="center"/>
    </xf>
    <xf numFmtId="0" fontId="12" fillId="0" borderId="6" xfId="0" applyFont="1" applyBorder="1" applyAlignment="1">
      <alignment horizontal="right" vertical="top"/>
    </xf>
    <xf numFmtId="0" fontId="3" fillId="0" borderId="0" xfId="0" applyFont="1" applyBorder="1" applyAlignment="1">
      <alignment horizontal="right" vertical="top"/>
    </xf>
    <xf numFmtId="165" fontId="49" fillId="0" borderId="7" xfId="0" applyNumberFormat="1" applyFont="1" applyFill="1" applyBorder="1" applyAlignment="1">
      <alignment horizontal="center" vertical="center"/>
    </xf>
    <xf numFmtId="3" fontId="32" fillId="0" borderId="0" xfId="0" applyNumberFormat="1" applyFont="1" applyAlignment="1">
      <alignment horizontal="center" vertical="top"/>
    </xf>
    <xf numFmtId="3" fontId="32" fillId="3" borderId="0" xfId="0" applyNumberFormat="1" applyFont="1" applyFill="1" applyAlignment="1">
      <alignment horizontal="center" vertical="top"/>
    </xf>
    <xf numFmtId="3" fontId="32" fillId="3" borderId="0" xfId="0" applyNumberFormat="1" applyFont="1" applyFill="1" applyBorder="1" applyAlignment="1">
      <alignment horizontal="center" vertical="top"/>
    </xf>
    <xf numFmtId="41" fontId="62" fillId="0" borderId="0" xfId="0" applyNumberFormat="1" applyFont="1" applyFill="1"/>
    <xf numFmtId="167" fontId="0" fillId="0" borderId="0" xfId="2" applyNumberFormat="1" applyFont="1"/>
    <xf numFmtId="10" fontId="24" fillId="0" borderId="0" xfId="0" applyNumberFormat="1" applyFont="1" applyFill="1" applyAlignment="1">
      <alignment horizontal="center" vertical="center"/>
    </xf>
    <xf numFmtId="10" fontId="62" fillId="0" borderId="0" xfId="0" applyNumberFormat="1" applyFont="1" applyFill="1" applyAlignment="1">
      <alignment horizontal="center" vertical="center"/>
    </xf>
    <xf numFmtId="10" fontId="62" fillId="0" borderId="0" xfId="0" applyNumberFormat="1" applyFont="1" applyFill="1" applyAlignment="1">
      <alignment vertical="center"/>
    </xf>
    <xf numFmtId="164" fontId="11" fillId="0" borderId="0" xfId="2" applyFont="1" applyFill="1" applyAlignment="1">
      <alignment horizontal="center"/>
    </xf>
    <xf numFmtId="10" fontId="13" fillId="0" borderId="2" xfId="2" applyNumberFormat="1" applyFont="1" applyFill="1" applyBorder="1" applyAlignment="1">
      <alignment horizontal="center"/>
    </xf>
    <xf numFmtId="0" fontId="24" fillId="5" borderId="0" xfId="0" applyFont="1" applyFill="1" applyAlignment="1">
      <alignment vertical="center"/>
    </xf>
    <xf numFmtId="165" fontId="30" fillId="0" borderId="0" xfId="0" applyNumberFormat="1" applyFont="1" applyFill="1"/>
    <xf numFmtId="37" fontId="29" fillId="0" borderId="0" xfId="0" applyNumberFormat="1" applyFont="1" applyFill="1" applyAlignment="1">
      <alignment horizontal="right" vertical="center"/>
    </xf>
    <xf numFmtId="167" fontId="29" fillId="0" borderId="0" xfId="2" applyNumberFormat="1" applyFont="1" applyFill="1"/>
    <xf numFmtId="167" fontId="11" fillId="0" borderId="0" xfId="2" applyNumberFormat="1" applyFont="1" applyFill="1"/>
    <xf numFmtId="10" fontId="4" fillId="0" borderId="0" xfId="2" applyNumberFormat="1" applyFont="1" applyFill="1" applyAlignment="1">
      <alignment horizontal="center"/>
    </xf>
    <xf numFmtId="165" fontId="13" fillId="0" borderId="0" xfId="2" applyNumberFormat="1" applyFont="1" applyFill="1"/>
    <xf numFmtId="165" fontId="30" fillId="6" borderId="1" xfId="0" applyNumberFormat="1" applyFont="1" applyFill="1" applyBorder="1" applyAlignment="1">
      <alignment horizontal="center" vertical="center" wrapText="1"/>
    </xf>
    <xf numFmtId="10" fontId="34" fillId="0" borderId="0" xfId="0" applyNumberFormat="1" applyFont="1" applyFill="1" applyAlignment="1">
      <alignment horizontal="right" vertical="center"/>
    </xf>
    <xf numFmtId="167" fontId="8" fillId="0" borderId="0" xfId="2" applyNumberFormat="1" applyFont="1" applyFill="1" applyAlignment="1">
      <alignment horizontal="center"/>
    </xf>
    <xf numFmtId="167" fontId="12" fillId="4" borderId="0" xfId="2" applyNumberFormat="1" applyFont="1" applyFill="1" applyBorder="1" applyAlignment="1">
      <alignment horizontal="center" vertical="center"/>
    </xf>
    <xf numFmtId="167" fontId="29" fillId="0" borderId="0" xfId="2" applyNumberFormat="1" applyFont="1" applyFill="1" applyAlignment="1">
      <alignment vertical="center"/>
    </xf>
    <xf numFmtId="167" fontId="63" fillId="0" borderId="0" xfId="2" applyNumberFormat="1" applyFont="1"/>
    <xf numFmtId="167" fontId="64" fillId="0" borderId="0" xfId="2" applyNumberFormat="1" applyFont="1" applyFill="1" applyAlignment="1">
      <alignment vertical="center"/>
    </xf>
    <xf numFmtId="167" fontId="29" fillId="0" borderId="0" xfId="2" applyNumberFormat="1" applyFont="1" applyFill="1" applyAlignment="1">
      <alignment horizontal="center" vertical="center"/>
    </xf>
    <xf numFmtId="3" fontId="0" fillId="0" borderId="0" xfId="0" applyNumberFormat="1"/>
    <xf numFmtId="166" fontId="0" fillId="0" borderId="0" xfId="0" applyNumberFormat="1"/>
    <xf numFmtId="165" fontId="29" fillId="0" borderId="2" xfId="0" applyNumberFormat="1" applyFont="1" applyFill="1" applyBorder="1" applyAlignment="1">
      <alignment horizontal="right" vertical="center"/>
    </xf>
    <xf numFmtId="9" fontId="29" fillId="0" borderId="2" xfId="1" applyFont="1" applyFill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6" fillId="0" borderId="0" xfId="0" applyFont="1" applyFill="1" applyAlignment="1">
      <alignment horizontal="center" vertical="center"/>
    </xf>
    <xf numFmtId="0" fontId="26" fillId="0" borderId="6" xfId="0" applyFont="1" applyFill="1" applyBorder="1" applyAlignment="1">
      <alignment horizontal="center" vertical="center"/>
    </xf>
    <xf numFmtId="0" fontId="27" fillId="0" borderId="0" xfId="0" applyFont="1" applyFill="1" applyAlignment="1">
      <alignment horizontal="center" vertical="center"/>
    </xf>
    <xf numFmtId="0" fontId="26" fillId="0" borderId="7" xfId="0" applyFont="1" applyFill="1" applyBorder="1" applyAlignment="1">
      <alignment horizontal="center" vertical="center"/>
    </xf>
    <xf numFmtId="0" fontId="26" fillId="0" borderId="11" xfId="0" applyFont="1" applyFill="1" applyBorder="1" applyAlignment="1">
      <alignment horizontal="center" vertical="center"/>
    </xf>
    <xf numFmtId="0" fontId="23" fillId="0" borderId="7" xfId="0" applyFont="1" applyFill="1" applyBorder="1" applyAlignment="1">
      <alignment horizontal="center" vertical="center" wrapText="1"/>
    </xf>
    <xf numFmtId="0" fontId="23" fillId="0" borderId="6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4" fillId="0" borderId="0" xfId="3" applyFont="1" applyAlignment="1">
      <alignment horizontal="right" vertical="center" readingOrder="2"/>
    </xf>
    <xf numFmtId="0" fontId="8" fillId="0" borderId="6" xfId="0" applyFont="1" applyBorder="1" applyAlignment="1">
      <alignment horizontal="center"/>
    </xf>
    <xf numFmtId="0" fontId="13" fillId="0" borderId="0" xfId="0" applyFont="1" applyFill="1" applyAlignment="1">
      <alignment horizontal="center"/>
    </xf>
    <xf numFmtId="0" fontId="12" fillId="0" borderId="0" xfId="0" applyFont="1" applyFill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5" fillId="0" borderId="0" xfId="0" applyFont="1" applyFill="1" applyAlignment="1">
      <alignment horizontal="right" vertical="center" readingOrder="2"/>
    </xf>
    <xf numFmtId="0" fontId="3" fillId="0" borderId="0" xfId="0" applyFont="1" applyFill="1" applyAlignment="1">
      <alignment horizontal="center" vertical="center"/>
    </xf>
    <xf numFmtId="0" fontId="16" fillId="0" borderId="0" xfId="0" applyFont="1" applyFill="1" applyAlignment="1">
      <alignment horizontal="right" vertical="center" readingOrder="2"/>
    </xf>
    <xf numFmtId="0" fontId="20" fillId="0" borderId="6" xfId="0" applyFont="1" applyFill="1" applyBorder="1" applyAlignment="1">
      <alignment horizontal="center" vertical="center" readingOrder="2"/>
    </xf>
    <xf numFmtId="165" fontId="48" fillId="0" borderId="0" xfId="0" applyNumberFormat="1" applyFont="1" applyFill="1" applyAlignment="1">
      <alignment horizontal="center" vertical="center"/>
    </xf>
    <xf numFmtId="165" fontId="30" fillId="0" borderId="0" xfId="0" applyNumberFormat="1" applyFont="1" applyFill="1" applyAlignment="1">
      <alignment horizontal="center" vertical="center"/>
    </xf>
    <xf numFmtId="165" fontId="30" fillId="0" borderId="1" xfId="0" applyNumberFormat="1" applyFont="1" applyFill="1" applyBorder="1" applyAlignment="1">
      <alignment horizontal="center" vertical="center"/>
    </xf>
    <xf numFmtId="0" fontId="50" fillId="0" borderId="0" xfId="0" applyFont="1" applyFill="1" applyAlignment="1">
      <alignment horizontal="right" vertical="center" readingOrder="2"/>
    </xf>
    <xf numFmtId="0" fontId="3" fillId="0" borderId="0" xfId="3" applyFont="1" applyAlignment="1">
      <alignment horizontal="center" vertical="center"/>
    </xf>
    <xf numFmtId="0" fontId="19" fillId="0" borderId="0" xfId="0" applyFont="1" applyAlignment="1">
      <alignment horizontal="right" vertical="center" readingOrder="2"/>
    </xf>
    <xf numFmtId="0" fontId="5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8" fillId="0" borderId="0" xfId="0" applyFont="1" applyFill="1" applyAlignment="1">
      <alignment horizontal="right" vertical="center" readingOrder="2"/>
    </xf>
    <xf numFmtId="0" fontId="17" fillId="0" borderId="0" xfId="0" applyFont="1" applyFill="1" applyAlignment="1">
      <alignment horizontal="right" vertical="center" readingOrder="2"/>
    </xf>
    <xf numFmtId="0" fontId="10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horizontal="right" vertical="center" readingOrder="2"/>
    </xf>
    <xf numFmtId="0" fontId="28" fillId="0" borderId="0" xfId="0" applyFont="1" applyFill="1" applyAlignment="1">
      <alignment horizontal="center" vertical="center"/>
    </xf>
    <xf numFmtId="0" fontId="26" fillId="0" borderId="0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/>
    </xf>
    <xf numFmtId="165" fontId="13" fillId="0" borderId="2" xfId="0" applyNumberFormat="1" applyFont="1" applyFill="1" applyBorder="1" applyAlignment="1">
      <alignment vertical="center"/>
    </xf>
    <xf numFmtId="3" fontId="32" fillId="0" borderId="0" xfId="0" applyNumberFormat="1" applyFont="1" applyFill="1" applyAlignment="1">
      <alignment horizontal="center" vertical="top"/>
    </xf>
    <xf numFmtId="41" fontId="0" fillId="0" borderId="0" xfId="0" applyNumberFormat="1" applyFill="1"/>
    <xf numFmtId="0" fontId="0" fillId="0" borderId="0" xfId="0" applyFill="1"/>
    <xf numFmtId="166" fontId="24" fillId="0" borderId="2" xfId="0" applyNumberFormat="1" applyFont="1" applyFill="1" applyBorder="1" applyAlignment="1">
      <alignment vertical="center"/>
    </xf>
    <xf numFmtId="167" fontId="24" fillId="0" borderId="2" xfId="2" applyNumberFormat="1" applyFont="1" applyFill="1" applyBorder="1"/>
    <xf numFmtId="3" fontId="12" fillId="0" borderId="0" xfId="0" applyNumberFormat="1" applyFont="1" applyFill="1" applyAlignment="1">
      <alignment horizontal="center" vertical="top"/>
    </xf>
    <xf numFmtId="3" fontId="7" fillId="0" borderId="2" xfId="0" applyNumberFormat="1" applyFont="1" applyFill="1" applyBorder="1"/>
    <xf numFmtId="3" fontId="13" fillId="0" borderId="2" xfId="0" applyNumberFormat="1" applyFont="1" applyFill="1" applyBorder="1"/>
    <xf numFmtId="165" fontId="13" fillId="0" borderId="2" xfId="0" applyNumberFormat="1" applyFont="1" applyFill="1" applyBorder="1"/>
    <xf numFmtId="165" fontId="13" fillId="0" borderId="2" xfId="0" applyNumberFormat="1" applyFont="1" applyFill="1" applyBorder="1" applyAlignment="1">
      <alignment horizontal="right"/>
    </xf>
    <xf numFmtId="165" fontId="8" fillId="0" borderId="12" xfId="0" applyNumberFormat="1" applyFont="1" applyFill="1" applyBorder="1"/>
    <xf numFmtId="3" fontId="8" fillId="0" borderId="2" xfId="0" applyNumberFormat="1" applyFont="1" applyFill="1" applyBorder="1"/>
    <xf numFmtId="165" fontId="8" fillId="0" borderId="2" xfId="0" applyNumberFormat="1" applyFont="1" applyFill="1" applyBorder="1" applyAlignment="1">
      <alignment horizontal="right" vertical="center"/>
    </xf>
    <xf numFmtId="165" fontId="8" fillId="0" borderId="0" xfId="0" applyNumberFormat="1" applyFont="1" applyFill="1" applyBorder="1" applyAlignment="1">
      <alignment horizontal="center" vertical="center"/>
    </xf>
    <xf numFmtId="41" fontId="8" fillId="0" borderId="2" xfId="0" applyNumberFormat="1" applyFont="1" applyFill="1" applyBorder="1"/>
  </cellXfs>
  <cellStyles count="5">
    <cellStyle name="Comma" xfId="2" builtinId="3"/>
    <cellStyle name="Comma 2" xfId="4" xr:uid="{20F315B7-6660-4AC9-9D35-9FCEB33F9C15}"/>
    <cellStyle name="Normal" xfId="0" builtinId="0"/>
    <cellStyle name="Normal 2" xfId="3" xr:uid="{00000000-0005-0000-0000-000002000000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7621</xdr:colOff>
      <xdr:row>10</xdr:row>
      <xdr:rowOff>173264</xdr:rowOff>
    </xdr:from>
    <xdr:to>
      <xdr:col>9</xdr:col>
      <xdr:colOff>355600</xdr:colOff>
      <xdr:row>22</xdr:row>
      <xdr:rowOff>87992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1844400" y="2078264"/>
          <a:ext cx="4615179" cy="2200728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12</xdr:col>
      <xdr:colOff>9526</xdr:colOff>
      <xdr:row>43</xdr:row>
      <xdr:rowOff>76200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8E42724-DE83-0FD7-31CB-BC84D2FF3B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0361674" y="0"/>
          <a:ext cx="7324725" cy="8267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9:M32"/>
  <sheetViews>
    <sheetView rightToLeft="1" view="pageBreakPreview" topLeftCell="A10" zoomScaleNormal="100" zoomScaleSheetLayoutView="100" workbookViewId="0">
      <selection activeCell="D32" sqref="D32"/>
    </sheetView>
  </sheetViews>
  <sheetFormatPr defaultRowHeight="15" x14ac:dyDescent="0.25"/>
  <sheetData>
    <row r="19" spans="1:13" ht="15" customHeight="1" x14ac:dyDescent="0.25"/>
    <row r="20" spans="1:13" ht="15" customHeight="1" x14ac:dyDescent="0.25"/>
    <row r="21" spans="1:13" ht="15" customHeight="1" x14ac:dyDescent="0.25"/>
    <row r="23" spans="1:13" ht="15" customHeight="1" x14ac:dyDescent="0.25">
      <c r="A23" s="247" t="s">
        <v>70</v>
      </c>
      <c r="B23" s="247"/>
      <c r="C23" s="247"/>
      <c r="D23" s="247"/>
      <c r="E23" s="247"/>
      <c r="F23" s="247"/>
      <c r="G23" s="247"/>
      <c r="H23" s="247"/>
      <c r="I23" s="247"/>
      <c r="J23" s="247"/>
      <c r="K23" s="247"/>
      <c r="L23" s="247"/>
      <c r="M23" s="247"/>
    </row>
    <row r="24" spans="1:13" ht="15" customHeight="1" x14ac:dyDescent="0.25">
      <c r="A24" s="247"/>
      <c r="B24" s="247"/>
      <c r="C24" s="247"/>
      <c r="D24" s="247"/>
      <c r="E24" s="247"/>
      <c r="F24" s="247"/>
      <c r="G24" s="247"/>
      <c r="H24" s="247"/>
      <c r="I24" s="247"/>
      <c r="J24" s="247"/>
      <c r="K24" s="247"/>
      <c r="L24" s="247"/>
      <c r="M24" s="247"/>
    </row>
    <row r="25" spans="1:13" ht="15" customHeight="1" x14ac:dyDescent="0.25">
      <c r="A25" s="247"/>
      <c r="B25" s="247"/>
      <c r="C25" s="247"/>
      <c r="D25" s="247"/>
      <c r="E25" s="247"/>
      <c r="F25" s="247"/>
      <c r="G25" s="247"/>
      <c r="H25" s="247"/>
      <c r="I25" s="247"/>
      <c r="J25" s="247"/>
      <c r="K25" s="247"/>
      <c r="L25" s="247"/>
      <c r="M25" s="247"/>
    </row>
    <row r="28" spans="1:13" x14ac:dyDescent="0.25">
      <c r="A28" s="248" t="s">
        <v>133</v>
      </c>
      <c r="B28" s="248"/>
      <c r="C28" s="248"/>
      <c r="D28" s="248"/>
      <c r="E28" s="248"/>
      <c r="F28" s="248"/>
      <c r="G28" s="248"/>
      <c r="H28" s="248"/>
      <c r="I28" s="248"/>
      <c r="J28" s="248"/>
      <c r="K28" s="248"/>
      <c r="L28" s="248"/>
      <c r="M28" s="248"/>
    </row>
    <row r="29" spans="1:13" x14ac:dyDescent="0.25">
      <c r="A29" s="248"/>
      <c r="B29" s="248"/>
      <c r="C29" s="248"/>
      <c r="D29" s="248"/>
      <c r="E29" s="248"/>
      <c r="F29" s="248"/>
      <c r="G29" s="248"/>
      <c r="H29" s="248"/>
      <c r="I29" s="248"/>
      <c r="J29" s="248"/>
      <c r="K29" s="248"/>
      <c r="L29" s="248"/>
      <c r="M29" s="248"/>
    </row>
    <row r="30" spans="1:13" x14ac:dyDescent="0.25">
      <c r="A30" s="248"/>
      <c r="B30" s="248"/>
      <c r="C30" s="248"/>
      <c r="D30" s="248"/>
      <c r="E30" s="248"/>
      <c r="F30" s="248"/>
      <c r="G30" s="248"/>
      <c r="H30" s="248"/>
      <c r="I30" s="248"/>
      <c r="J30" s="248"/>
      <c r="K30" s="248"/>
      <c r="L30" s="248"/>
      <c r="M30" s="248"/>
    </row>
    <row r="32" spans="1:13" x14ac:dyDescent="0.25">
      <c r="C32" s="4"/>
    </row>
  </sheetData>
  <mergeCells count="2">
    <mergeCell ref="A23:M25"/>
    <mergeCell ref="A28:M30"/>
  </mergeCells>
  <pageMargins left="0.7" right="0.7" top="0.75" bottom="0.75" header="0.3" footer="0.3"/>
  <pageSetup paperSize="9" scale="73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T30"/>
  <sheetViews>
    <sheetView rightToLeft="1" view="pageBreakPreview" zoomScale="70" zoomScaleNormal="70" zoomScaleSheetLayoutView="70" zoomScalePageLayoutView="70" workbookViewId="0">
      <selection activeCell="M33" sqref="M33"/>
    </sheetView>
  </sheetViews>
  <sheetFormatPr defaultColWidth="9.140625" defaultRowHeight="27.75" x14ac:dyDescent="0.65"/>
  <cols>
    <col min="1" max="1" width="40.42578125" style="1" bestFit="1" customWidth="1"/>
    <col min="2" max="2" width="1" style="1" customWidth="1"/>
    <col min="3" max="3" width="16.5703125" style="5" bestFit="1" customWidth="1"/>
    <col min="4" max="4" width="1" style="5" customWidth="1"/>
    <col min="5" max="5" width="19.7109375" style="5" bestFit="1" customWidth="1"/>
    <col min="6" max="6" width="1" style="1" customWidth="1"/>
    <col min="7" max="7" width="15.42578125" style="1" customWidth="1"/>
    <col min="8" max="8" width="1" style="1" customWidth="1"/>
    <col min="9" max="9" width="28.42578125" style="1" bestFit="1" customWidth="1"/>
    <col min="10" max="10" width="1" style="1" customWidth="1"/>
    <col min="11" max="11" width="30.5703125" style="1" bestFit="1" customWidth="1"/>
    <col min="12" max="12" width="1" style="1" customWidth="1"/>
    <col min="13" max="13" width="29.42578125" style="39" customWidth="1"/>
    <col min="14" max="14" width="1" style="39" customWidth="1"/>
    <col min="15" max="15" width="32.5703125" style="39" bestFit="1" customWidth="1"/>
    <col min="16" max="16" width="1" style="39" customWidth="1"/>
    <col min="17" max="17" width="30.5703125" style="39" bestFit="1" customWidth="1"/>
    <col min="18" max="18" width="1" style="39" customWidth="1"/>
    <col min="19" max="19" width="27.7109375" style="39" bestFit="1" customWidth="1"/>
    <col min="20" max="20" width="24.140625" style="23" bestFit="1" customWidth="1"/>
    <col min="21" max="21" width="22.5703125" style="1" bestFit="1" customWidth="1"/>
    <col min="22" max="22" width="8.5703125" style="1" customWidth="1"/>
    <col min="23" max="23" width="22.5703125" style="1" bestFit="1" customWidth="1"/>
    <col min="24" max="24" width="12.85546875" style="1" customWidth="1"/>
    <col min="25" max="16384" width="9.140625" style="1"/>
  </cols>
  <sheetData>
    <row r="1" spans="1:20" x14ac:dyDescent="0.65">
      <c r="A1" s="39"/>
      <c r="B1" s="39"/>
      <c r="C1" s="47"/>
      <c r="D1" s="47"/>
      <c r="E1" s="47"/>
      <c r="F1" s="39"/>
      <c r="G1" s="39"/>
      <c r="H1" s="39"/>
      <c r="I1" s="39"/>
      <c r="J1" s="39"/>
      <c r="K1" s="39"/>
      <c r="L1" s="39"/>
    </row>
    <row r="2" spans="1:20" ht="30" x14ac:dyDescent="0.65">
      <c r="A2" s="264" t="s">
        <v>51</v>
      </c>
      <c r="B2" s="264"/>
      <c r="C2" s="264"/>
      <c r="D2" s="264"/>
      <c r="E2" s="264"/>
      <c r="F2" s="264"/>
      <c r="G2" s="264"/>
      <c r="H2" s="264"/>
      <c r="I2" s="264"/>
      <c r="J2" s="264"/>
      <c r="K2" s="264"/>
      <c r="L2" s="264"/>
      <c r="M2" s="264"/>
      <c r="N2" s="264"/>
      <c r="O2" s="264"/>
      <c r="P2" s="264"/>
      <c r="Q2" s="264"/>
      <c r="R2" s="264"/>
      <c r="S2" s="264"/>
    </row>
    <row r="3" spans="1:20" ht="30" x14ac:dyDescent="0.65">
      <c r="A3" s="264" t="s">
        <v>18</v>
      </c>
      <c r="B3" s="264"/>
      <c r="C3" s="264"/>
      <c r="D3" s="264"/>
      <c r="E3" s="264"/>
      <c r="F3" s="264"/>
      <c r="G3" s="264"/>
      <c r="H3" s="264"/>
      <c r="I3" s="264"/>
      <c r="J3" s="264"/>
      <c r="K3" s="264"/>
      <c r="L3" s="264"/>
      <c r="M3" s="264"/>
      <c r="N3" s="264"/>
      <c r="O3" s="264"/>
      <c r="P3" s="264"/>
      <c r="Q3" s="264"/>
      <c r="R3" s="264"/>
      <c r="S3" s="264"/>
    </row>
    <row r="4" spans="1:20" ht="30" x14ac:dyDescent="0.65">
      <c r="A4" s="264" t="str">
        <f>'جمع درآمدها'!A4:I4</f>
        <v>برای ماه منتهی به 1403/05/31</v>
      </c>
      <c r="B4" s="264"/>
      <c r="C4" s="264"/>
      <c r="D4" s="264"/>
      <c r="E4" s="264"/>
      <c r="F4" s="264"/>
      <c r="G4" s="264"/>
      <c r="H4" s="264"/>
      <c r="I4" s="264"/>
      <c r="J4" s="264"/>
      <c r="K4" s="264"/>
      <c r="L4" s="264"/>
      <c r="M4" s="264"/>
      <c r="N4" s="264"/>
      <c r="O4" s="264"/>
      <c r="P4" s="264"/>
      <c r="Q4" s="264"/>
      <c r="R4" s="264"/>
      <c r="S4" s="264"/>
    </row>
    <row r="5" spans="1:20" ht="30" x14ac:dyDescent="0.65">
      <c r="A5" s="38"/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</row>
    <row r="6" spans="1:20" ht="36" x14ac:dyDescent="0.65">
      <c r="A6" s="276" t="s">
        <v>58</v>
      </c>
      <c r="B6" s="276"/>
      <c r="C6" s="276"/>
      <c r="D6" s="276"/>
      <c r="E6" s="276"/>
      <c r="F6" s="276"/>
      <c r="G6" s="276"/>
      <c r="H6" s="276"/>
      <c r="I6" s="276"/>
      <c r="J6" s="276"/>
      <c r="K6" s="276"/>
      <c r="L6" s="276"/>
      <c r="M6" s="276"/>
      <c r="N6" s="276"/>
      <c r="O6" s="276"/>
    </row>
    <row r="7" spans="1:20" ht="30.75" thickBot="1" x14ac:dyDescent="0.7">
      <c r="A7" s="264" t="s">
        <v>1</v>
      </c>
      <c r="B7" s="39"/>
      <c r="C7" s="275" t="s">
        <v>27</v>
      </c>
      <c r="D7" s="275" t="s">
        <v>27</v>
      </c>
      <c r="E7" s="275" t="s">
        <v>27</v>
      </c>
      <c r="F7" s="275" t="s">
        <v>27</v>
      </c>
      <c r="G7" s="275" t="s">
        <v>27</v>
      </c>
      <c r="H7" s="39"/>
      <c r="I7" s="275" t="str">
        <f>'سودسپرده بانکی '!C7</f>
        <v>طی مرداد ماه</v>
      </c>
      <c r="J7" s="275" t="s">
        <v>20</v>
      </c>
      <c r="K7" s="275" t="s">
        <v>20</v>
      </c>
      <c r="L7" s="275" t="s">
        <v>20</v>
      </c>
      <c r="M7" s="275" t="s">
        <v>20</v>
      </c>
      <c r="O7" s="275" t="str">
        <f>'سودسپرده بانکی '!I7</f>
        <v>از ابتدای سال مالی تا پایان مرداد ماه</v>
      </c>
      <c r="P7" s="275" t="s">
        <v>21</v>
      </c>
      <c r="Q7" s="275" t="s">
        <v>21</v>
      </c>
      <c r="R7" s="275" t="s">
        <v>21</v>
      </c>
      <c r="S7" s="275" t="s">
        <v>21</v>
      </c>
    </row>
    <row r="8" spans="1:20" s="8" customFormat="1" ht="90" x14ac:dyDescent="0.65">
      <c r="A8" s="264" t="s">
        <v>1</v>
      </c>
      <c r="B8" s="41"/>
      <c r="C8" s="40" t="s">
        <v>28</v>
      </c>
      <c r="D8" s="49"/>
      <c r="E8" s="40" t="s">
        <v>29</v>
      </c>
      <c r="F8" s="41"/>
      <c r="G8" s="40" t="s">
        <v>30</v>
      </c>
      <c r="H8" s="41"/>
      <c r="I8" s="40" t="s">
        <v>31</v>
      </c>
      <c r="J8" s="41"/>
      <c r="K8" s="40" t="s">
        <v>24</v>
      </c>
      <c r="L8" s="41"/>
      <c r="M8" s="40" t="s">
        <v>32</v>
      </c>
      <c r="N8" s="41"/>
      <c r="O8" s="40" t="s">
        <v>31</v>
      </c>
      <c r="P8" s="41"/>
      <c r="Q8" s="40" t="s">
        <v>24</v>
      </c>
      <c r="R8" s="41"/>
      <c r="S8" s="40" t="s">
        <v>32</v>
      </c>
      <c r="T8" s="21"/>
    </row>
    <row r="9" spans="1:20" s="8" customFormat="1" x14ac:dyDescent="0.65">
      <c r="A9" s="191" t="s">
        <v>86</v>
      </c>
      <c r="B9" s="41"/>
      <c r="C9" s="191" t="s">
        <v>118</v>
      </c>
      <c r="D9" s="49"/>
      <c r="E9" s="168">
        <v>9400000</v>
      </c>
      <c r="F9" s="50"/>
      <c r="G9" s="168">
        <v>3120</v>
      </c>
      <c r="H9" s="50"/>
      <c r="I9" s="173">
        <v>0</v>
      </c>
      <c r="J9" s="173"/>
      <c r="K9" s="168">
        <v>0</v>
      </c>
      <c r="L9" s="173"/>
      <c r="M9" s="173">
        <f>I9-K9</f>
        <v>0</v>
      </c>
      <c r="N9" s="173"/>
      <c r="O9" s="210">
        <v>29328000000</v>
      </c>
      <c r="P9" s="173"/>
      <c r="Q9" s="210">
        <v>1194701708</v>
      </c>
      <c r="R9" s="173"/>
      <c r="S9" s="173">
        <f>O9-Q9</f>
        <v>28133298292</v>
      </c>
      <c r="T9" s="21"/>
    </row>
    <row r="10" spans="1:20" s="8" customFormat="1" x14ac:dyDescent="0.65">
      <c r="A10" s="191" t="s">
        <v>79</v>
      </c>
      <c r="B10" s="39"/>
      <c r="C10" s="191" t="s">
        <v>119</v>
      </c>
      <c r="D10" s="47"/>
      <c r="E10" s="169">
        <v>6100000</v>
      </c>
      <c r="F10" s="43"/>
      <c r="G10" s="169">
        <v>5650</v>
      </c>
      <c r="H10" s="43"/>
      <c r="I10" s="173">
        <v>0</v>
      </c>
      <c r="J10" s="173"/>
      <c r="K10" s="169">
        <v>0</v>
      </c>
      <c r="L10" s="173"/>
      <c r="M10" s="173">
        <f t="shared" ref="M10:M22" si="0">I10-K10</f>
        <v>0</v>
      </c>
      <c r="N10" s="173"/>
      <c r="O10" s="210">
        <v>34465000000</v>
      </c>
      <c r="P10" s="173"/>
      <c r="Q10" s="210">
        <v>1141225166</v>
      </c>
      <c r="R10" s="173"/>
      <c r="S10" s="173">
        <f t="shared" ref="S10:S22" si="1">O10-Q10</f>
        <v>33323774834</v>
      </c>
      <c r="T10" s="33"/>
    </row>
    <row r="11" spans="1:20" s="8" customFormat="1" x14ac:dyDescent="0.65">
      <c r="A11" s="191" t="s">
        <v>87</v>
      </c>
      <c r="B11" s="39"/>
      <c r="C11" s="191" t="s">
        <v>107</v>
      </c>
      <c r="D11" s="47"/>
      <c r="E11" s="169">
        <v>3500000</v>
      </c>
      <c r="F11" s="39"/>
      <c r="G11" s="169">
        <v>5600</v>
      </c>
      <c r="H11" s="39"/>
      <c r="I11" s="173">
        <v>0</v>
      </c>
      <c r="J11" s="173"/>
      <c r="K11" s="169">
        <v>0</v>
      </c>
      <c r="L11" s="173"/>
      <c r="M11" s="173">
        <f t="shared" si="0"/>
        <v>0</v>
      </c>
      <c r="N11" s="173"/>
      <c r="O11" s="210">
        <v>19600000000</v>
      </c>
      <c r="P11" s="173"/>
      <c r="Q11" s="210">
        <v>0</v>
      </c>
      <c r="R11" s="173"/>
      <c r="S11" s="173">
        <f t="shared" si="1"/>
        <v>19600000000</v>
      </c>
      <c r="T11" s="34"/>
    </row>
    <row r="12" spans="1:20" s="8" customFormat="1" x14ac:dyDescent="0.65">
      <c r="A12" s="191" t="s">
        <v>97</v>
      </c>
      <c r="B12" s="39"/>
      <c r="C12" s="191" t="s">
        <v>130</v>
      </c>
      <c r="D12" s="47"/>
      <c r="E12" s="169">
        <v>34800000</v>
      </c>
      <c r="F12" s="39"/>
      <c r="G12" s="169">
        <v>960</v>
      </c>
      <c r="H12" s="39"/>
      <c r="I12" s="173">
        <v>0</v>
      </c>
      <c r="J12" s="173"/>
      <c r="K12" s="169">
        <v>0</v>
      </c>
      <c r="L12" s="173"/>
      <c r="M12" s="173">
        <f t="shared" si="0"/>
        <v>0</v>
      </c>
      <c r="N12" s="173"/>
      <c r="O12" s="210">
        <v>33408000000</v>
      </c>
      <c r="P12" s="173"/>
      <c r="Q12" s="210">
        <v>1899162791</v>
      </c>
      <c r="R12" s="173"/>
      <c r="S12" s="173">
        <f t="shared" si="1"/>
        <v>31508837209</v>
      </c>
      <c r="T12" s="33"/>
    </row>
    <row r="13" spans="1:20" s="8" customFormat="1" x14ac:dyDescent="0.65">
      <c r="A13" s="191" t="s">
        <v>100</v>
      </c>
      <c r="B13" s="39"/>
      <c r="C13" s="191" t="s">
        <v>120</v>
      </c>
      <c r="D13" s="47"/>
      <c r="E13" s="169">
        <v>4000000</v>
      </c>
      <c r="F13" s="39"/>
      <c r="G13" s="169">
        <v>500</v>
      </c>
      <c r="H13" s="39"/>
      <c r="I13" s="173">
        <v>0</v>
      </c>
      <c r="J13" s="173"/>
      <c r="K13" s="169">
        <v>0</v>
      </c>
      <c r="L13" s="173"/>
      <c r="M13" s="173">
        <f t="shared" si="0"/>
        <v>0</v>
      </c>
      <c r="N13" s="173"/>
      <c r="O13" s="210">
        <v>2000000000</v>
      </c>
      <c r="P13" s="173"/>
      <c r="Q13" s="210">
        <v>187461204</v>
      </c>
      <c r="R13" s="173"/>
      <c r="S13" s="173">
        <f t="shared" si="1"/>
        <v>1812538796</v>
      </c>
      <c r="T13" s="33"/>
    </row>
    <row r="14" spans="1:20" s="8" customFormat="1" x14ac:dyDescent="0.65">
      <c r="A14" s="191" t="s">
        <v>102</v>
      </c>
      <c r="B14" s="1"/>
      <c r="C14" s="191" t="s">
        <v>131</v>
      </c>
      <c r="D14" s="164"/>
      <c r="E14" s="169">
        <v>760000</v>
      </c>
      <c r="F14" s="1"/>
      <c r="G14" s="169">
        <v>6500</v>
      </c>
      <c r="H14" s="1"/>
      <c r="I14" s="173">
        <v>0</v>
      </c>
      <c r="J14" s="173"/>
      <c r="K14" s="169">
        <v>0</v>
      </c>
      <c r="L14" s="173"/>
      <c r="M14" s="173">
        <f t="shared" si="0"/>
        <v>0</v>
      </c>
      <c r="N14" s="173"/>
      <c r="O14" s="210">
        <v>4940000000</v>
      </c>
      <c r="P14" s="173"/>
      <c r="Q14" s="210">
        <v>256623377</v>
      </c>
      <c r="R14" s="173"/>
      <c r="S14" s="173">
        <f t="shared" si="1"/>
        <v>4683376623</v>
      </c>
      <c r="T14" s="33"/>
    </row>
    <row r="15" spans="1:20" s="8" customFormat="1" x14ac:dyDescent="0.65">
      <c r="A15" s="191" t="s">
        <v>67</v>
      </c>
      <c r="B15" s="1"/>
      <c r="C15" s="191" t="s">
        <v>121</v>
      </c>
      <c r="D15" s="164"/>
      <c r="E15" s="169">
        <v>14000000</v>
      </c>
      <c r="F15" s="1"/>
      <c r="G15" s="169">
        <v>82</v>
      </c>
      <c r="H15" s="1"/>
      <c r="I15" s="173">
        <v>0</v>
      </c>
      <c r="J15" s="173"/>
      <c r="K15" s="169">
        <v>0</v>
      </c>
      <c r="L15" s="173"/>
      <c r="M15" s="173">
        <f t="shared" si="0"/>
        <v>0</v>
      </c>
      <c r="N15" s="173"/>
      <c r="O15" s="210">
        <v>1148000000</v>
      </c>
      <c r="P15" s="173"/>
      <c r="Q15" s="210">
        <v>0</v>
      </c>
      <c r="R15" s="173"/>
      <c r="S15" s="173">
        <f t="shared" si="1"/>
        <v>1148000000</v>
      </c>
      <c r="T15" s="33"/>
    </row>
    <row r="16" spans="1:20" s="8" customFormat="1" x14ac:dyDescent="0.65">
      <c r="A16" s="191" t="s">
        <v>99</v>
      </c>
      <c r="B16" s="1"/>
      <c r="C16" s="191" t="s">
        <v>108</v>
      </c>
      <c r="D16" s="164"/>
      <c r="E16" s="169">
        <v>2400000</v>
      </c>
      <c r="F16" s="1"/>
      <c r="G16" s="169">
        <v>150</v>
      </c>
      <c r="H16" s="1"/>
      <c r="I16" s="173">
        <v>0</v>
      </c>
      <c r="J16" s="173"/>
      <c r="K16" s="169">
        <v>0</v>
      </c>
      <c r="L16" s="173"/>
      <c r="M16" s="173">
        <f t="shared" si="0"/>
        <v>0</v>
      </c>
      <c r="N16" s="173"/>
      <c r="O16" s="210">
        <v>360000000</v>
      </c>
      <c r="P16" s="173"/>
      <c r="Q16" s="210">
        <v>0</v>
      </c>
      <c r="R16" s="173"/>
      <c r="S16" s="173">
        <f t="shared" si="1"/>
        <v>360000000</v>
      </c>
      <c r="T16" s="33"/>
    </row>
    <row r="17" spans="1:20" s="8" customFormat="1" x14ac:dyDescent="0.65">
      <c r="A17" s="191" t="s">
        <v>68</v>
      </c>
      <c r="B17" s="1"/>
      <c r="C17" s="191" t="s">
        <v>122</v>
      </c>
      <c r="D17" s="164"/>
      <c r="E17" s="169">
        <v>4800000</v>
      </c>
      <c r="F17" s="1"/>
      <c r="G17" s="169">
        <v>530</v>
      </c>
      <c r="H17" s="1"/>
      <c r="I17" s="173">
        <v>0</v>
      </c>
      <c r="J17" s="173"/>
      <c r="K17" s="169">
        <v>0</v>
      </c>
      <c r="L17" s="173"/>
      <c r="M17" s="173">
        <f t="shared" si="0"/>
        <v>0</v>
      </c>
      <c r="N17" s="173"/>
      <c r="O17" s="210">
        <v>2544000000</v>
      </c>
      <c r="P17" s="173"/>
      <c r="Q17" s="210">
        <v>224049969</v>
      </c>
      <c r="R17" s="173"/>
      <c r="S17" s="173">
        <f t="shared" si="1"/>
        <v>2319950031</v>
      </c>
      <c r="T17" s="33"/>
    </row>
    <row r="18" spans="1:20" s="8" customFormat="1" x14ac:dyDescent="0.65">
      <c r="A18" s="191" t="s">
        <v>65</v>
      </c>
      <c r="B18" s="1"/>
      <c r="C18" s="191" t="s">
        <v>122</v>
      </c>
      <c r="D18" s="164"/>
      <c r="E18" s="169">
        <v>6500000</v>
      </c>
      <c r="F18" s="1"/>
      <c r="G18" s="169">
        <v>6700</v>
      </c>
      <c r="H18" s="1"/>
      <c r="I18" s="173">
        <v>0</v>
      </c>
      <c r="J18" s="173"/>
      <c r="K18" s="169">
        <v>0</v>
      </c>
      <c r="L18" s="173"/>
      <c r="M18" s="173">
        <f t="shared" si="0"/>
        <v>0</v>
      </c>
      <c r="N18" s="173"/>
      <c r="O18" s="210">
        <v>43550000000</v>
      </c>
      <c r="P18" s="173"/>
      <c r="Q18" s="210">
        <v>0</v>
      </c>
      <c r="R18" s="173"/>
      <c r="S18" s="173">
        <f t="shared" si="1"/>
        <v>43550000000</v>
      </c>
      <c r="T18" s="33"/>
    </row>
    <row r="19" spans="1:20" s="8" customFormat="1" x14ac:dyDescent="0.65">
      <c r="A19" s="191" t="s">
        <v>74</v>
      </c>
      <c r="B19" s="1"/>
      <c r="C19" s="191" t="s">
        <v>132</v>
      </c>
      <c r="D19" s="5"/>
      <c r="E19" s="169">
        <v>80000000</v>
      </c>
      <c r="F19" s="1"/>
      <c r="G19" s="169">
        <v>300</v>
      </c>
      <c r="H19" s="1"/>
      <c r="I19" s="173">
        <v>0</v>
      </c>
      <c r="J19" s="45" t="e">
        <f>SUM(#REF!)</f>
        <v>#REF!</v>
      </c>
      <c r="K19" s="169">
        <v>0</v>
      </c>
      <c r="L19" s="45" t="e">
        <f>SUM(#REF!)</f>
        <v>#REF!</v>
      </c>
      <c r="M19" s="173">
        <f t="shared" si="0"/>
        <v>0</v>
      </c>
      <c r="N19" s="45" t="e">
        <f>SUM(#REF!)</f>
        <v>#REF!</v>
      </c>
      <c r="O19" s="210">
        <v>24000000000</v>
      </c>
      <c r="P19" s="173" t="e">
        <f>SUM(#REF!)</f>
        <v>#REF!</v>
      </c>
      <c r="Q19" s="210">
        <v>0</v>
      </c>
      <c r="R19" s="45" t="e">
        <f>SUM(#REF!)</f>
        <v>#REF!</v>
      </c>
      <c r="S19" s="173">
        <f t="shared" si="1"/>
        <v>24000000000</v>
      </c>
      <c r="T19" s="33"/>
    </row>
    <row r="20" spans="1:20" s="8" customFormat="1" x14ac:dyDescent="0.65">
      <c r="A20" s="191" t="s">
        <v>78</v>
      </c>
      <c r="B20" s="1"/>
      <c r="C20" s="191" t="s">
        <v>119</v>
      </c>
      <c r="D20" s="5"/>
      <c r="E20" s="169">
        <v>5800000</v>
      </c>
      <c r="F20" s="1"/>
      <c r="G20" s="169">
        <v>1950</v>
      </c>
      <c r="H20" s="1"/>
      <c r="I20" s="173">
        <v>0</v>
      </c>
      <c r="J20" s="1"/>
      <c r="K20" s="169">
        <v>0</v>
      </c>
      <c r="L20" s="1"/>
      <c r="M20" s="173">
        <f t="shared" si="0"/>
        <v>0</v>
      </c>
      <c r="N20" s="39"/>
      <c r="O20" s="210">
        <v>11310000000</v>
      </c>
      <c r="P20" s="173"/>
      <c r="Q20" s="210">
        <v>670438144</v>
      </c>
      <c r="R20" s="39"/>
      <c r="S20" s="173">
        <f t="shared" si="1"/>
        <v>10639561856</v>
      </c>
      <c r="T20" s="33"/>
    </row>
    <row r="21" spans="1:20" s="8" customFormat="1" x14ac:dyDescent="0.65">
      <c r="A21" s="191" t="s">
        <v>101</v>
      </c>
      <c r="B21" s="1"/>
      <c r="C21" s="191" t="s">
        <v>123</v>
      </c>
      <c r="D21" s="5"/>
      <c r="E21" s="169">
        <v>8400000</v>
      </c>
      <c r="F21" s="1"/>
      <c r="G21" s="169">
        <v>2280</v>
      </c>
      <c r="H21" s="1"/>
      <c r="I21" s="173">
        <v>0</v>
      </c>
      <c r="J21" s="39"/>
      <c r="K21" s="169">
        <v>0</v>
      </c>
      <c r="L21" s="39"/>
      <c r="M21" s="173">
        <f t="shared" si="0"/>
        <v>0</v>
      </c>
      <c r="N21" s="39"/>
      <c r="O21" s="210">
        <v>19152000000</v>
      </c>
      <c r="P21" s="210"/>
      <c r="Q21" s="210">
        <v>572651163</v>
      </c>
      <c r="R21" s="39"/>
      <c r="S21" s="173">
        <f t="shared" si="1"/>
        <v>18579348837</v>
      </c>
      <c r="T21" s="33"/>
    </row>
    <row r="22" spans="1:20" s="8" customFormat="1" x14ac:dyDescent="0.65">
      <c r="A22" s="191" t="s">
        <v>103</v>
      </c>
      <c r="B22" s="1"/>
      <c r="C22" s="215" t="s">
        <v>145</v>
      </c>
      <c r="D22" s="5"/>
      <c r="E22" s="170">
        <v>11000000</v>
      </c>
      <c r="F22" s="1"/>
      <c r="G22" s="170">
        <v>77</v>
      </c>
      <c r="H22" s="1"/>
      <c r="I22" s="173">
        <v>847000000</v>
      </c>
      <c r="K22" s="173">
        <v>49695035</v>
      </c>
      <c r="M22" s="173">
        <f t="shared" si="0"/>
        <v>797304965</v>
      </c>
      <c r="O22" s="210">
        <v>847000000</v>
      </c>
      <c r="Q22" s="210">
        <v>49695035</v>
      </c>
      <c r="S22" s="173">
        <f t="shared" si="1"/>
        <v>797304965</v>
      </c>
      <c r="T22" s="33"/>
    </row>
    <row r="23" spans="1:20" s="8" customFormat="1" ht="28.5" thickBot="1" x14ac:dyDescent="0.7">
      <c r="A23" s="1"/>
      <c r="B23" s="1"/>
      <c r="C23" s="5"/>
      <c r="D23" s="5"/>
      <c r="E23" s="5"/>
      <c r="F23" s="1"/>
      <c r="G23" s="1"/>
      <c r="H23" s="1"/>
      <c r="I23" s="294">
        <f>SUM(I9:I22)</f>
        <v>847000000</v>
      </c>
      <c r="J23" s="39"/>
      <c r="K23" s="294">
        <f>SUM(K9:K22)</f>
        <v>49695035</v>
      </c>
      <c r="L23" s="39"/>
      <c r="M23" s="294">
        <f>SUM(M9:M22)</f>
        <v>797304965</v>
      </c>
      <c r="N23" s="39"/>
      <c r="O23" s="294">
        <f>SUM(O9:O22)</f>
        <v>226652000000</v>
      </c>
      <c r="P23" s="39"/>
      <c r="Q23" s="294">
        <f>SUM(Q9:Q22)</f>
        <v>6196008557</v>
      </c>
      <c r="R23" s="39"/>
      <c r="S23" s="295">
        <f>SUM(S9:S22)</f>
        <v>220455991443</v>
      </c>
      <c r="T23" s="33"/>
    </row>
    <row r="24" spans="1:20" ht="28.5" thickTop="1" x14ac:dyDescent="0.65">
      <c r="M24" s="46"/>
    </row>
    <row r="25" spans="1:20" x14ac:dyDescent="0.65">
      <c r="I25" s="3"/>
      <c r="K25" s="3"/>
      <c r="M25" s="46"/>
      <c r="O25" s="45"/>
      <c r="Q25" s="45"/>
      <c r="S25" s="45"/>
    </row>
    <row r="26" spans="1:20" s="205" customFormat="1" ht="40.5" x14ac:dyDescent="0.95">
      <c r="C26" s="206"/>
      <c r="D26" s="206"/>
      <c r="E26" s="206"/>
      <c r="I26" s="55"/>
      <c r="J26" s="55"/>
      <c r="K26" s="55"/>
      <c r="L26" s="55"/>
      <c r="M26" s="55"/>
      <c r="N26" s="117"/>
      <c r="O26" s="55"/>
      <c r="P26" s="63"/>
      <c r="Q26" s="55"/>
      <c r="R26" s="63"/>
      <c r="S26" s="55"/>
    </row>
    <row r="27" spans="1:20" x14ac:dyDescent="0.65">
      <c r="A27" s="191"/>
      <c r="C27" s="191"/>
      <c r="I27" s="3"/>
      <c r="K27" s="3"/>
      <c r="M27" s="46"/>
      <c r="O27" s="45"/>
      <c r="Q27" s="45"/>
    </row>
    <row r="28" spans="1:20" x14ac:dyDescent="0.65">
      <c r="I28" s="21"/>
      <c r="K28" s="21"/>
      <c r="M28" s="46"/>
      <c r="O28" s="43"/>
      <c r="Q28" s="43"/>
    </row>
    <row r="29" spans="1:20" x14ac:dyDescent="0.65">
      <c r="I29" s="21"/>
      <c r="K29" s="21"/>
      <c r="M29" s="46"/>
      <c r="O29" s="43"/>
      <c r="Q29" s="43"/>
    </row>
    <row r="30" spans="1:20" x14ac:dyDescent="0.65">
      <c r="M30" s="46"/>
    </row>
  </sheetData>
  <mergeCells count="8">
    <mergeCell ref="A2:S2"/>
    <mergeCell ref="A3:S3"/>
    <mergeCell ref="A4:S4"/>
    <mergeCell ref="A7:A8"/>
    <mergeCell ref="C7:G7"/>
    <mergeCell ref="O7:S7"/>
    <mergeCell ref="I7:M7"/>
    <mergeCell ref="A6:O6"/>
  </mergeCells>
  <pageMargins left="0.7" right="0.7" top="0.75" bottom="0.75" header="0.3" footer="0.3"/>
  <pageSetup paperSize="9" scale="46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A702BA-E4FF-4BE4-8C6E-6C2D7B2EB78D}">
  <dimension ref="A2:T37"/>
  <sheetViews>
    <sheetView rightToLeft="1" view="pageBreakPreview" zoomScale="70" zoomScaleNormal="100" zoomScaleSheetLayoutView="70" workbookViewId="0">
      <selection activeCell="T29" sqref="T29"/>
    </sheetView>
  </sheetViews>
  <sheetFormatPr defaultColWidth="9.140625" defaultRowHeight="27.75" x14ac:dyDescent="0.65"/>
  <cols>
    <col min="1" max="1" width="42" style="39" bestFit="1" customWidth="1"/>
    <col min="2" max="2" width="1" style="39" customWidth="1"/>
    <col min="3" max="3" width="28.140625" style="39" customWidth="1"/>
    <col min="4" max="4" width="1" style="39" customWidth="1"/>
    <col min="5" max="5" width="15.85546875" style="39" bestFit="1" customWidth="1"/>
    <col min="6" max="6" width="1" style="39" customWidth="1"/>
    <col min="7" max="7" width="24.7109375" style="39" bestFit="1" customWidth="1"/>
    <col min="8" max="8" width="1" style="39" customWidth="1"/>
    <col min="9" max="9" width="27" style="39" bestFit="1" customWidth="1"/>
    <col min="10" max="10" width="1" style="39" customWidth="1"/>
    <col min="11" max="11" width="15.85546875" style="39" bestFit="1" customWidth="1"/>
    <col min="12" max="12" width="1" style="39" customWidth="1"/>
    <col min="13" max="13" width="25.42578125" style="39" bestFit="1" customWidth="1"/>
    <col min="14" max="14" width="1" style="39" customWidth="1"/>
    <col min="15" max="15" width="13.85546875" style="39" bestFit="1" customWidth="1"/>
    <col min="16" max="16" width="11.140625" style="39" bestFit="1" customWidth="1"/>
    <col min="17" max="17" width="11.5703125" style="39" bestFit="1" customWidth="1"/>
    <col min="18" max="18" width="9.140625" style="39"/>
    <col min="19" max="19" width="11.140625" style="39" bestFit="1" customWidth="1"/>
    <col min="20" max="16384" width="9.140625" style="39"/>
  </cols>
  <sheetData>
    <row r="2" spans="1:20" ht="30" x14ac:dyDescent="0.65">
      <c r="A2" s="264" t="s">
        <v>51</v>
      </c>
      <c r="B2" s="264"/>
      <c r="C2" s="264"/>
      <c r="D2" s="264"/>
      <c r="E2" s="264"/>
      <c r="F2" s="264"/>
      <c r="G2" s="264"/>
      <c r="H2" s="264"/>
      <c r="I2" s="264"/>
      <c r="J2" s="264"/>
      <c r="K2" s="264"/>
      <c r="L2" s="264"/>
      <c r="M2" s="264"/>
    </row>
    <row r="3" spans="1:20" ht="30" x14ac:dyDescent="0.65">
      <c r="A3" s="264" t="s">
        <v>18</v>
      </c>
      <c r="B3" s="264"/>
      <c r="C3" s="264"/>
      <c r="D3" s="264"/>
      <c r="E3" s="264"/>
      <c r="F3" s="264"/>
      <c r="G3" s="264"/>
      <c r="H3" s="264"/>
      <c r="I3" s="264"/>
      <c r="J3" s="264"/>
      <c r="K3" s="264"/>
      <c r="L3" s="264"/>
      <c r="M3" s="264"/>
    </row>
    <row r="4" spans="1:20" ht="30" x14ac:dyDescent="0.65">
      <c r="A4" s="264" t="str">
        <f>'جمع درآمدها'!A4:I4</f>
        <v>برای ماه منتهی به 1403/05/31</v>
      </c>
      <c r="B4" s="264"/>
      <c r="C4" s="264"/>
      <c r="D4" s="264"/>
      <c r="E4" s="264"/>
      <c r="F4" s="264"/>
      <c r="G4" s="264"/>
      <c r="H4" s="264"/>
      <c r="I4" s="264"/>
      <c r="J4" s="264"/>
      <c r="K4" s="264"/>
      <c r="L4" s="264"/>
      <c r="M4" s="264"/>
    </row>
    <row r="5" spans="1:20" ht="30" x14ac:dyDescent="0.65">
      <c r="A5" s="161"/>
      <c r="B5" s="161"/>
      <c r="C5" s="161"/>
      <c r="D5" s="161"/>
      <c r="E5" s="161"/>
      <c r="F5" s="161"/>
      <c r="G5" s="161"/>
      <c r="H5" s="161"/>
      <c r="I5" s="161"/>
      <c r="J5" s="161"/>
      <c r="K5" s="161"/>
      <c r="L5" s="161"/>
      <c r="M5" s="161"/>
    </row>
    <row r="6" spans="1:20" ht="36" x14ac:dyDescent="0.65">
      <c r="A6" s="277" t="s">
        <v>114</v>
      </c>
      <c r="B6" s="277"/>
      <c r="C6" s="277"/>
    </row>
    <row r="7" spans="1:20" ht="30.75" thickBot="1" x14ac:dyDescent="0.7">
      <c r="A7" s="264" t="s">
        <v>19</v>
      </c>
      <c r="B7" s="264"/>
      <c r="C7" s="264" t="s">
        <v>141</v>
      </c>
      <c r="D7" s="264"/>
      <c r="E7" s="264"/>
      <c r="F7" s="264"/>
      <c r="G7" s="264"/>
      <c r="I7" s="275" t="s">
        <v>142</v>
      </c>
      <c r="J7" s="275" t="s">
        <v>21</v>
      </c>
      <c r="K7" s="275" t="s">
        <v>21</v>
      </c>
      <c r="L7" s="275" t="s">
        <v>21</v>
      </c>
      <c r="M7" s="275" t="s">
        <v>21</v>
      </c>
    </row>
    <row r="8" spans="1:20" ht="30" x14ac:dyDescent="0.65">
      <c r="A8" s="113" t="s">
        <v>22</v>
      </c>
      <c r="C8" s="113" t="s">
        <v>23</v>
      </c>
      <c r="E8" s="113" t="s">
        <v>24</v>
      </c>
      <c r="G8" s="113" t="s">
        <v>25</v>
      </c>
      <c r="I8" s="113" t="s">
        <v>23</v>
      </c>
      <c r="K8" s="113" t="s">
        <v>24</v>
      </c>
      <c r="M8" s="113" t="s">
        <v>25</v>
      </c>
    </row>
    <row r="9" spans="1:20" ht="30" x14ac:dyDescent="0.65">
      <c r="A9" s="163" t="s">
        <v>115</v>
      </c>
      <c r="C9" s="114">
        <v>0</v>
      </c>
      <c r="E9" s="114">
        <v>0</v>
      </c>
      <c r="F9" s="114"/>
      <c r="G9" s="114">
        <f>C9-E9</f>
        <v>0</v>
      </c>
      <c r="H9" s="114"/>
      <c r="I9" s="114">
        <v>0</v>
      </c>
      <c r="J9" s="114"/>
      <c r="K9" s="114">
        <v>0</v>
      </c>
      <c r="L9" s="114"/>
      <c r="M9" s="114">
        <f>I9-K9</f>
        <v>0</v>
      </c>
      <c r="O9" s="102"/>
      <c r="P9" s="102"/>
      <c r="Q9" s="45"/>
      <c r="S9" s="102"/>
      <c r="T9" s="45"/>
    </row>
    <row r="10" spans="1:20" ht="30.75" thickBot="1" x14ac:dyDescent="0.7">
      <c r="A10" s="48"/>
      <c r="C10" s="115">
        <f>SUM(C9:C9)</f>
        <v>0</v>
      </c>
      <c r="D10" s="44"/>
      <c r="E10" s="116">
        <f>SUM(E9:E9)</f>
        <v>0</v>
      </c>
      <c r="F10" s="115"/>
      <c r="G10" s="115">
        <f>SUM(G9:G9)</f>
        <v>0</v>
      </c>
      <c r="H10" s="115"/>
      <c r="I10" s="115">
        <f>SUM(I9:I9)</f>
        <v>0</v>
      </c>
      <c r="J10" s="115"/>
      <c r="K10" s="116">
        <f>SUM(K9:K9)</f>
        <v>0</v>
      </c>
      <c r="L10" s="115"/>
      <c r="M10" s="115">
        <f>SUM(M9:M9)</f>
        <v>0</v>
      </c>
    </row>
    <row r="11" spans="1:20" ht="28.5" thickTop="1" x14ac:dyDescent="0.65">
      <c r="C11" s="43"/>
      <c r="G11" s="46"/>
      <c r="I11" s="45"/>
      <c r="M11" s="45"/>
    </row>
    <row r="12" spans="1:20" x14ac:dyDescent="0.65">
      <c r="C12" s="112"/>
      <c r="G12" s="46"/>
      <c r="I12" s="112"/>
      <c r="M12" s="112"/>
    </row>
    <row r="13" spans="1:20" x14ac:dyDescent="0.65">
      <c r="G13" s="46"/>
      <c r="M13" s="112"/>
    </row>
    <row r="14" spans="1:20" x14ac:dyDescent="0.65">
      <c r="G14" s="46"/>
    </row>
    <row r="15" spans="1:20" x14ac:dyDescent="0.65">
      <c r="G15" s="46"/>
    </row>
    <row r="16" spans="1:20" x14ac:dyDescent="0.65">
      <c r="G16" s="46"/>
      <c r="M16" s="112"/>
    </row>
    <row r="17" spans="7:7" x14ac:dyDescent="0.65">
      <c r="G17" s="46"/>
    </row>
    <row r="18" spans="7:7" x14ac:dyDescent="0.65">
      <c r="G18" s="46"/>
    </row>
    <row r="19" spans="7:7" x14ac:dyDescent="0.65">
      <c r="G19" s="46"/>
    </row>
    <row r="20" spans="7:7" x14ac:dyDescent="0.65">
      <c r="G20" s="46"/>
    </row>
    <row r="21" spans="7:7" x14ac:dyDescent="0.65">
      <c r="G21" s="46"/>
    </row>
    <row r="22" spans="7:7" x14ac:dyDescent="0.65">
      <c r="G22" s="46"/>
    </row>
    <row r="23" spans="7:7" x14ac:dyDescent="0.65">
      <c r="G23" s="46"/>
    </row>
    <row r="24" spans="7:7" x14ac:dyDescent="0.65">
      <c r="G24" s="46"/>
    </row>
    <row r="25" spans="7:7" x14ac:dyDescent="0.65">
      <c r="G25" s="46"/>
    </row>
    <row r="26" spans="7:7" x14ac:dyDescent="0.65">
      <c r="G26" s="46"/>
    </row>
    <row r="27" spans="7:7" x14ac:dyDescent="0.65">
      <c r="G27" s="46"/>
    </row>
    <row r="28" spans="7:7" x14ac:dyDescent="0.65">
      <c r="G28" s="46"/>
    </row>
    <row r="29" spans="7:7" x14ac:dyDescent="0.65">
      <c r="G29" s="46"/>
    </row>
    <row r="30" spans="7:7" x14ac:dyDescent="0.65">
      <c r="G30" s="46"/>
    </row>
    <row r="31" spans="7:7" x14ac:dyDescent="0.65">
      <c r="G31" s="46"/>
    </row>
    <row r="32" spans="7:7" x14ac:dyDescent="0.65">
      <c r="G32" s="46"/>
    </row>
    <row r="33" spans="7:7" x14ac:dyDescent="0.65">
      <c r="G33" s="46"/>
    </row>
    <row r="34" spans="7:7" x14ac:dyDescent="0.65">
      <c r="G34" s="46"/>
    </row>
    <row r="35" spans="7:7" x14ac:dyDescent="0.65">
      <c r="G35" s="46"/>
    </row>
    <row r="36" spans="7:7" x14ac:dyDescent="0.65">
      <c r="G36" s="46"/>
    </row>
    <row r="37" spans="7:7" x14ac:dyDescent="0.65">
      <c r="G37" s="46"/>
    </row>
  </sheetData>
  <mergeCells count="7">
    <mergeCell ref="A2:M2"/>
    <mergeCell ref="A3:M3"/>
    <mergeCell ref="A4:M4"/>
    <mergeCell ref="A6:C6"/>
    <mergeCell ref="A7:B7"/>
    <mergeCell ref="C7:G7"/>
    <mergeCell ref="I7:M7"/>
  </mergeCells>
  <pageMargins left="0.7" right="0.7" top="0.75" bottom="0.75" header="0.3" footer="0.3"/>
  <pageSetup paperSize="9" scale="54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T41"/>
  <sheetViews>
    <sheetView rightToLeft="1" view="pageBreakPreview" zoomScale="85" zoomScaleNormal="100" zoomScaleSheetLayoutView="85" workbookViewId="0">
      <selection activeCell="E23" sqref="E23"/>
    </sheetView>
  </sheetViews>
  <sheetFormatPr defaultColWidth="9.140625" defaultRowHeight="27.75" x14ac:dyDescent="0.65"/>
  <cols>
    <col min="1" max="1" width="42" style="39" bestFit="1" customWidth="1"/>
    <col min="2" max="2" width="1" style="39" customWidth="1"/>
    <col min="3" max="3" width="28.140625" style="39" customWidth="1"/>
    <col min="4" max="4" width="1" style="39" customWidth="1"/>
    <col min="5" max="5" width="15.85546875" style="39" bestFit="1" customWidth="1"/>
    <col min="6" max="6" width="1" style="39" customWidth="1"/>
    <col min="7" max="7" width="24.7109375" style="39" bestFit="1" customWidth="1"/>
    <col min="8" max="8" width="1" style="39" customWidth="1"/>
    <col min="9" max="9" width="27" style="39" bestFit="1" customWidth="1"/>
    <col min="10" max="10" width="1" style="39" customWidth="1"/>
    <col min="11" max="11" width="15.85546875" style="39" bestFit="1" customWidth="1"/>
    <col min="12" max="12" width="1" style="39" customWidth="1"/>
    <col min="13" max="13" width="25.42578125" style="39" bestFit="1" customWidth="1"/>
    <col min="14" max="14" width="1" style="39" customWidth="1"/>
    <col min="15" max="15" width="13.85546875" style="39" bestFit="1" customWidth="1"/>
    <col min="16" max="16" width="11.140625" style="39" bestFit="1" customWidth="1"/>
    <col min="17" max="17" width="11.5703125" style="39" bestFit="1" customWidth="1"/>
    <col min="18" max="18" width="9.140625" style="39"/>
    <col min="19" max="19" width="11.140625" style="39" bestFit="1" customWidth="1"/>
    <col min="20" max="16384" width="9.140625" style="39"/>
  </cols>
  <sheetData>
    <row r="2" spans="1:20" ht="30" x14ac:dyDescent="0.65">
      <c r="A2" s="264" t="s">
        <v>51</v>
      </c>
      <c r="B2" s="264"/>
      <c r="C2" s="264"/>
      <c r="D2" s="264"/>
      <c r="E2" s="264"/>
      <c r="F2" s="264"/>
      <c r="G2" s="264"/>
      <c r="H2" s="264"/>
      <c r="I2" s="264"/>
      <c r="J2" s="264"/>
      <c r="K2" s="264"/>
      <c r="L2" s="264"/>
      <c r="M2" s="264"/>
    </row>
    <row r="3" spans="1:20" ht="30" x14ac:dyDescent="0.65">
      <c r="A3" s="264" t="s">
        <v>18</v>
      </c>
      <c r="B3" s="264"/>
      <c r="C3" s="264"/>
      <c r="D3" s="264"/>
      <c r="E3" s="264"/>
      <c r="F3" s="264"/>
      <c r="G3" s="264"/>
      <c r="H3" s="264"/>
      <c r="I3" s="264"/>
      <c r="J3" s="264"/>
      <c r="K3" s="264"/>
      <c r="L3" s="264"/>
      <c r="M3" s="264"/>
    </row>
    <row r="4" spans="1:20" ht="30" x14ac:dyDescent="0.65">
      <c r="A4" s="264" t="str">
        <f>'جمع درآمدها'!A4:I4</f>
        <v>برای ماه منتهی به 1403/05/31</v>
      </c>
      <c r="B4" s="264"/>
      <c r="C4" s="264"/>
      <c r="D4" s="264"/>
      <c r="E4" s="264"/>
      <c r="F4" s="264"/>
      <c r="G4" s="264"/>
      <c r="H4" s="264"/>
      <c r="I4" s="264"/>
      <c r="J4" s="264"/>
      <c r="K4" s="264"/>
      <c r="L4" s="264"/>
      <c r="M4" s="264"/>
    </row>
    <row r="5" spans="1:20" ht="30" x14ac:dyDescent="0.65">
      <c r="A5" s="161"/>
      <c r="B5" s="161"/>
      <c r="C5" s="161"/>
      <c r="D5" s="161"/>
      <c r="E5" s="161"/>
      <c r="F5" s="161"/>
      <c r="G5" s="161"/>
      <c r="H5" s="161"/>
      <c r="I5" s="161"/>
      <c r="J5" s="161"/>
      <c r="K5" s="161"/>
      <c r="L5" s="161"/>
      <c r="M5" s="161"/>
    </row>
    <row r="6" spans="1:20" ht="36" x14ac:dyDescent="0.65">
      <c r="A6" s="277" t="s">
        <v>57</v>
      </c>
      <c r="B6" s="277"/>
      <c r="C6" s="277"/>
    </row>
    <row r="7" spans="1:20" ht="30.75" thickBot="1" x14ac:dyDescent="0.7">
      <c r="A7" s="264" t="s">
        <v>19</v>
      </c>
      <c r="B7" s="264"/>
      <c r="C7" s="264" t="s">
        <v>141</v>
      </c>
      <c r="D7" s="264"/>
      <c r="E7" s="264"/>
      <c r="F7" s="264"/>
      <c r="G7" s="264"/>
      <c r="I7" s="275" t="s">
        <v>142</v>
      </c>
      <c r="J7" s="275" t="s">
        <v>21</v>
      </c>
      <c r="K7" s="275" t="s">
        <v>21</v>
      </c>
      <c r="L7" s="275" t="s">
        <v>21</v>
      </c>
      <c r="M7" s="275" t="s">
        <v>21</v>
      </c>
    </row>
    <row r="8" spans="1:20" ht="30" x14ac:dyDescent="0.65">
      <c r="A8" s="113" t="s">
        <v>22</v>
      </c>
      <c r="C8" s="113" t="s">
        <v>23</v>
      </c>
      <c r="E8" s="113" t="s">
        <v>24</v>
      </c>
      <c r="G8" s="113" t="s">
        <v>25</v>
      </c>
      <c r="I8" s="113" t="s">
        <v>23</v>
      </c>
      <c r="K8" s="113" t="s">
        <v>24</v>
      </c>
      <c r="M8" s="113" t="s">
        <v>25</v>
      </c>
    </row>
    <row r="9" spans="1:20" ht="30" x14ac:dyDescent="0.75">
      <c r="A9" s="51" t="s">
        <v>49</v>
      </c>
      <c r="C9" s="114">
        <v>641598707</v>
      </c>
      <c r="E9" s="114">
        <v>0</v>
      </c>
      <c r="F9" s="114"/>
      <c r="G9" s="114">
        <f>C9-E9</f>
        <v>641598707</v>
      </c>
      <c r="H9" s="114"/>
      <c r="I9" s="114">
        <v>645871006</v>
      </c>
      <c r="J9" s="114"/>
      <c r="K9" s="114">
        <v>0</v>
      </c>
      <c r="L9" s="114"/>
      <c r="M9" s="114">
        <f>I9-K9</f>
        <v>645871006</v>
      </c>
      <c r="O9" s="102"/>
      <c r="P9" s="102"/>
      <c r="Q9" s="45"/>
      <c r="S9" s="102"/>
      <c r="T9" s="45"/>
    </row>
    <row r="10" spans="1:20" ht="30" x14ac:dyDescent="0.75">
      <c r="A10" s="51" t="s">
        <v>76</v>
      </c>
      <c r="C10" s="114">
        <v>1010518</v>
      </c>
      <c r="E10" s="114">
        <v>0</v>
      </c>
      <c r="F10" s="114"/>
      <c r="G10" s="114">
        <f t="shared" ref="G10:G13" si="0">C10-E10</f>
        <v>1010518</v>
      </c>
      <c r="H10" s="114"/>
      <c r="I10" s="114">
        <v>2216916</v>
      </c>
      <c r="J10" s="114"/>
      <c r="K10" s="114">
        <v>0</v>
      </c>
      <c r="L10" s="114"/>
      <c r="M10" s="114">
        <f t="shared" ref="M10:M13" si="1">I10-K10</f>
        <v>2216916</v>
      </c>
      <c r="O10" s="102"/>
      <c r="P10" s="102"/>
      <c r="Q10" s="45"/>
      <c r="S10" s="102"/>
      <c r="T10" s="45"/>
    </row>
    <row r="11" spans="1:20" ht="30" x14ac:dyDescent="0.75">
      <c r="A11" s="51" t="s">
        <v>83</v>
      </c>
      <c r="C11" s="114">
        <v>6362</v>
      </c>
      <c r="D11" s="39">
        <v>0</v>
      </c>
      <c r="E11" s="114">
        <v>0</v>
      </c>
      <c r="F11" s="114"/>
      <c r="G11" s="114">
        <f t="shared" si="0"/>
        <v>6362</v>
      </c>
      <c r="H11" s="114"/>
      <c r="I11" s="114">
        <v>31146</v>
      </c>
      <c r="J11" s="114"/>
      <c r="K11" s="114">
        <v>0</v>
      </c>
      <c r="L11" s="114"/>
      <c r="M11" s="114">
        <f t="shared" si="1"/>
        <v>31146</v>
      </c>
      <c r="O11" s="102"/>
      <c r="P11" s="102"/>
      <c r="Q11" s="45"/>
      <c r="S11" s="102"/>
      <c r="T11" s="45"/>
    </row>
    <row r="12" spans="1:20" ht="30" x14ac:dyDescent="0.75">
      <c r="A12" s="51" t="s">
        <v>84</v>
      </c>
      <c r="C12" s="114">
        <v>4781</v>
      </c>
      <c r="E12" s="114">
        <v>0</v>
      </c>
      <c r="F12" s="114"/>
      <c r="G12" s="114">
        <f t="shared" si="0"/>
        <v>4781</v>
      </c>
      <c r="H12" s="114"/>
      <c r="I12" s="114">
        <v>23402</v>
      </c>
      <c r="J12" s="114"/>
      <c r="K12" s="114">
        <v>0</v>
      </c>
      <c r="L12" s="114"/>
      <c r="M12" s="114">
        <f t="shared" si="1"/>
        <v>23402</v>
      </c>
      <c r="O12" s="102"/>
      <c r="P12" s="102"/>
      <c r="Q12" s="45"/>
      <c r="S12" s="102"/>
      <c r="T12" s="45"/>
    </row>
    <row r="13" spans="1:20" ht="30" x14ac:dyDescent="0.75">
      <c r="A13" s="51" t="s">
        <v>104</v>
      </c>
      <c r="C13" s="114">
        <v>9231</v>
      </c>
      <c r="E13" s="114">
        <v>0</v>
      </c>
      <c r="F13" s="114"/>
      <c r="G13" s="114">
        <f t="shared" si="0"/>
        <v>9231</v>
      </c>
      <c r="H13" s="114"/>
      <c r="I13" s="114">
        <v>5678959</v>
      </c>
      <c r="J13" s="114"/>
      <c r="K13" s="114">
        <v>0</v>
      </c>
      <c r="L13" s="114"/>
      <c r="M13" s="114">
        <f t="shared" si="1"/>
        <v>5678959</v>
      </c>
      <c r="O13" s="102"/>
      <c r="P13" s="102"/>
      <c r="Q13" s="45"/>
      <c r="S13" s="102"/>
      <c r="T13" s="45"/>
    </row>
    <row r="14" spans="1:20" ht="30.75" thickBot="1" x14ac:dyDescent="0.7">
      <c r="A14" s="38"/>
      <c r="C14" s="115">
        <f>SUM(C9:C13)</f>
        <v>642629599</v>
      </c>
      <c r="D14" s="44"/>
      <c r="E14" s="116">
        <f>SUM(E9:E13)</f>
        <v>0</v>
      </c>
      <c r="F14" s="115"/>
      <c r="G14" s="115">
        <f>SUM(G9:G13)</f>
        <v>642629599</v>
      </c>
      <c r="H14" s="115"/>
      <c r="I14" s="115">
        <f>SUM(I9:I13)</f>
        <v>653821429</v>
      </c>
      <c r="J14" s="115"/>
      <c r="K14" s="116">
        <f>SUM(K9:K13)</f>
        <v>0</v>
      </c>
      <c r="L14" s="115"/>
      <c r="M14" s="115">
        <f>SUM(M9:M13)</f>
        <v>653821429</v>
      </c>
    </row>
    <row r="15" spans="1:20" ht="28.5" thickTop="1" x14ac:dyDescent="0.65">
      <c r="C15" s="43"/>
      <c r="G15" s="111"/>
      <c r="I15" s="45"/>
      <c r="M15" s="45"/>
    </row>
    <row r="16" spans="1:20" ht="31.5" x14ac:dyDescent="0.75">
      <c r="C16" s="200"/>
      <c r="D16" s="200"/>
      <c r="E16" s="200"/>
      <c r="F16" s="200"/>
      <c r="G16" s="200"/>
      <c r="H16" s="200"/>
      <c r="I16" s="200"/>
      <c r="J16" s="200"/>
      <c r="K16" s="200"/>
      <c r="L16" s="200"/>
      <c r="M16" s="200"/>
    </row>
    <row r="17" spans="3:13" x14ac:dyDescent="0.65">
      <c r="G17" s="46"/>
      <c r="M17" s="112"/>
    </row>
    <row r="18" spans="3:13" x14ac:dyDescent="0.65">
      <c r="C18" s="112"/>
      <c r="G18" s="46"/>
      <c r="I18" s="112"/>
    </row>
    <row r="19" spans="3:13" x14ac:dyDescent="0.65">
      <c r="G19" s="46"/>
    </row>
    <row r="20" spans="3:13" x14ac:dyDescent="0.65">
      <c r="G20" s="46"/>
      <c r="M20" s="112"/>
    </row>
    <row r="21" spans="3:13" x14ac:dyDescent="0.65">
      <c r="G21" s="46"/>
    </row>
    <row r="22" spans="3:13" x14ac:dyDescent="0.65">
      <c r="G22" s="46"/>
    </row>
    <row r="23" spans="3:13" x14ac:dyDescent="0.65">
      <c r="G23" s="46"/>
    </row>
    <row r="24" spans="3:13" x14ac:dyDescent="0.65">
      <c r="G24" s="46"/>
    </row>
    <row r="25" spans="3:13" x14ac:dyDescent="0.65">
      <c r="G25" s="46"/>
    </row>
    <row r="26" spans="3:13" x14ac:dyDescent="0.65">
      <c r="G26" s="46"/>
    </row>
    <row r="27" spans="3:13" x14ac:dyDescent="0.65">
      <c r="G27" s="46"/>
    </row>
    <row r="28" spans="3:13" x14ac:dyDescent="0.65">
      <c r="G28" s="46"/>
    </row>
    <row r="29" spans="3:13" x14ac:dyDescent="0.65">
      <c r="G29" s="46"/>
    </row>
    <row r="30" spans="3:13" x14ac:dyDescent="0.65">
      <c r="G30" s="46"/>
    </row>
    <row r="31" spans="3:13" x14ac:dyDescent="0.65">
      <c r="G31" s="46"/>
    </row>
    <row r="32" spans="3:13" x14ac:dyDescent="0.65">
      <c r="G32" s="46"/>
    </row>
    <row r="33" spans="7:7" x14ac:dyDescent="0.65">
      <c r="G33" s="46"/>
    </row>
    <row r="34" spans="7:7" x14ac:dyDescent="0.65">
      <c r="G34" s="46"/>
    </row>
    <row r="35" spans="7:7" x14ac:dyDescent="0.65">
      <c r="G35" s="46"/>
    </row>
    <row r="36" spans="7:7" x14ac:dyDescent="0.65">
      <c r="G36" s="46"/>
    </row>
    <row r="37" spans="7:7" x14ac:dyDescent="0.65">
      <c r="G37" s="46"/>
    </row>
    <row r="38" spans="7:7" x14ac:dyDescent="0.65">
      <c r="G38" s="46"/>
    </row>
    <row r="39" spans="7:7" x14ac:dyDescent="0.65">
      <c r="G39" s="46"/>
    </row>
    <row r="40" spans="7:7" x14ac:dyDescent="0.65">
      <c r="G40" s="46"/>
    </row>
    <row r="41" spans="7:7" x14ac:dyDescent="0.65">
      <c r="G41" s="46"/>
    </row>
  </sheetData>
  <mergeCells count="7">
    <mergeCell ref="A6:C6"/>
    <mergeCell ref="A2:M2"/>
    <mergeCell ref="A3:M3"/>
    <mergeCell ref="A4:M4"/>
    <mergeCell ref="I7:M7"/>
    <mergeCell ref="C7:G7"/>
    <mergeCell ref="A7:B7"/>
  </mergeCells>
  <pageMargins left="0.7" right="0.7" top="0.75" bottom="0.75" header="0.3" footer="0.3"/>
  <pageSetup paperSize="9" scale="54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Z41"/>
  <sheetViews>
    <sheetView rightToLeft="1" view="pageBreakPreview" topLeftCell="A10" zoomScale="55" zoomScaleNormal="100" zoomScaleSheetLayoutView="55" workbookViewId="0">
      <selection activeCell="K33" sqref="K33"/>
    </sheetView>
  </sheetViews>
  <sheetFormatPr defaultColWidth="8.7109375" defaultRowHeight="27.75" x14ac:dyDescent="0.65"/>
  <cols>
    <col min="1" max="1" width="42.7109375" style="39" bestFit="1" customWidth="1"/>
    <col min="2" max="2" width="0.5703125" style="39" customWidth="1"/>
    <col min="3" max="3" width="24.85546875" style="47" bestFit="1" customWidth="1"/>
    <col min="4" max="4" width="0.5703125" style="39" customWidth="1"/>
    <col min="5" max="5" width="32.7109375" style="39" bestFit="1" customWidth="1"/>
    <col min="6" max="6" width="0.7109375" style="39" customWidth="1"/>
    <col min="7" max="7" width="32.7109375" style="39" bestFit="1" customWidth="1"/>
    <col min="8" max="8" width="1.28515625" style="39" customWidth="1"/>
    <col min="9" max="9" width="37" style="39" bestFit="1" customWidth="1"/>
    <col min="10" max="10" width="2.28515625" style="39" customWidth="1"/>
    <col min="11" max="11" width="24.85546875" style="47" bestFit="1" customWidth="1"/>
    <col min="12" max="12" width="1.85546875" style="39" customWidth="1"/>
    <col min="13" max="13" width="35.140625" style="39" bestFit="1" customWidth="1"/>
    <col min="14" max="14" width="2" style="39" customWidth="1"/>
    <col min="15" max="15" width="35.140625" style="39" bestFit="1" customWidth="1"/>
    <col min="16" max="16" width="2.28515625" style="39" customWidth="1"/>
    <col min="17" max="17" width="41.42578125" style="39" bestFit="1" customWidth="1"/>
    <col min="18" max="18" width="22" style="39" bestFit="1" customWidth="1"/>
    <col min="19" max="20" width="31.5703125" style="39" bestFit="1" customWidth="1"/>
    <col min="21" max="21" width="22.28515625" style="39" bestFit="1" customWidth="1"/>
    <col min="22" max="22" width="23.85546875" style="39" bestFit="1" customWidth="1"/>
    <col min="23" max="23" width="24.42578125" style="39" customWidth="1"/>
    <col min="24" max="24" width="17.5703125" style="39" bestFit="1" customWidth="1"/>
    <col min="25" max="25" width="21.28515625" style="39" customWidth="1"/>
    <col min="26" max="26" width="23.28515625" style="39" bestFit="1" customWidth="1"/>
    <col min="27" max="16384" width="8.7109375" style="39"/>
  </cols>
  <sheetData>
    <row r="1" spans="1:26" ht="31.5" customHeight="1" x14ac:dyDescent="0.65"/>
    <row r="2" spans="1:26" s="117" customFormat="1" ht="36" x14ac:dyDescent="0.8">
      <c r="A2" s="278" t="s">
        <v>51</v>
      </c>
      <c r="B2" s="278"/>
      <c r="C2" s="278"/>
      <c r="D2" s="278"/>
      <c r="E2" s="278"/>
      <c r="F2" s="278"/>
      <c r="G2" s="278"/>
      <c r="H2" s="278"/>
      <c r="I2" s="278"/>
      <c r="J2" s="278"/>
      <c r="K2" s="278"/>
      <c r="L2" s="278"/>
      <c r="M2" s="278"/>
      <c r="N2" s="278"/>
      <c r="O2" s="278"/>
      <c r="P2" s="278"/>
      <c r="Q2" s="278"/>
    </row>
    <row r="3" spans="1:26" s="117" customFormat="1" ht="36" x14ac:dyDescent="0.8">
      <c r="A3" s="278" t="s">
        <v>18</v>
      </c>
      <c r="B3" s="278"/>
      <c r="C3" s="278"/>
      <c r="D3" s="278"/>
      <c r="E3" s="278"/>
      <c r="F3" s="278"/>
      <c r="G3" s="278"/>
      <c r="H3" s="278"/>
      <c r="I3" s="278"/>
      <c r="J3" s="278"/>
      <c r="K3" s="278"/>
      <c r="L3" s="278"/>
      <c r="M3" s="278"/>
      <c r="N3" s="278"/>
      <c r="O3" s="278"/>
      <c r="P3" s="278"/>
      <c r="Q3" s="278"/>
    </row>
    <row r="4" spans="1:26" s="117" customFormat="1" ht="36" x14ac:dyDescent="0.8">
      <c r="A4" s="278" t="str">
        <f>'درآمد ناشی از تغییر قیمت اوراق '!A4:Q4</f>
        <v>برای ماه منتهی به 1403/05/31</v>
      </c>
      <c r="B4" s="278"/>
      <c r="C4" s="278"/>
      <c r="D4" s="278"/>
      <c r="E4" s="278"/>
      <c r="F4" s="278"/>
      <c r="G4" s="278"/>
      <c r="H4" s="278"/>
      <c r="I4" s="278"/>
      <c r="J4" s="278"/>
      <c r="K4" s="278"/>
      <c r="L4" s="278"/>
      <c r="M4" s="278"/>
      <c r="N4" s="278"/>
      <c r="O4" s="278"/>
      <c r="P4" s="278"/>
      <c r="Q4" s="278"/>
    </row>
    <row r="5" spans="1:26" s="117" customFormat="1" ht="36" x14ac:dyDescent="0.8">
      <c r="A5" s="118"/>
      <c r="B5" s="118"/>
      <c r="C5" s="118"/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18"/>
      <c r="P5" s="118"/>
      <c r="Q5" s="118"/>
    </row>
    <row r="6" spans="1:26" ht="40.5" x14ac:dyDescent="0.65">
      <c r="A6" s="279" t="s">
        <v>59</v>
      </c>
      <c r="B6" s="279"/>
      <c r="C6" s="279"/>
      <c r="D6" s="279"/>
      <c r="E6" s="279"/>
      <c r="F6" s="279"/>
      <c r="G6" s="279"/>
      <c r="H6" s="279"/>
    </row>
    <row r="7" spans="1:26" ht="45" customHeight="1" thickBot="1" x14ac:dyDescent="0.7">
      <c r="A7" s="264" t="s">
        <v>1</v>
      </c>
      <c r="C7" s="275" t="s">
        <v>141</v>
      </c>
      <c r="D7" s="275" t="s">
        <v>20</v>
      </c>
      <c r="E7" s="275" t="s">
        <v>20</v>
      </c>
      <c r="F7" s="275" t="s">
        <v>20</v>
      </c>
      <c r="G7" s="275" t="s">
        <v>20</v>
      </c>
      <c r="H7" s="275" t="s">
        <v>20</v>
      </c>
      <c r="I7" s="275" t="s">
        <v>20</v>
      </c>
      <c r="K7" s="275" t="s">
        <v>142</v>
      </c>
      <c r="L7" s="275" t="s">
        <v>21</v>
      </c>
      <c r="M7" s="275" t="s">
        <v>21</v>
      </c>
      <c r="N7" s="275" t="s">
        <v>21</v>
      </c>
      <c r="O7" s="275" t="s">
        <v>21</v>
      </c>
      <c r="P7" s="275" t="s">
        <v>21</v>
      </c>
      <c r="Q7" s="275" t="s">
        <v>21</v>
      </c>
    </row>
    <row r="8" spans="1:26" s="41" customFormat="1" ht="54.75" customHeight="1" thickBot="1" x14ac:dyDescent="0.7">
      <c r="A8" s="275" t="s">
        <v>1</v>
      </c>
      <c r="C8" s="119" t="s">
        <v>4</v>
      </c>
      <c r="E8" s="119" t="s">
        <v>33</v>
      </c>
      <c r="G8" s="119" t="s">
        <v>34</v>
      </c>
      <c r="I8" s="119" t="s">
        <v>36</v>
      </c>
      <c r="K8" s="119" t="s">
        <v>4</v>
      </c>
      <c r="M8" s="119" t="s">
        <v>33</v>
      </c>
      <c r="O8" s="119" t="s">
        <v>34</v>
      </c>
      <c r="Q8" s="119" t="s">
        <v>36</v>
      </c>
      <c r="S8" s="120"/>
    </row>
    <row r="9" spans="1:26" ht="34.5" customHeight="1" x14ac:dyDescent="0.65">
      <c r="A9" s="191" t="s">
        <v>136</v>
      </c>
      <c r="C9" s="121">
        <v>249236</v>
      </c>
      <c r="D9" s="121"/>
      <c r="E9" s="121">
        <v>2649519690</v>
      </c>
      <c r="F9" s="121"/>
      <c r="G9" s="121">
        <v>2595116788</v>
      </c>
      <c r="H9" s="121"/>
      <c r="I9" s="121">
        <f>E9-G9</f>
        <v>54402902</v>
      </c>
      <c r="J9" s="121"/>
      <c r="K9" s="121">
        <v>249236</v>
      </c>
      <c r="L9" s="121"/>
      <c r="M9" s="121">
        <v>2649519690</v>
      </c>
      <c r="N9" s="121"/>
      <c r="O9" s="121">
        <v>2595116788</v>
      </c>
      <c r="P9" s="121"/>
      <c r="Q9" s="121">
        <f>M9-O9</f>
        <v>54402902</v>
      </c>
      <c r="R9" s="43"/>
      <c r="S9" s="43"/>
      <c r="T9" s="43"/>
      <c r="U9" s="45"/>
      <c r="V9" s="45"/>
      <c r="W9" s="20"/>
      <c r="X9" s="45"/>
      <c r="Y9" s="43"/>
      <c r="Z9" s="45"/>
    </row>
    <row r="10" spans="1:26" ht="34.5" customHeight="1" x14ac:dyDescent="0.65">
      <c r="A10" s="191" t="s">
        <v>87</v>
      </c>
      <c r="C10" s="121">
        <v>1000000</v>
      </c>
      <c r="D10" s="121"/>
      <c r="E10" s="121">
        <v>42344911834</v>
      </c>
      <c r="F10" s="121"/>
      <c r="G10" s="121">
        <v>37795223398</v>
      </c>
      <c r="H10" s="121"/>
      <c r="I10" s="121">
        <f>E10-G10</f>
        <v>4549688436</v>
      </c>
      <c r="J10" s="121"/>
      <c r="K10" s="121">
        <v>1800000</v>
      </c>
      <c r="L10" s="121"/>
      <c r="M10" s="121">
        <v>72868340410</v>
      </c>
      <c r="N10" s="121"/>
      <c r="O10" s="121">
        <v>68031402096</v>
      </c>
      <c r="P10" s="121"/>
      <c r="Q10" s="121">
        <f t="shared" ref="Q10:Q29" si="0">M10-O10</f>
        <v>4836938314</v>
      </c>
      <c r="R10" s="43"/>
      <c r="S10" s="43"/>
      <c r="T10" s="43"/>
      <c r="U10" s="45"/>
      <c r="V10" s="45"/>
      <c r="W10" s="20"/>
      <c r="X10" s="45"/>
      <c r="Y10" s="43"/>
      <c r="Z10" s="45"/>
    </row>
    <row r="11" spans="1:26" ht="34.5" customHeight="1" x14ac:dyDescent="0.65">
      <c r="A11" s="191" t="s">
        <v>80</v>
      </c>
      <c r="C11" s="121">
        <v>236463</v>
      </c>
      <c r="D11" s="121"/>
      <c r="E11" s="121">
        <v>5954332108</v>
      </c>
      <c r="F11" s="121"/>
      <c r="G11" s="121">
        <v>5244431442</v>
      </c>
      <c r="H11" s="121"/>
      <c r="I11" s="121">
        <f t="shared" ref="I11:I29" si="1">E11-G11</f>
        <v>709900666</v>
      </c>
      <c r="J11" s="121"/>
      <c r="K11" s="121">
        <v>836463</v>
      </c>
      <c r="L11" s="121"/>
      <c r="M11" s="121">
        <v>19356114320</v>
      </c>
      <c r="N11" s="121"/>
      <c r="O11" s="121">
        <v>18551330631</v>
      </c>
      <c r="P11" s="121"/>
      <c r="Q11" s="121">
        <f t="shared" si="0"/>
        <v>804783689</v>
      </c>
      <c r="R11" s="43"/>
      <c r="S11" s="43"/>
      <c r="T11" s="43"/>
      <c r="U11" s="45"/>
      <c r="V11" s="45"/>
      <c r="W11" s="20"/>
      <c r="X11" s="45"/>
      <c r="Y11" s="43"/>
      <c r="Z11" s="45"/>
    </row>
    <row r="12" spans="1:26" ht="34.5" customHeight="1" x14ac:dyDescent="0.65">
      <c r="A12" s="191" t="s">
        <v>86</v>
      </c>
      <c r="C12" s="121">
        <v>200000</v>
      </c>
      <c r="D12" s="121"/>
      <c r="E12" s="121">
        <v>4984166725</v>
      </c>
      <c r="F12" s="121"/>
      <c r="G12" s="121">
        <v>6138929134</v>
      </c>
      <c r="H12" s="121"/>
      <c r="I12" s="121">
        <f t="shared" si="1"/>
        <v>-1154762409</v>
      </c>
      <c r="J12" s="121"/>
      <c r="K12" s="121">
        <v>800000</v>
      </c>
      <c r="L12" s="121"/>
      <c r="M12" s="121">
        <v>21505870713</v>
      </c>
      <c r="N12" s="121"/>
      <c r="O12" s="121">
        <v>24564055516</v>
      </c>
      <c r="P12" s="121"/>
      <c r="Q12" s="121">
        <f t="shared" si="0"/>
        <v>-3058184803</v>
      </c>
      <c r="R12" s="43"/>
      <c r="S12" s="43"/>
      <c r="T12" s="43"/>
      <c r="U12" s="45"/>
      <c r="V12" s="45"/>
      <c r="W12" s="20"/>
      <c r="X12" s="45"/>
      <c r="Y12" s="43"/>
      <c r="Z12" s="45"/>
    </row>
    <row r="13" spans="1:26" ht="34.5" customHeight="1" x14ac:dyDescent="0.65">
      <c r="A13" s="191" t="s">
        <v>79</v>
      </c>
      <c r="C13" s="121">
        <v>100000</v>
      </c>
      <c r="D13" s="121"/>
      <c r="E13" s="121">
        <v>3891705757</v>
      </c>
      <c r="F13" s="121"/>
      <c r="G13" s="121">
        <v>4438789061</v>
      </c>
      <c r="H13" s="121"/>
      <c r="I13" s="121">
        <f t="shared" si="1"/>
        <v>-547083304</v>
      </c>
      <c r="J13" s="121"/>
      <c r="K13" s="121">
        <v>212037</v>
      </c>
      <c r="L13" s="121"/>
      <c r="M13" s="121">
        <v>8870229941</v>
      </c>
      <c r="N13" s="121"/>
      <c r="O13" s="121">
        <v>9448445386</v>
      </c>
      <c r="P13" s="121"/>
      <c r="Q13" s="121">
        <f t="shared" si="0"/>
        <v>-578215445</v>
      </c>
      <c r="R13" s="43"/>
      <c r="S13" s="43"/>
      <c r="T13" s="43"/>
      <c r="U13" s="45"/>
      <c r="V13" s="45"/>
      <c r="W13" s="20"/>
      <c r="X13" s="45"/>
      <c r="Y13" s="43"/>
      <c r="Z13" s="45"/>
    </row>
    <row r="14" spans="1:26" ht="34.5" customHeight="1" x14ac:dyDescent="0.65">
      <c r="A14" s="191" t="s">
        <v>67</v>
      </c>
      <c r="C14" s="121">
        <v>2000000</v>
      </c>
      <c r="D14" s="121"/>
      <c r="E14" s="121">
        <v>3830539039</v>
      </c>
      <c r="F14" s="121"/>
      <c r="G14" s="121">
        <v>4743606510</v>
      </c>
      <c r="H14" s="121"/>
      <c r="I14" s="121">
        <f t="shared" si="1"/>
        <v>-913067471</v>
      </c>
      <c r="J14" s="121"/>
      <c r="K14" s="121">
        <v>37200002</v>
      </c>
      <c r="L14" s="121"/>
      <c r="M14" s="121">
        <v>80219546502</v>
      </c>
      <c r="N14" s="121"/>
      <c r="O14" s="121">
        <v>88231085458</v>
      </c>
      <c r="P14" s="121"/>
      <c r="Q14" s="121">
        <f t="shared" si="0"/>
        <v>-8011538956</v>
      </c>
      <c r="R14" s="43"/>
      <c r="S14" s="43"/>
      <c r="T14" s="43"/>
      <c r="U14" s="45"/>
      <c r="V14" s="45"/>
      <c r="W14" s="20"/>
      <c r="X14" s="45"/>
      <c r="Y14" s="43"/>
      <c r="Z14" s="45"/>
    </row>
    <row r="15" spans="1:26" ht="34.5" customHeight="1" x14ac:dyDescent="0.65">
      <c r="A15" s="191" t="s">
        <v>74</v>
      </c>
      <c r="C15" s="121">
        <v>43600000</v>
      </c>
      <c r="D15" s="121"/>
      <c r="E15" s="121">
        <v>104295323344</v>
      </c>
      <c r="F15" s="121"/>
      <c r="G15" s="121">
        <v>98304932558</v>
      </c>
      <c r="H15" s="121"/>
      <c r="I15" s="121">
        <f t="shared" si="1"/>
        <v>5990390786</v>
      </c>
      <c r="J15" s="121"/>
      <c r="K15" s="121">
        <v>63600002</v>
      </c>
      <c r="L15" s="121"/>
      <c r="M15" s="121">
        <v>173605635634</v>
      </c>
      <c r="N15" s="121"/>
      <c r="O15" s="121">
        <v>165945947989</v>
      </c>
      <c r="P15" s="121"/>
      <c r="Q15" s="121">
        <f t="shared" si="0"/>
        <v>7659687645</v>
      </c>
      <c r="R15" s="43"/>
      <c r="S15" s="43"/>
      <c r="T15" s="43"/>
      <c r="U15" s="45"/>
      <c r="V15" s="45"/>
      <c r="W15" s="20"/>
      <c r="X15" s="45"/>
      <c r="Y15" s="43"/>
      <c r="Z15" s="45"/>
    </row>
    <row r="16" spans="1:26" ht="34.5" customHeight="1" x14ac:dyDescent="0.65">
      <c r="A16" s="191" t="s">
        <v>97</v>
      </c>
      <c r="C16" s="121">
        <v>200000</v>
      </c>
      <c r="D16" s="121"/>
      <c r="E16" s="121">
        <v>1689885000</v>
      </c>
      <c r="F16" s="121"/>
      <c r="G16" s="121">
        <v>1313243913</v>
      </c>
      <c r="H16" s="121"/>
      <c r="I16" s="121">
        <f t="shared" si="1"/>
        <v>376641087</v>
      </c>
      <c r="J16" s="121"/>
      <c r="K16" s="121">
        <v>733429</v>
      </c>
      <c r="L16" s="121"/>
      <c r="M16" s="121">
        <v>5957007530</v>
      </c>
      <c r="N16" s="121"/>
      <c r="O16" s="121">
        <v>4808680653</v>
      </c>
      <c r="P16" s="121"/>
      <c r="Q16" s="121">
        <f t="shared" si="0"/>
        <v>1148326877</v>
      </c>
      <c r="R16" s="43"/>
      <c r="S16" s="43"/>
      <c r="T16" s="43"/>
      <c r="U16" s="45"/>
      <c r="V16" s="45"/>
      <c r="W16" s="20"/>
      <c r="X16" s="45"/>
      <c r="Y16" s="43"/>
      <c r="Z16" s="45"/>
    </row>
    <row r="17" spans="1:26" ht="34.5" customHeight="1" x14ac:dyDescent="0.65">
      <c r="A17" s="191" t="s">
        <v>85</v>
      </c>
      <c r="C17" s="121">
        <v>0</v>
      </c>
      <c r="D17" s="121"/>
      <c r="E17" s="121">
        <v>0</v>
      </c>
      <c r="F17" s="121"/>
      <c r="G17" s="121">
        <v>0</v>
      </c>
      <c r="H17" s="121"/>
      <c r="I17" s="121">
        <f t="shared" si="1"/>
        <v>0</v>
      </c>
      <c r="J17" s="121"/>
      <c r="K17" s="121">
        <v>4100000</v>
      </c>
      <c r="L17" s="121"/>
      <c r="M17" s="121">
        <v>77328665573</v>
      </c>
      <c r="N17" s="121"/>
      <c r="O17" s="121">
        <v>71526867750</v>
      </c>
      <c r="P17" s="121"/>
      <c r="Q17" s="121">
        <f t="shared" si="0"/>
        <v>5801797823</v>
      </c>
      <c r="R17" s="43"/>
      <c r="S17" s="43"/>
      <c r="T17" s="43"/>
      <c r="U17" s="45"/>
      <c r="V17" s="45"/>
      <c r="W17" s="20"/>
      <c r="X17" s="45"/>
      <c r="Y17" s="43"/>
      <c r="Z17" s="45"/>
    </row>
    <row r="18" spans="1:26" ht="34.5" customHeight="1" x14ac:dyDescent="0.65">
      <c r="A18" s="191" t="s">
        <v>105</v>
      </c>
      <c r="C18" s="121">
        <v>0</v>
      </c>
      <c r="D18" s="121"/>
      <c r="E18" s="121">
        <v>0</v>
      </c>
      <c r="F18" s="121"/>
      <c r="G18" s="121">
        <v>0</v>
      </c>
      <c r="H18" s="121"/>
      <c r="I18" s="121">
        <f t="shared" si="1"/>
        <v>0</v>
      </c>
      <c r="J18" s="121"/>
      <c r="K18" s="121">
        <v>100000</v>
      </c>
      <c r="L18" s="121"/>
      <c r="M18" s="121">
        <v>4889731955</v>
      </c>
      <c r="N18" s="121"/>
      <c r="O18" s="121">
        <v>4954593595</v>
      </c>
      <c r="P18" s="121"/>
      <c r="Q18" s="121">
        <f t="shared" si="0"/>
        <v>-64861640</v>
      </c>
      <c r="R18" s="43"/>
      <c r="S18" s="43"/>
      <c r="T18" s="43"/>
      <c r="U18" s="45"/>
      <c r="V18" s="45"/>
      <c r="W18" s="20"/>
      <c r="X18" s="45"/>
      <c r="Y18" s="43"/>
      <c r="Z18" s="45"/>
    </row>
    <row r="19" spans="1:26" ht="34.5" customHeight="1" x14ac:dyDescent="0.65">
      <c r="A19" s="191" t="s">
        <v>66</v>
      </c>
      <c r="C19" s="121">
        <v>0</v>
      </c>
      <c r="D19" s="121"/>
      <c r="E19" s="121">
        <v>0</v>
      </c>
      <c r="F19" s="121"/>
      <c r="G19" s="121">
        <v>0</v>
      </c>
      <c r="H19" s="121"/>
      <c r="I19" s="121">
        <f t="shared" si="1"/>
        <v>0</v>
      </c>
      <c r="J19" s="121"/>
      <c r="K19" s="121">
        <v>200000</v>
      </c>
      <c r="L19" s="121"/>
      <c r="M19" s="121">
        <v>1188883823</v>
      </c>
      <c r="N19" s="121"/>
      <c r="O19" s="121">
        <v>1596531954</v>
      </c>
      <c r="P19" s="121"/>
      <c r="Q19" s="121">
        <f t="shared" si="0"/>
        <v>-407648131</v>
      </c>
      <c r="R19" s="43"/>
      <c r="S19" s="43"/>
      <c r="T19" s="43"/>
      <c r="U19" s="45"/>
      <c r="V19" s="45"/>
      <c r="W19" s="20"/>
      <c r="X19" s="45"/>
      <c r="Y19" s="43"/>
      <c r="Z19" s="45"/>
    </row>
    <row r="20" spans="1:26" ht="34.5" customHeight="1" x14ac:dyDescent="0.65">
      <c r="A20" s="191" t="s">
        <v>89</v>
      </c>
      <c r="C20" s="121">
        <v>0</v>
      </c>
      <c r="D20" s="121"/>
      <c r="E20" s="121">
        <v>0</v>
      </c>
      <c r="F20" s="121"/>
      <c r="G20" s="121">
        <v>0</v>
      </c>
      <c r="H20" s="121"/>
      <c r="I20" s="121">
        <f t="shared" si="1"/>
        <v>0</v>
      </c>
      <c r="J20" s="121"/>
      <c r="K20" s="121">
        <v>7896772</v>
      </c>
      <c r="L20" s="121"/>
      <c r="M20" s="121">
        <v>67334048953</v>
      </c>
      <c r="N20" s="121"/>
      <c r="O20" s="121">
        <v>66301392992</v>
      </c>
      <c r="P20" s="121"/>
      <c r="Q20" s="121">
        <f t="shared" si="0"/>
        <v>1032655961</v>
      </c>
      <c r="R20" s="43"/>
      <c r="S20" s="43"/>
      <c r="T20" s="43"/>
      <c r="U20" s="45"/>
      <c r="V20" s="45"/>
      <c r="W20" s="20"/>
      <c r="X20" s="45"/>
      <c r="Y20" s="43"/>
      <c r="Z20" s="45"/>
    </row>
    <row r="21" spans="1:26" ht="34.5" customHeight="1" x14ac:dyDescent="0.65">
      <c r="A21" s="191" t="s">
        <v>82</v>
      </c>
      <c r="C21" s="121">
        <v>0</v>
      </c>
      <c r="D21" s="121"/>
      <c r="E21" s="121">
        <v>0</v>
      </c>
      <c r="F21" s="121"/>
      <c r="G21" s="121">
        <v>0</v>
      </c>
      <c r="H21" s="121"/>
      <c r="I21" s="121">
        <f t="shared" si="1"/>
        <v>0</v>
      </c>
      <c r="J21" s="121"/>
      <c r="K21" s="121">
        <v>2</v>
      </c>
      <c r="L21" s="121"/>
      <c r="M21" s="121">
        <v>2</v>
      </c>
      <c r="N21" s="121"/>
      <c r="O21" s="121">
        <v>11252</v>
      </c>
      <c r="P21" s="121"/>
      <c r="Q21" s="121">
        <f t="shared" si="0"/>
        <v>-11250</v>
      </c>
      <c r="R21" s="43"/>
      <c r="S21" s="43"/>
      <c r="T21" s="43"/>
      <c r="U21" s="45"/>
      <c r="V21" s="45"/>
      <c r="W21" s="20"/>
      <c r="X21" s="45"/>
      <c r="Y21" s="43"/>
      <c r="Z21" s="45"/>
    </row>
    <row r="22" spans="1:26" ht="34.5" customHeight="1" x14ac:dyDescent="0.65">
      <c r="A22" s="191" t="s">
        <v>99</v>
      </c>
      <c r="C22" s="121">
        <v>0</v>
      </c>
      <c r="D22" s="121"/>
      <c r="E22" s="121">
        <v>0</v>
      </c>
      <c r="F22" s="121"/>
      <c r="G22" s="121">
        <v>0</v>
      </c>
      <c r="H22" s="121"/>
      <c r="I22" s="121">
        <f t="shared" si="1"/>
        <v>0</v>
      </c>
      <c r="J22" s="121"/>
      <c r="K22" s="121">
        <v>44444</v>
      </c>
      <c r="L22" s="121"/>
      <c r="M22" s="121">
        <v>128518337</v>
      </c>
      <c r="N22" s="121"/>
      <c r="O22" s="121">
        <v>121979763</v>
      </c>
      <c r="P22" s="121"/>
      <c r="Q22" s="121">
        <f t="shared" si="0"/>
        <v>6538574</v>
      </c>
      <c r="R22" s="43"/>
      <c r="S22" s="43"/>
      <c r="T22" s="43"/>
      <c r="U22" s="45"/>
      <c r="V22" s="45"/>
      <c r="W22" s="20"/>
      <c r="X22" s="45"/>
      <c r="Y22" s="43"/>
      <c r="Z22" s="45"/>
    </row>
    <row r="23" spans="1:26" ht="34.5" customHeight="1" x14ac:dyDescent="0.65">
      <c r="A23" s="191" t="s">
        <v>103</v>
      </c>
      <c r="C23" s="121">
        <v>0</v>
      </c>
      <c r="D23" s="121"/>
      <c r="E23" s="121">
        <v>0</v>
      </c>
      <c r="F23" s="121"/>
      <c r="G23" s="121">
        <v>0</v>
      </c>
      <c r="H23" s="121"/>
      <c r="I23" s="121">
        <f t="shared" si="1"/>
        <v>0</v>
      </c>
      <c r="J23" s="121"/>
      <c r="K23" s="121">
        <v>600000</v>
      </c>
      <c r="L23" s="121"/>
      <c r="M23" s="121">
        <v>2666638545</v>
      </c>
      <c r="N23" s="121"/>
      <c r="O23" s="121">
        <v>2556183570</v>
      </c>
      <c r="P23" s="121"/>
      <c r="Q23" s="121">
        <f t="shared" si="0"/>
        <v>110454975</v>
      </c>
      <c r="R23" s="43"/>
      <c r="S23" s="43"/>
      <c r="T23" s="43"/>
      <c r="U23" s="45"/>
      <c r="V23" s="45"/>
      <c r="W23" s="20"/>
      <c r="X23" s="45"/>
      <c r="Y23" s="43"/>
      <c r="Z23" s="45"/>
    </row>
    <row r="24" spans="1:26" ht="34.5" customHeight="1" x14ac:dyDescent="0.65">
      <c r="A24" s="191" t="s">
        <v>81</v>
      </c>
      <c r="C24" s="121">
        <v>0</v>
      </c>
      <c r="D24" s="121"/>
      <c r="E24" s="121">
        <v>0</v>
      </c>
      <c r="F24" s="121"/>
      <c r="G24" s="121">
        <v>0</v>
      </c>
      <c r="H24" s="121"/>
      <c r="I24" s="121">
        <f t="shared" si="1"/>
        <v>0</v>
      </c>
      <c r="J24" s="121"/>
      <c r="K24" s="121">
        <v>34400000</v>
      </c>
      <c r="L24" s="121"/>
      <c r="M24" s="121">
        <v>36696977663</v>
      </c>
      <c r="N24" s="121"/>
      <c r="O24" s="121">
        <v>40494787732</v>
      </c>
      <c r="P24" s="121"/>
      <c r="Q24" s="121">
        <f t="shared" si="0"/>
        <v>-3797810069</v>
      </c>
      <c r="R24" s="43"/>
      <c r="S24" s="43"/>
      <c r="T24" s="43"/>
      <c r="U24" s="45"/>
      <c r="V24" s="45"/>
      <c r="X24" s="45"/>
      <c r="Y24" s="43"/>
    </row>
    <row r="25" spans="1:26" ht="34.5" customHeight="1" x14ac:dyDescent="0.65">
      <c r="A25" s="191" t="s">
        <v>68</v>
      </c>
      <c r="C25" s="121">
        <v>0</v>
      </c>
      <c r="D25" s="121"/>
      <c r="E25" s="121">
        <v>0</v>
      </c>
      <c r="F25" s="121"/>
      <c r="G25" s="121">
        <v>0</v>
      </c>
      <c r="H25" s="121"/>
      <c r="I25" s="121">
        <f t="shared" si="1"/>
        <v>0</v>
      </c>
      <c r="J25" s="121"/>
      <c r="K25" s="121">
        <v>400000</v>
      </c>
      <c r="L25" s="121"/>
      <c r="M25" s="121">
        <v>2536401470</v>
      </c>
      <c r="N25" s="121"/>
      <c r="O25" s="121">
        <v>3184985094</v>
      </c>
      <c r="P25" s="121"/>
      <c r="Q25" s="121">
        <f t="shared" si="0"/>
        <v>-648583624</v>
      </c>
      <c r="R25" s="43"/>
      <c r="S25" s="43"/>
      <c r="T25" s="43"/>
      <c r="U25" s="45"/>
      <c r="V25" s="45"/>
      <c r="X25" s="45"/>
      <c r="Y25" s="43"/>
    </row>
    <row r="26" spans="1:26" ht="38.25" customHeight="1" x14ac:dyDescent="0.65">
      <c r="A26" s="191" t="s">
        <v>78</v>
      </c>
      <c r="C26" s="121">
        <v>0</v>
      </c>
      <c r="E26" s="121">
        <v>0</v>
      </c>
      <c r="F26" s="121"/>
      <c r="G26" s="121">
        <v>0</v>
      </c>
      <c r="H26" s="121"/>
      <c r="I26" s="121">
        <f t="shared" si="1"/>
        <v>0</v>
      </c>
      <c r="K26" s="121">
        <v>400000</v>
      </c>
      <c r="L26" s="121"/>
      <c r="M26" s="121">
        <v>6725992855</v>
      </c>
      <c r="N26" s="121"/>
      <c r="O26" s="121">
        <v>9186384387</v>
      </c>
      <c r="P26" s="121"/>
      <c r="Q26" s="121">
        <f t="shared" si="0"/>
        <v>-2460391532</v>
      </c>
    </row>
    <row r="27" spans="1:26" s="121" customFormat="1" ht="38.25" customHeight="1" x14ac:dyDescent="0.25">
      <c r="A27" s="191" t="s">
        <v>100</v>
      </c>
      <c r="C27" s="121">
        <v>0</v>
      </c>
      <c r="E27" s="121">
        <v>0</v>
      </c>
      <c r="G27" s="121">
        <v>0</v>
      </c>
      <c r="H27" s="121">
        <f ca="1">SUM(H9:H27)</f>
        <v>0</v>
      </c>
      <c r="I27" s="121">
        <f t="shared" si="1"/>
        <v>0</v>
      </c>
      <c r="J27" s="122">
        <f ca="1">SUM(J9:J27)</f>
        <v>0</v>
      </c>
      <c r="K27" s="121">
        <v>407397</v>
      </c>
      <c r="L27" s="122">
        <f ca="1">SUM(L9:L27)</f>
        <v>0</v>
      </c>
      <c r="M27" s="121">
        <v>2199308682</v>
      </c>
      <c r="N27" s="183">
        <f ca="1">SUM(N9:N27)</f>
        <v>0</v>
      </c>
      <c r="O27" s="121">
        <v>2460555005</v>
      </c>
      <c r="P27" s="183">
        <f ca="1">SUM(P9:P27)</f>
        <v>0</v>
      </c>
      <c r="Q27" s="121">
        <f t="shared" si="0"/>
        <v>-261246323</v>
      </c>
    </row>
    <row r="28" spans="1:26" s="121" customFormat="1" ht="38.25" customHeight="1" x14ac:dyDescent="0.25">
      <c r="A28" s="191" t="s">
        <v>101</v>
      </c>
      <c r="C28" s="121">
        <v>0</v>
      </c>
      <c r="E28" s="121">
        <v>0</v>
      </c>
      <c r="G28" s="121">
        <v>0</v>
      </c>
      <c r="I28" s="121">
        <f t="shared" si="1"/>
        <v>0</v>
      </c>
      <c r="K28" s="121">
        <v>33745</v>
      </c>
      <c r="M28" s="121">
        <v>517677196</v>
      </c>
      <c r="O28" s="121">
        <v>751801624</v>
      </c>
      <c r="Q28" s="121">
        <f t="shared" si="0"/>
        <v>-234124428</v>
      </c>
    </row>
    <row r="29" spans="1:26" s="121" customFormat="1" ht="38.25" customHeight="1" x14ac:dyDescent="0.25">
      <c r="A29" s="191" t="s">
        <v>64</v>
      </c>
      <c r="C29" s="121">
        <v>0</v>
      </c>
      <c r="E29" s="121">
        <v>0</v>
      </c>
      <c r="G29" s="121">
        <v>0</v>
      </c>
      <c r="I29" s="121">
        <f t="shared" si="1"/>
        <v>0</v>
      </c>
      <c r="K29" s="121">
        <v>1400000</v>
      </c>
      <c r="M29" s="121">
        <v>39807987692</v>
      </c>
      <c r="O29" s="121">
        <v>39217260600</v>
      </c>
      <c r="Q29" s="121">
        <f t="shared" si="0"/>
        <v>590727092</v>
      </c>
    </row>
    <row r="30" spans="1:26" s="121" customFormat="1" ht="38.25" customHeight="1" thickBot="1" x14ac:dyDescent="0.3">
      <c r="A30" s="192" t="s">
        <v>48</v>
      </c>
      <c r="E30" s="193">
        <f>SUM(E9:E29)</f>
        <v>169640383497</v>
      </c>
      <c r="G30" s="193">
        <f>SUM(G9:G29)</f>
        <v>160574272804</v>
      </c>
      <c r="H30" s="124"/>
      <c r="I30" s="296">
        <f>SUM(I9:I29)</f>
        <v>9066110693</v>
      </c>
      <c r="M30" s="193">
        <f>SUM(M9:M29)</f>
        <v>627053097486</v>
      </c>
      <c r="O30" s="193">
        <f>SUM(O9:O29)</f>
        <v>624529399835</v>
      </c>
      <c r="Q30" s="296">
        <f>SUM(Q9:Q29)</f>
        <v>2523697651</v>
      </c>
    </row>
    <row r="31" spans="1:26" s="121" customFormat="1" ht="38.25" customHeight="1" thickTop="1" x14ac:dyDescent="0.25"/>
    <row r="32" spans="1:26" s="121" customFormat="1" ht="38.25" customHeight="1" x14ac:dyDescent="0.25"/>
    <row r="33" spans="1:17" s="121" customFormat="1" ht="38.25" customHeight="1" x14ac:dyDescent="0.25"/>
    <row r="34" spans="1:17" ht="38.25" customHeight="1" x14ac:dyDescent="0.65">
      <c r="G34" s="43"/>
      <c r="K34" s="60"/>
      <c r="Q34" s="45"/>
    </row>
    <row r="35" spans="1:17" ht="38.25" customHeight="1" x14ac:dyDescent="0.65">
      <c r="A35" s="191"/>
      <c r="I35" s="43"/>
      <c r="Q35" s="43"/>
    </row>
    <row r="36" spans="1:17" ht="38.25" customHeight="1" x14ac:dyDescent="0.65">
      <c r="G36" s="43"/>
      <c r="I36" s="43"/>
      <c r="Q36" s="43"/>
    </row>
    <row r="37" spans="1:17" ht="38.25" customHeight="1" x14ac:dyDescent="0.65">
      <c r="I37" s="45"/>
      <c r="Q37" s="45"/>
    </row>
    <row r="38" spans="1:17" ht="38.25" customHeight="1" x14ac:dyDescent="0.65">
      <c r="I38" s="43"/>
      <c r="Q38" s="43"/>
    </row>
    <row r="39" spans="1:17" ht="38.25" customHeight="1" x14ac:dyDescent="0.65">
      <c r="I39" s="43"/>
      <c r="Q39" s="43"/>
    </row>
    <row r="40" spans="1:17" ht="38.25" customHeight="1" x14ac:dyDescent="0.65">
      <c r="Q40" s="45"/>
    </row>
    <row r="41" spans="1:17" x14ac:dyDescent="0.65">
      <c r="I41" s="43"/>
      <c r="Q41" s="43"/>
    </row>
  </sheetData>
  <sortState xmlns:xlrd2="http://schemas.microsoft.com/office/spreadsheetml/2017/richdata2" ref="A9:Q33">
    <sortCondition descending="1" ref="Q9:Q38"/>
  </sortState>
  <mergeCells count="7">
    <mergeCell ref="A2:Q2"/>
    <mergeCell ref="A3:Q3"/>
    <mergeCell ref="A4:Q4"/>
    <mergeCell ref="A7:A8"/>
    <mergeCell ref="C7:I7"/>
    <mergeCell ref="K7:Q7"/>
    <mergeCell ref="A6:H6"/>
  </mergeCells>
  <printOptions horizontalCentered="1"/>
  <pageMargins left="0.31496062992125984" right="0.31496062992125984" top="0.74803149606299213" bottom="0.74803149606299213" header="0.31496062992125984" footer="0.31496062992125984"/>
  <pageSetup paperSize="9" scale="37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55"/>
  <sheetViews>
    <sheetView rightToLeft="1" tabSelected="1" view="pageBreakPreview" topLeftCell="B1" zoomScale="55" zoomScaleNormal="50" zoomScaleSheetLayoutView="55" workbookViewId="0">
      <selection activeCell="G34" sqref="G34"/>
    </sheetView>
  </sheetViews>
  <sheetFormatPr defaultColWidth="9.140625" defaultRowHeight="42.75" x14ac:dyDescent="0.25"/>
  <cols>
    <col min="1" max="1" width="68.42578125" style="132" bestFit="1" customWidth="1"/>
    <col min="2" max="2" width="1" style="132" customWidth="1"/>
    <col min="3" max="3" width="22.7109375" style="133" bestFit="1" customWidth="1"/>
    <col min="4" max="4" width="1" style="132" customWidth="1"/>
    <col min="5" max="5" width="29.85546875" style="132" bestFit="1" customWidth="1"/>
    <col min="6" max="6" width="1" style="132" customWidth="1"/>
    <col min="7" max="7" width="33.42578125" style="132" customWidth="1"/>
    <col min="8" max="8" width="1" style="132" customWidth="1"/>
    <col min="9" max="9" width="33" style="132" bestFit="1" customWidth="1"/>
    <col min="10" max="10" width="1" style="132" customWidth="1"/>
    <col min="11" max="11" width="23.42578125" style="133" bestFit="1" customWidth="1"/>
    <col min="12" max="12" width="1" style="132" customWidth="1"/>
    <col min="13" max="13" width="30.85546875" style="132" customWidth="1"/>
    <col min="14" max="14" width="1" style="132" customWidth="1"/>
    <col min="15" max="15" width="32.5703125" style="132" bestFit="1" customWidth="1"/>
    <col min="16" max="16" width="1" style="132" customWidth="1"/>
    <col min="17" max="17" width="30.5703125" style="6" customWidth="1"/>
    <col min="18" max="18" width="1.85546875" style="132" customWidth="1"/>
    <col min="19" max="19" width="28.42578125" style="132" bestFit="1" customWidth="1"/>
    <col min="20" max="20" width="23.85546875" style="132" bestFit="1" customWidth="1"/>
    <col min="21" max="21" width="28.5703125" style="132" bestFit="1" customWidth="1"/>
    <col min="22" max="22" width="15.42578125" style="132" customWidth="1"/>
    <col min="23" max="24" width="29.7109375" style="132" bestFit="1" customWidth="1"/>
    <col min="25" max="25" width="12.85546875" style="128" customWidth="1"/>
    <col min="26" max="26" width="15.140625" style="132" bestFit="1" customWidth="1"/>
    <col min="27" max="27" width="22.28515625" style="132" bestFit="1" customWidth="1"/>
    <col min="28" max="16384" width="9.140625" style="132"/>
  </cols>
  <sheetData>
    <row r="1" spans="1:27" s="125" customFormat="1" ht="18.75" customHeight="1" x14ac:dyDescent="0.25">
      <c r="C1" s="126"/>
      <c r="K1" s="126"/>
      <c r="Q1" s="127"/>
      <c r="Y1" s="128"/>
    </row>
    <row r="2" spans="1:27" s="129" customFormat="1" x14ac:dyDescent="0.25">
      <c r="A2" s="280" t="s">
        <v>51</v>
      </c>
      <c r="B2" s="280"/>
      <c r="C2" s="280"/>
      <c r="D2" s="280"/>
      <c r="E2" s="280"/>
      <c r="F2" s="280"/>
      <c r="G2" s="280"/>
      <c r="H2" s="280"/>
      <c r="I2" s="280"/>
      <c r="J2" s="280"/>
      <c r="K2" s="280"/>
      <c r="L2" s="280"/>
      <c r="M2" s="280"/>
      <c r="N2" s="280"/>
      <c r="O2" s="280"/>
      <c r="P2" s="280"/>
      <c r="Q2" s="280"/>
      <c r="Y2" s="128"/>
    </row>
    <row r="3" spans="1:27" s="129" customFormat="1" x14ac:dyDescent="0.25">
      <c r="A3" s="280" t="s">
        <v>18</v>
      </c>
      <c r="B3" s="280"/>
      <c r="C3" s="280"/>
      <c r="D3" s="280"/>
      <c r="E3" s="280"/>
      <c r="F3" s="280"/>
      <c r="G3" s="280"/>
      <c r="H3" s="280"/>
      <c r="I3" s="280"/>
      <c r="J3" s="280"/>
      <c r="K3" s="280"/>
      <c r="L3" s="280"/>
      <c r="M3" s="280"/>
      <c r="N3" s="280"/>
      <c r="O3" s="280"/>
      <c r="P3" s="280"/>
      <c r="Q3" s="280"/>
      <c r="Y3" s="128"/>
    </row>
    <row r="4" spans="1:27" s="129" customFormat="1" x14ac:dyDescent="0.25">
      <c r="A4" s="280" t="str">
        <f>'درآمد سود سهام '!A4:S4</f>
        <v>برای ماه منتهی به 1403/05/31</v>
      </c>
      <c r="B4" s="280"/>
      <c r="C4" s="280"/>
      <c r="D4" s="280"/>
      <c r="E4" s="280"/>
      <c r="F4" s="280"/>
      <c r="G4" s="280"/>
      <c r="H4" s="280"/>
      <c r="I4" s="280"/>
      <c r="J4" s="280"/>
      <c r="K4" s="280"/>
      <c r="L4" s="280"/>
      <c r="M4" s="280"/>
      <c r="N4" s="280"/>
      <c r="O4" s="280"/>
      <c r="P4" s="280"/>
      <c r="Q4" s="280"/>
      <c r="Y4" s="128"/>
    </row>
    <row r="5" spans="1:27" s="125" customFormat="1" x14ac:dyDescent="0.65">
      <c r="A5" s="118"/>
      <c r="B5" s="118"/>
      <c r="C5" s="118"/>
      <c r="D5" s="118"/>
      <c r="E5" s="118"/>
      <c r="F5" s="118"/>
      <c r="G5" s="130"/>
      <c r="H5" s="118"/>
      <c r="I5" s="114"/>
      <c r="J5" s="118"/>
      <c r="K5" s="118"/>
      <c r="L5" s="118"/>
      <c r="M5" s="118"/>
      <c r="N5" s="118"/>
      <c r="O5" s="118"/>
      <c r="P5" s="118"/>
      <c r="Q5" s="131"/>
      <c r="Y5" s="128"/>
    </row>
    <row r="6" spans="1:27" x14ac:dyDescent="0.25">
      <c r="A6" s="279" t="s">
        <v>109</v>
      </c>
      <c r="B6" s="279"/>
      <c r="C6" s="279"/>
      <c r="D6" s="279"/>
      <c r="E6" s="279"/>
      <c r="F6" s="279"/>
      <c r="G6" s="279"/>
      <c r="H6" s="279"/>
      <c r="I6" s="279"/>
    </row>
    <row r="7" spans="1:27" s="71" customFormat="1" ht="43.5" thickBot="1" x14ac:dyDescent="0.7">
      <c r="A7" s="249" t="s">
        <v>1</v>
      </c>
      <c r="C7" s="282" t="s">
        <v>141</v>
      </c>
      <c r="D7" s="282" t="s">
        <v>20</v>
      </c>
      <c r="E7" s="282" t="s">
        <v>20</v>
      </c>
      <c r="F7" s="282" t="s">
        <v>20</v>
      </c>
      <c r="G7" s="282" t="s">
        <v>20</v>
      </c>
      <c r="H7" s="282" t="s">
        <v>20</v>
      </c>
      <c r="I7" s="282" t="s">
        <v>20</v>
      </c>
      <c r="J7" s="39"/>
      <c r="K7" s="282" t="s">
        <v>142</v>
      </c>
      <c r="L7" s="282" t="s">
        <v>21</v>
      </c>
      <c r="M7" s="282" t="s">
        <v>21</v>
      </c>
      <c r="N7" s="282" t="s">
        <v>21</v>
      </c>
      <c r="O7" s="282" t="s">
        <v>21</v>
      </c>
      <c r="P7" s="282" t="s">
        <v>21</v>
      </c>
      <c r="Q7" s="282" t="s">
        <v>21</v>
      </c>
      <c r="Y7" s="128"/>
    </row>
    <row r="8" spans="1:27" s="134" customFormat="1" ht="66" customHeight="1" thickBot="1" x14ac:dyDescent="0.3">
      <c r="A8" s="281" t="s">
        <v>1</v>
      </c>
      <c r="C8" s="135" t="s">
        <v>4</v>
      </c>
      <c r="E8" s="135" t="s">
        <v>33</v>
      </c>
      <c r="G8" s="135" t="s">
        <v>34</v>
      </c>
      <c r="I8" s="135" t="s">
        <v>35</v>
      </c>
      <c r="K8" s="135" t="s">
        <v>4</v>
      </c>
      <c r="M8" s="135" t="s">
        <v>33</v>
      </c>
      <c r="O8" s="135" t="s">
        <v>34</v>
      </c>
      <c r="Q8" s="136" t="s">
        <v>35</v>
      </c>
      <c r="Y8" s="137"/>
    </row>
    <row r="9" spans="1:27" s="71" customFormat="1" ht="40.5" customHeight="1" x14ac:dyDescent="0.65">
      <c r="A9" s="216" t="s">
        <v>137</v>
      </c>
      <c r="B9" s="39"/>
      <c r="C9" s="173">
        <v>1000000</v>
      </c>
      <c r="D9" s="114"/>
      <c r="E9" s="173">
        <v>6958350000</v>
      </c>
      <c r="F9" s="174"/>
      <c r="G9" s="173">
        <v>7598895205</v>
      </c>
      <c r="H9" s="114"/>
      <c r="I9" s="121">
        <f>E9-G9</f>
        <v>-640545205</v>
      </c>
      <c r="J9" s="114"/>
      <c r="K9" s="121">
        <v>1000000</v>
      </c>
      <c r="L9" s="174"/>
      <c r="M9" s="121">
        <v>6958350000</v>
      </c>
      <c r="N9" s="174"/>
      <c r="O9" s="121">
        <v>7598895205</v>
      </c>
      <c r="P9" s="114"/>
      <c r="Q9" s="121">
        <f>M9-O9</f>
        <v>-640545205</v>
      </c>
      <c r="S9" s="85"/>
      <c r="T9" s="85"/>
      <c r="U9" s="85"/>
      <c r="V9" s="85"/>
      <c r="W9" s="85"/>
      <c r="X9" s="85"/>
      <c r="Y9" s="85"/>
    </row>
    <row r="10" spans="1:27" s="71" customFormat="1" ht="40.5" customHeight="1" x14ac:dyDescent="0.65">
      <c r="A10" s="216" t="s">
        <v>98</v>
      </c>
      <c r="B10" s="39"/>
      <c r="C10" s="173">
        <v>112400000</v>
      </c>
      <c r="D10" s="114"/>
      <c r="E10" s="173">
        <v>318545708220</v>
      </c>
      <c r="F10" s="174"/>
      <c r="G10" s="173">
        <v>319802521834</v>
      </c>
      <c r="H10" s="114"/>
      <c r="I10" s="121">
        <f t="shared" ref="I10:I31" si="0">E10-G10</f>
        <v>-1256813614</v>
      </c>
      <c r="J10" s="114"/>
      <c r="K10" s="121">
        <v>112400000</v>
      </c>
      <c r="L10" s="174"/>
      <c r="M10" s="121">
        <v>318545708220</v>
      </c>
      <c r="N10" s="174"/>
      <c r="O10" s="121">
        <v>334543965932</v>
      </c>
      <c r="P10" s="114"/>
      <c r="Q10" s="121">
        <f t="shared" ref="Q10:Q31" si="1">M10-O10</f>
        <v>-15998257712</v>
      </c>
      <c r="S10" s="85"/>
      <c r="T10" s="85"/>
      <c r="U10" s="85"/>
      <c r="V10" s="85"/>
      <c r="W10" s="85"/>
      <c r="X10" s="85"/>
      <c r="Y10" s="85"/>
    </row>
    <row r="11" spans="1:27" s="71" customFormat="1" ht="40.5" customHeight="1" x14ac:dyDescent="0.65">
      <c r="A11" s="216" t="s">
        <v>136</v>
      </c>
      <c r="B11" s="39"/>
      <c r="C11" s="173">
        <v>300000</v>
      </c>
      <c r="D11" s="114"/>
      <c r="E11" s="173">
        <v>3161079000</v>
      </c>
      <c r="F11" s="174"/>
      <c r="G11" s="173">
        <v>3123686129</v>
      </c>
      <c r="H11" s="114"/>
      <c r="I11" s="121">
        <f t="shared" si="0"/>
        <v>37392871</v>
      </c>
      <c r="J11" s="114"/>
      <c r="K11" s="121">
        <v>300000</v>
      </c>
      <c r="L11" s="174"/>
      <c r="M11" s="121">
        <v>3161079000</v>
      </c>
      <c r="N11" s="174"/>
      <c r="O11" s="121">
        <v>3123686129</v>
      </c>
      <c r="P11" s="114"/>
      <c r="Q11" s="121">
        <f t="shared" si="1"/>
        <v>37392871</v>
      </c>
      <c r="S11" s="85"/>
      <c r="T11" s="85"/>
      <c r="U11" s="85"/>
      <c r="V11" s="85"/>
      <c r="W11" s="85"/>
      <c r="X11" s="85"/>
      <c r="Y11" s="85"/>
    </row>
    <row r="12" spans="1:27" s="71" customFormat="1" ht="40.5" customHeight="1" x14ac:dyDescent="0.65">
      <c r="A12" s="216" t="s">
        <v>66</v>
      </c>
      <c r="B12" s="39"/>
      <c r="C12" s="173">
        <v>50000000</v>
      </c>
      <c r="D12" s="114"/>
      <c r="E12" s="173">
        <v>323066250000</v>
      </c>
      <c r="F12" s="174"/>
      <c r="G12" s="173">
        <v>314119800000</v>
      </c>
      <c r="H12" s="114"/>
      <c r="I12" s="121">
        <f t="shared" si="0"/>
        <v>8946450000</v>
      </c>
      <c r="J12" s="114"/>
      <c r="K12" s="121">
        <v>50000000</v>
      </c>
      <c r="L12" s="174"/>
      <c r="M12" s="121">
        <v>323066250000</v>
      </c>
      <c r="N12" s="174"/>
      <c r="O12" s="121">
        <v>398679493307</v>
      </c>
      <c r="P12" s="114"/>
      <c r="Q12" s="121">
        <f t="shared" si="1"/>
        <v>-75613243307</v>
      </c>
      <c r="S12" s="85"/>
      <c r="T12" s="85"/>
      <c r="U12" s="85"/>
      <c r="V12" s="85"/>
      <c r="W12" s="85"/>
      <c r="X12" s="85"/>
      <c r="Y12" s="85"/>
    </row>
    <row r="13" spans="1:27" s="71" customFormat="1" ht="40.5" customHeight="1" x14ac:dyDescent="0.65">
      <c r="A13" s="216" t="s">
        <v>89</v>
      </c>
      <c r="B13" s="39"/>
      <c r="C13" s="173">
        <v>30400000</v>
      </c>
      <c r="D13" s="114"/>
      <c r="E13" s="173">
        <v>214857943200</v>
      </c>
      <c r="F13" s="174"/>
      <c r="G13" s="173">
        <v>242961724800</v>
      </c>
      <c r="H13" s="114"/>
      <c r="I13" s="121">
        <f t="shared" si="0"/>
        <v>-28103781600</v>
      </c>
      <c r="J13" s="114"/>
      <c r="K13" s="121">
        <v>30400000</v>
      </c>
      <c r="L13" s="174"/>
      <c r="M13" s="121">
        <v>214857943200</v>
      </c>
      <c r="N13" s="174"/>
      <c r="O13" s="121">
        <v>253733300258</v>
      </c>
      <c r="P13" s="114"/>
      <c r="Q13" s="121">
        <f t="shared" si="1"/>
        <v>-38875357058</v>
      </c>
      <c r="S13" s="85"/>
      <c r="T13" s="85"/>
      <c r="U13" s="85"/>
      <c r="V13" s="85"/>
      <c r="W13" s="85"/>
      <c r="X13" s="85"/>
      <c r="Y13" s="85"/>
    </row>
    <row r="14" spans="1:27" s="71" customFormat="1" ht="40.5" customHeight="1" x14ac:dyDescent="0.65">
      <c r="A14" s="216" t="s">
        <v>134</v>
      </c>
      <c r="B14" s="39"/>
      <c r="C14" s="173">
        <v>5200000</v>
      </c>
      <c r="D14" s="114"/>
      <c r="E14" s="173">
        <v>29670404400</v>
      </c>
      <c r="F14" s="174"/>
      <c r="G14" s="173">
        <v>32882368552</v>
      </c>
      <c r="H14" s="114"/>
      <c r="I14" s="121">
        <f t="shared" si="0"/>
        <v>-3211964152</v>
      </c>
      <c r="J14" s="114"/>
      <c r="K14" s="121">
        <v>5200000</v>
      </c>
      <c r="L14" s="174"/>
      <c r="M14" s="121">
        <v>29670404400</v>
      </c>
      <c r="N14" s="174"/>
      <c r="O14" s="121">
        <v>32882368552</v>
      </c>
      <c r="P14" s="114"/>
      <c r="Q14" s="121">
        <f t="shared" si="1"/>
        <v>-3211964152</v>
      </c>
      <c r="S14" s="85"/>
      <c r="T14" s="85"/>
      <c r="U14" s="85"/>
      <c r="V14" s="85"/>
      <c r="W14" s="85"/>
      <c r="X14" s="85"/>
      <c r="Y14" s="85"/>
    </row>
    <row r="15" spans="1:27" s="71" customFormat="1" ht="40.5" customHeight="1" x14ac:dyDescent="0.65">
      <c r="A15" s="216" t="s">
        <v>102</v>
      </c>
      <c r="B15" s="39"/>
      <c r="C15" s="173">
        <v>1000000</v>
      </c>
      <c r="D15" s="114"/>
      <c r="E15" s="173">
        <v>64036701000</v>
      </c>
      <c r="F15" s="174"/>
      <c r="G15" s="173">
        <v>58962390563</v>
      </c>
      <c r="H15" s="114"/>
      <c r="I15" s="121">
        <f t="shared" si="0"/>
        <v>5074310437</v>
      </c>
      <c r="J15" s="114"/>
      <c r="K15" s="121">
        <v>1000000</v>
      </c>
      <c r="L15" s="174"/>
      <c r="M15" s="121">
        <v>64036701000</v>
      </c>
      <c r="N15" s="174"/>
      <c r="O15" s="121">
        <v>61193694880</v>
      </c>
      <c r="P15" s="114"/>
      <c r="Q15" s="121">
        <f t="shared" si="1"/>
        <v>2843006120</v>
      </c>
      <c r="S15" s="85"/>
      <c r="T15" s="85"/>
      <c r="U15" s="85"/>
      <c r="V15" s="85"/>
      <c r="W15" s="85"/>
      <c r="X15" s="85"/>
      <c r="Y15" s="85"/>
      <c r="Z15" s="102"/>
      <c r="AA15" s="87"/>
    </row>
    <row r="16" spans="1:27" s="71" customFormat="1" ht="40.5" customHeight="1" x14ac:dyDescent="0.65">
      <c r="A16" s="216" t="s">
        <v>87</v>
      </c>
      <c r="B16" s="39"/>
      <c r="C16" s="173">
        <v>1700000</v>
      </c>
      <c r="D16" s="114"/>
      <c r="E16" s="173">
        <v>73915569900</v>
      </c>
      <c r="F16" s="174"/>
      <c r="G16" s="173">
        <v>70286839052</v>
      </c>
      <c r="H16" s="114"/>
      <c r="I16" s="121">
        <f t="shared" si="0"/>
        <v>3628730848</v>
      </c>
      <c r="J16" s="114"/>
      <c r="K16" s="121">
        <v>1700000</v>
      </c>
      <c r="L16" s="174"/>
      <c r="M16" s="121">
        <v>73915569900</v>
      </c>
      <c r="N16" s="174"/>
      <c r="O16" s="121">
        <v>64251879785</v>
      </c>
      <c r="P16" s="114"/>
      <c r="Q16" s="121">
        <f t="shared" si="1"/>
        <v>9663690115</v>
      </c>
      <c r="S16" s="85"/>
      <c r="T16" s="85"/>
      <c r="U16" s="85"/>
      <c r="V16" s="85"/>
      <c r="W16" s="85"/>
      <c r="X16" s="85"/>
      <c r="Y16" s="85"/>
    </row>
    <row r="17" spans="1:25" s="71" customFormat="1" ht="40.5" customHeight="1" x14ac:dyDescent="0.65">
      <c r="A17" s="216" t="s">
        <v>65</v>
      </c>
      <c r="B17" s="39"/>
      <c r="C17" s="173">
        <v>7400000</v>
      </c>
      <c r="D17" s="114"/>
      <c r="E17" s="173">
        <v>279894658500</v>
      </c>
      <c r="F17" s="174"/>
      <c r="G17" s="173">
        <v>290516402587</v>
      </c>
      <c r="H17" s="114"/>
      <c r="I17" s="121">
        <f t="shared" si="0"/>
        <v>-10621744087</v>
      </c>
      <c r="J17" s="114"/>
      <c r="K17" s="121">
        <v>7400000</v>
      </c>
      <c r="L17" s="174"/>
      <c r="M17" s="121">
        <v>279894658500</v>
      </c>
      <c r="N17" s="174"/>
      <c r="O17" s="121">
        <v>361796881274</v>
      </c>
      <c r="P17" s="114"/>
      <c r="Q17" s="121">
        <f t="shared" si="1"/>
        <v>-81902222774</v>
      </c>
      <c r="S17" s="85"/>
      <c r="T17" s="85"/>
      <c r="U17" s="85"/>
      <c r="V17" s="85"/>
      <c r="W17" s="85"/>
      <c r="X17" s="85"/>
      <c r="Y17" s="85"/>
    </row>
    <row r="18" spans="1:25" s="71" customFormat="1" ht="40.5" customHeight="1" x14ac:dyDescent="0.65">
      <c r="A18" s="216" t="s">
        <v>80</v>
      </c>
      <c r="B18" s="39"/>
      <c r="C18" s="173">
        <v>17938066</v>
      </c>
      <c r="D18" s="114"/>
      <c r="E18" s="173">
        <v>451846016414</v>
      </c>
      <c r="F18" s="174"/>
      <c r="G18" s="173">
        <v>445662338300</v>
      </c>
      <c r="H18" s="114"/>
      <c r="I18" s="121">
        <f t="shared" si="0"/>
        <v>6183678114</v>
      </c>
      <c r="J18" s="114"/>
      <c r="K18" s="121">
        <v>17938066</v>
      </c>
      <c r="L18" s="174"/>
      <c r="M18" s="121">
        <v>451846016414</v>
      </c>
      <c r="N18" s="174"/>
      <c r="O18" s="121">
        <v>399413099028</v>
      </c>
      <c r="P18" s="114"/>
      <c r="Q18" s="121">
        <f t="shared" si="1"/>
        <v>52432917386</v>
      </c>
      <c r="S18" s="85"/>
      <c r="T18" s="85"/>
      <c r="U18" s="85"/>
      <c r="V18" s="85"/>
      <c r="W18" s="85"/>
      <c r="X18" s="85"/>
      <c r="Y18" s="85"/>
    </row>
    <row r="19" spans="1:25" s="71" customFormat="1" ht="40.5" customHeight="1" x14ac:dyDescent="0.65">
      <c r="A19" s="216" t="s">
        <v>99</v>
      </c>
      <c r="B19" s="39"/>
      <c r="C19" s="173">
        <v>2400000</v>
      </c>
      <c r="D19" s="114"/>
      <c r="E19" s="173">
        <v>4482767880</v>
      </c>
      <c r="F19" s="174"/>
      <c r="G19" s="173">
        <v>4843011600</v>
      </c>
      <c r="H19" s="114"/>
      <c r="I19" s="121">
        <f t="shared" si="0"/>
        <v>-360243720</v>
      </c>
      <c r="J19" s="114"/>
      <c r="K19" s="121">
        <v>2400000</v>
      </c>
      <c r="L19" s="174"/>
      <c r="M19" s="121">
        <v>4482767880</v>
      </c>
      <c r="N19" s="174"/>
      <c r="O19" s="121">
        <v>6586972917</v>
      </c>
      <c r="P19" s="114"/>
      <c r="Q19" s="121">
        <f t="shared" si="1"/>
        <v>-2104205037</v>
      </c>
      <c r="S19" s="85"/>
      <c r="T19" s="85"/>
      <c r="U19" s="85"/>
      <c r="V19" s="85"/>
      <c r="W19" s="85"/>
      <c r="X19" s="85"/>
      <c r="Y19" s="85"/>
    </row>
    <row r="20" spans="1:25" s="71" customFormat="1" ht="40.5" customHeight="1" x14ac:dyDescent="0.65">
      <c r="A20" s="216" t="s">
        <v>86</v>
      </c>
      <c r="B20" s="39"/>
      <c r="C20" s="173">
        <v>8800000</v>
      </c>
      <c r="D20" s="114"/>
      <c r="E20" s="173">
        <v>215104467600</v>
      </c>
      <c r="F20" s="174"/>
      <c r="G20" s="173">
        <v>236041472366</v>
      </c>
      <c r="H20" s="114"/>
      <c r="I20" s="121">
        <f t="shared" si="0"/>
        <v>-20937004766</v>
      </c>
      <c r="J20" s="114"/>
      <c r="K20" s="121">
        <v>8800000</v>
      </c>
      <c r="L20" s="174"/>
      <c r="M20" s="121">
        <v>215104467600</v>
      </c>
      <c r="N20" s="174"/>
      <c r="O20" s="121">
        <v>270112881851</v>
      </c>
      <c r="P20" s="114"/>
      <c r="Q20" s="121">
        <f t="shared" si="1"/>
        <v>-55008414251</v>
      </c>
      <c r="S20" s="85"/>
      <c r="T20" s="85"/>
      <c r="U20" s="85"/>
      <c r="V20" s="85"/>
      <c r="W20" s="85"/>
      <c r="X20" s="85"/>
      <c r="Y20" s="85"/>
    </row>
    <row r="21" spans="1:25" s="71" customFormat="1" ht="40.5" customHeight="1" x14ac:dyDescent="0.65">
      <c r="A21" s="216" t="s">
        <v>135</v>
      </c>
      <c r="B21" s="39"/>
      <c r="C21" s="173">
        <v>11800000</v>
      </c>
      <c r="D21" s="114"/>
      <c r="E21" s="173">
        <v>17923119120</v>
      </c>
      <c r="F21" s="174"/>
      <c r="G21" s="173">
        <v>18309128090</v>
      </c>
      <c r="H21" s="114"/>
      <c r="I21" s="121">
        <f t="shared" si="0"/>
        <v>-386008970</v>
      </c>
      <c r="J21" s="114"/>
      <c r="K21" s="121">
        <v>11800000</v>
      </c>
      <c r="L21" s="174"/>
      <c r="M21" s="121">
        <v>17923119120</v>
      </c>
      <c r="N21" s="174"/>
      <c r="O21" s="121">
        <v>18309128090</v>
      </c>
      <c r="P21" s="114"/>
      <c r="Q21" s="121">
        <f t="shared" si="1"/>
        <v>-386008970</v>
      </c>
      <c r="S21" s="85"/>
      <c r="T21" s="85"/>
      <c r="U21" s="85"/>
      <c r="V21" s="85"/>
      <c r="W21" s="85"/>
      <c r="X21" s="85"/>
      <c r="Y21" s="85"/>
    </row>
    <row r="22" spans="1:25" s="71" customFormat="1" ht="40.5" customHeight="1" x14ac:dyDescent="0.65">
      <c r="A22" s="216" t="s">
        <v>103</v>
      </c>
      <c r="B22" s="39"/>
      <c r="C22" s="173">
        <v>11000000</v>
      </c>
      <c r="D22" s="114"/>
      <c r="E22" s="173">
        <v>42251101200</v>
      </c>
      <c r="F22" s="174"/>
      <c r="G22" s="173">
        <v>43639789050</v>
      </c>
      <c r="H22" s="114"/>
      <c r="I22" s="121">
        <f t="shared" si="0"/>
        <v>-1388687850</v>
      </c>
      <c r="J22" s="114"/>
      <c r="K22" s="121">
        <v>11000000</v>
      </c>
      <c r="L22" s="174"/>
      <c r="M22" s="121">
        <v>42251101200</v>
      </c>
      <c r="N22" s="174"/>
      <c r="O22" s="121">
        <v>46863365601</v>
      </c>
      <c r="P22" s="114"/>
      <c r="Q22" s="121">
        <f t="shared" si="1"/>
        <v>-4612264401</v>
      </c>
      <c r="S22" s="85"/>
      <c r="T22" s="85"/>
      <c r="U22" s="85"/>
      <c r="V22" s="85"/>
      <c r="W22" s="85"/>
      <c r="X22" s="85"/>
      <c r="Y22" s="85"/>
    </row>
    <row r="23" spans="1:25" s="71" customFormat="1" ht="40.5" customHeight="1" x14ac:dyDescent="0.65">
      <c r="A23" s="216" t="s">
        <v>81</v>
      </c>
      <c r="B23" s="39"/>
      <c r="C23" s="173">
        <v>100000000</v>
      </c>
      <c r="D23" s="114"/>
      <c r="E23" s="173">
        <v>109047285000</v>
      </c>
      <c r="F23" s="174"/>
      <c r="G23" s="173">
        <v>112162148218</v>
      </c>
      <c r="H23" s="114"/>
      <c r="I23" s="121">
        <f t="shared" si="0"/>
        <v>-3114863218</v>
      </c>
      <c r="J23" s="114"/>
      <c r="K23" s="121">
        <v>100000000</v>
      </c>
      <c r="L23" s="174"/>
      <c r="M23" s="121">
        <v>109047285000</v>
      </c>
      <c r="N23" s="174"/>
      <c r="O23" s="121">
        <v>117030853695</v>
      </c>
      <c r="P23" s="114"/>
      <c r="Q23" s="121">
        <f t="shared" si="1"/>
        <v>-7983568695</v>
      </c>
      <c r="S23" s="85"/>
      <c r="T23" s="85"/>
      <c r="U23" s="85"/>
      <c r="V23" s="85"/>
      <c r="W23" s="85"/>
      <c r="X23" s="85"/>
      <c r="Y23" s="85"/>
    </row>
    <row r="24" spans="1:25" s="71" customFormat="1" ht="40.5" customHeight="1" x14ac:dyDescent="0.65">
      <c r="A24" s="216" t="s">
        <v>79</v>
      </c>
      <c r="B24" s="39"/>
      <c r="C24" s="173">
        <v>6600000</v>
      </c>
      <c r="D24" s="114"/>
      <c r="E24" s="173">
        <v>256130899200</v>
      </c>
      <c r="F24" s="174"/>
      <c r="G24" s="173">
        <v>261966610939</v>
      </c>
      <c r="H24" s="114"/>
      <c r="I24" s="121">
        <f t="shared" si="0"/>
        <v>-5835711739</v>
      </c>
      <c r="J24" s="114"/>
      <c r="K24" s="121">
        <v>6600000</v>
      </c>
      <c r="L24" s="174"/>
      <c r="M24" s="121">
        <v>256130899200</v>
      </c>
      <c r="N24" s="174"/>
      <c r="O24" s="121">
        <v>292960078264</v>
      </c>
      <c r="P24" s="114"/>
      <c r="Q24" s="121">
        <f t="shared" si="1"/>
        <v>-36829179064</v>
      </c>
      <c r="S24" s="85"/>
      <c r="T24" s="85"/>
      <c r="U24" s="85"/>
      <c r="V24" s="85"/>
      <c r="W24" s="85"/>
      <c r="X24" s="85"/>
      <c r="Y24" s="85"/>
    </row>
    <row r="25" spans="1:25" s="71" customFormat="1" ht="40.5" customHeight="1" x14ac:dyDescent="0.65">
      <c r="A25" s="216" t="s">
        <v>67</v>
      </c>
      <c r="B25" s="39"/>
      <c r="C25" s="173">
        <v>8000000</v>
      </c>
      <c r="D25" s="114"/>
      <c r="E25" s="173">
        <v>15523084800</v>
      </c>
      <c r="F25" s="174"/>
      <c r="G25" s="173">
        <v>16479360990</v>
      </c>
      <c r="H25" s="114"/>
      <c r="I25" s="121">
        <f t="shared" si="0"/>
        <v>-956276190</v>
      </c>
      <c r="J25" s="114"/>
      <c r="K25" s="121">
        <v>8000000</v>
      </c>
      <c r="L25" s="174"/>
      <c r="M25" s="121">
        <v>15523084800</v>
      </c>
      <c r="N25" s="174"/>
      <c r="O25" s="121">
        <v>18974426074</v>
      </c>
      <c r="P25" s="114"/>
      <c r="Q25" s="121">
        <f t="shared" si="1"/>
        <v>-3451341274</v>
      </c>
      <c r="S25" s="85"/>
      <c r="T25" s="85"/>
      <c r="U25" s="85"/>
      <c r="V25" s="85"/>
      <c r="W25" s="85"/>
      <c r="X25" s="85"/>
      <c r="Y25" s="85"/>
    </row>
    <row r="26" spans="1:25" s="71" customFormat="1" ht="40.5" customHeight="1" x14ac:dyDescent="0.65">
      <c r="A26" s="216" t="s">
        <v>68</v>
      </c>
      <c r="B26" s="39"/>
      <c r="C26" s="173">
        <v>8600000</v>
      </c>
      <c r="D26" s="114"/>
      <c r="E26" s="173">
        <v>32750567730</v>
      </c>
      <c r="F26" s="174"/>
      <c r="G26" s="173">
        <v>36691963998</v>
      </c>
      <c r="H26" s="114"/>
      <c r="I26" s="121">
        <f t="shared" si="0"/>
        <v>-3941396268</v>
      </c>
      <c r="J26" s="114"/>
      <c r="K26" s="121">
        <v>8600000</v>
      </c>
      <c r="L26" s="174"/>
      <c r="M26" s="121">
        <v>32750567730</v>
      </c>
      <c r="N26" s="174"/>
      <c r="O26" s="121">
        <v>53363029714</v>
      </c>
      <c r="P26" s="114"/>
      <c r="Q26" s="121">
        <f t="shared" si="1"/>
        <v>-20612461984</v>
      </c>
      <c r="S26" s="85"/>
      <c r="T26" s="85"/>
      <c r="U26" s="85"/>
      <c r="V26" s="85"/>
      <c r="W26" s="85"/>
      <c r="X26" s="85"/>
      <c r="Y26" s="85"/>
    </row>
    <row r="27" spans="1:25" s="71" customFormat="1" ht="40.5" customHeight="1" x14ac:dyDescent="0.65">
      <c r="A27" s="216" t="s">
        <v>78</v>
      </c>
      <c r="B27" s="39"/>
      <c r="C27" s="173">
        <v>5400000</v>
      </c>
      <c r="D27" s="114"/>
      <c r="E27" s="173">
        <v>95548086000</v>
      </c>
      <c r="F27" s="174"/>
      <c r="G27" s="173">
        <v>96353266500</v>
      </c>
      <c r="H27" s="114"/>
      <c r="I27" s="121">
        <f t="shared" si="0"/>
        <v>-805180500</v>
      </c>
      <c r="J27" s="114"/>
      <c r="K27" s="121">
        <v>5400000</v>
      </c>
      <c r="L27" s="174"/>
      <c r="M27" s="121">
        <v>95548086000</v>
      </c>
      <c r="N27" s="174"/>
      <c r="O27" s="121">
        <v>124016189247</v>
      </c>
      <c r="P27" s="114"/>
      <c r="Q27" s="121">
        <f t="shared" si="1"/>
        <v>-28468103247</v>
      </c>
      <c r="S27" s="85"/>
      <c r="T27" s="85"/>
      <c r="U27" s="85"/>
      <c r="V27" s="85"/>
      <c r="W27" s="85"/>
      <c r="X27" s="85"/>
      <c r="Y27" s="85"/>
    </row>
    <row r="28" spans="1:25" ht="34.5" customHeight="1" x14ac:dyDescent="0.25">
      <c r="A28" s="216" t="s">
        <v>74</v>
      </c>
      <c r="C28" s="173">
        <v>76400000</v>
      </c>
      <c r="E28" s="173">
        <v>186066279000</v>
      </c>
      <c r="G28" s="173">
        <v>188100753442</v>
      </c>
      <c r="I28" s="121">
        <f t="shared" si="0"/>
        <v>-2034474442</v>
      </c>
      <c r="K28" s="121">
        <v>76400000</v>
      </c>
      <c r="M28" s="121">
        <v>186066279000</v>
      </c>
      <c r="O28" s="121">
        <v>172259102038</v>
      </c>
      <c r="Q28" s="121">
        <f t="shared" si="1"/>
        <v>13807176962</v>
      </c>
      <c r="S28" s="85"/>
      <c r="T28" s="85"/>
      <c r="U28" s="85"/>
      <c r="V28" s="85"/>
      <c r="W28" s="85"/>
      <c r="X28" s="85"/>
      <c r="Y28" s="85"/>
    </row>
    <row r="29" spans="1:25" x14ac:dyDescent="0.65">
      <c r="A29" s="216" t="s">
        <v>100</v>
      </c>
      <c r="C29" s="173">
        <v>13000000</v>
      </c>
      <c r="D29" s="114"/>
      <c r="E29" s="173">
        <v>50850627750</v>
      </c>
      <c r="F29" s="114"/>
      <c r="G29" s="173">
        <v>55145899306</v>
      </c>
      <c r="H29" s="114"/>
      <c r="I29" s="121">
        <f t="shared" si="0"/>
        <v>-4295271556</v>
      </c>
      <c r="J29" s="114"/>
      <c r="K29" s="121">
        <v>13000000</v>
      </c>
      <c r="L29" s="114"/>
      <c r="M29" s="121">
        <v>50850627750</v>
      </c>
      <c r="N29" s="114"/>
      <c r="O29" s="121">
        <v>64080778962</v>
      </c>
      <c r="P29" s="114"/>
      <c r="Q29" s="121">
        <f t="shared" si="1"/>
        <v>-13230151212</v>
      </c>
      <c r="S29" s="85"/>
      <c r="T29" s="85"/>
    </row>
    <row r="30" spans="1:25" s="6" customFormat="1" x14ac:dyDescent="0.65">
      <c r="A30" s="216" t="s">
        <v>101</v>
      </c>
      <c r="C30" s="173">
        <v>10000000</v>
      </c>
      <c r="D30" s="114"/>
      <c r="E30" s="173">
        <v>131413410000</v>
      </c>
      <c r="F30" s="114"/>
      <c r="G30" s="173">
        <v>150707002612</v>
      </c>
      <c r="H30" s="114"/>
      <c r="I30" s="121">
        <f t="shared" si="0"/>
        <v>-19293592612</v>
      </c>
      <c r="J30" s="114"/>
      <c r="K30" s="121">
        <v>10000000</v>
      </c>
      <c r="L30" s="114"/>
      <c r="M30" s="121">
        <v>131413410000</v>
      </c>
      <c r="N30" s="114"/>
      <c r="O30" s="121">
        <v>213387307442</v>
      </c>
      <c r="P30" s="114"/>
      <c r="Q30" s="121">
        <f t="shared" si="1"/>
        <v>-81973897442</v>
      </c>
      <c r="S30" s="85"/>
      <c r="T30" s="85"/>
      <c r="Y30" s="7"/>
    </row>
    <row r="31" spans="1:25" s="6" customFormat="1" x14ac:dyDescent="0.65">
      <c r="A31" s="216" t="s">
        <v>97</v>
      </c>
      <c r="C31" s="173">
        <v>38000000</v>
      </c>
      <c r="D31" s="114"/>
      <c r="E31" s="173">
        <v>287081640000</v>
      </c>
      <c r="F31" s="114"/>
      <c r="G31" s="173">
        <v>300237275513</v>
      </c>
      <c r="H31" s="114"/>
      <c r="I31" s="121">
        <f t="shared" si="0"/>
        <v>-13155635513</v>
      </c>
      <c r="J31" s="114"/>
      <c r="K31" s="121">
        <v>38000000</v>
      </c>
      <c r="L31" s="114"/>
      <c r="M31" s="121">
        <v>287081640000</v>
      </c>
      <c r="N31" s="114"/>
      <c r="O31" s="121">
        <v>251998196463</v>
      </c>
      <c r="P31" s="114"/>
      <c r="Q31" s="121">
        <f t="shared" si="1"/>
        <v>35083443537</v>
      </c>
      <c r="S31" s="85"/>
      <c r="T31" s="85"/>
      <c r="Y31" s="7"/>
    </row>
    <row r="32" spans="1:25" s="6" customFormat="1" ht="43.5" thickBot="1" x14ac:dyDescent="0.7">
      <c r="A32" s="217" t="s">
        <v>48</v>
      </c>
      <c r="B32" s="42"/>
      <c r="C32" s="297"/>
      <c r="D32" s="42"/>
      <c r="E32" s="123">
        <f>SUM(E9:E31)</f>
        <v>3210126015914</v>
      </c>
      <c r="F32" s="42"/>
      <c r="G32" s="123">
        <f>SUM(G9:G31)</f>
        <v>3306594649646</v>
      </c>
      <c r="H32" s="42"/>
      <c r="I32" s="298">
        <f>SUM(I9:I31)</f>
        <v>-96468633732</v>
      </c>
      <c r="J32" s="42"/>
      <c r="K32" s="297"/>
      <c r="L32" s="42"/>
      <c r="M32" s="123">
        <f>SUM(M9:M31)</f>
        <v>3210126015914</v>
      </c>
      <c r="N32" s="42"/>
      <c r="O32" s="123">
        <f>SUM(O9:O31)</f>
        <v>3567159574708</v>
      </c>
      <c r="P32" s="42"/>
      <c r="Q32" s="123">
        <f>SUM(Q9:Q31)</f>
        <v>-357033558794</v>
      </c>
      <c r="Y32" s="7"/>
    </row>
    <row r="33" spans="1:25" s="6" customFormat="1" ht="43.5" thickTop="1" x14ac:dyDescent="0.25">
      <c r="Y33" s="7"/>
    </row>
    <row r="34" spans="1:25" s="6" customFormat="1" x14ac:dyDescent="0.25">
      <c r="A34"/>
      <c r="K34" s="32"/>
      <c r="Y34" s="7"/>
    </row>
    <row r="35" spans="1:25" s="6" customFormat="1" x14ac:dyDescent="0.65">
      <c r="I35" s="114"/>
      <c r="Y35" s="7"/>
    </row>
    <row r="36" spans="1:25" s="6" customFormat="1" x14ac:dyDescent="0.65">
      <c r="I36" s="114"/>
      <c r="Y36" s="7"/>
    </row>
    <row r="37" spans="1:25" x14ac:dyDescent="0.65">
      <c r="E37" s="45"/>
      <c r="F37" s="39"/>
      <c r="I37" s="114"/>
    </row>
    <row r="38" spans="1:25" x14ac:dyDescent="0.65">
      <c r="A38" s="42"/>
      <c r="B38" s="42"/>
      <c r="C38" s="138"/>
      <c r="D38" s="42"/>
      <c r="E38" s="42"/>
      <c r="F38" s="42"/>
      <c r="G38" s="42"/>
      <c r="H38" s="42"/>
      <c r="I38" s="114"/>
      <c r="J38" s="42"/>
      <c r="K38" s="138"/>
      <c r="L38" s="42"/>
      <c r="M38" s="42"/>
      <c r="N38" s="42"/>
      <c r="O38" s="42"/>
      <c r="P38" s="42"/>
    </row>
    <row r="39" spans="1:25" x14ac:dyDescent="0.65">
      <c r="A39" s="42"/>
      <c r="B39" s="42"/>
      <c r="C39" s="138"/>
      <c r="D39" s="42"/>
      <c r="E39" s="45"/>
      <c r="F39" s="39"/>
      <c r="G39" s="45"/>
      <c r="H39" s="39"/>
      <c r="I39" s="114"/>
      <c r="J39" s="42"/>
      <c r="K39" s="138"/>
      <c r="L39" s="42"/>
      <c r="M39" s="42"/>
      <c r="N39" s="42"/>
      <c r="O39" s="42"/>
      <c r="P39" s="42"/>
    </row>
    <row r="40" spans="1:25" x14ac:dyDescent="0.65">
      <c r="E40" s="45"/>
      <c r="F40" s="39"/>
      <c r="G40" s="45"/>
      <c r="H40" s="39"/>
      <c r="I40" s="114"/>
    </row>
    <row r="41" spans="1:25" x14ac:dyDescent="0.65">
      <c r="A41" s="42"/>
      <c r="B41" s="42"/>
      <c r="C41" s="138"/>
      <c r="D41" s="42"/>
      <c r="E41" s="42"/>
      <c r="F41" s="42"/>
      <c r="G41" s="114"/>
      <c r="H41" s="42"/>
      <c r="I41" s="114"/>
      <c r="J41" s="139"/>
      <c r="K41" s="139"/>
      <c r="L41" s="139"/>
      <c r="M41" s="139"/>
      <c r="N41" s="139"/>
      <c r="O41" s="139"/>
      <c r="P41" s="139"/>
      <c r="Q41" s="139"/>
    </row>
    <row r="42" spans="1:25" x14ac:dyDescent="0.65">
      <c r="G42" s="114"/>
      <c r="I42" s="139"/>
      <c r="J42" s="139"/>
      <c r="K42" s="139"/>
      <c r="L42" s="139"/>
      <c r="M42" s="139"/>
      <c r="N42" s="139"/>
      <c r="O42" s="139"/>
      <c r="P42" s="139"/>
      <c r="Q42" s="139"/>
    </row>
    <row r="43" spans="1:25" x14ac:dyDescent="0.65">
      <c r="A43" s="42"/>
      <c r="B43" s="42"/>
      <c r="C43" s="138"/>
      <c r="D43" s="42"/>
      <c r="E43" s="42"/>
      <c r="F43" s="42"/>
      <c r="G43" s="114"/>
      <c r="H43" s="42"/>
      <c r="I43" s="139"/>
      <c r="J43" s="139"/>
      <c r="K43" s="139"/>
      <c r="L43" s="139"/>
      <c r="M43" s="139"/>
      <c r="N43" s="139"/>
      <c r="O43" s="139"/>
      <c r="P43" s="139"/>
      <c r="Q43" s="139"/>
    </row>
    <row r="44" spans="1:25" x14ac:dyDescent="0.65">
      <c r="A44" s="42"/>
      <c r="B44" s="42"/>
      <c r="C44" s="138"/>
      <c r="D44" s="42"/>
      <c r="E44" s="42"/>
      <c r="F44" s="42"/>
      <c r="G44" s="114"/>
      <c r="H44" s="42"/>
      <c r="I44" s="139"/>
      <c r="J44" s="139"/>
      <c r="K44" s="139"/>
      <c r="L44" s="139"/>
      <c r="M44" s="139"/>
      <c r="N44" s="139"/>
      <c r="O44" s="139"/>
      <c r="P44" s="139"/>
      <c r="Q44" s="139"/>
    </row>
    <row r="45" spans="1:25" x14ac:dyDescent="0.25">
      <c r="A45" s="42"/>
      <c r="B45" s="42"/>
      <c r="C45" s="138"/>
      <c r="D45" s="42"/>
      <c r="E45" s="42"/>
      <c r="F45" s="42"/>
      <c r="G45" s="42"/>
      <c r="H45" s="42"/>
      <c r="I45" s="140"/>
      <c r="J45" s="139"/>
      <c r="K45" s="139"/>
      <c r="L45" s="139"/>
      <c r="M45" s="139"/>
      <c r="N45" s="139"/>
      <c r="O45" s="139"/>
      <c r="P45" s="139"/>
      <c r="Q45" s="140"/>
    </row>
    <row r="46" spans="1:25" x14ac:dyDescent="0.25">
      <c r="A46" s="42"/>
      <c r="B46" s="42"/>
      <c r="C46" s="138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</row>
    <row r="47" spans="1:25" x14ac:dyDescent="0.25">
      <c r="A47" s="42"/>
      <c r="B47" s="42"/>
      <c r="C47" s="138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</row>
    <row r="48" spans="1:25" x14ac:dyDescent="0.25">
      <c r="A48" s="42"/>
      <c r="B48" s="42"/>
      <c r="C48" s="138"/>
      <c r="D48" s="42"/>
      <c r="E48" s="42"/>
      <c r="F48" s="42"/>
      <c r="G48" s="42"/>
      <c r="H48" s="42"/>
      <c r="I48" s="42"/>
      <c r="J48" s="42"/>
      <c r="K48" s="138"/>
      <c r="L48" s="42"/>
      <c r="M48" s="42"/>
      <c r="N48" s="42"/>
      <c r="O48" s="42"/>
      <c r="P48" s="42"/>
    </row>
    <row r="49" spans="1:17" x14ac:dyDescent="0.25">
      <c r="C49" s="141"/>
      <c r="E49" s="142"/>
      <c r="G49" s="142"/>
      <c r="I49" s="143"/>
      <c r="K49" s="141"/>
      <c r="M49" s="142"/>
      <c r="O49" s="142"/>
      <c r="Q49" s="144"/>
    </row>
    <row r="50" spans="1:17" x14ac:dyDescent="0.25">
      <c r="A50" s="42"/>
      <c r="B50" s="42"/>
      <c r="C50" s="138"/>
      <c r="D50" s="42"/>
      <c r="E50" s="42"/>
      <c r="F50" s="42"/>
      <c r="G50" s="42"/>
      <c r="H50" s="42"/>
      <c r="I50" s="42"/>
      <c r="J50" s="42"/>
      <c r="K50" s="138"/>
      <c r="L50" s="42"/>
      <c r="M50" s="42"/>
      <c r="N50" s="42"/>
      <c r="O50" s="42"/>
      <c r="P50" s="42"/>
    </row>
    <row r="51" spans="1:17" x14ac:dyDescent="0.25">
      <c r="A51" s="42"/>
      <c r="B51" s="42"/>
      <c r="C51" s="138"/>
      <c r="D51" s="42"/>
      <c r="E51" s="42"/>
      <c r="F51" s="42"/>
      <c r="G51" s="42"/>
      <c r="H51" s="42"/>
      <c r="I51" s="42"/>
      <c r="J51" s="42"/>
      <c r="K51" s="138"/>
      <c r="L51" s="42"/>
      <c r="M51" s="42"/>
      <c r="N51" s="42"/>
      <c r="O51" s="42"/>
      <c r="P51" s="42"/>
    </row>
    <row r="52" spans="1:17" x14ac:dyDescent="0.25">
      <c r="A52" s="42"/>
      <c r="B52" s="42"/>
      <c r="C52" s="138"/>
      <c r="D52" s="42"/>
      <c r="E52" s="42"/>
      <c r="F52" s="42"/>
      <c r="G52" s="42"/>
      <c r="H52" s="42"/>
      <c r="I52" s="42"/>
      <c r="J52" s="42"/>
      <c r="K52" s="138"/>
      <c r="L52" s="42"/>
      <c r="M52" s="42"/>
      <c r="N52" s="42"/>
      <c r="O52" s="42"/>
      <c r="P52" s="42"/>
    </row>
    <row r="53" spans="1:17" x14ac:dyDescent="0.25">
      <c r="A53" s="42"/>
      <c r="B53" s="42"/>
      <c r="C53" s="138"/>
      <c r="D53" s="42"/>
      <c r="E53" s="42"/>
      <c r="F53" s="42"/>
      <c r="G53" s="42"/>
      <c r="H53" s="42"/>
      <c r="I53" s="42"/>
      <c r="J53" s="42"/>
      <c r="K53" s="138"/>
      <c r="L53" s="42"/>
      <c r="M53" s="42"/>
      <c r="N53" s="42"/>
      <c r="O53" s="42"/>
      <c r="P53" s="42"/>
    </row>
    <row r="54" spans="1:17" x14ac:dyDescent="0.25">
      <c r="A54" s="42"/>
      <c r="B54" s="42"/>
      <c r="C54" s="138"/>
      <c r="D54" s="42"/>
      <c r="E54" s="42"/>
      <c r="F54" s="42"/>
      <c r="G54" s="42"/>
      <c r="H54" s="42"/>
      <c r="I54" s="42"/>
      <c r="J54" s="42"/>
      <c r="K54" s="138"/>
      <c r="L54" s="42"/>
      <c r="M54" s="42"/>
      <c r="N54" s="42"/>
      <c r="O54" s="42"/>
      <c r="P54" s="42"/>
    </row>
    <row r="55" spans="1:17" x14ac:dyDescent="0.25">
      <c r="A55" s="42"/>
      <c r="B55" s="42"/>
      <c r="C55" s="138"/>
      <c r="D55" s="42"/>
      <c r="E55" s="42"/>
      <c r="F55" s="42"/>
      <c r="G55" s="42"/>
      <c r="H55" s="42"/>
      <c r="I55" s="42"/>
      <c r="J55" s="42"/>
      <c r="K55" s="138"/>
      <c r="L55" s="42"/>
      <c r="M55" s="42"/>
      <c r="N55" s="42"/>
      <c r="O55" s="42"/>
      <c r="P55" s="42"/>
    </row>
  </sheetData>
  <sortState xmlns:xlrd2="http://schemas.microsoft.com/office/spreadsheetml/2017/richdata2" ref="A9:Q16">
    <sortCondition descending="1" ref="Q9:Q16"/>
  </sortState>
  <mergeCells count="7">
    <mergeCell ref="A2:Q2"/>
    <mergeCell ref="A3:Q3"/>
    <mergeCell ref="A4:Q4"/>
    <mergeCell ref="A7:A8"/>
    <mergeCell ref="C7:I7"/>
    <mergeCell ref="K7:Q7"/>
    <mergeCell ref="A6:I6"/>
  </mergeCells>
  <printOptions horizontalCentered="1"/>
  <pageMargins left="0.31496062992125984" right="0.31496062992125984" top="0.74803149606299213" bottom="0" header="0.31496062992125984" footer="0.31496062992125984"/>
  <pageSetup paperSize="9" scale="3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AG83"/>
  <sheetViews>
    <sheetView rightToLeft="1" view="pageBreakPreview" topLeftCell="A27" zoomScale="60" zoomScaleNormal="40" workbookViewId="0">
      <selection activeCell="S43" sqref="S43"/>
    </sheetView>
  </sheetViews>
  <sheetFormatPr defaultColWidth="9.140625" defaultRowHeight="36.75" x14ac:dyDescent="0.25"/>
  <cols>
    <col min="1" max="1" width="66.5703125" style="71" bestFit="1" customWidth="1"/>
    <col min="2" max="2" width="1" style="71" customWidth="1"/>
    <col min="3" max="3" width="27.7109375" style="91" bestFit="1" customWidth="1"/>
    <col min="4" max="4" width="1" style="71" customWidth="1"/>
    <col min="5" max="5" width="32" style="71" bestFit="1" customWidth="1"/>
    <col min="6" max="6" width="0.7109375" style="71" customWidth="1"/>
    <col min="7" max="7" width="42" style="71" bestFit="1" customWidth="1"/>
    <col min="8" max="8" width="1.140625" style="71" customWidth="1"/>
    <col min="9" max="9" width="23" style="91" bestFit="1" customWidth="1"/>
    <col min="10" max="10" width="1.42578125" style="71" customWidth="1"/>
    <col min="11" max="11" width="33.7109375" style="71" bestFit="1" customWidth="1"/>
    <col min="12" max="12" width="0.7109375" style="71" customWidth="1"/>
    <col min="13" max="13" width="27" style="91" bestFit="1" customWidth="1"/>
    <col min="14" max="14" width="0.85546875" style="71" customWidth="1"/>
    <col min="15" max="15" width="33.42578125" style="71" bestFit="1" customWidth="1"/>
    <col min="16" max="16" width="1" style="71" customWidth="1"/>
    <col min="17" max="17" width="27.7109375" style="91" bestFit="1" customWidth="1"/>
    <col min="18" max="18" width="1" style="71" customWidth="1"/>
    <col min="19" max="19" width="28" style="71" bestFit="1" customWidth="1"/>
    <col min="20" max="20" width="1" style="71" customWidth="1"/>
    <col min="21" max="21" width="36.28515625" style="71" bestFit="1" customWidth="1"/>
    <col min="22" max="22" width="0.85546875" style="71" customWidth="1"/>
    <col min="23" max="23" width="36.28515625" style="71" bestFit="1" customWidth="1"/>
    <col min="24" max="24" width="1" style="71" customWidth="1"/>
    <col min="25" max="25" width="28.42578125" style="91" customWidth="1"/>
    <col min="26" max="26" width="1.85546875" style="71" customWidth="1"/>
    <col min="27" max="27" width="30.42578125" style="72" customWidth="1"/>
    <col min="28" max="28" width="29.5703125" style="71" bestFit="1" customWidth="1"/>
    <col min="29" max="29" width="23.42578125" style="71" bestFit="1" customWidth="1"/>
    <col min="30" max="30" width="9.140625" style="71" customWidth="1"/>
    <col min="31" max="31" width="19.42578125" style="71" bestFit="1" customWidth="1"/>
    <col min="32" max="32" width="9.140625" style="71"/>
    <col min="33" max="33" width="27.28515625" style="71" bestFit="1" customWidth="1"/>
    <col min="34" max="16384" width="9.140625" style="71"/>
  </cols>
  <sheetData>
    <row r="2" spans="1:33" ht="47.25" customHeight="1" x14ac:dyDescent="0.25">
      <c r="A2" s="251" t="s">
        <v>51</v>
      </c>
      <c r="B2" s="251"/>
      <c r="C2" s="251"/>
      <c r="D2" s="251"/>
      <c r="E2" s="251"/>
      <c r="F2" s="251"/>
      <c r="G2" s="251"/>
      <c r="H2" s="251"/>
      <c r="I2" s="251"/>
      <c r="J2" s="251"/>
      <c r="K2" s="251"/>
      <c r="L2" s="251"/>
      <c r="M2" s="251"/>
      <c r="N2" s="251"/>
      <c r="O2" s="251"/>
      <c r="P2" s="251"/>
      <c r="Q2" s="251"/>
      <c r="R2" s="251"/>
      <c r="S2" s="251"/>
      <c r="T2" s="251"/>
      <c r="U2" s="251"/>
      <c r="V2" s="251"/>
      <c r="W2" s="251"/>
      <c r="X2" s="251"/>
      <c r="Y2" s="251"/>
    </row>
    <row r="3" spans="1:33" ht="47.25" customHeight="1" x14ac:dyDescent="0.25">
      <c r="A3" s="251" t="s">
        <v>69</v>
      </c>
      <c r="B3" s="251"/>
      <c r="C3" s="251"/>
      <c r="D3" s="251"/>
      <c r="E3" s="251"/>
      <c r="F3" s="251"/>
      <c r="G3" s="251"/>
      <c r="H3" s="251"/>
      <c r="I3" s="251"/>
      <c r="J3" s="251"/>
      <c r="K3" s="251"/>
      <c r="L3" s="251"/>
      <c r="M3" s="251"/>
      <c r="N3" s="251"/>
      <c r="O3" s="251"/>
      <c r="P3" s="251"/>
      <c r="Q3" s="251"/>
      <c r="R3" s="251"/>
      <c r="S3" s="251"/>
      <c r="T3" s="251"/>
      <c r="U3" s="251"/>
      <c r="V3" s="251"/>
      <c r="W3" s="251"/>
      <c r="X3" s="251"/>
      <c r="Y3" s="251"/>
    </row>
    <row r="4" spans="1:33" ht="47.25" customHeight="1" x14ac:dyDescent="0.25">
      <c r="A4" s="251" t="s">
        <v>138</v>
      </c>
      <c r="B4" s="251"/>
      <c r="C4" s="251"/>
      <c r="D4" s="251"/>
      <c r="E4" s="251"/>
      <c r="F4" s="251"/>
      <c r="G4" s="251"/>
      <c r="H4" s="251"/>
      <c r="I4" s="251"/>
      <c r="J4" s="251"/>
      <c r="K4" s="251"/>
      <c r="L4" s="251"/>
      <c r="M4" s="251"/>
      <c r="N4" s="251"/>
      <c r="O4" s="251"/>
      <c r="P4" s="251"/>
      <c r="Q4" s="251"/>
      <c r="R4" s="251"/>
      <c r="S4" s="251"/>
      <c r="T4" s="251"/>
      <c r="U4" s="251"/>
      <c r="V4" s="251"/>
      <c r="W4" s="251"/>
      <c r="X4" s="251"/>
      <c r="Y4" s="251"/>
    </row>
    <row r="5" spans="1:33" ht="47.25" customHeight="1" x14ac:dyDescent="0.25">
      <c r="A5" s="73"/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</row>
    <row r="6" spans="1:33" s="76" customFormat="1" ht="47.25" customHeight="1" x14ac:dyDescent="0.25">
      <c r="A6" s="74" t="s">
        <v>52</v>
      </c>
      <c r="B6" s="74"/>
      <c r="C6" s="75"/>
      <c r="D6" s="74"/>
      <c r="E6" s="74"/>
      <c r="F6" s="74"/>
      <c r="G6" s="74"/>
      <c r="H6" s="74"/>
      <c r="I6" s="75"/>
      <c r="J6" s="74"/>
      <c r="K6" s="74"/>
      <c r="L6" s="74"/>
      <c r="M6" s="75"/>
      <c r="N6" s="74"/>
      <c r="O6" s="74"/>
      <c r="P6" s="74"/>
      <c r="Q6" s="75"/>
      <c r="R6" s="74"/>
      <c r="S6" s="74"/>
      <c r="T6" s="74"/>
      <c r="U6" s="74"/>
      <c r="V6" s="74"/>
      <c r="W6" s="74"/>
      <c r="Y6" s="77"/>
      <c r="AA6" s="78"/>
    </row>
    <row r="7" spans="1:33" s="76" customFormat="1" ht="47.25" customHeight="1" x14ac:dyDescent="0.25">
      <c r="A7" s="74" t="s">
        <v>53</v>
      </c>
      <c r="B7" s="74"/>
      <c r="C7" s="75"/>
      <c r="D7" s="74"/>
      <c r="E7" s="211"/>
      <c r="F7" s="74"/>
      <c r="G7" s="74"/>
      <c r="H7" s="74"/>
      <c r="I7" s="75"/>
      <c r="J7" s="74"/>
      <c r="K7" s="74"/>
      <c r="L7" s="74"/>
      <c r="M7" s="75"/>
      <c r="N7" s="74"/>
      <c r="O7" s="74"/>
      <c r="P7" s="74"/>
      <c r="Q7" s="75"/>
      <c r="R7" s="74"/>
      <c r="S7" s="74"/>
      <c r="T7" s="74"/>
      <c r="U7" s="74"/>
      <c r="V7" s="74"/>
      <c r="W7" s="74"/>
      <c r="Y7" s="77"/>
      <c r="AA7" s="78"/>
    </row>
    <row r="9" spans="1:33" ht="40.5" customHeight="1" x14ac:dyDescent="0.25">
      <c r="A9" s="249" t="s">
        <v>1</v>
      </c>
      <c r="C9" s="250" t="s">
        <v>129</v>
      </c>
      <c r="D9" s="250" t="s">
        <v>72</v>
      </c>
      <c r="E9" s="250" t="s">
        <v>72</v>
      </c>
      <c r="F9" s="250" t="s">
        <v>72</v>
      </c>
      <c r="G9" s="250" t="s">
        <v>72</v>
      </c>
      <c r="I9" s="250" t="s">
        <v>2</v>
      </c>
      <c r="J9" s="250" t="s">
        <v>2</v>
      </c>
      <c r="K9" s="250" t="s">
        <v>2</v>
      </c>
      <c r="L9" s="250" t="s">
        <v>2</v>
      </c>
      <c r="M9" s="250" t="s">
        <v>2</v>
      </c>
      <c r="N9" s="250" t="s">
        <v>2</v>
      </c>
      <c r="O9" s="250" t="s">
        <v>2</v>
      </c>
      <c r="Q9" s="250" t="s">
        <v>139</v>
      </c>
      <c r="R9" s="250" t="s">
        <v>73</v>
      </c>
      <c r="S9" s="250" t="s">
        <v>73</v>
      </c>
      <c r="T9" s="250" t="s">
        <v>73</v>
      </c>
      <c r="U9" s="250" t="s">
        <v>73</v>
      </c>
      <c r="V9" s="250" t="s">
        <v>73</v>
      </c>
      <c r="W9" s="250" t="s">
        <v>73</v>
      </c>
      <c r="X9" s="250" t="s">
        <v>73</v>
      </c>
      <c r="Y9" s="250" t="s">
        <v>73</v>
      </c>
    </row>
    <row r="10" spans="1:33" ht="33.75" customHeight="1" x14ac:dyDescent="0.25">
      <c r="A10" s="249" t="s">
        <v>1</v>
      </c>
      <c r="C10" s="252" t="s">
        <v>4</v>
      </c>
      <c r="E10" s="252" t="s">
        <v>5</v>
      </c>
      <c r="G10" s="252" t="s">
        <v>6</v>
      </c>
      <c r="I10" s="249" t="s">
        <v>7</v>
      </c>
      <c r="J10" s="249" t="s">
        <v>7</v>
      </c>
      <c r="K10" s="249" t="s">
        <v>7</v>
      </c>
      <c r="M10" s="249" t="s">
        <v>8</v>
      </c>
      <c r="N10" s="249" t="s">
        <v>8</v>
      </c>
      <c r="O10" s="249" t="s">
        <v>8</v>
      </c>
      <c r="Q10" s="252" t="s">
        <v>4</v>
      </c>
      <c r="S10" s="252" t="s">
        <v>9</v>
      </c>
      <c r="U10" s="252" t="s">
        <v>5</v>
      </c>
      <c r="V10" s="252"/>
      <c r="W10" s="252" t="s">
        <v>6</v>
      </c>
      <c r="Y10" s="254" t="s">
        <v>10</v>
      </c>
    </row>
    <row r="11" spans="1:33" ht="60.75" customHeight="1" x14ac:dyDescent="0.25">
      <c r="A11" s="249" t="s">
        <v>1</v>
      </c>
      <c r="C11" s="253" t="s">
        <v>4</v>
      </c>
      <c r="E11" s="250" t="s">
        <v>5</v>
      </c>
      <c r="G11" s="250" t="s">
        <v>6</v>
      </c>
      <c r="I11" s="79" t="s">
        <v>4</v>
      </c>
      <c r="K11" s="79" t="s">
        <v>5</v>
      </c>
      <c r="M11" s="79" t="s">
        <v>4</v>
      </c>
      <c r="O11" s="79" t="s">
        <v>11</v>
      </c>
      <c r="Q11" s="250" t="s">
        <v>4</v>
      </c>
      <c r="S11" s="250" t="s">
        <v>9</v>
      </c>
      <c r="U11" s="250" t="s">
        <v>5</v>
      </c>
      <c r="V11" s="250"/>
      <c r="W11" s="250"/>
      <c r="Y11" s="255" t="s">
        <v>10</v>
      </c>
    </row>
    <row r="12" spans="1:33" ht="41.25" customHeight="1" x14ac:dyDescent="0.9">
      <c r="A12" s="212" t="s">
        <v>100</v>
      </c>
      <c r="B12" s="165"/>
      <c r="C12" s="36">
        <v>11400000</v>
      </c>
      <c r="D12" s="36"/>
      <c r="E12" s="36">
        <v>58779836509</v>
      </c>
      <c r="F12" s="36"/>
      <c r="G12" s="36">
        <v>48581012790</v>
      </c>
      <c r="H12" s="36"/>
      <c r="I12" s="85">
        <v>1600000</v>
      </c>
      <c r="J12" s="36"/>
      <c r="K12" s="85">
        <v>6564886516</v>
      </c>
      <c r="L12" s="36"/>
      <c r="M12" s="85">
        <v>0</v>
      </c>
      <c r="N12" s="36"/>
      <c r="O12" s="85">
        <v>0</v>
      </c>
      <c r="P12" s="36"/>
      <c r="Q12" s="85">
        <f>C12+I12+M12</f>
        <v>13000000</v>
      </c>
      <c r="R12" s="85"/>
      <c r="S12" s="85">
        <v>3935</v>
      </c>
      <c r="T12" s="36"/>
      <c r="U12" s="85">
        <v>65344723025</v>
      </c>
      <c r="V12" s="36"/>
      <c r="W12" s="85">
        <v>50850627750</v>
      </c>
      <c r="X12" s="36"/>
      <c r="Y12" s="178">
        <f>W12/'جمع درآمدها'!$J$6</f>
        <v>1.5117983389100531E-2</v>
      </c>
      <c r="AA12" s="181"/>
      <c r="AB12" s="182"/>
      <c r="AD12" s="83"/>
      <c r="AE12" s="84"/>
      <c r="AF12" s="85"/>
      <c r="AG12" s="85"/>
    </row>
    <row r="13" spans="1:33" ht="41.25" customHeight="1" x14ac:dyDescent="0.9">
      <c r="A13" s="212" t="s">
        <v>74</v>
      </c>
      <c r="B13" s="166"/>
      <c r="C13" s="36">
        <v>120000000</v>
      </c>
      <c r="D13" s="36"/>
      <c r="E13" s="36">
        <v>267765302825</v>
      </c>
      <c r="F13" s="36"/>
      <c r="G13" s="36">
        <v>286405686000</v>
      </c>
      <c r="H13" s="36"/>
      <c r="I13" s="85">
        <v>0</v>
      </c>
      <c r="J13" s="36"/>
      <c r="K13" s="85">
        <v>0</v>
      </c>
      <c r="L13" s="36"/>
      <c r="M13" s="85">
        <v>-43600000</v>
      </c>
      <c r="N13" s="36"/>
      <c r="O13" s="85">
        <v>104295323344</v>
      </c>
      <c r="P13" s="36"/>
      <c r="Q13" s="85">
        <f>C13+I13+M13</f>
        <v>76400000</v>
      </c>
      <c r="R13" s="85"/>
      <c r="S13" s="85">
        <v>2450</v>
      </c>
      <c r="T13" s="36"/>
      <c r="U13" s="85">
        <v>170477242827</v>
      </c>
      <c r="V13" s="36"/>
      <c r="W13" s="85">
        <v>186066279000</v>
      </c>
      <c r="X13" s="36"/>
      <c r="Y13" s="178">
        <f>W13/'جمع درآمدها'!$J$6</f>
        <v>5.5317840499889304E-2</v>
      </c>
      <c r="AA13" s="181"/>
      <c r="AD13" s="83"/>
      <c r="AE13" s="84"/>
      <c r="AF13" s="85"/>
      <c r="AG13" s="85"/>
    </row>
    <row r="14" spans="1:33" ht="41.25" customHeight="1" x14ac:dyDescent="0.9">
      <c r="A14" s="212" t="s">
        <v>67</v>
      </c>
      <c r="B14" s="166"/>
      <c r="C14" s="36">
        <v>10000000</v>
      </c>
      <c r="D14" s="36"/>
      <c r="E14" s="36">
        <v>20717530032</v>
      </c>
      <c r="F14" s="36"/>
      <c r="G14" s="36">
        <v>21222967500</v>
      </c>
      <c r="H14" s="36"/>
      <c r="I14" s="85">
        <v>0</v>
      </c>
      <c r="J14" s="36"/>
      <c r="K14" s="85">
        <v>0</v>
      </c>
      <c r="L14" s="36"/>
      <c r="M14" s="85">
        <v>-2000000</v>
      </c>
      <c r="N14" s="36"/>
      <c r="O14" s="85">
        <v>3830539039</v>
      </c>
      <c r="P14" s="36"/>
      <c r="Q14" s="85">
        <f t="shared" ref="Q14:Q34" si="0">C14+I14+M14</f>
        <v>8000000</v>
      </c>
      <c r="R14" s="85"/>
      <c r="S14" s="85">
        <v>1952</v>
      </c>
      <c r="T14" s="36"/>
      <c r="U14" s="85">
        <v>16574024032</v>
      </c>
      <c r="V14" s="36"/>
      <c r="W14" s="85">
        <v>15523084800</v>
      </c>
      <c r="X14" s="36"/>
      <c r="Y14" s="178">
        <f>W14/'جمع درآمدها'!$J$6</f>
        <v>4.6150411221619371E-3</v>
      </c>
      <c r="AA14" s="181"/>
      <c r="AD14" s="83"/>
      <c r="AE14" s="84"/>
      <c r="AF14" s="85"/>
      <c r="AG14" s="85"/>
    </row>
    <row r="15" spans="1:33" ht="41.25" customHeight="1" x14ac:dyDescent="0.9">
      <c r="A15" s="212" t="s">
        <v>68</v>
      </c>
      <c r="B15" s="166"/>
      <c r="C15" s="36">
        <v>5400000</v>
      </c>
      <c r="D15" s="36"/>
      <c r="E15" s="36">
        <v>36186491271</v>
      </c>
      <c r="F15" s="36"/>
      <c r="G15" s="36">
        <v>24359394060</v>
      </c>
      <c r="H15" s="36"/>
      <c r="I15" s="85">
        <v>3200000</v>
      </c>
      <c r="J15" s="36"/>
      <c r="K15" s="85">
        <v>12332569938</v>
      </c>
      <c r="L15" s="36"/>
      <c r="M15" s="85">
        <v>0</v>
      </c>
      <c r="N15" s="36"/>
      <c r="O15" s="85">
        <v>0</v>
      </c>
      <c r="P15" s="36"/>
      <c r="Q15" s="85">
        <f t="shared" si="0"/>
        <v>8600000</v>
      </c>
      <c r="R15" s="85"/>
      <c r="S15" s="85">
        <v>3831</v>
      </c>
      <c r="T15" s="36"/>
      <c r="U15" s="85">
        <v>48519061209</v>
      </c>
      <c r="V15" s="36"/>
      <c r="W15" s="85">
        <v>32750567730</v>
      </c>
      <c r="X15" s="36"/>
      <c r="Y15" s="178">
        <f>W15/'جمع درآمدها'!$J$6</f>
        <v>9.7368028839280533E-3</v>
      </c>
      <c r="AA15" s="181"/>
      <c r="AD15" s="83"/>
      <c r="AE15" s="84"/>
      <c r="AF15" s="85"/>
      <c r="AG15" s="85"/>
    </row>
    <row r="16" spans="1:33" ht="41.25" customHeight="1" x14ac:dyDescent="0.9">
      <c r="A16" s="212" t="s">
        <v>99</v>
      </c>
      <c r="B16" s="166"/>
      <c r="C16" s="36">
        <v>2400000</v>
      </c>
      <c r="D16" s="36"/>
      <c r="E16" s="36">
        <v>7268367170</v>
      </c>
      <c r="F16" s="36"/>
      <c r="G16" s="36">
        <v>4843011600</v>
      </c>
      <c r="H16" s="36"/>
      <c r="I16" s="85">
        <v>0</v>
      </c>
      <c r="J16" s="36"/>
      <c r="K16" s="85">
        <v>0</v>
      </c>
      <c r="L16" s="36"/>
      <c r="M16" s="85">
        <v>0</v>
      </c>
      <c r="N16" s="36"/>
      <c r="O16" s="85">
        <v>0</v>
      </c>
      <c r="P16" s="36"/>
      <c r="Q16" s="85">
        <f t="shared" si="0"/>
        <v>2400000</v>
      </c>
      <c r="R16" s="85"/>
      <c r="S16" s="85">
        <v>1879</v>
      </c>
      <c r="T16" s="36"/>
      <c r="U16" s="85">
        <v>7268367170</v>
      </c>
      <c r="V16" s="36"/>
      <c r="W16" s="85">
        <v>4482767880</v>
      </c>
      <c r="X16" s="36"/>
      <c r="Y16" s="178">
        <f>W16/'جمع درآمدها'!$J$6</f>
        <v>1.332734979796457E-3</v>
      </c>
      <c r="AA16" s="181"/>
      <c r="AD16" s="83"/>
      <c r="AE16" s="84"/>
      <c r="AF16" s="85"/>
      <c r="AG16" s="85"/>
    </row>
    <row r="17" spans="1:33" ht="41.25" customHeight="1" x14ac:dyDescent="0.9">
      <c r="A17" s="212" t="s">
        <v>78</v>
      </c>
      <c r="B17" s="166"/>
      <c r="C17" s="36">
        <v>5400000</v>
      </c>
      <c r="D17" s="36"/>
      <c r="E17" s="36">
        <v>131257769233</v>
      </c>
      <c r="F17" s="36"/>
      <c r="G17" s="36">
        <v>96353266500</v>
      </c>
      <c r="H17" s="36"/>
      <c r="I17" s="85">
        <v>0</v>
      </c>
      <c r="J17" s="36"/>
      <c r="K17" s="85">
        <v>0</v>
      </c>
      <c r="L17" s="36"/>
      <c r="M17" s="85">
        <v>0</v>
      </c>
      <c r="N17" s="36"/>
      <c r="O17" s="85">
        <v>0</v>
      </c>
      <c r="P17" s="36"/>
      <c r="Q17" s="85">
        <f t="shared" si="0"/>
        <v>5400000</v>
      </c>
      <c r="R17" s="85"/>
      <c r="S17" s="85">
        <v>17800</v>
      </c>
      <c r="T17" s="36"/>
      <c r="U17" s="85">
        <v>131257769233</v>
      </c>
      <c r="V17" s="36"/>
      <c r="W17" s="85">
        <v>95548086000</v>
      </c>
      <c r="X17" s="36"/>
      <c r="Y17" s="178">
        <f>W17/'جمع درآمدها'!$J$6</f>
        <v>2.8406618382569505E-2</v>
      </c>
      <c r="AA17" s="181"/>
      <c r="AD17" s="83"/>
      <c r="AE17" s="84"/>
      <c r="AF17" s="85"/>
      <c r="AG17" s="85"/>
    </row>
    <row r="18" spans="1:33" ht="41.25" customHeight="1" x14ac:dyDescent="0.9">
      <c r="A18" s="212" t="s">
        <v>86</v>
      </c>
      <c r="B18" s="166"/>
      <c r="C18" s="36">
        <v>9000000</v>
      </c>
      <c r="D18" s="36"/>
      <c r="E18" s="36">
        <v>277635561153</v>
      </c>
      <c r="F18" s="36"/>
      <c r="G18" s="36">
        <v>242180401500</v>
      </c>
      <c r="H18" s="36"/>
      <c r="I18" s="85">
        <v>0</v>
      </c>
      <c r="J18" s="36"/>
      <c r="K18" s="85">
        <v>0</v>
      </c>
      <c r="L18" s="36"/>
      <c r="M18" s="85">
        <v>-200000</v>
      </c>
      <c r="N18" s="36"/>
      <c r="O18" s="85">
        <v>4984166725</v>
      </c>
      <c r="P18" s="36"/>
      <c r="Q18" s="85">
        <f t="shared" si="0"/>
        <v>8800000</v>
      </c>
      <c r="R18" s="85"/>
      <c r="S18" s="85">
        <v>24590</v>
      </c>
      <c r="T18" s="36"/>
      <c r="U18" s="85">
        <v>271465882016</v>
      </c>
      <c r="V18" s="36"/>
      <c r="W18" s="85">
        <v>215104467600</v>
      </c>
      <c r="X18" s="36"/>
      <c r="Y18" s="178">
        <f>W18/'جمع درآمدها'!$J$6</f>
        <v>6.3950946369548275E-2</v>
      </c>
      <c r="AA18" s="181"/>
      <c r="AD18" s="83"/>
      <c r="AE18" s="84"/>
      <c r="AF18" s="85"/>
      <c r="AG18" s="85"/>
    </row>
    <row r="19" spans="1:33" ht="41.25" customHeight="1" x14ac:dyDescent="0.9">
      <c r="A19" s="212" t="s">
        <v>101</v>
      </c>
      <c r="B19" s="166"/>
      <c r="C19" s="36">
        <v>9000000</v>
      </c>
      <c r="D19" s="36"/>
      <c r="E19" s="36">
        <v>199985117074</v>
      </c>
      <c r="F19" s="36"/>
      <c r="G19" s="36">
        <v>137328007500</v>
      </c>
      <c r="H19" s="36"/>
      <c r="I19" s="85">
        <v>1000000</v>
      </c>
      <c r="J19" s="36"/>
      <c r="K19" s="85">
        <v>13378995112</v>
      </c>
      <c r="L19" s="36"/>
      <c r="M19" s="85">
        <v>0</v>
      </c>
      <c r="N19" s="36"/>
      <c r="O19" s="85">
        <v>0</v>
      </c>
      <c r="P19" s="36"/>
      <c r="Q19" s="85">
        <f t="shared" si="0"/>
        <v>10000000</v>
      </c>
      <c r="R19" s="85"/>
      <c r="S19" s="85">
        <v>13220</v>
      </c>
      <c r="T19" s="36"/>
      <c r="U19" s="85">
        <v>213364112186</v>
      </c>
      <c r="V19" s="36"/>
      <c r="W19" s="85">
        <v>131413410000</v>
      </c>
      <c r="X19" s="36"/>
      <c r="Y19" s="178">
        <f>W19/'جمع درآمدها'!$J$6</f>
        <v>3.9069443926089145E-2</v>
      </c>
      <c r="AA19" s="181"/>
      <c r="AD19" s="83"/>
      <c r="AE19" s="84"/>
      <c r="AF19" s="85"/>
      <c r="AG19" s="85"/>
    </row>
    <row r="20" spans="1:33" ht="41.25" customHeight="1" x14ac:dyDescent="0.9">
      <c r="A20" s="212" t="s">
        <v>81</v>
      </c>
      <c r="B20" s="166"/>
      <c r="C20" s="36">
        <v>94000000</v>
      </c>
      <c r="D20" s="36"/>
      <c r="E20" s="36">
        <v>108363752842</v>
      </c>
      <c r="F20" s="36"/>
      <c r="G20" s="36">
        <v>105868313100</v>
      </c>
      <c r="H20" s="36"/>
      <c r="I20" s="85">
        <v>6000000</v>
      </c>
      <c r="J20" s="36"/>
      <c r="K20" s="85">
        <v>6293835118</v>
      </c>
      <c r="L20" s="36"/>
      <c r="M20" s="85">
        <v>0</v>
      </c>
      <c r="N20" s="36"/>
      <c r="O20" s="85">
        <v>0</v>
      </c>
      <c r="P20" s="36"/>
      <c r="Q20" s="85">
        <f t="shared" si="0"/>
        <v>100000000</v>
      </c>
      <c r="R20" s="85"/>
      <c r="S20" s="85">
        <v>1097</v>
      </c>
      <c r="T20" s="36"/>
      <c r="U20" s="85">
        <v>114657587960</v>
      </c>
      <c r="V20" s="36"/>
      <c r="W20" s="85">
        <v>109047285000</v>
      </c>
      <c r="X20" s="36"/>
      <c r="Y20" s="178">
        <f>W20/'جمع درآمدها'!$J$6</f>
        <v>3.2419954604326617E-2</v>
      </c>
      <c r="AA20" s="181"/>
      <c r="AD20" s="83"/>
      <c r="AE20" s="84"/>
      <c r="AF20" s="85"/>
      <c r="AG20" s="85"/>
    </row>
    <row r="21" spans="1:33" ht="41.25" customHeight="1" x14ac:dyDescent="0.9">
      <c r="A21" s="212" t="s">
        <v>65</v>
      </c>
      <c r="B21" s="166"/>
      <c r="C21" s="36">
        <v>6706949</v>
      </c>
      <c r="D21" s="36"/>
      <c r="E21" s="36">
        <v>138413714072</v>
      </c>
      <c r="F21" s="36"/>
      <c r="G21" s="36">
        <v>263614866517.41299</v>
      </c>
      <c r="H21" s="36"/>
      <c r="I21" s="85">
        <v>693051</v>
      </c>
      <c r="J21" s="36"/>
      <c r="K21" s="85">
        <v>26901536070</v>
      </c>
      <c r="L21" s="36"/>
      <c r="M21" s="85">
        <v>0</v>
      </c>
      <c r="N21" s="36"/>
      <c r="O21" s="85">
        <v>0</v>
      </c>
      <c r="P21" s="36"/>
      <c r="Q21" s="85">
        <f t="shared" si="0"/>
        <v>7400000</v>
      </c>
      <c r="R21" s="85"/>
      <c r="S21" s="85">
        <v>38050</v>
      </c>
      <c r="T21" s="36"/>
      <c r="U21" s="85">
        <v>165315250142</v>
      </c>
      <c r="V21" s="36"/>
      <c r="W21" s="85">
        <v>279894658500</v>
      </c>
      <c r="X21" s="36"/>
      <c r="Y21" s="178">
        <f>W21/'جمع درآمدها'!$J$6</f>
        <v>8.321318703682995E-2</v>
      </c>
      <c r="AA21" s="181"/>
      <c r="AB21" s="81"/>
      <c r="AC21" s="82"/>
      <c r="AD21" s="83"/>
      <c r="AE21" s="84"/>
      <c r="AF21" s="85"/>
      <c r="AG21" s="85"/>
    </row>
    <row r="22" spans="1:33" ht="41.25" customHeight="1" x14ac:dyDescent="0.9">
      <c r="A22" s="212" t="s">
        <v>87</v>
      </c>
      <c r="B22" s="166"/>
      <c r="C22" s="36">
        <v>2700000</v>
      </c>
      <c r="D22" s="36"/>
      <c r="E22" s="36">
        <v>87696271925</v>
      </c>
      <c r="F22" s="36"/>
      <c r="G22" s="36">
        <v>108082062450</v>
      </c>
      <c r="H22" s="36"/>
      <c r="I22" s="85">
        <v>0</v>
      </c>
      <c r="J22" s="36"/>
      <c r="K22" s="85">
        <v>0</v>
      </c>
      <c r="L22" s="36"/>
      <c r="M22" s="85">
        <v>-1000000</v>
      </c>
      <c r="N22" s="36"/>
      <c r="O22" s="85">
        <v>42344911834</v>
      </c>
      <c r="P22" s="36"/>
      <c r="Q22" s="85">
        <f t="shared" si="0"/>
        <v>1700000</v>
      </c>
      <c r="R22" s="85"/>
      <c r="S22" s="85">
        <v>43740</v>
      </c>
      <c r="T22" s="36"/>
      <c r="U22" s="85">
        <v>55216171219</v>
      </c>
      <c r="V22" s="36"/>
      <c r="W22" s="85">
        <v>73915569900</v>
      </c>
      <c r="X22" s="36"/>
      <c r="Y22" s="178">
        <f>W22/'جمع درآمدها'!$J$6</f>
        <v>2.197523231056079E-2</v>
      </c>
      <c r="AA22" s="181"/>
      <c r="AB22" s="81"/>
      <c r="AC22" s="82"/>
      <c r="AD22" s="83"/>
      <c r="AE22" s="84"/>
      <c r="AF22" s="85"/>
      <c r="AG22" s="85"/>
    </row>
    <row r="23" spans="1:33" ht="41.25" customHeight="1" x14ac:dyDescent="0.9">
      <c r="A23" s="212" t="s">
        <v>79</v>
      </c>
      <c r="B23" s="166"/>
      <c r="C23" s="36">
        <v>6700000</v>
      </c>
      <c r="D23" s="36"/>
      <c r="E23" s="36">
        <v>179579989524</v>
      </c>
      <c r="F23" s="36"/>
      <c r="G23" s="36">
        <v>266405400000</v>
      </c>
      <c r="H23" s="36"/>
      <c r="I23" s="85">
        <v>0</v>
      </c>
      <c r="J23" s="36"/>
      <c r="K23" s="85">
        <v>0</v>
      </c>
      <c r="L23" s="36"/>
      <c r="M23" s="85">
        <v>-100000</v>
      </c>
      <c r="N23" s="36"/>
      <c r="O23" s="85">
        <v>3891705757</v>
      </c>
      <c r="P23" s="36"/>
      <c r="Q23" s="85">
        <f t="shared" si="0"/>
        <v>6600000</v>
      </c>
      <c r="R23" s="85"/>
      <c r="S23" s="85">
        <v>39040</v>
      </c>
      <c r="T23" s="36"/>
      <c r="U23" s="85">
        <v>176899691172</v>
      </c>
      <c r="V23" s="36"/>
      <c r="W23" s="85">
        <v>256130899200</v>
      </c>
      <c r="X23" s="36"/>
      <c r="Y23" s="178">
        <f>W23/'جمع درآمدها'!$J$6</f>
        <v>7.614817851567196E-2</v>
      </c>
      <c r="AA23" s="181"/>
      <c r="AB23" s="81"/>
      <c r="AC23" s="82"/>
      <c r="AD23" s="83"/>
      <c r="AE23" s="84"/>
      <c r="AF23" s="85"/>
      <c r="AG23" s="85"/>
    </row>
    <row r="24" spans="1:33" ht="41.25" customHeight="1" x14ac:dyDescent="0.9">
      <c r="A24" s="212" t="s">
        <v>80</v>
      </c>
      <c r="B24" s="166"/>
      <c r="C24" s="36">
        <v>17700000</v>
      </c>
      <c r="D24" s="36"/>
      <c r="E24" s="36">
        <v>346241849254</v>
      </c>
      <c r="F24" s="36"/>
      <c r="G24" s="36">
        <v>438811443899</v>
      </c>
      <c r="H24" s="36"/>
      <c r="I24" s="85">
        <v>474529</v>
      </c>
      <c r="J24" s="36"/>
      <c r="K24" s="85">
        <v>12095325842</v>
      </c>
      <c r="L24" s="36"/>
      <c r="M24" s="85">
        <v>-236463</v>
      </c>
      <c r="N24" s="36"/>
      <c r="O24" s="85">
        <v>5954332108</v>
      </c>
      <c r="P24" s="36"/>
      <c r="Q24" s="85">
        <f t="shared" si="0"/>
        <v>17938066</v>
      </c>
      <c r="R24" s="85"/>
      <c r="S24" s="85">
        <v>25340</v>
      </c>
      <c r="T24" s="36"/>
      <c r="U24" s="85">
        <v>353711560047</v>
      </c>
      <c r="V24" s="36"/>
      <c r="W24" s="85">
        <v>451846016413.98199</v>
      </c>
      <c r="X24" s="36"/>
      <c r="Y24" s="178">
        <f>W24/'جمع درآمدها'!$J$6</f>
        <v>0.13433463602772977</v>
      </c>
      <c r="AA24" s="181"/>
      <c r="AB24" s="81"/>
      <c r="AC24" s="82"/>
      <c r="AD24" s="83"/>
      <c r="AE24" s="84"/>
      <c r="AF24" s="85"/>
      <c r="AG24" s="85"/>
    </row>
    <row r="25" spans="1:33" ht="41.25" customHeight="1" x14ac:dyDescent="0.9">
      <c r="A25" s="212" t="s">
        <v>103</v>
      </c>
      <c r="B25" s="166"/>
      <c r="C25" s="36">
        <v>11000000</v>
      </c>
      <c r="D25" s="36"/>
      <c r="E25" s="36">
        <v>46472768412</v>
      </c>
      <c r="F25" s="36"/>
      <c r="G25" s="36">
        <v>43639789050</v>
      </c>
      <c r="H25" s="36"/>
      <c r="I25" s="85">
        <v>0</v>
      </c>
      <c r="J25" s="36"/>
      <c r="K25" s="85">
        <v>0</v>
      </c>
      <c r="L25" s="36"/>
      <c r="M25" s="85">
        <v>0</v>
      </c>
      <c r="N25" s="36"/>
      <c r="O25" s="85">
        <v>0</v>
      </c>
      <c r="P25" s="36"/>
      <c r="Q25" s="85">
        <f t="shared" si="0"/>
        <v>11000000</v>
      </c>
      <c r="R25" s="85"/>
      <c r="S25" s="85">
        <v>3864</v>
      </c>
      <c r="T25" s="36"/>
      <c r="U25" s="85">
        <v>46472768412</v>
      </c>
      <c r="V25" s="36"/>
      <c r="W25" s="85">
        <v>42251101200</v>
      </c>
      <c r="X25" s="36"/>
      <c r="Y25" s="178">
        <f>W25/'جمع درآمدها'!$J$6</f>
        <v>1.2561328628097525E-2</v>
      </c>
      <c r="AA25" s="181"/>
      <c r="AB25" s="81"/>
      <c r="AC25" s="82"/>
      <c r="AD25" s="83"/>
      <c r="AE25" s="84"/>
      <c r="AF25" s="85"/>
      <c r="AG25" s="85"/>
    </row>
    <row r="26" spans="1:33" ht="41.25" customHeight="1" x14ac:dyDescent="0.9">
      <c r="A26" s="212" t="s">
        <v>102</v>
      </c>
      <c r="B26" s="166"/>
      <c r="C26" s="36">
        <v>785545</v>
      </c>
      <c r="D26" s="36"/>
      <c r="E26" s="36">
        <v>48048468760</v>
      </c>
      <c r="F26" s="36"/>
      <c r="G26" s="36">
        <v>46055772007.605003</v>
      </c>
      <c r="H26" s="36"/>
      <c r="I26" s="85">
        <v>214455</v>
      </c>
      <c r="J26" s="36"/>
      <c r="K26" s="85">
        <v>12906618556</v>
      </c>
      <c r="L26" s="36"/>
      <c r="M26" s="85">
        <v>0</v>
      </c>
      <c r="N26" s="36"/>
      <c r="O26" s="85">
        <v>0</v>
      </c>
      <c r="P26" s="36"/>
      <c r="Q26" s="85">
        <f t="shared" si="0"/>
        <v>1000000</v>
      </c>
      <c r="R26" s="85"/>
      <c r="S26" s="85">
        <v>64420</v>
      </c>
      <c r="T26" s="36"/>
      <c r="U26" s="85">
        <v>60955087316</v>
      </c>
      <c r="V26" s="36"/>
      <c r="W26" s="85">
        <v>64036701000</v>
      </c>
      <c r="X26" s="36"/>
      <c r="Y26" s="178">
        <f>W26/'جمع درآمدها'!$J$6</f>
        <v>1.903822676035297E-2</v>
      </c>
      <c r="AA26" s="181"/>
      <c r="AB26" s="81"/>
      <c r="AC26" s="82"/>
      <c r="AD26" s="83"/>
      <c r="AE26" s="84"/>
      <c r="AF26" s="85"/>
      <c r="AG26" s="85"/>
    </row>
    <row r="27" spans="1:33" ht="41.25" customHeight="1" x14ac:dyDescent="0.9">
      <c r="A27" s="212" t="s">
        <v>98</v>
      </c>
      <c r="B27" s="166"/>
      <c r="C27" s="36">
        <v>106000000</v>
      </c>
      <c r="D27" s="36"/>
      <c r="E27" s="36">
        <v>363216506077</v>
      </c>
      <c r="F27" s="36"/>
      <c r="G27" s="36">
        <v>301988413800</v>
      </c>
      <c r="H27" s="36"/>
      <c r="I27" s="85">
        <v>6400000</v>
      </c>
      <c r="J27" s="36"/>
      <c r="K27" s="85">
        <v>17814108034</v>
      </c>
      <c r="L27" s="36"/>
      <c r="M27" s="85">
        <v>0</v>
      </c>
      <c r="N27" s="36"/>
      <c r="O27" s="85">
        <v>0</v>
      </c>
      <c r="P27" s="36"/>
      <c r="Q27" s="85">
        <f t="shared" si="0"/>
        <v>112400000</v>
      </c>
      <c r="R27" s="85"/>
      <c r="S27" s="85">
        <v>2851</v>
      </c>
      <c r="T27" s="36"/>
      <c r="U27" s="85">
        <v>381030614111</v>
      </c>
      <c r="V27" s="36"/>
      <c r="W27" s="85">
        <v>318545708220</v>
      </c>
      <c r="X27" s="36"/>
      <c r="Y27" s="178">
        <f>W27/'جمع درآمدها'!$J$6</f>
        <v>9.4704213863696582E-2</v>
      </c>
      <c r="AA27" s="181"/>
      <c r="AB27" s="81"/>
      <c r="AC27" s="82"/>
      <c r="AD27" s="83"/>
      <c r="AE27" s="84"/>
      <c r="AF27" s="85"/>
      <c r="AG27" s="85"/>
    </row>
    <row r="28" spans="1:33" ht="41.25" customHeight="1" x14ac:dyDescent="0.9">
      <c r="A28" s="212" t="s">
        <v>66</v>
      </c>
      <c r="B28" s="166"/>
      <c r="C28" s="36">
        <v>50000000</v>
      </c>
      <c r="D28" s="36"/>
      <c r="E28" s="36">
        <v>447047682844</v>
      </c>
      <c r="F28" s="36"/>
      <c r="G28" s="36">
        <v>314119800000</v>
      </c>
      <c r="H28" s="36"/>
      <c r="I28" s="85">
        <v>0</v>
      </c>
      <c r="J28" s="36"/>
      <c r="K28" s="85">
        <v>0</v>
      </c>
      <c r="L28" s="36"/>
      <c r="M28" s="85">
        <v>0</v>
      </c>
      <c r="N28" s="36"/>
      <c r="O28" s="85">
        <v>0</v>
      </c>
      <c r="P28" s="36"/>
      <c r="Q28" s="85">
        <f t="shared" si="0"/>
        <v>50000000</v>
      </c>
      <c r="R28" s="85"/>
      <c r="S28" s="85">
        <v>6500</v>
      </c>
      <c r="T28" s="36"/>
      <c r="U28" s="85">
        <v>447047682844</v>
      </c>
      <c r="V28" s="36"/>
      <c r="W28" s="85">
        <v>323066250000</v>
      </c>
      <c r="X28" s="36"/>
      <c r="Y28" s="178">
        <f>W28/'جمع درآمدها'!$J$6</f>
        <v>9.604817909212536E-2</v>
      </c>
      <c r="AA28" s="181"/>
      <c r="AB28" s="81"/>
      <c r="AC28" s="82"/>
      <c r="AD28" s="83"/>
      <c r="AE28" s="84"/>
      <c r="AF28" s="85"/>
      <c r="AG28" s="85"/>
    </row>
    <row r="29" spans="1:33" ht="41.25" customHeight="1" x14ac:dyDescent="0.9">
      <c r="A29" s="212" t="s">
        <v>89</v>
      </c>
      <c r="B29" s="166"/>
      <c r="C29" s="36">
        <v>30400000</v>
      </c>
      <c r="D29" s="36"/>
      <c r="E29" s="36">
        <v>262033680836</v>
      </c>
      <c r="F29" s="36"/>
      <c r="G29" s="36">
        <v>242961724800</v>
      </c>
      <c r="H29" s="36"/>
      <c r="I29" s="85">
        <v>0</v>
      </c>
      <c r="J29" s="36"/>
      <c r="K29" s="85">
        <v>0</v>
      </c>
      <c r="L29" s="36"/>
      <c r="M29" s="85">
        <v>0</v>
      </c>
      <c r="N29" s="36"/>
      <c r="O29" s="85">
        <v>0</v>
      </c>
      <c r="P29" s="36"/>
      <c r="Q29" s="85">
        <f t="shared" si="0"/>
        <v>30400000</v>
      </c>
      <c r="R29" s="85"/>
      <c r="S29" s="85">
        <v>7110</v>
      </c>
      <c r="T29" s="36"/>
      <c r="U29" s="85">
        <v>262033680836</v>
      </c>
      <c r="V29" s="36"/>
      <c r="W29" s="85">
        <v>214857943200</v>
      </c>
      <c r="X29" s="36"/>
      <c r="Y29" s="178">
        <f>W29/'جمع درآمدها'!$J$6</f>
        <v>6.3877654220579519E-2</v>
      </c>
      <c r="AA29" s="181"/>
      <c r="AB29" s="81"/>
      <c r="AC29" s="82"/>
      <c r="AD29" s="83"/>
      <c r="AE29" s="84"/>
      <c r="AF29" s="85"/>
      <c r="AG29" s="85"/>
    </row>
    <row r="30" spans="1:33" ht="41.25" customHeight="1" x14ac:dyDescent="0.9">
      <c r="A30" s="212" t="s">
        <v>97</v>
      </c>
      <c r="B30" s="166"/>
      <c r="C30" s="36">
        <v>34800000</v>
      </c>
      <c r="D30" s="36"/>
      <c r="E30" s="36">
        <v>212411101982</v>
      </c>
      <c r="F30" s="36"/>
      <c r="G30" s="36">
        <v>276743520000</v>
      </c>
      <c r="H30" s="36"/>
      <c r="I30" s="85">
        <v>3400000</v>
      </c>
      <c r="J30" s="36"/>
      <c r="K30" s="85">
        <v>24806999426</v>
      </c>
      <c r="L30" s="36"/>
      <c r="M30" s="85">
        <v>-200000</v>
      </c>
      <c r="N30" s="36"/>
      <c r="O30" s="85">
        <v>1689885000</v>
      </c>
      <c r="P30" s="36"/>
      <c r="Q30" s="85">
        <f t="shared" si="0"/>
        <v>38000000</v>
      </c>
      <c r="R30" s="85"/>
      <c r="S30" s="85">
        <v>7600</v>
      </c>
      <c r="T30" s="36"/>
      <c r="U30" s="85">
        <v>235997347949</v>
      </c>
      <c r="V30" s="36"/>
      <c r="W30" s="85">
        <v>287081640000</v>
      </c>
      <c r="X30" s="36"/>
      <c r="Y30" s="178">
        <f>W30/'جمع درآمدها'!$J$6</f>
        <v>8.5349889605556312E-2</v>
      </c>
      <c r="AA30" s="181"/>
      <c r="AB30" s="81"/>
      <c r="AC30" s="82"/>
      <c r="AD30" s="83"/>
      <c r="AE30" s="84"/>
      <c r="AF30" s="85"/>
      <c r="AG30" s="85"/>
    </row>
    <row r="31" spans="1:33" ht="41.25" customHeight="1" x14ac:dyDescent="0.9">
      <c r="A31" s="212" t="s">
        <v>134</v>
      </c>
      <c r="B31" s="196"/>
      <c r="C31" s="36">
        <v>0</v>
      </c>
      <c r="D31" s="36"/>
      <c r="E31" s="36">
        <v>0</v>
      </c>
      <c r="F31" s="36"/>
      <c r="G31" s="36">
        <v>0</v>
      </c>
      <c r="H31" s="36"/>
      <c r="I31" s="85">
        <v>5200000</v>
      </c>
      <c r="J31" s="36"/>
      <c r="K31" s="85">
        <v>32882368552</v>
      </c>
      <c r="L31" s="36"/>
      <c r="M31" s="85">
        <v>0</v>
      </c>
      <c r="N31" s="36"/>
      <c r="O31" s="85">
        <v>0</v>
      </c>
      <c r="P31" s="36"/>
      <c r="Q31" s="85">
        <f t="shared" si="0"/>
        <v>5200000</v>
      </c>
      <c r="R31" s="85"/>
      <c r="S31" s="85">
        <v>5740</v>
      </c>
      <c r="T31" s="36"/>
      <c r="U31" s="85">
        <v>32882368552</v>
      </c>
      <c r="V31" s="36"/>
      <c r="W31" s="85">
        <v>29670404400</v>
      </c>
      <c r="X31" s="36"/>
      <c r="Y31" s="178">
        <f>W31/'جمع درآمدها'!$J$6</f>
        <v>8.821064767820793E-3</v>
      </c>
      <c r="AA31" s="181"/>
      <c r="AB31" s="81"/>
      <c r="AC31" s="82"/>
      <c r="AD31" s="83"/>
      <c r="AE31" s="84"/>
      <c r="AF31" s="85"/>
      <c r="AG31" s="85"/>
    </row>
    <row r="32" spans="1:33" ht="41.25" customHeight="1" x14ac:dyDescent="0.9">
      <c r="A32" s="212" t="s">
        <v>135</v>
      </c>
      <c r="C32" s="36">
        <v>0</v>
      </c>
      <c r="D32" s="36"/>
      <c r="E32" s="36">
        <v>0</v>
      </c>
      <c r="F32" s="87"/>
      <c r="G32" s="36">
        <v>0</v>
      </c>
      <c r="H32" s="87"/>
      <c r="I32" s="85">
        <v>11800000</v>
      </c>
      <c r="K32" s="85">
        <v>18309128090</v>
      </c>
      <c r="M32" s="85">
        <v>0</v>
      </c>
      <c r="O32" s="85">
        <v>0</v>
      </c>
      <c r="P32" s="209"/>
      <c r="Q32" s="85">
        <f t="shared" si="0"/>
        <v>11800000</v>
      </c>
      <c r="S32" s="85">
        <v>1528</v>
      </c>
      <c r="T32" s="87"/>
      <c r="U32" s="85">
        <v>18309128090</v>
      </c>
      <c r="W32" s="85">
        <v>17923119120</v>
      </c>
      <c r="Y32" s="178">
        <f>W32/'جمع درآمدها'!$J$6</f>
        <v>5.3285756563158674E-3</v>
      </c>
      <c r="AA32" s="89"/>
      <c r="AB32" s="90"/>
    </row>
    <row r="33" spans="1:26" ht="41.25" customHeight="1" x14ac:dyDescent="0.9">
      <c r="A33" s="212" t="s">
        <v>136</v>
      </c>
      <c r="C33" s="36">
        <v>0</v>
      </c>
      <c r="D33" s="36"/>
      <c r="E33" s="36">
        <v>0</v>
      </c>
      <c r="G33" s="36">
        <v>0</v>
      </c>
      <c r="I33" s="85">
        <v>549236</v>
      </c>
      <c r="K33" s="85">
        <v>5718802917</v>
      </c>
      <c r="M33" s="85">
        <v>-249236</v>
      </c>
      <c r="O33" s="85">
        <v>2649519690</v>
      </c>
      <c r="Q33" s="85">
        <f t="shared" si="0"/>
        <v>300000</v>
      </c>
      <c r="S33" s="85">
        <v>10600</v>
      </c>
      <c r="U33" s="85">
        <v>3123686129</v>
      </c>
      <c r="V33" s="92"/>
      <c r="W33" s="85">
        <v>3161079000</v>
      </c>
      <c r="Y33" s="178">
        <f>W33/'جمع درآمدها'!$J$6</f>
        <v>9.3979449080910341E-4</v>
      </c>
    </row>
    <row r="34" spans="1:26" ht="41.25" customHeight="1" x14ac:dyDescent="0.9">
      <c r="A34" s="212" t="s">
        <v>137</v>
      </c>
      <c r="C34" s="36">
        <v>0</v>
      </c>
      <c r="D34" s="36"/>
      <c r="E34" s="36">
        <v>0</v>
      </c>
      <c r="G34" s="36">
        <v>0</v>
      </c>
      <c r="I34" s="85">
        <v>1000000</v>
      </c>
      <c r="K34" s="85">
        <v>7598895205</v>
      </c>
      <c r="M34" s="85">
        <v>0</v>
      </c>
      <c r="O34" s="85">
        <v>0</v>
      </c>
      <c r="Q34" s="85">
        <f t="shared" si="0"/>
        <v>1000000</v>
      </c>
      <c r="S34" s="85">
        <v>7000</v>
      </c>
      <c r="U34" s="85">
        <v>7598895205</v>
      </c>
      <c r="V34" s="90"/>
      <c r="W34" s="85">
        <v>6958350000</v>
      </c>
      <c r="Y34" s="178">
        <f>W34/'جمع درآمدها'!$J$6</f>
        <v>2.0687300112150076E-3</v>
      </c>
    </row>
    <row r="35" spans="1:26" ht="37.5" thickBot="1" x14ac:dyDescent="0.8">
      <c r="C35" s="285"/>
      <c r="D35" s="286"/>
      <c r="E35" s="287">
        <f>SUM(E12:E34)</f>
        <v>3239121761795</v>
      </c>
      <c r="F35" s="286"/>
      <c r="G35" s="288">
        <f>SUM(G12:G34)</f>
        <v>3269564853074.0181</v>
      </c>
      <c r="I35" s="171">
        <f>SUM(I12:I34)</f>
        <v>41531271</v>
      </c>
      <c r="J35" s="171"/>
      <c r="K35" s="171">
        <f>SUM(K12:K34)</f>
        <v>197604069376</v>
      </c>
      <c r="L35" s="171"/>
      <c r="M35" s="171">
        <f>SUM(M12:M34)</f>
        <v>-47585699</v>
      </c>
      <c r="N35" s="171"/>
      <c r="O35" s="171">
        <f>SUM(O12:O34)</f>
        <v>169640383497</v>
      </c>
      <c r="Q35" s="289"/>
      <c r="U35" s="287">
        <f>SUM(U12:U34)</f>
        <v>3285522701682</v>
      </c>
      <c r="V35" s="87"/>
      <c r="W35" s="287">
        <f>SUM(W12:W34)</f>
        <v>3210126015913.9819</v>
      </c>
      <c r="Y35" s="177">
        <f>SUM(Y12:Y34)</f>
        <v>0.95437625714477126</v>
      </c>
    </row>
    <row r="36" spans="1:26" ht="37.5" thickTop="1" x14ac:dyDescent="0.75">
      <c r="C36"/>
      <c r="D36"/>
      <c r="E36" s="198"/>
      <c r="F36" s="198"/>
      <c r="G36" s="198"/>
      <c r="I36" s="88"/>
      <c r="K36" s="93"/>
      <c r="M36" s="88"/>
      <c r="O36" s="94"/>
      <c r="Q36" s="95"/>
      <c r="U36" s="90"/>
      <c r="W36" s="90"/>
    </row>
    <row r="37" spans="1:26" x14ac:dyDescent="0.75">
      <c r="C37" s="208"/>
      <c r="D37"/>
      <c r="E37" s="198"/>
      <c r="F37" s="198"/>
      <c r="G37" s="238"/>
      <c r="I37" s="88"/>
      <c r="K37" s="90"/>
      <c r="M37" s="88"/>
      <c r="O37" s="90"/>
      <c r="Q37" s="222"/>
      <c r="S37" s="228"/>
      <c r="U37" s="90"/>
      <c r="W37" s="90"/>
      <c r="Y37" s="223"/>
    </row>
    <row r="38" spans="1:26" s="239" customFormat="1" ht="40.5" x14ac:dyDescent="0.5">
      <c r="C38" s="240"/>
      <c r="D38" s="240"/>
      <c r="E38" s="240"/>
      <c r="F38" s="240"/>
      <c r="G38" s="240"/>
      <c r="Q38" s="240"/>
      <c r="Y38" s="242"/>
      <c r="Z38" s="241"/>
    </row>
    <row r="39" spans="1:26" x14ac:dyDescent="0.25">
      <c r="C39"/>
      <c r="D39"/>
      <c r="E39"/>
      <c r="F39"/>
      <c r="I39" s="86"/>
      <c r="M39" s="88"/>
      <c r="O39" s="90"/>
      <c r="Q39"/>
      <c r="U39" s="92"/>
      <c r="W39" s="92"/>
      <c r="Y39" s="223"/>
      <c r="Z39" s="225"/>
    </row>
    <row r="40" spans="1:26" x14ac:dyDescent="0.25">
      <c r="C40"/>
      <c r="D40"/>
      <c r="E40"/>
      <c r="F40"/>
      <c r="G40"/>
      <c r="I40" s="88"/>
      <c r="K40" s="85"/>
      <c r="M40" s="88"/>
      <c r="O40" s="90"/>
      <c r="Q40"/>
      <c r="U40" s="85"/>
      <c r="W40" s="92"/>
      <c r="Y40" s="224"/>
      <c r="Z40" s="225"/>
    </row>
    <row r="41" spans="1:26" x14ac:dyDescent="0.25">
      <c r="A41"/>
      <c r="B41"/>
      <c r="C41" s="219"/>
      <c r="D41"/>
      <c r="E41" s="243"/>
      <c r="F41"/>
      <c r="G41" s="219"/>
      <c r="M41" s="86"/>
      <c r="Q41" s="208"/>
      <c r="U41" s="90"/>
      <c r="W41" s="90"/>
      <c r="Y41" s="223"/>
      <c r="Z41" s="225"/>
    </row>
    <row r="42" spans="1:26" x14ac:dyDescent="0.75">
      <c r="A42"/>
      <c r="B42"/>
      <c r="C42" s="36"/>
      <c r="D42"/>
      <c r="E42" s="244"/>
      <c r="F42"/>
      <c r="G42" s="221"/>
      <c r="M42" s="86"/>
      <c r="Q42"/>
      <c r="U42" s="90"/>
      <c r="W42" s="90"/>
      <c r="Y42" s="224"/>
      <c r="Z42" s="225"/>
    </row>
    <row r="43" spans="1:26" x14ac:dyDescent="0.25">
      <c r="A43"/>
      <c r="B43" s="166"/>
      <c r="C43" s="219"/>
      <c r="D43"/>
      <c r="E43"/>
      <c r="F43"/>
      <c r="G43" s="218"/>
      <c r="Q43" s="208"/>
      <c r="U43" s="90"/>
      <c r="W43" s="92"/>
      <c r="Y43" s="223"/>
      <c r="Z43" s="225"/>
    </row>
    <row r="44" spans="1:26" x14ac:dyDescent="0.75">
      <c r="A44"/>
      <c r="B44" s="166"/>
      <c r="C44" s="36"/>
      <c r="D44"/>
      <c r="E44"/>
      <c r="F44"/>
      <c r="G44" s="221"/>
      <c r="Q44"/>
      <c r="U44" s="90"/>
      <c r="Y44" s="224"/>
      <c r="Z44" s="225"/>
    </row>
    <row r="45" spans="1:26" x14ac:dyDescent="0.25">
      <c r="A45"/>
      <c r="B45" s="166"/>
      <c r="C45" s="218"/>
      <c r="D45"/>
      <c r="E45"/>
      <c r="F45"/>
      <c r="G45" s="218"/>
      <c r="Q45"/>
      <c r="Y45" s="223"/>
      <c r="Z45" s="225"/>
    </row>
    <row r="46" spans="1:26" x14ac:dyDescent="0.75">
      <c r="A46"/>
      <c r="B46" s="166"/>
      <c r="C46" s="36"/>
      <c r="D46"/>
      <c r="E46"/>
      <c r="F46"/>
      <c r="G46" s="221"/>
      <c r="Q46"/>
      <c r="Y46" s="224"/>
      <c r="Z46" s="225"/>
    </row>
    <row r="47" spans="1:26" x14ac:dyDescent="0.25">
      <c r="A47"/>
      <c r="B47" s="166"/>
      <c r="C47" s="218"/>
      <c r="D47"/>
      <c r="E47"/>
      <c r="F47"/>
      <c r="G47" s="218"/>
      <c r="Q47"/>
      <c r="Y47" s="223"/>
      <c r="Z47" s="225"/>
    </row>
    <row r="48" spans="1:26" x14ac:dyDescent="0.75">
      <c r="A48"/>
      <c r="B48" s="166"/>
      <c r="C48" s="219"/>
      <c r="D48"/>
      <c r="E48"/>
      <c r="F48"/>
      <c r="G48" s="221"/>
      <c r="Q48"/>
      <c r="Y48" s="224"/>
      <c r="Z48" s="225"/>
    </row>
    <row r="49" spans="1:26" x14ac:dyDescent="0.75">
      <c r="A49"/>
      <c r="B49" s="166"/>
      <c r="C49" s="36"/>
      <c r="D49"/>
      <c r="E49"/>
      <c r="F49"/>
      <c r="G49" s="221"/>
      <c r="Q49"/>
      <c r="Y49" s="223"/>
      <c r="Z49" s="225"/>
    </row>
    <row r="50" spans="1:26" x14ac:dyDescent="0.75">
      <c r="A50"/>
      <c r="B50" s="166"/>
      <c r="C50" s="36"/>
      <c r="D50"/>
      <c r="E50"/>
      <c r="F50"/>
      <c r="G50" s="284"/>
      <c r="Q50"/>
      <c r="Y50" s="224"/>
      <c r="Z50" s="225"/>
    </row>
    <row r="51" spans="1:26" x14ac:dyDescent="0.25">
      <c r="A51"/>
      <c r="B51" s="166"/>
      <c r="C51" s="219"/>
      <c r="D51"/>
      <c r="E51"/>
      <c r="F51"/>
      <c r="G51" s="218"/>
      <c r="Q51"/>
      <c r="Y51" s="224"/>
      <c r="Z51" s="225"/>
    </row>
    <row r="52" spans="1:26" x14ac:dyDescent="0.75">
      <c r="A52"/>
      <c r="B52" s="166"/>
      <c r="C52" s="36"/>
      <c r="D52"/>
      <c r="E52"/>
      <c r="F52"/>
      <c r="G52" s="221"/>
      <c r="Q52"/>
      <c r="Y52" s="223"/>
      <c r="Z52" s="225"/>
    </row>
    <row r="53" spans="1:26" x14ac:dyDescent="0.25">
      <c r="A53"/>
      <c r="B53" s="166"/>
      <c r="C53" s="219"/>
      <c r="D53"/>
      <c r="E53"/>
      <c r="F53"/>
      <c r="G53" s="219"/>
      <c r="Q53"/>
      <c r="Y53" s="223"/>
      <c r="Z53" s="225"/>
    </row>
    <row r="54" spans="1:26" x14ac:dyDescent="0.75">
      <c r="A54"/>
      <c r="B54" s="166"/>
      <c r="C54" s="36"/>
      <c r="D54"/>
      <c r="E54"/>
      <c r="F54"/>
      <c r="G54" s="221"/>
      <c r="Q54"/>
      <c r="Y54" s="224"/>
      <c r="Z54" s="225"/>
    </row>
    <row r="55" spans="1:26" x14ac:dyDescent="0.25">
      <c r="A55"/>
      <c r="B55" s="166"/>
      <c r="C55" s="219"/>
      <c r="D55"/>
      <c r="E55"/>
      <c r="F55"/>
      <c r="G55" s="218"/>
      <c r="Q55"/>
      <c r="Y55" s="223"/>
      <c r="Z55" s="225"/>
    </row>
    <row r="56" spans="1:26" x14ac:dyDescent="0.25">
      <c r="A56"/>
      <c r="B56"/>
      <c r="C56"/>
      <c r="D56"/>
      <c r="E56"/>
      <c r="F56"/>
      <c r="G56"/>
      <c r="H56"/>
      <c r="I56"/>
      <c r="J56"/>
      <c r="K56"/>
      <c r="Q56"/>
      <c r="Y56" s="224"/>
      <c r="Z56" s="225"/>
    </row>
    <row r="57" spans="1:26" x14ac:dyDescent="0.25">
      <c r="A57"/>
      <c r="B57"/>
      <c r="C57"/>
      <c r="D57"/>
      <c r="E57"/>
      <c r="F57"/>
      <c r="G57"/>
      <c r="H57"/>
      <c r="I57"/>
      <c r="J57"/>
      <c r="K57"/>
      <c r="Q57"/>
      <c r="Y57" s="223"/>
      <c r="Z57" s="225"/>
    </row>
    <row r="58" spans="1:26" x14ac:dyDescent="0.25">
      <c r="A58"/>
      <c r="B58"/>
      <c r="C58"/>
      <c r="D58"/>
      <c r="E58"/>
      <c r="F58"/>
      <c r="G58"/>
      <c r="H58"/>
      <c r="I58"/>
      <c r="J58"/>
      <c r="K58"/>
      <c r="Q58"/>
      <c r="Y58" s="224"/>
      <c r="Z58" s="225"/>
    </row>
    <row r="59" spans="1:26" x14ac:dyDescent="0.25">
      <c r="A59"/>
      <c r="B59"/>
      <c r="C59"/>
      <c r="D59"/>
      <c r="E59"/>
      <c r="F59"/>
      <c r="G59"/>
      <c r="H59"/>
      <c r="I59"/>
      <c r="J59"/>
      <c r="K59"/>
      <c r="Q59"/>
      <c r="Y59" s="223"/>
      <c r="Z59" s="225"/>
    </row>
    <row r="60" spans="1:26" x14ac:dyDescent="0.25">
      <c r="A60"/>
      <c r="B60"/>
      <c r="C60"/>
      <c r="D60"/>
      <c r="E60"/>
      <c r="F60"/>
      <c r="G60"/>
      <c r="H60"/>
      <c r="I60"/>
      <c r="J60"/>
      <c r="K60"/>
      <c r="Q60"/>
      <c r="Y60" s="224"/>
      <c r="Z60" s="225"/>
    </row>
    <row r="61" spans="1:26" x14ac:dyDescent="0.25">
      <c r="A61"/>
      <c r="B61"/>
      <c r="C61"/>
      <c r="D61"/>
      <c r="E61"/>
      <c r="F61"/>
      <c r="G61"/>
      <c r="H61"/>
      <c r="I61"/>
      <c r="J61"/>
      <c r="K61"/>
      <c r="Q61"/>
      <c r="Y61" s="223"/>
    </row>
    <row r="62" spans="1:26" x14ac:dyDescent="0.25">
      <c r="A62"/>
      <c r="B62"/>
      <c r="C62"/>
      <c r="D62"/>
      <c r="E62"/>
      <c r="F62"/>
      <c r="G62"/>
      <c r="H62"/>
      <c r="I62"/>
      <c r="J62"/>
      <c r="K62"/>
      <c r="Q62"/>
      <c r="Y62" s="224"/>
    </row>
    <row r="63" spans="1:26" x14ac:dyDescent="0.25">
      <c r="A63"/>
      <c r="B63"/>
      <c r="C63"/>
      <c r="D63"/>
      <c r="E63"/>
      <c r="F63"/>
      <c r="G63"/>
      <c r="H63"/>
      <c r="I63"/>
      <c r="J63"/>
      <c r="K63"/>
      <c r="Q63"/>
      <c r="Y63" s="223"/>
    </row>
    <row r="64" spans="1:26" x14ac:dyDescent="0.25">
      <c r="C64" s="218"/>
      <c r="D64"/>
      <c r="E64"/>
      <c r="F64"/>
      <c r="G64" s="219"/>
      <c r="Q64"/>
      <c r="Y64" s="224"/>
    </row>
    <row r="65" spans="3:25" x14ac:dyDescent="0.75">
      <c r="C65" s="36"/>
      <c r="D65"/>
      <c r="E65"/>
      <c r="F65"/>
      <c r="G65" s="221"/>
      <c r="Q65"/>
      <c r="Y65" s="223"/>
    </row>
    <row r="66" spans="3:25" x14ac:dyDescent="0.25">
      <c r="C66" s="219"/>
      <c r="D66"/>
      <c r="E66"/>
      <c r="F66"/>
      <c r="G66" s="219"/>
      <c r="Q66"/>
      <c r="Y66" s="223"/>
    </row>
    <row r="67" spans="3:25" x14ac:dyDescent="0.75">
      <c r="C67" s="36"/>
      <c r="D67"/>
      <c r="E67"/>
      <c r="F67"/>
      <c r="G67" s="221"/>
      <c r="Q67"/>
      <c r="Y67" s="224"/>
    </row>
    <row r="68" spans="3:25" x14ac:dyDescent="0.25">
      <c r="C68" s="219"/>
      <c r="D68"/>
      <c r="E68"/>
      <c r="F68"/>
      <c r="G68" s="219"/>
      <c r="Q68"/>
      <c r="Y68" s="224"/>
    </row>
    <row r="69" spans="3:25" x14ac:dyDescent="0.75">
      <c r="C69" s="36"/>
      <c r="D69"/>
      <c r="E69"/>
      <c r="F69"/>
      <c r="G69" s="221"/>
      <c r="Q69"/>
      <c r="Y69" s="223"/>
    </row>
    <row r="70" spans="3:25" x14ac:dyDescent="0.25">
      <c r="C70" s="218"/>
      <c r="D70"/>
      <c r="E70"/>
      <c r="F70"/>
      <c r="G70" s="218"/>
      <c r="Q70"/>
      <c r="Y70" s="224"/>
    </row>
    <row r="71" spans="3:25" ht="39.75" x14ac:dyDescent="0.75">
      <c r="C71" s="36"/>
      <c r="E71" s="195"/>
      <c r="G71" s="221"/>
      <c r="Q71"/>
      <c r="Y71" s="223"/>
    </row>
    <row r="72" spans="3:25" x14ac:dyDescent="0.85">
      <c r="C72" s="218"/>
      <c r="E72" s="194"/>
      <c r="G72" s="220"/>
      <c r="Q72"/>
      <c r="Y72" s="223"/>
    </row>
    <row r="73" spans="3:25" ht="39.75" x14ac:dyDescent="0.75">
      <c r="C73" s="36"/>
      <c r="E73" s="195"/>
      <c r="G73" s="221"/>
      <c r="Q73"/>
      <c r="Y73" s="224"/>
    </row>
    <row r="74" spans="3:25" x14ac:dyDescent="0.85">
      <c r="C74" s="220"/>
      <c r="E74" s="194"/>
      <c r="G74" s="218"/>
      <c r="Q74"/>
      <c r="Y74" s="223"/>
    </row>
    <row r="75" spans="3:25" ht="39.75" x14ac:dyDescent="0.75">
      <c r="C75" s="36"/>
      <c r="E75" s="195"/>
      <c r="G75" s="221"/>
      <c r="Q75"/>
      <c r="Y75" s="224"/>
    </row>
    <row r="76" spans="3:25" x14ac:dyDescent="0.85">
      <c r="C76" s="218"/>
      <c r="E76" s="194"/>
      <c r="G76" s="218"/>
      <c r="Q76"/>
      <c r="Y76" s="223"/>
    </row>
    <row r="77" spans="3:25" x14ac:dyDescent="0.75">
      <c r="C77" s="36"/>
      <c r="G77" s="221"/>
      <c r="Q77"/>
      <c r="Y77" s="224"/>
    </row>
    <row r="78" spans="3:25" x14ac:dyDescent="0.25">
      <c r="Q78"/>
      <c r="Y78" s="224"/>
    </row>
    <row r="79" spans="3:25" x14ac:dyDescent="0.25">
      <c r="Q79"/>
      <c r="Y79" s="223"/>
    </row>
    <row r="80" spans="3:25" x14ac:dyDescent="0.25">
      <c r="Q80"/>
      <c r="Y80" s="223"/>
    </row>
    <row r="81" spans="17:25" x14ac:dyDescent="0.25">
      <c r="Q81"/>
      <c r="Y81" s="224"/>
    </row>
    <row r="82" spans="17:25" x14ac:dyDescent="0.25">
      <c r="Q82"/>
      <c r="Y82" s="223"/>
    </row>
    <row r="83" spans="17:25" x14ac:dyDescent="0.25">
      <c r="Q83"/>
      <c r="Y83" s="224"/>
    </row>
  </sheetData>
  <sortState xmlns:xlrd2="http://schemas.microsoft.com/office/spreadsheetml/2017/richdata2" ref="Y38:Y83">
    <sortCondition descending="1" ref="Y38:Y83"/>
  </sortState>
  <mergeCells count="18">
    <mergeCell ref="W10:W11"/>
    <mergeCell ref="I10:K10"/>
    <mergeCell ref="M10:O10"/>
    <mergeCell ref="Q9:Y9"/>
    <mergeCell ref="A2:Y2"/>
    <mergeCell ref="A3:Y3"/>
    <mergeCell ref="A4:Y4"/>
    <mergeCell ref="I9:O9"/>
    <mergeCell ref="A9:A11"/>
    <mergeCell ref="C10:C11"/>
    <mergeCell ref="E10:E11"/>
    <mergeCell ref="G10:G11"/>
    <mergeCell ref="C9:G9"/>
    <mergeCell ref="Y10:Y11"/>
    <mergeCell ref="Q10:Q11"/>
    <mergeCell ref="S10:S11"/>
    <mergeCell ref="V10:V11"/>
    <mergeCell ref="U10:U11"/>
  </mergeCells>
  <pageMargins left="0.7" right="0.7" top="0.75" bottom="0.75" header="0.3" footer="0.3"/>
  <pageSetup paperSize="9" scale="2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DF125E-485D-4580-875E-749181E3DFBF}">
  <dimension ref="A2:AM17"/>
  <sheetViews>
    <sheetView rightToLeft="1" view="pageBreakPreview" topLeftCell="F10" zoomScale="64" zoomScaleNormal="100" zoomScaleSheetLayoutView="64" workbookViewId="0">
      <selection activeCell="AC10" sqref="AC10"/>
    </sheetView>
  </sheetViews>
  <sheetFormatPr defaultColWidth="9" defaultRowHeight="27.75" x14ac:dyDescent="0.65"/>
  <cols>
    <col min="1" max="1" width="39.28515625" style="1" customWidth="1"/>
    <col min="2" max="2" width="0.42578125" style="1" customWidth="1"/>
    <col min="3" max="3" width="17.7109375" style="1" bestFit="1" customWidth="1"/>
    <col min="4" max="4" width="0.42578125" style="1" customWidth="1"/>
    <col min="5" max="5" width="14.42578125" style="1" bestFit="1" customWidth="1"/>
    <col min="6" max="6" width="0.5703125" style="1" customWidth="1"/>
    <col min="7" max="7" width="19.140625" style="1" bestFit="1" customWidth="1"/>
    <col min="8" max="8" width="0.28515625" style="1" customWidth="1"/>
    <col min="9" max="9" width="19.140625" style="1" bestFit="1" customWidth="1"/>
    <col min="10" max="10" width="0.42578125" style="1" customWidth="1"/>
    <col min="11" max="11" width="11.5703125" style="1" bestFit="1" customWidth="1"/>
    <col min="12" max="12" width="0.42578125" style="1" customWidth="1"/>
    <col min="13" max="13" width="11.5703125" style="1" bestFit="1" customWidth="1"/>
    <col min="14" max="14" width="0.42578125" style="1" customWidth="1"/>
    <col min="15" max="15" width="12.5703125" style="1" bestFit="1" customWidth="1"/>
    <col min="16" max="16" width="0.42578125" style="1" customWidth="1"/>
    <col min="17" max="17" width="24.42578125" style="1" bestFit="1" customWidth="1"/>
    <col min="18" max="18" width="0.5703125" style="1" customWidth="1"/>
    <col min="19" max="19" width="23.5703125" style="1" bestFit="1" customWidth="1"/>
    <col min="20" max="20" width="0.42578125" style="1" customWidth="1"/>
    <col min="21" max="21" width="21" style="1" bestFit="1" customWidth="1"/>
    <col min="22" max="22" width="0.5703125" style="1" customWidth="1"/>
    <col min="23" max="23" width="24.42578125" style="1" bestFit="1" customWidth="1"/>
    <col min="24" max="24" width="0.42578125" style="1" customWidth="1"/>
    <col min="25" max="25" width="13.42578125" style="1" bestFit="1" customWidth="1"/>
    <col min="26" max="26" width="0.5703125" style="1" customWidth="1"/>
    <col min="27" max="27" width="24.140625" style="1" bestFit="1" customWidth="1"/>
    <col min="28" max="28" width="0.85546875" style="1" customWidth="1"/>
    <col min="29" max="29" width="11" style="1" bestFit="1" customWidth="1"/>
    <col min="30" max="30" width="0.5703125" style="1" customWidth="1"/>
    <col min="31" max="31" width="23.5703125" style="1" bestFit="1" customWidth="1"/>
    <col min="32" max="32" width="0.28515625" style="1" customWidth="1"/>
    <col min="33" max="33" width="21.42578125" style="1" bestFit="1" customWidth="1"/>
    <col min="34" max="34" width="0.42578125" style="1" customWidth="1"/>
    <col min="35" max="35" width="23.5703125" style="1" bestFit="1" customWidth="1"/>
    <col min="36" max="36" width="0.42578125" style="1" customWidth="1"/>
    <col min="37" max="37" width="29.42578125" style="1" customWidth="1"/>
    <col min="38" max="38" width="0.28515625" style="1" customWidth="1"/>
    <col min="39" max="39" width="28.28515625" style="1" bestFit="1" customWidth="1"/>
    <col min="40" max="40" width="18" style="1" bestFit="1" customWidth="1"/>
    <col min="41" max="16384" width="9" style="1"/>
  </cols>
  <sheetData>
    <row r="2" spans="1:39" ht="30" x14ac:dyDescent="0.75">
      <c r="A2" s="256" t="s">
        <v>51</v>
      </c>
      <c r="B2" s="256"/>
      <c r="C2" s="256"/>
      <c r="D2" s="256"/>
      <c r="E2" s="256"/>
      <c r="F2" s="256"/>
      <c r="G2" s="256"/>
      <c r="H2" s="256"/>
      <c r="I2" s="256"/>
      <c r="J2" s="256"/>
      <c r="K2" s="256"/>
      <c r="L2" s="256"/>
      <c r="M2" s="256"/>
      <c r="N2" s="256"/>
      <c r="O2" s="256"/>
      <c r="P2" s="256"/>
      <c r="Q2" s="256"/>
      <c r="R2" s="256"/>
      <c r="S2" s="256"/>
      <c r="T2" s="256"/>
      <c r="U2" s="256"/>
      <c r="V2" s="256"/>
      <c r="W2" s="256"/>
      <c r="X2" s="256"/>
      <c r="Y2" s="256"/>
      <c r="Z2" s="256"/>
      <c r="AA2" s="256"/>
      <c r="AB2" s="256"/>
      <c r="AC2" s="256"/>
      <c r="AD2" s="256"/>
      <c r="AE2" s="256"/>
      <c r="AF2" s="256"/>
      <c r="AG2" s="256"/>
      <c r="AH2" s="256"/>
      <c r="AI2" s="256"/>
      <c r="AJ2" s="256"/>
      <c r="AK2" s="256"/>
    </row>
    <row r="3" spans="1:39" ht="30" x14ac:dyDescent="0.75">
      <c r="A3" s="256" t="s">
        <v>69</v>
      </c>
      <c r="B3" s="256"/>
      <c r="C3" s="256"/>
      <c r="D3" s="256"/>
      <c r="E3" s="256"/>
      <c r="F3" s="256"/>
      <c r="G3" s="256"/>
      <c r="H3" s="256"/>
      <c r="I3" s="256"/>
      <c r="J3" s="256"/>
      <c r="K3" s="256"/>
      <c r="L3" s="256"/>
      <c r="M3" s="256"/>
      <c r="N3" s="256"/>
      <c r="O3" s="256"/>
      <c r="P3" s="256"/>
      <c r="Q3" s="256"/>
      <c r="R3" s="256"/>
      <c r="S3" s="256"/>
      <c r="T3" s="256"/>
      <c r="U3" s="256"/>
      <c r="V3" s="256"/>
      <c r="W3" s="256"/>
      <c r="X3" s="256"/>
      <c r="Y3" s="256"/>
      <c r="Z3" s="256"/>
      <c r="AA3" s="256"/>
      <c r="AB3" s="256"/>
      <c r="AC3" s="256"/>
      <c r="AD3" s="256"/>
      <c r="AE3" s="256"/>
      <c r="AF3" s="256"/>
      <c r="AG3" s="256"/>
      <c r="AH3" s="256"/>
      <c r="AI3" s="256"/>
      <c r="AJ3" s="256"/>
      <c r="AK3" s="256"/>
    </row>
    <row r="4" spans="1:39" ht="30" x14ac:dyDescent="0.75">
      <c r="A4" s="256" t="s">
        <v>138</v>
      </c>
      <c r="B4" s="256"/>
      <c r="C4" s="256"/>
      <c r="D4" s="256"/>
      <c r="E4" s="256"/>
      <c r="F4" s="256"/>
      <c r="G4" s="256"/>
      <c r="H4" s="256"/>
      <c r="I4" s="256"/>
      <c r="J4" s="256"/>
      <c r="K4" s="256"/>
      <c r="L4" s="256"/>
      <c r="M4" s="256"/>
      <c r="N4" s="256"/>
      <c r="O4" s="256"/>
      <c r="P4" s="256"/>
      <c r="Q4" s="256"/>
      <c r="R4" s="256"/>
      <c r="S4" s="256"/>
      <c r="T4" s="256"/>
      <c r="U4" s="256"/>
      <c r="V4" s="256"/>
      <c r="W4" s="256"/>
      <c r="X4" s="256"/>
      <c r="Y4" s="256"/>
      <c r="Z4" s="256"/>
      <c r="AA4" s="256"/>
      <c r="AB4" s="256"/>
      <c r="AC4" s="256"/>
      <c r="AD4" s="256"/>
      <c r="AE4" s="256"/>
      <c r="AF4" s="256"/>
      <c r="AG4" s="256"/>
      <c r="AH4" s="256"/>
      <c r="AI4" s="256"/>
      <c r="AJ4" s="256"/>
      <c r="AK4" s="256"/>
    </row>
    <row r="6" spans="1:39" ht="40.5" x14ac:dyDescent="0.65">
      <c r="A6" s="11" t="s">
        <v>52</v>
      </c>
    </row>
    <row r="7" spans="1:39" ht="40.5" x14ac:dyDescent="0.65">
      <c r="A7" s="258" t="s">
        <v>90</v>
      </c>
      <c r="B7" s="258"/>
      <c r="C7" s="258"/>
      <c r="D7" s="258"/>
      <c r="E7" s="258"/>
      <c r="F7" s="258"/>
      <c r="G7" s="258"/>
    </row>
    <row r="9" spans="1:39" x14ac:dyDescent="0.65">
      <c r="A9" s="257" t="s">
        <v>129</v>
      </c>
      <c r="B9" s="257"/>
      <c r="C9" s="257"/>
      <c r="D9" s="257"/>
      <c r="E9" s="257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U9" s="259" t="s">
        <v>2</v>
      </c>
      <c r="V9" s="259"/>
      <c r="W9" s="259"/>
      <c r="X9" s="259"/>
      <c r="Y9" s="259"/>
      <c r="Z9" s="259"/>
      <c r="AA9" s="259"/>
      <c r="AC9" s="259" t="s">
        <v>139</v>
      </c>
      <c r="AD9" s="259"/>
      <c r="AE9" s="259"/>
      <c r="AF9" s="259"/>
      <c r="AG9" s="259"/>
      <c r="AH9" s="259"/>
      <c r="AI9" s="259"/>
      <c r="AJ9" s="259"/>
      <c r="AK9" s="259"/>
    </row>
    <row r="10" spans="1:39" s="8" customFormat="1" ht="101.25" x14ac:dyDescent="0.65">
      <c r="A10" s="12" t="s">
        <v>1</v>
      </c>
      <c r="B10" s="13"/>
      <c r="C10" s="14" t="s">
        <v>91</v>
      </c>
      <c r="D10" s="13"/>
      <c r="E10" s="14" t="s">
        <v>92</v>
      </c>
      <c r="F10" s="13"/>
      <c r="G10" s="14" t="s">
        <v>93</v>
      </c>
      <c r="H10" s="13"/>
      <c r="I10" s="14" t="s">
        <v>94</v>
      </c>
      <c r="J10" s="15"/>
      <c r="K10" s="14" t="s">
        <v>12</v>
      </c>
      <c r="L10" s="13"/>
      <c r="M10" s="14" t="s">
        <v>95</v>
      </c>
      <c r="N10" s="15"/>
      <c r="O10" s="14" t="s">
        <v>4</v>
      </c>
      <c r="P10" s="13"/>
      <c r="Q10" s="14" t="s">
        <v>5</v>
      </c>
      <c r="R10" s="35"/>
      <c r="S10" s="14" t="s">
        <v>6</v>
      </c>
      <c r="T10" s="13"/>
      <c r="U10" s="14" t="s">
        <v>4</v>
      </c>
      <c r="V10" s="12"/>
      <c r="W10" s="14" t="s">
        <v>5</v>
      </c>
      <c r="X10" s="12"/>
      <c r="Y10" s="14" t="s">
        <v>4</v>
      </c>
      <c r="Z10" s="13"/>
      <c r="AA10" s="14" t="s">
        <v>11</v>
      </c>
      <c r="AB10" s="13"/>
      <c r="AC10" s="14" t="s">
        <v>4</v>
      </c>
      <c r="AD10" s="13"/>
      <c r="AE10" s="14" t="s">
        <v>96</v>
      </c>
      <c r="AF10" s="13"/>
      <c r="AG10" s="14" t="s">
        <v>5</v>
      </c>
      <c r="AH10" s="13"/>
      <c r="AI10" s="14" t="s">
        <v>6</v>
      </c>
      <c r="AJ10" s="13"/>
      <c r="AK10" s="14" t="s">
        <v>10</v>
      </c>
      <c r="AM10" s="16"/>
    </row>
    <row r="11" spans="1:39" x14ac:dyDescent="0.65">
      <c r="N11" s="17"/>
      <c r="O11" s="17"/>
      <c r="P11" s="17"/>
      <c r="Q11" s="17"/>
      <c r="R11" s="17"/>
      <c r="S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M11" s="17"/>
    </row>
    <row r="12" spans="1:39" ht="28.5" thickBot="1" x14ac:dyDescent="0.7">
      <c r="O12" s="17">
        <f>SUM(O11:O11)</f>
        <v>0</v>
      </c>
      <c r="P12" s="18"/>
      <c r="Q12" s="19">
        <f>SUM(Q11:Q11)</f>
        <v>0</v>
      </c>
      <c r="R12" s="18"/>
      <c r="S12" s="19">
        <f>SUM(S11:S11)</f>
        <v>0</v>
      </c>
      <c r="T12" s="18"/>
      <c r="V12" s="18"/>
      <c r="W12" s="19">
        <f>SUM(W11:W11)</f>
        <v>0</v>
      </c>
      <c r="X12" s="18"/>
      <c r="Y12" s="17"/>
      <c r="Z12" s="18"/>
      <c r="AA12" s="19">
        <f>SUM(AA11:AA11)</f>
        <v>0</v>
      </c>
      <c r="AB12" s="18"/>
      <c r="AC12" s="18"/>
      <c r="AD12" s="18"/>
      <c r="AE12" s="18"/>
      <c r="AF12" s="18"/>
      <c r="AG12" s="18">
        <f>SUM(AG11:AG11)</f>
        <v>0</v>
      </c>
      <c r="AH12" s="18"/>
      <c r="AI12" s="18">
        <f>SUM(AI11:AI11)</f>
        <v>0</v>
      </c>
      <c r="AK12" s="18">
        <f>SUM(AK11:AK11)</f>
        <v>0</v>
      </c>
    </row>
    <row r="13" spans="1:39" ht="28.5" thickTop="1" x14ac:dyDescent="0.65"/>
    <row r="14" spans="1:39" x14ac:dyDescent="0.65">
      <c r="Q14" s="3"/>
      <c r="S14" s="3"/>
      <c r="Y14" s="17"/>
    </row>
    <row r="15" spans="1:39" ht="31.5" x14ac:dyDescent="0.65">
      <c r="Q15" s="3"/>
      <c r="S15" s="3"/>
      <c r="W15" s="3"/>
      <c r="AA15" s="10"/>
    </row>
    <row r="16" spans="1:39" x14ac:dyDescent="0.65">
      <c r="Q16" s="3"/>
      <c r="S16" s="3"/>
      <c r="W16" s="17"/>
      <c r="Y16" s="17"/>
      <c r="AA16" s="17"/>
    </row>
    <row r="17" spans="17:19" x14ac:dyDescent="0.65">
      <c r="Q17" s="17"/>
      <c r="S17" s="17"/>
    </row>
  </sheetData>
  <mergeCells count="7">
    <mergeCell ref="A2:AK2"/>
    <mergeCell ref="A3:AK3"/>
    <mergeCell ref="A4:AK4"/>
    <mergeCell ref="A9:S9"/>
    <mergeCell ref="A7:G7"/>
    <mergeCell ref="U9:AA9"/>
    <mergeCell ref="AC9:AK9"/>
  </mergeCells>
  <pageMargins left="0.7" right="0.7" top="0.75" bottom="0.75" header="0.3" footer="0.3"/>
  <pageSetup scale="22" orientation="portrait" r:id="rId1"/>
  <colBreaks count="1" manualBreakCount="1">
    <brk id="38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T43"/>
  <sheetViews>
    <sheetView rightToLeft="1" view="pageBreakPreview" zoomScale="85" zoomScaleNormal="100" zoomScaleSheetLayoutView="85" workbookViewId="0">
      <selection activeCell="A25" sqref="A25"/>
    </sheetView>
  </sheetViews>
  <sheetFormatPr defaultColWidth="9.140625" defaultRowHeight="24.75" x14ac:dyDescent="0.6"/>
  <cols>
    <col min="1" max="1" width="58.85546875" style="96" customWidth="1"/>
    <col min="2" max="2" width="1" style="96" customWidth="1"/>
    <col min="3" max="3" width="27.28515625" style="96" bestFit="1" customWidth="1"/>
    <col min="4" max="4" width="1" style="96" customWidth="1"/>
    <col min="5" max="5" width="29" style="96" bestFit="1" customWidth="1"/>
    <col min="6" max="6" width="1" style="96" customWidth="1"/>
    <col min="7" max="7" width="28.140625" style="96" bestFit="1" customWidth="1"/>
    <col min="8" max="8" width="1" style="96" customWidth="1"/>
    <col min="9" max="9" width="27.28515625" style="96" bestFit="1" customWidth="1"/>
    <col min="10" max="10" width="1" style="96" customWidth="1"/>
    <col min="11" max="11" width="15.7109375" style="97" customWidth="1"/>
    <col min="12" max="12" width="1" style="96" customWidth="1"/>
    <col min="13" max="13" width="31.85546875" style="96" bestFit="1" customWidth="1"/>
    <col min="14" max="14" width="9.140625" style="96"/>
    <col min="15" max="15" width="13.85546875" style="96" bestFit="1" customWidth="1"/>
    <col min="16" max="16" width="9.140625" style="96"/>
    <col min="17" max="17" width="13.85546875" style="96" bestFit="1" customWidth="1"/>
    <col min="18" max="18" width="9.140625" style="96"/>
    <col min="19" max="19" width="13.85546875" style="96" bestFit="1" customWidth="1"/>
    <col min="20" max="16384" width="9.140625" style="96"/>
  </cols>
  <sheetData>
    <row r="2" spans="1:20" ht="26.25" x14ac:dyDescent="0.65">
      <c r="A2" s="260" t="str">
        <f>سهام!A2</f>
        <v>صندوق سرمایه‌گذاری آهنگ سهام کیان</v>
      </c>
      <c r="B2" s="260"/>
      <c r="C2" s="260"/>
      <c r="D2" s="260"/>
      <c r="E2" s="260"/>
      <c r="F2" s="260"/>
      <c r="G2" s="260"/>
      <c r="H2" s="260"/>
      <c r="I2" s="260"/>
      <c r="J2" s="260"/>
      <c r="K2" s="260"/>
    </row>
    <row r="3" spans="1:20" ht="26.25" x14ac:dyDescent="0.65">
      <c r="A3" s="260" t="str">
        <f>سهام!A3</f>
        <v>صورت وضعیت پرتفوی</v>
      </c>
      <c r="B3" s="260"/>
      <c r="C3" s="260"/>
      <c r="D3" s="260"/>
      <c r="E3" s="260"/>
      <c r="F3" s="260"/>
      <c r="G3" s="260"/>
      <c r="H3" s="260"/>
      <c r="I3" s="260"/>
      <c r="J3" s="260"/>
      <c r="K3" s="260"/>
    </row>
    <row r="4" spans="1:20" ht="26.25" x14ac:dyDescent="0.65">
      <c r="A4" s="260" t="str">
        <f>سهام!A4</f>
        <v>برای ماه منتهی به 1403/05/31</v>
      </c>
      <c r="B4" s="260"/>
      <c r="C4" s="260"/>
      <c r="D4" s="260"/>
      <c r="E4" s="260"/>
      <c r="F4" s="260"/>
      <c r="G4" s="260"/>
      <c r="H4" s="260"/>
      <c r="I4" s="260"/>
      <c r="J4" s="260"/>
      <c r="K4" s="260"/>
    </row>
    <row r="5" spans="1:20" ht="26.25" x14ac:dyDescent="0.6">
      <c r="C5" s="261"/>
      <c r="D5" s="261"/>
      <c r="E5" s="261"/>
    </row>
    <row r="6" spans="1:20" ht="33.75" x14ac:dyDescent="0.6">
      <c r="A6" s="263" t="s">
        <v>54</v>
      </c>
      <c r="B6" s="263"/>
      <c r="C6" s="263"/>
      <c r="D6" s="263"/>
      <c r="E6" s="263"/>
      <c r="F6" s="263"/>
      <c r="G6" s="263"/>
      <c r="H6" s="263"/>
      <c r="I6" s="263"/>
      <c r="J6" s="263"/>
      <c r="K6" s="263"/>
    </row>
    <row r="7" spans="1:20" ht="27" thickBot="1" x14ac:dyDescent="0.65">
      <c r="A7" s="261" t="s">
        <v>14</v>
      </c>
      <c r="C7" s="98" t="str">
        <f>سهام!C9</f>
        <v>1403/04/31</v>
      </c>
      <c r="E7" s="262" t="s">
        <v>2</v>
      </c>
      <c r="F7" s="262" t="s">
        <v>2</v>
      </c>
      <c r="G7" s="262" t="s">
        <v>2</v>
      </c>
      <c r="I7" s="262" t="str">
        <f>سهام!Q9</f>
        <v>1403/05/31</v>
      </c>
      <c r="J7" s="262" t="s">
        <v>3</v>
      </c>
      <c r="K7" s="262" t="s">
        <v>3</v>
      </c>
    </row>
    <row r="8" spans="1:20" ht="52.5" x14ac:dyDescent="0.6">
      <c r="A8" s="261" t="s">
        <v>14</v>
      </c>
      <c r="C8" s="99" t="s">
        <v>15</v>
      </c>
      <c r="E8" s="99" t="s">
        <v>16</v>
      </c>
      <c r="G8" s="99" t="s">
        <v>17</v>
      </c>
      <c r="I8" s="99" t="s">
        <v>15</v>
      </c>
      <c r="K8" s="100" t="s">
        <v>13</v>
      </c>
    </row>
    <row r="9" spans="1:20" ht="31.5" x14ac:dyDescent="0.75">
      <c r="A9" s="101" t="s">
        <v>143</v>
      </c>
      <c r="B9" s="101"/>
      <c r="C9" s="36">
        <v>101680</v>
      </c>
      <c r="D9" s="36"/>
      <c r="E9" s="36">
        <v>0</v>
      </c>
      <c r="F9" s="36"/>
      <c r="G9" s="36">
        <v>0</v>
      </c>
      <c r="H9" s="36"/>
      <c r="I9" s="36">
        <v>101680</v>
      </c>
      <c r="J9" s="36"/>
      <c r="K9" s="178">
        <f>I9/'جمع درآمدها'!$J$6</f>
        <v>3.0229647479695904E-8</v>
      </c>
      <c r="M9" s="204"/>
      <c r="N9" s="179"/>
      <c r="O9" s="102"/>
      <c r="P9" s="37"/>
      <c r="Q9" s="102"/>
      <c r="R9" s="37"/>
      <c r="S9" s="102"/>
      <c r="T9" s="37"/>
    </row>
    <row r="10" spans="1:20" ht="31.5" x14ac:dyDescent="0.75">
      <c r="A10" s="101" t="s">
        <v>110</v>
      </c>
      <c r="B10" s="101"/>
      <c r="C10" s="36">
        <v>29547065297</v>
      </c>
      <c r="D10" s="36"/>
      <c r="E10" s="36">
        <v>103268795411</v>
      </c>
      <c r="F10" s="36"/>
      <c r="G10" s="36">
        <v>128508054872</v>
      </c>
      <c r="H10" s="36"/>
      <c r="I10" s="36">
        <v>4307805836</v>
      </c>
      <c r="J10" s="36"/>
      <c r="K10" s="178">
        <f>I10/'جمع درآمدها'!$J$6</f>
        <v>1.2807184483994562E-3</v>
      </c>
      <c r="M10" s="204"/>
      <c r="N10" s="37"/>
      <c r="O10" s="102"/>
      <c r="P10" s="37"/>
      <c r="Q10" s="102"/>
      <c r="R10" s="37"/>
      <c r="S10" s="102"/>
      <c r="T10" s="37"/>
    </row>
    <row r="11" spans="1:20" ht="31.5" x14ac:dyDescent="0.75">
      <c r="A11" s="101" t="s">
        <v>111</v>
      </c>
      <c r="B11" s="101"/>
      <c r="C11" s="36">
        <v>73041889</v>
      </c>
      <c r="D11" s="36"/>
      <c r="E11" s="36">
        <v>1010518</v>
      </c>
      <c r="F11" s="36"/>
      <c r="G11" s="36">
        <v>0</v>
      </c>
      <c r="H11" s="36"/>
      <c r="I11" s="36">
        <v>74052407</v>
      </c>
      <c r="J11" s="36"/>
      <c r="K11" s="178">
        <f>I11/'جمع درآمدها'!$J$6</f>
        <v>2.2015914227310828E-5</v>
      </c>
      <c r="M11" s="204"/>
      <c r="N11" s="37"/>
      <c r="O11" s="102"/>
      <c r="P11" s="37"/>
      <c r="R11" s="37"/>
      <c r="S11" s="102"/>
      <c r="T11" s="37"/>
    </row>
    <row r="12" spans="1:20" ht="31.5" x14ac:dyDescent="0.75">
      <c r="A12" s="101" t="s">
        <v>112</v>
      </c>
      <c r="B12" s="101"/>
      <c r="C12" s="36">
        <v>1504569</v>
      </c>
      <c r="D12" s="36"/>
      <c r="E12" s="36">
        <v>6362</v>
      </c>
      <c r="F12" s="36"/>
      <c r="G12" s="36">
        <v>0</v>
      </c>
      <c r="H12" s="36"/>
      <c r="I12" s="36">
        <v>1510931</v>
      </c>
      <c r="J12" s="36"/>
      <c r="K12" s="178">
        <f>I12/'جمع درآمدها'!$J$6</f>
        <v>4.4920251274728961E-7</v>
      </c>
      <c r="M12" s="204"/>
      <c r="N12" s="37"/>
      <c r="O12" s="102"/>
      <c r="P12" s="37"/>
      <c r="R12" s="37"/>
      <c r="S12" s="102"/>
      <c r="T12" s="37"/>
    </row>
    <row r="13" spans="1:20" ht="31.5" x14ac:dyDescent="0.75">
      <c r="A13" s="101" t="s">
        <v>144</v>
      </c>
      <c r="B13" s="101"/>
      <c r="C13" s="36">
        <v>1128835</v>
      </c>
      <c r="D13" s="36"/>
      <c r="E13" s="36">
        <v>4781</v>
      </c>
      <c r="F13" s="36"/>
      <c r="G13" s="36">
        <v>0</v>
      </c>
      <c r="H13" s="36"/>
      <c r="I13" s="36">
        <v>1133616</v>
      </c>
      <c r="J13" s="36"/>
      <c r="K13" s="178">
        <f>I13/'جمع درآمدها'!$J$6</f>
        <v>3.3702608238928943E-7</v>
      </c>
      <c r="M13" s="204"/>
      <c r="N13" s="37"/>
      <c r="P13" s="37"/>
      <c r="Q13" s="102"/>
      <c r="R13" s="37"/>
      <c r="S13" s="102"/>
      <c r="T13" s="37"/>
    </row>
    <row r="14" spans="1:20" ht="31.5" x14ac:dyDescent="0.75">
      <c r="A14" s="101" t="s">
        <v>113</v>
      </c>
      <c r="B14" s="101"/>
      <c r="C14" s="36">
        <v>2183177</v>
      </c>
      <c r="D14" s="36"/>
      <c r="E14" s="36">
        <v>2297725096</v>
      </c>
      <c r="F14" s="36"/>
      <c r="G14" s="36">
        <v>2297300000</v>
      </c>
      <c r="H14" s="36"/>
      <c r="I14" s="36">
        <v>2608273</v>
      </c>
      <c r="J14" s="36"/>
      <c r="K14" s="178">
        <f>I14/'جمع درآمدها'!$J$6</f>
        <v>7.7544426948081104E-7</v>
      </c>
      <c r="M14" s="204"/>
      <c r="N14" s="37"/>
      <c r="P14" s="37"/>
      <c r="Q14" s="102"/>
      <c r="R14" s="37"/>
      <c r="S14" s="102"/>
      <c r="T14" s="37"/>
    </row>
    <row r="15" spans="1:20" ht="32.25" thickBot="1" x14ac:dyDescent="0.8">
      <c r="C15" s="290">
        <f>SUM(C9:C14)</f>
        <v>29625025447</v>
      </c>
      <c r="D15" s="101"/>
      <c r="E15" s="290">
        <f>SUM(E9:E14)</f>
        <v>105567542168</v>
      </c>
      <c r="F15" s="101"/>
      <c r="G15" s="291">
        <f>SUM(G9:G14)</f>
        <v>130805354872</v>
      </c>
      <c r="H15" s="101"/>
      <c r="I15" s="291">
        <f>SUM(I9:I14)</f>
        <v>4387212743</v>
      </c>
      <c r="J15" s="101"/>
      <c r="K15" s="227">
        <f>SUM(K9:K14)</f>
        <v>1.304326265138864E-3</v>
      </c>
      <c r="M15" s="204"/>
    </row>
    <row r="16" spans="1:20" ht="25.5" thickTop="1" x14ac:dyDescent="0.6">
      <c r="E16" s="103"/>
    </row>
    <row r="17" spans="1:11" x14ac:dyDescent="0.6">
      <c r="C17" s="104"/>
      <c r="E17" s="104"/>
      <c r="F17" s="104"/>
      <c r="G17" s="104"/>
      <c r="H17" s="104"/>
      <c r="I17" s="104"/>
      <c r="J17" s="104"/>
      <c r="K17" s="105"/>
    </row>
    <row r="18" spans="1:11" ht="26.25" x14ac:dyDescent="0.65">
      <c r="C18" s="234"/>
      <c r="D18" s="234"/>
      <c r="E18" s="234"/>
      <c r="F18" s="234"/>
      <c r="G18" s="234"/>
      <c r="H18" s="234"/>
      <c r="I18" s="234"/>
      <c r="K18" s="226"/>
    </row>
    <row r="19" spans="1:11" x14ac:dyDescent="0.6">
      <c r="C19" s="106"/>
      <c r="D19" s="106"/>
      <c r="E19" s="106"/>
      <c r="F19" s="106"/>
      <c r="G19" s="106"/>
      <c r="H19" s="106"/>
      <c r="I19" s="106"/>
      <c r="K19" s="226"/>
    </row>
    <row r="20" spans="1:11" s="201" customFormat="1" ht="31.5" x14ac:dyDescent="0.75">
      <c r="A20" s="101"/>
      <c r="C20" s="202"/>
      <c r="E20" s="203"/>
      <c r="I20" s="202"/>
      <c r="K20" s="110"/>
    </row>
    <row r="21" spans="1:11" ht="26.25" x14ac:dyDescent="0.65">
      <c r="A21" s="101"/>
      <c r="C21" s="104"/>
      <c r="E21" s="103"/>
      <c r="G21" s="104"/>
      <c r="I21" s="104"/>
    </row>
    <row r="22" spans="1:11" ht="26.25" x14ac:dyDescent="0.65">
      <c r="A22" s="101"/>
      <c r="C22" s="104"/>
      <c r="E22" s="103"/>
      <c r="G22" s="104"/>
      <c r="I22" s="104"/>
    </row>
    <row r="23" spans="1:11" ht="26.25" x14ac:dyDescent="0.65">
      <c r="A23" s="101"/>
      <c r="C23" s="104"/>
      <c r="E23" s="103"/>
      <c r="G23" s="104"/>
      <c r="I23" s="104"/>
    </row>
    <row r="24" spans="1:11" ht="26.25" x14ac:dyDescent="0.65">
      <c r="A24" s="101"/>
      <c r="E24" s="103"/>
    </row>
    <row r="25" spans="1:11" ht="26.25" x14ac:dyDescent="0.65">
      <c r="A25" s="101"/>
      <c r="E25" s="103"/>
    </row>
    <row r="26" spans="1:11" x14ac:dyDescent="0.6">
      <c r="E26" s="103"/>
    </row>
    <row r="27" spans="1:11" x14ac:dyDescent="0.6">
      <c r="E27" s="103"/>
    </row>
    <row r="28" spans="1:11" x14ac:dyDescent="0.6">
      <c r="E28" s="103"/>
    </row>
    <row r="29" spans="1:11" x14ac:dyDescent="0.6">
      <c r="E29" s="103"/>
    </row>
    <row r="30" spans="1:11" x14ac:dyDescent="0.6">
      <c r="E30" s="103"/>
    </row>
    <row r="31" spans="1:11" x14ac:dyDescent="0.6">
      <c r="E31" s="103"/>
    </row>
    <row r="32" spans="1:11" x14ac:dyDescent="0.6">
      <c r="E32" s="103"/>
    </row>
    <row r="33" spans="5:5" x14ac:dyDescent="0.6">
      <c r="E33" s="103"/>
    </row>
    <row r="34" spans="5:5" x14ac:dyDescent="0.6">
      <c r="E34" s="103"/>
    </row>
    <row r="35" spans="5:5" x14ac:dyDescent="0.6">
      <c r="E35" s="103"/>
    </row>
    <row r="36" spans="5:5" x14ac:dyDescent="0.6">
      <c r="E36" s="103"/>
    </row>
    <row r="37" spans="5:5" x14ac:dyDescent="0.6">
      <c r="E37" s="103"/>
    </row>
    <row r="38" spans="5:5" x14ac:dyDescent="0.6">
      <c r="E38" s="103"/>
    </row>
    <row r="39" spans="5:5" x14ac:dyDescent="0.6">
      <c r="E39" s="103"/>
    </row>
    <row r="40" spans="5:5" x14ac:dyDescent="0.6">
      <c r="E40" s="103"/>
    </row>
    <row r="41" spans="5:5" x14ac:dyDescent="0.6">
      <c r="E41" s="103"/>
    </row>
    <row r="42" spans="5:5" x14ac:dyDescent="0.6">
      <c r="E42" s="103"/>
    </row>
    <row r="43" spans="5:5" x14ac:dyDescent="0.6">
      <c r="E43" s="103"/>
    </row>
  </sheetData>
  <mergeCells count="8">
    <mergeCell ref="A2:K2"/>
    <mergeCell ref="A3:K3"/>
    <mergeCell ref="A4:K4"/>
    <mergeCell ref="A7:A8"/>
    <mergeCell ref="I7:K7"/>
    <mergeCell ref="C5:E5"/>
    <mergeCell ref="E7:G7"/>
    <mergeCell ref="A6:K6"/>
  </mergeCells>
  <pageMargins left="0.7" right="0.7" top="0.75" bottom="0.75" header="0.3" footer="0.3"/>
  <pageSetup paperSize="9" scale="6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Q40"/>
  <sheetViews>
    <sheetView rightToLeft="1" view="pageBreakPreview" topLeftCell="B1" zoomScale="85" zoomScaleNormal="100" zoomScaleSheetLayoutView="85" workbookViewId="0">
      <selection activeCell="E11" sqref="E11"/>
    </sheetView>
  </sheetViews>
  <sheetFormatPr defaultColWidth="9.140625" defaultRowHeight="27.75" x14ac:dyDescent="0.65"/>
  <cols>
    <col min="1" max="1" width="57.85546875" style="39" customWidth="1"/>
    <col min="2" max="2" width="1" style="39" customWidth="1"/>
    <col min="3" max="3" width="27.28515625" style="47" bestFit="1" customWidth="1"/>
    <col min="4" max="4" width="1" style="39" customWidth="1"/>
    <col min="5" max="5" width="35.42578125" style="39" bestFit="1" customWidth="1"/>
    <col min="6" max="6" width="1" style="39" customWidth="1"/>
    <col min="7" max="7" width="25" style="39" bestFit="1" customWidth="1"/>
    <col min="8" max="8" width="1" style="39" customWidth="1"/>
    <col min="9" max="9" width="25.5703125" style="39" customWidth="1"/>
    <col min="10" max="10" width="37.42578125" style="39" customWidth="1"/>
    <col min="11" max="11" width="21.85546875" style="39" bestFit="1" customWidth="1"/>
    <col min="12" max="12" width="9.140625" style="39"/>
    <col min="13" max="13" width="22.85546875" style="39" bestFit="1" customWidth="1"/>
    <col min="14" max="14" width="3.85546875" style="39" customWidth="1"/>
    <col min="15" max="15" width="22.85546875" style="39" bestFit="1" customWidth="1"/>
    <col min="16" max="16" width="20" style="39" bestFit="1" customWidth="1"/>
    <col min="17" max="17" width="12.7109375" style="39" customWidth="1"/>
    <col min="18" max="16384" width="9.140625" style="39"/>
  </cols>
  <sheetData>
    <row r="2" spans="1:17" ht="30" x14ac:dyDescent="0.65">
      <c r="A2" s="264" t="s">
        <v>51</v>
      </c>
      <c r="B2" s="264"/>
      <c r="C2" s="264"/>
      <c r="D2" s="264"/>
      <c r="E2" s="264"/>
      <c r="F2" s="264"/>
      <c r="G2" s="264"/>
      <c r="H2" s="264"/>
      <c r="I2" s="264"/>
      <c r="J2" s="45"/>
    </row>
    <row r="3" spans="1:17" ht="30" x14ac:dyDescent="0.65">
      <c r="A3" s="264" t="s">
        <v>18</v>
      </c>
      <c r="B3" s="264" t="s">
        <v>18</v>
      </c>
      <c r="C3" s="264"/>
      <c r="D3" s="264"/>
      <c r="E3" s="264" t="s">
        <v>18</v>
      </c>
      <c r="F3" s="264" t="s">
        <v>18</v>
      </c>
      <c r="G3" s="264" t="s">
        <v>18</v>
      </c>
      <c r="H3" s="264"/>
      <c r="I3" s="264"/>
    </row>
    <row r="4" spans="1:17" ht="30" x14ac:dyDescent="0.65">
      <c r="A4" s="264" t="str">
        <f>سهام!A4</f>
        <v>برای ماه منتهی به 1403/05/31</v>
      </c>
      <c r="B4" s="264" t="s">
        <v>0</v>
      </c>
      <c r="C4" s="264"/>
      <c r="D4" s="264"/>
      <c r="E4" s="264" t="s">
        <v>0</v>
      </c>
      <c r="F4" s="264" t="s">
        <v>0</v>
      </c>
      <c r="G4" s="264" t="s">
        <v>0</v>
      </c>
      <c r="H4" s="264"/>
      <c r="I4" s="264"/>
      <c r="J4" s="45"/>
    </row>
    <row r="5" spans="1:17" ht="33.75" x14ac:dyDescent="0.65">
      <c r="A5" s="38"/>
      <c r="B5" s="38"/>
      <c r="C5" s="38"/>
      <c r="D5" s="38"/>
      <c r="E5" s="38"/>
      <c r="F5" s="38"/>
      <c r="G5" s="38"/>
      <c r="H5" s="38"/>
      <c r="I5" s="38"/>
      <c r="J5" s="9">
        <v>-120417328971</v>
      </c>
      <c r="K5" s="80" t="s">
        <v>88</v>
      </c>
    </row>
    <row r="6" spans="1:17" ht="33.75" x14ac:dyDescent="0.65">
      <c r="A6" s="265" t="s">
        <v>56</v>
      </c>
      <c r="B6" s="265"/>
      <c r="C6" s="265"/>
      <c r="D6" s="265"/>
      <c r="E6" s="265"/>
      <c r="F6" s="265"/>
      <c r="G6" s="265"/>
      <c r="J6" s="9">
        <v>3363585369902</v>
      </c>
      <c r="K6" s="80" t="s">
        <v>77</v>
      </c>
    </row>
    <row r="7" spans="1:17" ht="28.5" x14ac:dyDescent="0.65">
      <c r="A7" s="107"/>
      <c r="B7" s="107"/>
      <c r="C7" s="266" t="s">
        <v>140</v>
      </c>
      <c r="D7" s="266"/>
      <c r="E7" s="266"/>
      <c r="F7" s="266"/>
      <c r="G7" s="266"/>
      <c r="H7" s="266"/>
      <c r="I7" s="266"/>
      <c r="J7" s="45"/>
    </row>
    <row r="8" spans="1:17" ht="64.5" customHeight="1" thickBot="1" x14ac:dyDescent="0.7">
      <c r="A8" s="108" t="s">
        <v>22</v>
      </c>
      <c r="C8" s="108" t="s">
        <v>55</v>
      </c>
      <c r="E8" s="108" t="s">
        <v>15</v>
      </c>
      <c r="G8" s="108" t="s">
        <v>40</v>
      </c>
      <c r="I8" s="199" t="s">
        <v>10</v>
      </c>
      <c r="J8" s="109"/>
      <c r="K8" s="109"/>
      <c r="L8" s="109"/>
      <c r="M8" s="109"/>
      <c r="N8" s="109"/>
      <c r="O8" s="109"/>
      <c r="P8" s="109"/>
      <c r="Q8" s="109"/>
    </row>
    <row r="9" spans="1:17" ht="31.5" customHeight="1" x14ac:dyDescent="0.65">
      <c r="A9" s="188" t="s">
        <v>116</v>
      </c>
      <c r="B9" s="188"/>
      <c r="C9" s="189" t="s">
        <v>124</v>
      </c>
      <c r="E9" s="175">
        <f>'سرمایه‌گذاری در سهام '!S38</f>
        <v>-134053869700</v>
      </c>
      <c r="F9" s="167"/>
      <c r="G9" s="184">
        <f>E9/$E$12</f>
        <v>1.0282836251648304</v>
      </c>
      <c r="H9" s="185"/>
      <c r="I9" s="184">
        <f>E9/$J$6</f>
        <v>-3.9854457359560266E-2</v>
      </c>
      <c r="J9" s="109"/>
      <c r="L9" s="109"/>
      <c r="M9" s="109"/>
      <c r="N9" s="109"/>
      <c r="O9" s="109"/>
      <c r="P9" s="109"/>
      <c r="Q9" s="109"/>
    </row>
    <row r="10" spans="1:17" x14ac:dyDescent="0.65">
      <c r="A10" s="188" t="s">
        <v>117</v>
      </c>
      <c r="B10" s="188"/>
      <c r="C10" s="189" t="s">
        <v>125</v>
      </c>
      <c r="E10" s="175">
        <f>'درآمد سپرده بانکی '!G15</f>
        <v>653821429</v>
      </c>
      <c r="F10" s="167"/>
      <c r="G10" s="186">
        <f t="shared" ref="G10:G11" si="0">E10/$E$12</f>
        <v>-5.015251486041733E-3</v>
      </c>
      <c r="H10" s="187"/>
      <c r="I10" s="186">
        <f t="shared" ref="I10:I11" si="1">E10/$J$6</f>
        <v>1.9438229065048214E-4</v>
      </c>
      <c r="J10" s="109"/>
      <c r="K10" s="109"/>
      <c r="L10" s="109"/>
      <c r="M10" s="109"/>
      <c r="N10" s="109"/>
      <c r="O10" s="109"/>
      <c r="P10" s="109"/>
      <c r="Q10" s="109"/>
    </row>
    <row r="11" spans="1:17" x14ac:dyDescent="0.65">
      <c r="A11" s="188" t="s">
        <v>50</v>
      </c>
      <c r="B11" s="188"/>
      <c r="C11" s="189" t="s">
        <v>126</v>
      </c>
      <c r="E11" s="175">
        <f>'سایر درآمدها '!E12</f>
        <v>3033419435</v>
      </c>
      <c r="F11" s="167"/>
      <c r="G11" s="186">
        <f t="shared" si="0"/>
        <v>-2.3268373678788711E-2</v>
      </c>
      <c r="H11" s="185"/>
      <c r="I11" s="186">
        <f t="shared" si="1"/>
        <v>9.0184107177525882E-4</v>
      </c>
      <c r="J11" s="109"/>
      <c r="K11" s="109"/>
      <c r="L11" s="109"/>
      <c r="M11" s="109"/>
      <c r="N11" s="109"/>
      <c r="O11" s="109"/>
      <c r="P11" s="109"/>
      <c r="Q11" s="109"/>
    </row>
    <row r="12" spans="1:17" ht="32.25" thickBot="1" x14ac:dyDescent="0.8">
      <c r="C12" s="190"/>
      <c r="E12" s="213">
        <f>SUM(E9:E11)</f>
        <v>-130366628836</v>
      </c>
      <c r="F12" s="110"/>
      <c r="G12" s="172">
        <f>SUM(G9:G11)</f>
        <v>0.99999999999999989</v>
      </c>
      <c r="H12" s="110"/>
      <c r="I12" s="172">
        <f>SUM(I9:I11)</f>
        <v>-3.8758233997134524E-2</v>
      </c>
      <c r="J12" s="109"/>
      <c r="K12" s="109"/>
      <c r="L12" s="109"/>
      <c r="M12" s="109"/>
      <c r="N12" s="109"/>
      <c r="O12" s="109"/>
      <c r="P12" s="109"/>
      <c r="Q12" s="109"/>
    </row>
    <row r="13" spans="1:17" ht="28.5" thickTop="1" x14ac:dyDescent="0.65">
      <c r="E13" s="45"/>
      <c r="J13" s="109"/>
      <c r="K13" s="109"/>
      <c r="L13" s="109"/>
      <c r="M13" s="109"/>
      <c r="N13" s="109"/>
      <c r="O13" s="109"/>
      <c r="P13" s="109"/>
      <c r="Q13" s="109"/>
    </row>
    <row r="14" spans="1:17" x14ac:dyDescent="0.65">
      <c r="C14" s="60"/>
      <c r="E14" s="111"/>
      <c r="G14" s="45"/>
      <c r="I14" s="111"/>
      <c r="J14" s="109"/>
      <c r="K14" s="109"/>
      <c r="L14" s="109"/>
      <c r="M14" s="109"/>
      <c r="N14" s="109"/>
      <c r="O14" s="109"/>
      <c r="P14" s="109"/>
      <c r="Q14" s="109"/>
    </row>
    <row r="15" spans="1:17" ht="27.75" customHeight="1" x14ac:dyDescent="0.65">
      <c r="C15" s="237"/>
      <c r="E15" s="45"/>
      <c r="G15" s="45"/>
      <c r="I15" s="45"/>
      <c r="M15" s="46"/>
    </row>
    <row r="16" spans="1:17" x14ac:dyDescent="0.65">
      <c r="C16" s="60"/>
      <c r="E16" s="43"/>
      <c r="G16" s="45"/>
      <c r="I16" s="112"/>
      <c r="M16" s="46"/>
    </row>
    <row r="17" spans="7:13" x14ac:dyDescent="0.65">
      <c r="G17" s="43"/>
      <c r="M17" s="46"/>
    </row>
    <row r="18" spans="7:13" x14ac:dyDescent="0.65">
      <c r="I18" s="45"/>
      <c r="M18" s="46"/>
    </row>
    <row r="19" spans="7:13" x14ac:dyDescent="0.65">
      <c r="I19" s="45"/>
      <c r="M19" s="46"/>
    </row>
    <row r="20" spans="7:13" x14ac:dyDescent="0.65">
      <c r="I20" s="45"/>
      <c r="M20" s="46"/>
    </row>
    <row r="21" spans="7:13" x14ac:dyDescent="0.65">
      <c r="I21" s="114"/>
      <c r="M21" s="46"/>
    </row>
    <row r="22" spans="7:13" x14ac:dyDescent="0.65">
      <c r="M22" s="46"/>
    </row>
    <row r="23" spans="7:13" x14ac:dyDescent="0.65">
      <c r="M23" s="46"/>
    </row>
    <row r="24" spans="7:13" ht="28.5" customHeight="1" x14ac:dyDescent="0.65">
      <c r="M24" s="46"/>
    </row>
    <row r="25" spans="7:13" x14ac:dyDescent="0.65">
      <c r="M25" s="46"/>
    </row>
    <row r="26" spans="7:13" x14ac:dyDescent="0.65">
      <c r="M26" s="46"/>
    </row>
    <row r="27" spans="7:13" x14ac:dyDescent="0.65">
      <c r="M27" s="46"/>
    </row>
    <row r="28" spans="7:13" x14ac:dyDescent="0.65">
      <c r="M28" s="46"/>
    </row>
    <row r="29" spans="7:13" x14ac:dyDescent="0.65">
      <c r="M29" s="46"/>
    </row>
    <row r="30" spans="7:13" x14ac:dyDescent="0.65">
      <c r="M30" s="46"/>
    </row>
    <row r="31" spans="7:13" x14ac:dyDescent="0.65">
      <c r="M31" s="46"/>
    </row>
    <row r="32" spans="7:13" x14ac:dyDescent="0.65">
      <c r="M32" s="46"/>
    </row>
    <row r="33" spans="13:13" x14ac:dyDescent="0.65">
      <c r="M33" s="46"/>
    </row>
    <row r="34" spans="13:13" x14ac:dyDescent="0.65">
      <c r="M34" s="46"/>
    </row>
    <row r="35" spans="13:13" x14ac:dyDescent="0.65">
      <c r="M35" s="46"/>
    </row>
    <row r="36" spans="13:13" x14ac:dyDescent="0.65">
      <c r="M36" s="46"/>
    </row>
    <row r="37" spans="13:13" x14ac:dyDescent="0.65">
      <c r="M37" s="46"/>
    </row>
    <row r="38" spans="13:13" x14ac:dyDescent="0.65">
      <c r="M38" s="46"/>
    </row>
    <row r="39" spans="13:13" x14ac:dyDescent="0.65">
      <c r="M39" s="46"/>
    </row>
    <row r="40" spans="13:13" x14ac:dyDescent="0.65">
      <c r="M40" s="46"/>
    </row>
  </sheetData>
  <mergeCells count="5">
    <mergeCell ref="A2:I2"/>
    <mergeCell ref="A3:I3"/>
    <mergeCell ref="A4:I4"/>
    <mergeCell ref="A6:G6"/>
    <mergeCell ref="C7:I7"/>
  </mergeCells>
  <phoneticPr fontId="57" type="noConversion"/>
  <pageMargins left="0.7" right="0.7" top="0.75" bottom="0.75" header="0.3" footer="0.3"/>
  <pageSetup paperSize="9" scale="4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AA59"/>
  <sheetViews>
    <sheetView rightToLeft="1" view="pageBreakPreview" topLeftCell="A20" zoomScale="40" zoomScaleNormal="91" zoomScaleSheetLayoutView="40" workbookViewId="0">
      <selection activeCell="C38" sqref="C38:Q38"/>
    </sheetView>
  </sheetViews>
  <sheetFormatPr defaultColWidth="9.140625" defaultRowHeight="27.75" x14ac:dyDescent="0.65"/>
  <cols>
    <col min="1" max="1" width="74.140625" style="43" bestFit="1" customWidth="1"/>
    <col min="2" max="2" width="1" style="43" customWidth="1"/>
    <col min="3" max="3" width="44.140625" style="43" bestFit="1" customWidth="1"/>
    <col min="4" max="4" width="1" style="43" customWidth="1"/>
    <col min="5" max="5" width="45.7109375" style="43" bestFit="1" customWidth="1"/>
    <col min="6" max="6" width="2.5703125" style="43" customWidth="1"/>
    <col min="7" max="7" width="44.28515625" style="43" bestFit="1" customWidth="1"/>
    <col min="8" max="8" width="1" style="43" customWidth="1"/>
    <col min="9" max="9" width="49.140625" style="43" bestFit="1" customWidth="1"/>
    <col min="10" max="10" width="1" style="43" customWidth="1"/>
    <col min="11" max="11" width="32.28515625" style="60" bestFit="1" customWidth="1"/>
    <col min="12" max="12" width="1" style="43" customWidth="1"/>
    <col min="13" max="13" width="44.28515625" style="43" bestFit="1" customWidth="1"/>
    <col min="14" max="14" width="1" style="43" customWidth="1"/>
    <col min="15" max="15" width="49.140625" style="43" bestFit="1" customWidth="1"/>
    <col min="16" max="16" width="1.5703125" style="43" customWidth="1"/>
    <col min="17" max="17" width="44" style="43" customWidth="1"/>
    <col min="18" max="18" width="1.28515625" style="43" customWidth="1"/>
    <col min="19" max="19" width="49.140625" style="43" bestFit="1" customWidth="1"/>
    <col min="20" max="20" width="1" style="43" customWidth="1"/>
    <col min="21" max="21" width="23.42578125" style="60" customWidth="1"/>
    <col min="22" max="22" width="1" style="43" customWidth="1"/>
    <col min="23" max="23" width="54.140625" style="43" bestFit="1" customWidth="1"/>
    <col min="24" max="24" width="45.140625" style="43" bestFit="1" customWidth="1"/>
    <col min="25" max="25" width="37.7109375" style="43" bestFit="1" customWidth="1"/>
    <col min="26" max="26" width="23" style="43" bestFit="1" customWidth="1"/>
    <col min="27" max="27" width="31.7109375" style="43" bestFit="1" customWidth="1"/>
    <col min="28" max="16384" width="9.140625" style="43"/>
  </cols>
  <sheetData>
    <row r="2" spans="1:25" s="52" customFormat="1" ht="78" x14ac:dyDescent="1.7">
      <c r="A2" s="267" t="s">
        <v>51</v>
      </c>
      <c r="B2" s="267"/>
      <c r="C2" s="267"/>
      <c r="D2" s="267"/>
      <c r="E2" s="267"/>
      <c r="F2" s="267"/>
      <c r="G2" s="267"/>
      <c r="H2" s="267"/>
      <c r="I2" s="267"/>
      <c r="J2" s="267"/>
      <c r="K2" s="267"/>
      <c r="L2" s="267"/>
      <c r="M2" s="267"/>
      <c r="N2" s="267"/>
      <c r="O2" s="267"/>
      <c r="P2" s="267"/>
      <c r="Q2" s="267"/>
      <c r="R2" s="267"/>
      <c r="S2" s="267"/>
      <c r="T2" s="267"/>
      <c r="U2" s="267"/>
    </row>
    <row r="3" spans="1:25" s="52" customFormat="1" ht="78" x14ac:dyDescent="1.7">
      <c r="A3" s="267" t="s">
        <v>18</v>
      </c>
      <c r="B3" s="267"/>
      <c r="C3" s="267"/>
      <c r="D3" s="267"/>
      <c r="E3" s="267"/>
      <c r="F3" s="267"/>
      <c r="G3" s="267"/>
      <c r="H3" s="267"/>
      <c r="I3" s="267"/>
      <c r="J3" s="267"/>
      <c r="K3" s="267"/>
      <c r="L3" s="267"/>
      <c r="M3" s="267"/>
      <c r="N3" s="267"/>
      <c r="O3" s="267"/>
      <c r="P3" s="267"/>
      <c r="Q3" s="267"/>
      <c r="R3" s="267"/>
      <c r="S3" s="267"/>
      <c r="T3" s="267"/>
      <c r="U3" s="267"/>
    </row>
    <row r="4" spans="1:25" s="52" customFormat="1" ht="78" x14ac:dyDescent="1.7">
      <c r="A4" s="267" t="str">
        <f>'درآمد ناشی از فروش '!A4:Q4</f>
        <v>برای ماه منتهی به 1403/05/31</v>
      </c>
      <c r="B4" s="267"/>
      <c r="C4" s="267"/>
      <c r="D4" s="267"/>
      <c r="E4" s="267"/>
      <c r="F4" s="267"/>
      <c r="G4" s="267"/>
      <c r="H4" s="267"/>
      <c r="I4" s="267"/>
      <c r="J4" s="267"/>
      <c r="K4" s="267"/>
      <c r="L4" s="267"/>
      <c r="M4" s="267"/>
      <c r="N4" s="267"/>
      <c r="O4" s="267"/>
      <c r="P4" s="267"/>
      <c r="Q4" s="267"/>
      <c r="R4" s="267"/>
      <c r="S4" s="267"/>
      <c r="T4" s="267"/>
      <c r="U4" s="267"/>
    </row>
    <row r="5" spans="1:25" s="54" customFormat="1" ht="36" x14ac:dyDescent="0.8">
      <c r="A5" s="53"/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</row>
    <row r="6" spans="1:25" s="55" customFormat="1" ht="53.25" x14ac:dyDescent="0.95">
      <c r="A6" s="270" t="s">
        <v>60</v>
      </c>
      <c r="B6" s="270"/>
      <c r="C6" s="270"/>
      <c r="D6" s="270"/>
      <c r="E6" s="270"/>
      <c r="F6" s="270"/>
      <c r="G6" s="270"/>
      <c r="H6" s="270"/>
      <c r="I6" s="270"/>
      <c r="J6" s="270"/>
      <c r="K6" s="270"/>
      <c r="L6" s="270"/>
      <c r="M6" s="270"/>
      <c r="N6" s="270"/>
      <c r="O6" s="270"/>
      <c r="P6" s="270"/>
      <c r="Q6" s="270"/>
      <c r="R6" s="270"/>
      <c r="S6" s="270"/>
      <c r="U6" s="56"/>
    </row>
    <row r="7" spans="1:25" ht="40.5" x14ac:dyDescent="0.65">
      <c r="A7" s="57"/>
      <c r="B7" s="57"/>
      <c r="C7" s="57"/>
      <c r="D7" s="57"/>
      <c r="E7" s="57"/>
      <c r="F7" s="57"/>
      <c r="G7" s="57"/>
      <c r="H7" s="57"/>
      <c r="I7" s="58"/>
      <c r="J7" s="57"/>
      <c r="K7" s="59"/>
      <c r="L7" s="57"/>
      <c r="M7" s="57"/>
      <c r="N7" s="57"/>
      <c r="O7" s="57"/>
      <c r="P7" s="57"/>
      <c r="Q7" s="57"/>
      <c r="R7" s="57"/>
      <c r="S7" s="58"/>
    </row>
    <row r="8" spans="1:25" s="55" customFormat="1" ht="46.5" customHeight="1" thickBot="1" x14ac:dyDescent="1">
      <c r="A8" s="268" t="s">
        <v>1</v>
      </c>
      <c r="C8" s="269" t="s">
        <v>141</v>
      </c>
      <c r="D8" s="269" t="s">
        <v>20</v>
      </c>
      <c r="E8" s="269" t="s">
        <v>20</v>
      </c>
      <c r="F8" s="269"/>
      <c r="G8" s="269" t="s">
        <v>20</v>
      </c>
      <c r="H8" s="269" t="s">
        <v>20</v>
      </c>
      <c r="I8" s="269" t="s">
        <v>20</v>
      </c>
      <c r="J8" s="269" t="s">
        <v>20</v>
      </c>
      <c r="K8" s="269" t="s">
        <v>20</v>
      </c>
      <c r="M8" s="269" t="s">
        <v>142</v>
      </c>
      <c r="N8" s="269" t="s">
        <v>21</v>
      </c>
      <c r="O8" s="269" t="s">
        <v>21</v>
      </c>
      <c r="P8" s="269" t="s">
        <v>21</v>
      </c>
      <c r="Q8" s="269" t="s">
        <v>21</v>
      </c>
      <c r="R8" s="269"/>
      <c r="S8" s="269" t="s">
        <v>21</v>
      </c>
      <c r="T8" s="269" t="s">
        <v>21</v>
      </c>
      <c r="U8" s="269" t="s">
        <v>21</v>
      </c>
    </row>
    <row r="9" spans="1:25" s="61" customFormat="1" ht="76.5" customHeight="1" thickBot="1" x14ac:dyDescent="1">
      <c r="A9" s="269" t="s">
        <v>1</v>
      </c>
      <c r="C9" s="62" t="s">
        <v>37</v>
      </c>
      <c r="E9" s="62" t="s">
        <v>38</v>
      </c>
      <c r="F9" s="62"/>
      <c r="G9" s="62" t="s">
        <v>39</v>
      </c>
      <c r="I9" s="62" t="s">
        <v>15</v>
      </c>
      <c r="K9" s="235" t="s">
        <v>40</v>
      </c>
      <c r="M9" s="62" t="s">
        <v>37</v>
      </c>
      <c r="O9" s="62" t="s">
        <v>38</v>
      </c>
      <c r="Q9" s="62" t="s">
        <v>39</v>
      </c>
      <c r="R9" s="62"/>
      <c r="S9" s="62" t="s">
        <v>15</v>
      </c>
      <c r="U9" s="62" t="s">
        <v>40</v>
      </c>
    </row>
    <row r="10" spans="1:25" s="63" customFormat="1" ht="51" customHeight="1" x14ac:dyDescent="1.45">
      <c r="A10" s="176" t="s">
        <v>136</v>
      </c>
      <c r="B10" s="176"/>
      <c r="C10" s="63">
        <v>0</v>
      </c>
      <c r="E10" s="63">
        <v>37392871</v>
      </c>
      <c r="F10" s="64"/>
      <c r="G10" s="230">
        <f>IFERROR(VLOOKUP(A10,'درآمد ناشی از فروش '!$A$9:$Q$29,9,0),0)</f>
        <v>54402902</v>
      </c>
      <c r="H10" s="64"/>
      <c r="I10" s="64">
        <f>C10+E10+G10</f>
        <v>91795773</v>
      </c>
      <c r="K10" s="65">
        <f>I10/$W$10</f>
        <v>-1.0817632340667186E-3</v>
      </c>
      <c r="M10" s="64">
        <v>0</v>
      </c>
      <c r="N10" s="64"/>
      <c r="O10" s="64">
        <v>37392871</v>
      </c>
      <c r="P10" s="64"/>
      <c r="Q10" s="64">
        <f>IFERROR(VLOOKUP(A10,'درآمد ناشی از فروش '!$A$9:$Q$29,17,0),0)</f>
        <v>54402902</v>
      </c>
      <c r="R10" s="64"/>
      <c r="S10" s="64">
        <f>M10+O10+Q10</f>
        <v>91795773</v>
      </c>
      <c r="U10" s="65">
        <f>S10/'جمع درآمدها'!$J$5</f>
        <v>-7.6231364525704683E-4</v>
      </c>
      <c r="W10" s="180">
        <v>-84857545634</v>
      </c>
      <c r="X10" s="180" t="s">
        <v>127</v>
      </c>
      <c r="Y10" s="55"/>
    </row>
    <row r="11" spans="1:25" s="63" customFormat="1" ht="51" customHeight="1" x14ac:dyDescent="1.45">
      <c r="A11" s="176" t="s">
        <v>87</v>
      </c>
      <c r="B11" s="176"/>
      <c r="C11" s="63">
        <v>0</v>
      </c>
      <c r="E11" s="63">
        <v>3628730848</v>
      </c>
      <c r="F11" s="64"/>
      <c r="G11" s="230">
        <f>IFERROR(VLOOKUP(A11,'درآمد ناشی از فروش '!$A$9:$Q$29,9,0),0)</f>
        <v>4549688436</v>
      </c>
      <c r="H11" s="64"/>
      <c r="I11" s="64">
        <f t="shared" ref="I11:I37" si="0">C11+E11+G11</f>
        <v>8178419284</v>
      </c>
      <c r="K11" s="65">
        <f t="shared" ref="K11:K37" si="1">I11/$W$10</f>
        <v>-9.6378220968992304E-2</v>
      </c>
      <c r="M11" s="64">
        <v>19600000000</v>
      </c>
      <c r="N11" s="64"/>
      <c r="O11" s="64">
        <v>9663690115</v>
      </c>
      <c r="P11" s="64"/>
      <c r="Q11" s="64">
        <f>IFERROR(VLOOKUP(A11,'درآمد ناشی از فروش '!$A$9:$Q$29,17,0),0)</f>
        <v>4836938314</v>
      </c>
      <c r="R11" s="64"/>
      <c r="S11" s="64">
        <f t="shared" ref="S11:S37" si="2">M11+O11+Q11</f>
        <v>34100628429</v>
      </c>
      <c r="U11" s="65">
        <f>S11/'جمع درآمدها'!$J$5</f>
        <v>-0.28318705223242763</v>
      </c>
      <c r="W11" s="180">
        <v>-120417328971</v>
      </c>
      <c r="X11" s="180" t="s">
        <v>128</v>
      </c>
      <c r="Y11" s="55"/>
    </row>
    <row r="12" spans="1:25" s="63" customFormat="1" ht="51" customHeight="1" x14ac:dyDescent="1.05">
      <c r="A12" s="176" t="s">
        <v>80</v>
      </c>
      <c r="B12" s="176"/>
      <c r="C12" s="63">
        <v>0</v>
      </c>
      <c r="E12" s="63">
        <v>6183678114</v>
      </c>
      <c r="F12" s="64"/>
      <c r="G12" s="230">
        <f>IFERROR(VLOOKUP(A12,'درآمد ناشی از فروش '!$A$9:$Q$29,9,0),0)</f>
        <v>709900666</v>
      </c>
      <c r="H12" s="64"/>
      <c r="I12" s="64">
        <f t="shared" si="0"/>
        <v>6893578780</v>
      </c>
      <c r="K12" s="65">
        <f t="shared" si="1"/>
        <v>-8.1237074776269971E-2</v>
      </c>
      <c r="M12" s="64">
        <v>0</v>
      </c>
      <c r="N12" s="64"/>
      <c r="O12" s="64">
        <v>52432917386</v>
      </c>
      <c r="P12" s="64"/>
      <c r="Q12" s="64">
        <f>IFERROR(VLOOKUP(A12,'درآمد ناشی از فروش '!$A$9:$Q$29,17,0),0)</f>
        <v>804783689</v>
      </c>
      <c r="R12" s="64"/>
      <c r="S12" s="64">
        <f t="shared" si="2"/>
        <v>53237701075</v>
      </c>
      <c r="U12" s="65">
        <f>S12/'جمع درآمدها'!$J$5</f>
        <v>-0.44210996481927606</v>
      </c>
      <c r="W12" s="197"/>
      <c r="X12" s="197"/>
      <c r="Y12" s="55"/>
    </row>
    <row r="13" spans="1:25" s="63" customFormat="1" ht="51" customHeight="1" x14ac:dyDescent="1.05">
      <c r="A13" s="176" t="s">
        <v>86</v>
      </c>
      <c r="B13" s="176"/>
      <c r="C13" s="63">
        <v>0</v>
      </c>
      <c r="E13" s="63">
        <v>-20937004766</v>
      </c>
      <c r="F13" s="64"/>
      <c r="G13" s="230">
        <f>IFERROR(VLOOKUP(A13,'درآمد ناشی از فروش '!$A$9:$Q$29,9,0),0)</f>
        <v>-1154762409</v>
      </c>
      <c r="H13" s="64"/>
      <c r="I13" s="64">
        <f t="shared" si="0"/>
        <v>-22091767175</v>
      </c>
      <c r="K13" s="65">
        <f t="shared" si="1"/>
        <v>0.26033945490580462</v>
      </c>
      <c r="M13" s="64">
        <v>28133298292</v>
      </c>
      <c r="N13" s="64"/>
      <c r="O13" s="64">
        <v>-55008414251</v>
      </c>
      <c r="P13" s="64"/>
      <c r="Q13" s="64">
        <f>IFERROR(VLOOKUP(A13,'درآمد ناشی از فروش '!$A$9:$Q$29,17,0),0)</f>
        <v>-3058184803</v>
      </c>
      <c r="R13" s="64"/>
      <c r="S13" s="64">
        <f t="shared" si="2"/>
        <v>-29933300762</v>
      </c>
      <c r="U13" s="65">
        <f>S13/'جمع درآمدها'!$J$5</f>
        <v>0.24857967717593879</v>
      </c>
      <c r="W13" s="197"/>
      <c r="X13" s="197"/>
      <c r="Y13" s="55"/>
    </row>
    <row r="14" spans="1:25" s="63" customFormat="1" ht="51" customHeight="1" x14ac:dyDescent="1.05">
      <c r="A14" s="176" t="s">
        <v>79</v>
      </c>
      <c r="B14" s="176"/>
      <c r="C14" s="63">
        <v>0</v>
      </c>
      <c r="E14" s="63">
        <v>-5835711739</v>
      </c>
      <c r="F14" s="64"/>
      <c r="G14" s="230">
        <f>IFERROR(VLOOKUP(A14,'درآمد ناشی از فروش '!$A$9:$Q$29,9,0),0)</f>
        <v>-547083304</v>
      </c>
      <c r="H14" s="64"/>
      <c r="I14" s="64">
        <f t="shared" si="0"/>
        <v>-6382795043</v>
      </c>
      <c r="K14" s="65">
        <f t="shared" si="1"/>
        <v>7.5217766379076081E-2</v>
      </c>
      <c r="M14" s="64">
        <v>33323774834</v>
      </c>
      <c r="N14" s="64"/>
      <c r="O14" s="64">
        <v>-36829179064</v>
      </c>
      <c r="P14" s="64"/>
      <c r="Q14" s="64">
        <f>IFERROR(VLOOKUP(A14,'درآمد ناشی از فروش '!$A$9:$Q$29,17,0),0)</f>
        <v>-578215445</v>
      </c>
      <c r="R14" s="64"/>
      <c r="S14" s="64">
        <f t="shared" si="2"/>
        <v>-4083619675</v>
      </c>
      <c r="U14" s="65">
        <f>S14/'جمع درآمدها'!$J$5</f>
        <v>3.3912226005141294E-2</v>
      </c>
      <c r="W14" s="197"/>
      <c r="X14" s="66"/>
      <c r="Y14" s="55"/>
    </row>
    <row r="15" spans="1:25" s="63" customFormat="1" ht="51" customHeight="1" x14ac:dyDescent="1.05">
      <c r="A15" s="176" t="s">
        <v>67</v>
      </c>
      <c r="B15" s="176"/>
      <c r="C15" s="63">
        <v>0</v>
      </c>
      <c r="E15" s="63">
        <v>-956276190</v>
      </c>
      <c r="F15" s="64"/>
      <c r="G15" s="230">
        <f>IFERROR(VLOOKUP(A15,'درآمد ناشی از فروش '!$A$9:$Q$29,9,0),0)</f>
        <v>-913067471</v>
      </c>
      <c r="H15" s="64"/>
      <c r="I15" s="64">
        <f t="shared" si="0"/>
        <v>-1869343661</v>
      </c>
      <c r="K15" s="65">
        <f t="shared" si="1"/>
        <v>2.2029197840138889E-2</v>
      </c>
      <c r="M15" s="64">
        <v>1148000000</v>
      </c>
      <c r="N15" s="64"/>
      <c r="O15" s="64">
        <v>-3451341274</v>
      </c>
      <c r="P15" s="64"/>
      <c r="Q15" s="64">
        <f>IFERROR(VLOOKUP(A15,'درآمد ناشی از فروش '!$A$9:$Q$29,17,0),0)</f>
        <v>-8011538956</v>
      </c>
      <c r="R15" s="64"/>
      <c r="S15" s="64">
        <f t="shared" si="2"/>
        <v>-10314880230</v>
      </c>
      <c r="U15" s="65">
        <f>S15/'جمع درآمدها'!$J$5</f>
        <v>8.5659433888324518E-2</v>
      </c>
      <c r="W15" s="197"/>
      <c r="X15" s="66"/>
      <c r="Y15" s="55"/>
    </row>
    <row r="16" spans="1:25" s="63" customFormat="1" ht="51" customHeight="1" x14ac:dyDescent="1.05">
      <c r="A16" s="176" t="s">
        <v>74</v>
      </c>
      <c r="B16" s="176"/>
      <c r="C16" s="63">
        <v>0</v>
      </c>
      <c r="E16" s="63">
        <v>-2034474442</v>
      </c>
      <c r="F16" s="64"/>
      <c r="G16" s="230">
        <f>IFERROR(VLOOKUP(A16,'درآمد ناشی از فروش '!$A$9:$Q$29,9,0),0)</f>
        <v>5990390786</v>
      </c>
      <c r="H16" s="64"/>
      <c r="I16" s="64">
        <f t="shared" si="0"/>
        <v>3955916344</v>
      </c>
      <c r="K16" s="65">
        <f t="shared" si="1"/>
        <v>-4.6618321499213584E-2</v>
      </c>
      <c r="M16" s="64">
        <v>24000000000</v>
      </c>
      <c r="N16" s="64"/>
      <c r="O16" s="64">
        <v>13807176962</v>
      </c>
      <c r="P16" s="64"/>
      <c r="Q16" s="64">
        <f>IFERROR(VLOOKUP(A16,'درآمد ناشی از فروش '!$A$9:$Q$29,17,0),0)</f>
        <v>7659687645</v>
      </c>
      <c r="R16" s="64"/>
      <c r="S16" s="64">
        <f t="shared" si="2"/>
        <v>45466864607</v>
      </c>
      <c r="U16" s="65">
        <f>S16/'جمع درآمدها'!$J$5</f>
        <v>-0.37757742175089887</v>
      </c>
      <c r="W16" s="197"/>
      <c r="X16"/>
      <c r="Y16" s="55"/>
    </row>
    <row r="17" spans="1:25" s="63" customFormat="1" ht="51" customHeight="1" x14ac:dyDescent="1.05">
      <c r="A17" s="176" t="s">
        <v>97</v>
      </c>
      <c r="B17" s="176"/>
      <c r="C17" s="63">
        <v>0</v>
      </c>
      <c r="E17" s="63">
        <v>-13155635513</v>
      </c>
      <c r="F17" s="64"/>
      <c r="G17" s="230">
        <f>IFERROR(VLOOKUP(A17,'درآمد ناشی از فروش '!$A$9:$Q$29,9,0),0)</f>
        <v>376641087</v>
      </c>
      <c r="H17" s="64"/>
      <c r="I17" s="64">
        <f t="shared" si="0"/>
        <v>-12778994426</v>
      </c>
      <c r="K17" s="65">
        <f t="shared" si="1"/>
        <v>0.15059349561107058</v>
      </c>
      <c r="M17" s="64">
        <v>31508837209</v>
      </c>
      <c r="N17" s="64"/>
      <c r="O17" s="64">
        <v>35083443537</v>
      </c>
      <c r="P17" s="64"/>
      <c r="Q17" s="64">
        <f>IFERROR(VLOOKUP(A17,'درآمد ناشی از فروش '!$A$9:$Q$29,17,0),0)</f>
        <v>1148326877</v>
      </c>
      <c r="R17" s="64"/>
      <c r="S17" s="64">
        <f t="shared" si="2"/>
        <v>67740607623</v>
      </c>
      <c r="U17" s="65">
        <f>S17/'جمع درآمدها'!$J$5</f>
        <v>-0.56254866473008969</v>
      </c>
      <c r="W17" s="197"/>
      <c r="X17"/>
      <c r="Y17" s="55"/>
    </row>
    <row r="18" spans="1:25" s="63" customFormat="1" ht="51" customHeight="1" x14ac:dyDescent="1.05">
      <c r="A18" s="176" t="s">
        <v>85</v>
      </c>
      <c r="B18" s="176"/>
      <c r="C18" s="63">
        <v>0</v>
      </c>
      <c r="E18" s="63">
        <v>0</v>
      </c>
      <c r="F18" s="64"/>
      <c r="G18" s="230">
        <f>IFERROR(VLOOKUP(A18,'درآمد ناشی از فروش '!$A$9:$Q$29,9,0),0)</f>
        <v>0</v>
      </c>
      <c r="H18" s="64"/>
      <c r="I18" s="64">
        <f t="shared" si="0"/>
        <v>0</v>
      </c>
      <c r="K18" s="65">
        <f t="shared" si="1"/>
        <v>0</v>
      </c>
      <c r="M18" s="64">
        <v>0</v>
      </c>
      <c r="N18" s="64"/>
      <c r="O18" s="64">
        <v>0</v>
      </c>
      <c r="P18" s="64"/>
      <c r="Q18" s="64">
        <f>IFERROR(VLOOKUP(A18,'درآمد ناشی از فروش '!$A$9:$Q$29,17,0),0)</f>
        <v>5801797823</v>
      </c>
      <c r="R18" s="64"/>
      <c r="S18" s="64">
        <f t="shared" si="2"/>
        <v>5801797823</v>
      </c>
      <c r="U18" s="65">
        <f>S18/'جمع درآمدها'!$J$5</f>
        <v>-4.8180754984170439E-2</v>
      </c>
      <c r="W18" s="197"/>
      <c r="X18"/>
      <c r="Y18" s="55"/>
    </row>
    <row r="19" spans="1:25" s="63" customFormat="1" ht="51" customHeight="1" x14ac:dyDescent="1.05">
      <c r="A19" s="176" t="s">
        <v>105</v>
      </c>
      <c r="B19" s="176"/>
      <c r="C19" s="63">
        <v>0</v>
      </c>
      <c r="E19" s="63">
        <v>0</v>
      </c>
      <c r="F19" s="64"/>
      <c r="G19" s="230">
        <f>IFERROR(VLOOKUP(A19,'درآمد ناشی از فروش '!$A$9:$Q$29,9,0),0)</f>
        <v>0</v>
      </c>
      <c r="H19" s="64"/>
      <c r="I19" s="64">
        <f t="shared" si="0"/>
        <v>0</v>
      </c>
      <c r="K19" s="65">
        <f t="shared" si="1"/>
        <v>0</v>
      </c>
      <c r="M19" s="64">
        <v>0</v>
      </c>
      <c r="N19" s="64"/>
      <c r="O19" s="64">
        <v>0</v>
      </c>
      <c r="P19" s="64"/>
      <c r="Q19" s="64">
        <f>IFERROR(VLOOKUP(A19,'درآمد ناشی از فروش '!$A$9:$Q$29,17,0),0)</f>
        <v>-64861640</v>
      </c>
      <c r="R19" s="64"/>
      <c r="S19" s="64">
        <f t="shared" si="2"/>
        <v>-64861640</v>
      </c>
      <c r="U19" s="65">
        <f>S19/'جمع درآمدها'!$J$5</f>
        <v>5.3864041458368981E-4</v>
      </c>
      <c r="W19" s="197"/>
      <c r="X19"/>
      <c r="Y19" s="55"/>
    </row>
    <row r="20" spans="1:25" s="63" customFormat="1" ht="51" customHeight="1" x14ac:dyDescent="1.05">
      <c r="A20" s="176" t="s">
        <v>66</v>
      </c>
      <c r="B20" s="176"/>
      <c r="C20" s="63">
        <v>0</v>
      </c>
      <c r="E20" s="63">
        <v>8946450000</v>
      </c>
      <c r="F20" s="64"/>
      <c r="G20" s="230">
        <f>IFERROR(VLOOKUP(A20,'درآمد ناشی از فروش '!$A$9:$Q$29,9,0),0)</f>
        <v>0</v>
      </c>
      <c r="H20" s="64"/>
      <c r="I20" s="64">
        <f t="shared" si="0"/>
        <v>8946450000</v>
      </c>
      <c r="K20" s="65">
        <f t="shared" si="1"/>
        <v>-0.10542904503256588</v>
      </c>
      <c r="M20" s="64">
        <v>0</v>
      </c>
      <c r="N20" s="64"/>
      <c r="O20" s="64">
        <v>-75613243307</v>
      </c>
      <c r="P20" s="64"/>
      <c r="Q20" s="64">
        <f>IFERROR(VLOOKUP(A20,'درآمد ناشی از فروش '!$A$9:$Q$29,17,0),0)</f>
        <v>-407648131</v>
      </c>
      <c r="R20" s="64"/>
      <c r="S20" s="64">
        <f t="shared" si="2"/>
        <v>-76020891438</v>
      </c>
      <c r="U20" s="65">
        <f>S20/'جمع درآمدها'!$J$5</f>
        <v>0.6313118891410392</v>
      </c>
      <c r="W20" s="197"/>
      <c r="X20"/>
      <c r="Y20" s="55"/>
    </row>
    <row r="21" spans="1:25" s="63" customFormat="1" ht="51" customHeight="1" x14ac:dyDescent="1.05">
      <c r="A21" s="176" t="s">
        <v>89</v>
      </c>
      <c r="B21" s="176"/>
      <c r="C21" s="63">
        <v>0</v>
      </c>
      <c r="E21" s="63">
        <v>-28103781600</v>
      </c>
      <c r="F21" s="64"/>
      <c r="G21" s="230">
        <f>IFERROR(VLOOKUP(A21,'درآمد ناشی از فروش '!$A$9:$Q$29,9,0),0)</f>
        <v>0</v>
      </c>
      <c r="H21" s="64"/>
      <c r="I21" s="64">
        <f t="shared" si="0"/>
        <v>-28103781600</v>
      </c>
      <c r="K21" s="65">
        <f t="shared" si="1"/>
        <v>0.33118777346230027</v>
      </c>
      <c r="M21" s="64">
        <v>0</v>
      </c>
      <c r="N21" s="64"/>
      <c r="O21" s="64">
        <v>-38875357058</v>
      </c>
      <c r="P21" s="64"/>
      <c r="Q21" s="64">
        <f>IFERROR(VLOOKUP(A21,'درآمد ناشی از فروش '!$A$9:$Q$29,17,0),0)</f>
        <v>1032655961</v>
      </c>
      <c r="R21" s="64"/>
      <c r="S21" s="64">
        <f t="shared" si="2"/>
        <v>-37842701097</v>
      </c>
      <c r="U21" s="65">
        <f>S21/'جمع درآمدها'!$J$5</f>
        <v>0.31426291730913269</v>
      </c>
      <c r="W21" s="197"/>
      <c r="X21"/>
      <c r="Y21" s="55"/>
    </row>
    <row r="22" spans="1:25" s="63" customFormat="1" ht="51" customHeight="1" x14ac:dyDescent="1.05">
      <c r="A22" s="176" t="s">
        <v>82</v>
      </c>
      <c r="B22" s="176"/>
      <c r="C22" s="63">
        <v>0</v>
      </c>
      <c r="E22" s="63">
        <v>0</v>
      </c>
      <c r="F22" s="64"/>
      <c r="G22" s="230">
        <f>IFERROR(VLOOKUP(A22,'درآمد ناشی از فروش '!$A$9:$Q$29,9,0),0)</f>
        <v>0</v>
      </c>
      <c r="H22" s="64"/>
      <c r="I22" s="64">
        <f t="shared" si="0"/>
        <v>0</v>
      </c>
      <c r="K22" s="65">
        <f t="shared" si="1"/>
        <v>0</v>
      </c>
      <c r="M22" s="64">
        <v>0</v>
      </c>
      <c r="N22" s="64"/>
      <c r="O22" s="64">
        <v>0</v>
      </c>
      <c r="P22" s="64"/>
      <c r="Q22" s="64">
        <f>IFERROR(VLOOKUP(A22,'درآمد ناشی از فروش '!$A$9:$Q$29,17,0),0)</f>
        <v>-11250</v>
      </c>
      <c r="R22" s="64"/>
      <c r="S22" s="64">
        <f t="shared" si="2"/>
        <v>-11250</v>
      </c>
      <c r="U22" s="65">
        <f>S22/'جمع درآمدها'!$J$5</f>
        <v>9.3425091688500478E-8</v>
      </c>
      <c r="W22" s="197"/>
      <c r="X22"/>
      <c r="Y22" s="55"/>
    </row>
    <row r="23" spans="1:25" s="63" customFormat="1" ht="51" customHeight="1" x14ac:dyDescent="1.05">
      <c r="A23" s="176" t="s">
        <v>99</v>
      </c>
      <c r="B23" s="176"/>
      <c r="C23" s="63">
        <v>0</v>
      </c>
      <c r="E23" s="63">
        <v>-360243720</v>
      </c>
      <c r="F23" s="64"/>
      <c r="G23" s="230">
        <f>IFERROR(VLOOKUP(A23,'درآمد ناشی از فروش '!$A$9:$Q$29,9,0),0)</f>
        <v>0</v>
      </c>
      <c r="H23" s="64"/>
      <c r="I23" s="64">
        <f t="shared" si="0"/>
        <v>-360243720</v>
      </c>
      <c r="K23" s="65">
        <f t="shared" si="1"/>
        <v>4.2452762133113192E-3</v>
      </c>
      <c r="M23" s="64">
        <v>360000000</v>
      </c>
      <c r="N23" s="64"/>
      <c r="O23" s="64">
        <v>-2104205037</v>
      </c>
      <c r="P23" s="64"/>
      <c r="Q23" s="64">
        <f>IFERROR(VLOOKUP(A23,'درآمد ناشی از فروش '!$A$9:$Q$29,17,0),0)</f>
        <v>6538574</v>
      </c>
      <c r="R23" s="64"/>
      <c r="S23" s="64">
        <f t="shared" si="2"/>
        <v>-1737666463</v>
      </c>
      <c r="U23" s="65">
        <f>S23/'جمع درآمدها'!$J$5</f>
        <v>1.4430368767093985E-2</v>
      </c>
      <c r="W23" s="197"/>
      <c r="X23"/>
      <c r="Y23" s="55"/>
    </row>
    <row r="24" spans="1:25" s="63" customFormat="1" ht="51" customHeight="1" x14ac:dyDescent="1.05">
      <c r="A24" s="176" t="s">
        <v>103</v>
      </c>
      <c r="B24" s="176"/>
      <c r="C24" s="231">
        <v>797304965</v>
      </c>
      <c r="E24" s="63">
        <v>-1388687850</v>
      </c>
      <c r="F24" s="64"/>
      <c r="G24" s="230">
        <f>IFERROR(VLOOKUP(A24,'درآمد ناشی از فروش '!$A$9:$Q$29,9,0),0)</f>
        <v>0</v>
      </c>
      <c r="H24" s="64"/>
      <c r="I24" s="64">
        <f t="shared" si="0"/>
        <v>-591382885</v>
      </c>
      <c r="K24" s="65">
        <f t="shared" si="1"/>
        <v>6.9691254982874465E-3</v>
      </c>
      <c r="M24" s="64">
        <v>797304965</v>
      </c>
      <c r="N24" s="64"/>
      <c r="O24" s="64">
        <v>-4612264401</v>
      </c>
      <c r="P24" s="64"/>
      <c r="Q24" s="64">
        <f>IFERROR(VLOOKUP(A24,'درآمد ناشی از فروش '!$A$9:$Q$29,17,0),0)</f>
        <v>110454975</v>
      </c>
      <c r="R24" s="64"/>
      <c r="S24" s="64">
        <f t="shared" si="2"/>
        <v>-3704504461</v>
      </c>
      <c r="U24" s="65">
        <f>S24/'جمع درآمدها'!$J$5</f>
        <v>3.0763881682611915E-2</v>
      </c>
      <c r="W24" s="197"/>
      <c r="X24"/>
      <c r="Y24" s="55"/>
    </row>
    <row r="25" spans="1:25" s="63" customFormat="1" ht="51" customHeight="1" x14ac:dyDescent="1.05">
      <c r="A25" s="176" t="s">
        <v>81</v>
      </c>
      <c r="B25" s="176"/>
      <c r="C25" s="63">
        <v>0</v>
      </c>
      <c r="E25" s="63">
        <v>-3114863218</v>
      </c>
      <c r="F25" s="64"/>
      <c r="G25" s="230">
        <f>IFERROR(VLOOKUP(A25,'درآمد ناشی از فروش '!$A$9:$Q$29,9,0),0)</f>
        <v>0</v>
      </c>
      <c r="H25" s="64"/>
      <c r="I25" s="64">
        <f t="shared" si="0"/>
        <v>-3114863218</v>
      </c>
      <c r="K25" s="65">
        <f t="shared" si="1"/>
        <v>3.6706968068988821E-2</v>
      </c>
      <c r="M25" s="64">
        <v>0</v>
      </c>
      <c r="N25" s="64"/>
      <c r="O25" s="64">
        <v>-7983568695</v>
      </c>
      <c r="P25" s="64"/>
      <c r="Q25" s="64">
        <f>IFERROR(VLOOKUP(A25,'درآمد ناشی از فروش '!$A$9:$Q$29,17,0),0)</f>
        <v>-3797810069</v>
      </c>
      <c r="R25" s="64"/>
      <c r="S25" s="64">
        <f t="shared" si="2"/>
        <v>-11781378764</v>
      </c>
      <c r="U25" s="65">
        <f>S25/'جمع درآمدها'!$J$5</f>
        <v>9.7837901443880215E-2</v>
      </c>
      <c r="W25" s="197"/>
      <c r="X25"/>
      <c r="Y25" s="55"/>
    </row>
    <row r="26" spans="1:25" s="63" customFormat="1" ht="51" customHeight="1" x14ac:dyDescent="1.05">
      <c r="A26" s="176" t="s">
        <v>68</v>
      </c>
      <c r="B26" s="176"/>
      <c r="C26" s="63">
        <v>0</v>
      </c>
      <c r="E26" s="63">
        <v>-3941396268</v>
      </c>
      <c r="F26" s="64"/>
      <c r="G26" s="230">
        <f>IFERROR(VLOOKUP(A26,'درآمد ناشی از فروش '!$A$9:$Q$29,9,0),0)</f>
        <v>0</v>
      </c>
      <c r="H26" s="64"/>
      <c r="I26" s="64">
        <f t="shared" si="0"/>
        <v>-3941396268</v>
      </c>
      <c r="K26" s="65">
        <f t="shared" si="1"/>
        <v>4.6447210304663762E-2</v>
      </c>
      <c r="M26" s="64">
        <v>2319950031</v>
      </c>
      <c r="N26" s="64"/>
      <c r="O26" s="64">
        <v>-20612461984</v>
      </c>
      <c r="P26" s="64"/>
      <c r="Q26" s="64">
        <f>IFERROR(VLOOKUP(A26,'درآمد ناشی از فروش '!$A$9:$Q$29,17,0),0)</f>
        <v>-648583624</v>
      </c>
      <c r="R26" s="64"/>
      <c r="S26" s="64">
        <f t="shared" si="2"/>
        <v>-18941095577</v>
      </c>
      <c r="U26" s="65">
        <f>S26/'جمع درآمدها'!$J$5</f>
        <v>0.15729543030772231</v>
      </c>
      <c r="W26" s="197"/>
      <c r="X26"/>
      <c r="Y26" s="55"/>
    </row>
    <row r="27" spans="1:25" s="63" customFormat="1" ht="51" customHeight="1" x14ac:dyDescent="1.05">
      <c r="A27" s="176" t="s">
        <v>78</v>
      </c>
      <c r="B27" s="176"/>
      <c r="C27" s="63">
        <v>0</v>
      </c>
      <c r="E27" s="63">
        <v>-805180500</v>
      </c>
      <c r="F27" s="64"/>
      <c r="G27" s="230">
        <f>IFERROR(VLOOKUP(A27,'درآمد ناشی از فروش '!$A$9:$Q$29,9,0),0)</f>
        <v>0</v>
      </c>
      <c r="H27" s="64"/>
      <c r="I27" s="64">
        <f t="shared" si="0"/>
        <v>-805180500</v>
      </c>
      <c r="K27" s="65">
        <f t="shared" si="1"/>
        <v>9.4886140529309299E-3</v>
      </c>
      <c r="M27" s="64">
        <v>10639561856</v>
      </c>
      <c r="N27" s="64"/>
      <c r="O27" s="64">
        <v>-28468103247</v>
      </c>
      <c r="P27" s="64"/>
      <c r="Q27" s="64">
        <f>IFERROR(VLOOKUP(A27,'درآمد ناشی از فروش '!$A$9:$Q$29,17,0),0)</f>
        <v>-2460391532</v>
      </c>
      <c r="R27" s="64"/>
      <c r="S27" s="64">
        <f t="shared" si="2"/>
        <v>-20288932923</v>
      </c>
      <c r="U27" s="65">
        <f>S27/'جمع درآمدها'!$J$5</f>
        <v>0.16848848165272098</v>
      </c>
      <c r="W27" s="197"/>
      <c r="X27"/>
      <c r="Y27" s="55"/>
    </row>
    <row r="28" spans="1:25" s="63" customFormat="1" ht="51" customHeight="1" x14ac:dyDescent="1.05">
      <c r="A28" s="176" t="s">
        <v>100</v>
      </c>
      <c r="B28" s="176"/>
      <c r="C28" s="63">
        <v>0</v>
      </c>
      <c r="E28" s="63">
        <v>-4295271556</v>
      </c>
      <c r="F28" s="64"/>
      <c r="G28" s="230">
        <f>IFERROR(VLOOKUP(A28,'درآمد ناشی از فروش '!$A$9:$Q$29,9,0),0)</f>
        <v>0</v>
      </c>
      <c r="H28" s="64"/>
      <c r="I28" s="64">
        <f t="shared" si="0"/>
        <v>-4295271556</v>
      </c>
      <c r="K28" s="65">
        <f>I28/$W$10</f>
        <v>5.0617438012242097E-2</v>
      </c>
      <c r="M28" s="64">
        <v>1812538796</v>
      </c>
      <c r="N28" s="64"/>
      <c r="O28" s="64">
        <v>-13230151212</v>
      </c>
      <c r="P28" s="64"/>
      <c r="Q28" s="64">
        <f>IFERROR(VLOOKUP(A28,'درآمد ناشی از فروش '!$A$9:$Q$29,17,0),0)</f>
        <v>-261246323</v>
      </c>
      <c r="R28" s="64"/>
      <c r="S28" s="64">
        <f t="shared" si="2"/>
        <v>-11678858739</v>
      </c>
      <c r="U28" s="65">
        <f>S28/'جمع درآمدها'!$J$5</f>
        <v>9.6986528756277335E-2</v>
      </c>
      <c r="W28" s="197"/>
      <c r="X28"/>
      <c r="Y28" s="55"/>
    </row>
    <row r="29" spans="1:25" s="63" customFormat="1" ht="51" customHeight="1" x14ac:dyDescent="1.05">
      <c r="A29" s="176" t="s">
        <v>101</v>
      </c>
      <c r="B29" s="176"/>
      <c r="C29" s="63">
        <v>0</v>
      </c>
      <c r="E29" s="63">
        <v>-19293592612</v>
      </c>
      <c r="F29" s="64"/>
      <c r="G29" s="230">
        <f>IFERROR(VLOOKUP(A29,'درآمد ناشی از فروش '!$A$9:$Q$29,9,0),0)</f>
        <v>0</v>
      </c>
      <c r="H29" s="64"/>
      <c r="I29" s="64">
        <f t="shared" si="0"/>
        <v>-19293592612</v>
      </c>
      <c r="K29" s="65">
        <f t="shared" si="1"/>
        <v>0.22736449030962319</v>
      </c>
      <c r="M29" s="64">
        <v>18579348837</v>
      </c>
      <c r="N29" s="64"/>
      <c r="O29" s="64">
        <v>-81973897442</v>
      </c>
      <c r="P29" s="64"/>
      <c r="Q29" s="64">
        <f>IFERROR(VLOOKUP(A29,'درآمد ناشی از فروش '!$A$9:$Q$29,17,0),0)</f>
        <v>-234124428</v>
      </c>
      <c r="R29" s="64"/>
      <c r="S29" s="64">
        <f t="shared" si="2"/>
        <v>-63628673033</v>
      </c>
      <c r="U29" s="65">
        <f>S29/'جمع درآمدها'!$J$5</f>
        <v>0.52840129885561271</v>
      </c>
      <c r="W29" s="197"/>
      <c r="X29"/>
      <c r="Y29" s="55"/>
    </row>
    <row r="30" spans="1:25" s="63" customFormat="1" ht="51" customHeight="1" x14ac:dyDescent="1.05">
      <c r="A30" s="176" t="s">
        <v>106</v>
      </c>
      <c r="B30" s="176"/>
      <c r="C30" s="63">
        <v>0</v>
      </c>
      <c r="E30" s="63">
        <v>0</v>
      </c>
      <c r="F30" s="64"/>
      <c r="G30" s="230">
        <f>IFERROR(VLOOKUP(A30,'درآمد ناشی از فروش '!$A$9:$Q$29,9,0),0)</f>
        <v>0</v>
      </c>
      <c r="H30" s="64"/>
      <c r="I30" s="64">
        <f t="shared" si="0"/>
        <v>0</v>
      </c>
      <c r="K30" s="65">
        <f t="shared" si="1"/>
        <v>0</v>
      </c>
      <c r="M30" s="64">
        <v>0</v>
      </c>
      <c r="N30" s="64"/>
      <c r="O30" s="64">
        <v>0</v>
      </c>
      <c r="P30" s="64"/>
      <c r="Q30" s="64">
        <f>IFERROR(VLOOKUP(A30,'درآمد ناشی از فروش '!$A$9:$Q$29,17,0),0)</f>
        <v>0</v>
      </c>
      <c r="R30" s="64"/>
      <c r="S30" s="64">
        <f t="shared" si="2"/>
        <v>0</v>
      </c>
      <c r="U30" s="65">
        <f>S30/'جمع درآمدها'!$J$5</f>
        <v>0</v>
      </c>
      <c r="W30" s="197"/>
      <c r="X30"/>
      <c r="Y30" s="55"/>
    </row>
    <row r="31" spans="1:25" s="63" customFormat="1" ht="51" customHeight="1" x14ac:dyDescent="1.05">
      <c r="A31" s="176" t="s">
        <v>64</v>
      </c>
      <c r="B31" s="176"/>
      <c r="C31" s="63">
        <v>0</v>
      </c>
      <c r="E31" s="63">
        <v>0</v>
      </c>
      <c r="F31" s="64"/>
      <c r="G31" s="230">
        <f>IFERROR(VLOOKUP(A31,'درآمد ناشی از فروش '!$A$9:$Q$29,9,0),0)</f>
        <v>0</v>
      </c>
      <c r="H31" s="64"/>
      <c r="I31" s="64">
        <f t="shared" si="0"/>
        <v>0</v>
      </c>
      <c r="K31" s="65">
        <f t="shared" si="1"/>
        <v>0</v>
      </c>
      <c r="M31" s="64">
        <v>0</v>
      </c>
      <c r="N31" s="64"/>
      <c r="O31" s="64">
        <v>0</v>
      </c>
      <c r="P31" s="64"/>
      <c r="Q31" s="64">
        <f>IFERROR(VLOOKUP(A31,'درآمد ناشی از فروش '!$A$9:$Q$29,17,0),0)</f>
        <v>590727092</v>
      </c>
      <c r="R31" s="64"/>
      <c r="S31" s="64">
        <f t="shared" si="2"/>
        <v>590727092</v>
      </c>
      <c r="U31" s="65">
        <f>S31/'جمع درآمدها'!$J$5</f>
        <v>-4.9056651318205562E-3</v>
      </c>
      <c r="W31" s="197"/>
      <c r="X31"/>
      <c r="Y31" s="55"/>
    </row>
    <row r="32" spans="1:25" s="63" customFormat="1" ht="51" customHeight="1" x14ac:dyDescent="1.05">
      <c r="A32" s="176" t="s">
        <v>102</v>
      </c>
      <c r="B32" s="176"/>
      <c r="C32" s="63">
        <v>0</v>
      </c>
      <c r="E32" s="63">
        <v>5074310437</v>
      </c>
      <c r="F32" s="64"/>
      <c r="G32" s="230">
        <f>IFERROR(VLOOKUP(A32,'درآمد ناشی از فروش '!$A$9:$Q$29,9,0),0)</f>
        <v>0</v>
      </c>
      <c r="H32" s="64"/>
      <c r="I32" s="64">
        <f t="shared" si="0"/>
        <v>5074310437</v>
      </c>
      <c r="K32" s="65">
        <f t="shared" si="1"/>
        <v>-5.9797987310239484E-2</v>
      </c>
      <c r="M32" s="64">
        <v>4683376623</v>
      </c>
      <c r="N32" s="64"/>
      <c r="O32" s="64">
        <v>2843006120</v>
      </c>
      <c r="P32" s="64"/>
      <c r="Q32" s="64">
        <f>IFERROR(VLOOKUP(A32,'درآمد ناشی از فروش '!$A$9:$Q$29,17,0),0)</f>
        <v>0</v>
      </c>
      <c r="R32" s="64"/>
      <c r="S32" s="64">
        <f t="shared" si="2"/>
        <v>7526382743</v>
      </c>
      <c r="U32" s="65">
        <f>S32/'جمع درآمدها'!$J$5</f>
        <v>-6.2502488697557576E-2</v>
      </c>
      <c r="W32" s="197"/>
      <c r="X32"/>
      <c r="Y32" s="55"/>
    </row>
    <row r="33" spans="1:27" s="63" customFormat="1" ht="51" customHeight="1" x14ac:dyDescent="1.05">
      <c r="A33" s="176" t="s">
        <v>65</v>
      </c>
      <c r="B33" s="176"/>
      <c r="C33" s="63">
        <v>0</v>
      </c>
      <c r="E33" s="63">
        <v>-10621744087</v>
      </c>
      <c r="F33" s="64"/>
      <c r="G33" s="230">
        <f>IFERROR(VLOOKUP(A33,'درآمد ناشی از فروش '!$A$9:$Q$29,9,0),0)</f>
        <v>0</v>
      </c>
      <c r="H33" s="64"/>
      <c r="I33" s="64">
        <f t="shared" si="0"/>
        <v>-10621744087</v>
      </c>
      <c r="K33" s="65">
        <f t="shared" si="1"/>
        <v>0.12517147423533506</v>
      </c>
      <c r="M33" s="64">
        <v>43550000000</v>
      </c>
      <c r="N33" s="64"/>
      <c r="O33" s="64">
        <v>-81902222774</v>
      </c>
      <c r="P33" s="64"/>
      <c r="Q33" s="64">
        <f>IFERROR(VLOOKUP(A33,'درآمد ناشی از فروش '!$A$9:$Q$29,17,0),0)</f>
        <v>0</v>
      </c>
      <c r="R33" s="64"/>
      <c r="S33" s="64">
        <f t="shared" si="2"/>
        <v>-38352222774</v>
      </c>
      <c r="U33" s="65">
        <f>S33/'جمع درآمدها'!$J$5</f>
        <v>0.31849421592166632</v>
      </c>
      <c r="W33" s="197"/>
      <c r="X33"/>
      <c r="Y33" s="55"/>
    </row>
    <row r="34" spans="1:27" s="55" customFormat="1" ht="51" customHeight="1" x14ac:dyDescent="1.05">
      <c r="A34" s="176" t="s">
        <v>137</v>
      </c>
      <c r="B34" s="176"/>
      <c r="C34" s="63">
        <v>0</v>
      </c>
      <c r="E34" s="63">
        <v>-640545205</v>
      </c>
      <c r="G34" s="230">
        <f>IFERROR(VLOOKUP(A34,'درآمد ناشی از فروش '!$A$9:$Q$29,9,0),0)</f>
        <v>0</v>
      </c>
      <c r="I34" s="64">
        <f t="shared" si="0"/>
        <v>-640545205</v>
      </c>
      <c r="K34" s="65">
        <f t="shared" si="1"/>
        <v>7.5484766877743845E-3</v>
      </c>
      <c r="M34" s="64">
        <v>0</v>
      </c>
      <c r="O34" s="64">
        <v>-640545205</v>
      </c>
      <c r="P34" s="64"/>
      <c r="Q34" s="64">
        <f>IFERROR(VLOOKUP(A34,'درآمد ناشی از فروش '!$A$9:$Q$29,17,0),0)</f>
        <v>0</v>
      </c>
      <c r="S34" s="64">
        <f t="shared" si="2"/>
        <v>-640545205</v>
      </c>
      <c r="U34" s="65">
        <f>S34/'جمع درآمدها'!$J$5</f>
        <v>5.3193772895781628E-3</v>
      </c>
      <c r="V34" s="63"/>
      <c r="X34"/>
      <c r="AA34" s="69">
        <f>SUM(W34:Z34)</f>
        <v>0</v>
      </c>
    </row>
    <row r="35" spans="1:27" s="55" customFormat="1" ht="51" customHeight="1" x14ac:dyDescent="1.05">
      <c r="A35" s="176" t="s">
        <v>98</v>
      </c>
      <c r="B35" s="176"/>
      <c r="C35" s="63">
        <v>0</v>
      </c>
      <c r="E35" s="63">
        <v>-1256813614</v>
      </c>
      <c r="F35" s="162"/>
      <c r="G35" s="230">
        <f>IFERROR(VLOOKUP(A35,'درآمد ناشی از فروش '!$A$9:$Q$29,9,0),0)</f>
        <v>0</v>
      </c>
      <c r="I35" s="64">
        <f>C35+E35+G35</f>
        <v>-1256813614</v>
      </c>
      <c r="J35" s="63"/>
      <c r="K35" s="65">
        <f t="shared" si="1"/>
        <v>1.4810864544925403E-2</v>
      </c>
      <c r="L35" s="63"/>
      <c r="M35" s="64">
        <v>0</v>
      </c>
      <c r="O35" s="64">
        <v>-15998257712</v>
      </c>
      <c r="P35" s="64"/>
      <c r="Q35" s="64">
        <f>IFERROR(VLOOKUP(A35,'درآمد ناشی از فروش '!$A$9:$Q$29,17,0),0)</f>
        <v>0</v>
      </c>
      <c r="R35" s="162"/>
      <c r="S35" s="64">
        <f t="shared" si="2"/>
        <v>-15998257712</v>
      </c>
      <c r="T35" s="63"/>
      <c r="U35" s="65">
        <f>S35/'جمع درآمدها'!$J$5</f>
        <v>0.132856772764432</v>
      </c>
      <c r="V35" s="63"/>
      <c r="X35"/>
      <c r="AA35" s="69"/>
    </row>
    <row r="36" spans="1:27" s="55" customFormat="1" ht="51" customHeight="1" x14ac:dyDescent="1.05">
      <c r="A36" s="176" t="s">
        <v>134</v>
      </c>
      <c r="B36" s="176"/>
      <c r="C36" s="63">
        <v>0</v>
      </c>
      <c r="E36" s="63">
        <v>-3211964152</v>
      </c>
      <c r="F36" s="162"/>
      <c r="G36" s="230">
        <f>IFERROR(VLOOKUP(A36,'درآمد ناشی از فروش '!$A$9:$Q$29,9,0),0)</f>
        <v>0</v>
      </c>
      <c r="I36" s="64">
        <f t="shared" si="0"/>
        <v>-3211964152</v>
      </c>
      <c r="J36" s="63"/>
      <c r="K36" s="65">
        <f t="shared" si="1"/>
        <v>3.7851249738633234E-2</v>
      </c>
      <c r="L36" s="63"/>
      <c r="M36" s="64">
        <v>0</v>
      </c>
      <c r="O36" s="64">
        <v>-3211964152</v>
      </c>
      <c r="P36" s="64"/>
      <c r="Q36" s="64">
        <f>IFERROR(VLOOKUP(A36,'درآمد ناشی از فروش '!$A$9:$Q$29,17,0),0)</f>
        <v>0</v>
      </c>
      <c r="R36" s="162"/>
      <c r="S36" s="64">
        <f t="shared" si="2"/>
        <v>-3211964152</v>
      </c>
      <c r="T36" s="63"/>
      <c r="U36" s="65">
        <f>S36/'جمع درآمدها'!$J$5</f>
        <v>2.6673604035624594E-2</v>
      </c>
      <c r="V36" s="63"/>
      <c r="X36"/>
      <c r="AA36" s="69"/>
    </row>
    <row r="37" spans="1:27" s="162" customFormat="1" ht="51" customHeight="1" x14ac:dyDescent="1.05">
      <c r="A37" s="176" t="s">
        <v>135</v>
      </c>
      <c r="B37" s="176"/>
      <c r="C37" s="63">
        <v>0</v>
      </c>
      <c r="E37" s="63">
        <v>-386008970</v>
      </c>
      <c r="G37" s="230">
        <f>IFERROR(VLOOKUP(A37,'درآمد ناشی از فروش '!$A$9:$Q$29,9,0),0)</f>
        <v>0</v>
      </c>
      <c r="I37" s="64">
        <f t="shared" si="0"/>
        <v>-386008970</v>
      </c>
      <c r="K37" s="65">
        <f t="shared" si="1"/>
        <v>4.5489056643813327E-3</v>
      </c>
      <c r="M37" s="64">
        <v>0</v>
      </c>
      <c r="O37" s="64">
        <v>-386008970</v>
      </c>
      <c r="P37" s="64"/>
      <c r="Q37" s="64">
        <f>IFERROR(VLOOKUP(A37,'درآمد ناشی از فروش '!$A$9:$Q$29,17,0),0)</f>
        <v>0</v>
      </c>
      <c r="S37" s="64">
        <f t="shared" si="2"/>
        <v>-386008970</v>
      </c>
      <c r="U37" s="65">
        <f>S37/'جمع درآمدها'!$J$5</f>
        <v>3.205593192429656E-3</v>
      </c>
      <c r="X37"/>
    </row>
    <row r="38" spans="1:27" s="70" customFormat="1" ht="51" customHeight="1" thickBot="1" x14ac:dyDescent="1.1000000000000001">
      <c r="C38" s="67">
        <f>SUM(C10:C37)</f>
        <v>797304965</v>
      </c>
      <c r="D38" s="55"/>
      <c r="E38" s="67">
        <f>SUM(E10:E37)</f>
        <v>-96468633732</v>
      </c>
      <c r="F38" s="67"/>
      <c r="G38" s="245">
        <f>SUM(G10:G37)</f>
        <v>9066110693</v>
      </c>
      <c r="H38" s="245"/>
      <c r="I38" s="245">
        <f>SUM(I10:I37)</f>
        <v>-86605218074</v>
      </c>
      <c r="J38" s="245"/>
      <c r="K38" s="246">
        <f>SUM(K10:K37)</f>
        <v>1.0205953687081393</v>
      </c>
      <c r="L38" s="63"/>
      <c r="M38" s="67">
        <f>SUM(M10:M37)</f>
        <v>220455991443</v>
      </c>
      <c r="N38" s="55"/>
      <c r="O38" s="67">
        <f>SUM(O10:O37)</f>
        <v>-357033558794</v>
      </c>
      <c r="P38" s="55"/>
      <c r="Q38" s="67">
        <f>SUM(Q10:Q37)</f>
        <v>2523697651</v>
      </c>
      <c r="R38" s="67"/>
      <c r="S38" s="67">
        <f>SUM(S10:S37)</f>
        <v>-134053869700</v>
      </c>
      <c r="T38" s="63"/>
      <c r="U38" s="68">
        <f>SUM(U10:U37)</f>
        <v>1.1132440060374045</v>
      </c>
      <c r="X38"/>
    </row>
    <row r="39" spans="1:27" s="70" customFormat="1" ht="37.5" thickTop="1" x14ac:dyDescent="0.25">
      <c r="X39"/>
    </row>
    <row r="40" spans="1:27" s="70" customFormat="1" ht="42.75" x14ac:dyDescent="1.05">
      <c r="I40" s="229"/>
      <c r="U40" s="236"/>
      <c r="X40"/>
    </row>
    <row r="41" spans="1:27" s="70" customFormat="1" ht="36.75" x14ac:dyDescent="0.25">
      <c r="X41"/>
    </row>
    <row r="42" spans="1:27" s="70" customFormat="1" ht="36.75" x14ac:dyDescent="0.25">
      <c r="X42"/>
    </row>
    <row r="43" spans="1:27" s="70" customFormat="1" ht="36.75" x14ac:dyDescent="0.25">
      <c r="X43"/>
    </row>
    <row r="44" spans="1:27" s="70" customFormat="1" ht="36.75" x14ac:dyDescent="0.25">
      <c r="X44"/>
    </row>
    <row r="45" spans="1:27" s="70" customFormat="1" ht="36.75" x14ac:dyDescent="0.25">
      <c r="X45"/>
    </row>
    <row r="46" spans="1:27" s="70" customFormat="1" ht="36.75" x14ac:dyDescent="0.25">
      <c r="X46"/>
    </row>
    <row r="47" spans="1:27" s="70" customFormat="1" ht="36.75" x14ac:dyDescent="0.25">
      <c r="X47"/>
    </row>
    <row r="48" spans="1:27" s="70" customFormat="1" ht="36.75" x14ac:dyDescent="0.25">
      <c r="X48"/>
    </row>
    <row r="49" spans="1:24" s="70" customFormat="1" ht="36.75" x14ac:dyDescent="0.25">
      <c r="X49"/>
    </row>
    <row r="50" spans="1:24" s="70" customFormat="1" ht="36.75" x14ac:dyDescent="0.25">
      <c r="X50"/>
    </row>
    <row r="51" spans="1:24" s="70" customFormat="1" ht="36.75" x14ac:dyDescent="0.25">
      <c r="X51"/>
    </row>
    <row r="52" spans="1:24" s="70" customFormat="1" ht="36.75" x14ac:dyDescent="0.25">
      <c r="X52"/>
    </row>
    <row r="53" spans="1:24" s="70" customFormat="1" ht="36.75" x14ac:dyDescent="0.25">
      <c r="X53"/>
    </row>
    <row r="54" spans="1:24" s="70" customFormat="1" ht="36.75" x14ac:dyDescent="0.25">
      <c r="X54"/>
    </row>
    <row r="55" spans="1:24" s="70" customFormat="1" ht="36.75" x14ac:dyDescent="0.25">
      <c r="X55"/>
    </row>
    <row r="56" spans="1:24" s="70" customFormat="1" ht="36.75" x14ac:dyDescent="0.25">
      <c r="X56"/>
    </row>
    <row r="57" spans="1:24" s="70" customFormat="1" ht="36.75" x14ac:dyDescent="0.25">
      <c r="X57"/>
    </row>
    <row r="58" spans="1:24" s="70" customFormat="1" ht="36.75" x14ac:dyDescent="0.25"/>
    <row r="59" spans="1:24" ht="36.75" x14ac:dyDescent="0.65">
      <c r="A59" s="70"/>
    </row>
  </sheetData>
  <sortState xmlns:xlrd2="http://schemas.microsoft.com/office/spreadsheetml/2017/richdata2" ref="X16:X57">
    <sortCondition descending="1" ref="X16:X57"/>
  </sortState>
  <mergeCells count="7">
    <mergeCell ref="A2:U2"/>
    <mergeCell ref="A3:U3"/>
    <mergeCell ref="A4:U4"/>
    <mergeCell ref="A8:A9"/>
    <mergeCell ref="M8:U8"/>
    <mergeCell ref="C8:K8"/>
    <mergeCell ref="A6:S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23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R42"/>
  <sheetViews>
    <sheetView rightToLeft="1" view="pageBreakPreview" zoomScale="60" zoomScaleNormal="100" workbookViewId="0">
      <selection activeCell="C9" sqref="C9"/>
    </sheetView>
  </sheetViews>
  <sheetFormatPr defaultColWidth="9.140625" defaultRowHeight="27.75" x14ac:dyDescent="0.65"/>
  <cols>
    <col min="1" max="1" width="42" style="24" bestFit="1" customWidth="1"/>
    <col min="2" max="2" width="1" style="24" customWidth="1"/>
    <col min="3" max="3" width="20.28515625" style="24" customWidth="1"/>
    <col min="4" max="4" width="1" style="24" customWidth="1"/>
    <col min="5" max="5" width="24" style="24" bestFit="1" customWidth="1"/>
    <col min="6" max="6" width="1" style="24" customWidth="1"/>
    <col min="7" max="7" width="21.28515625" style="24" bestFit="1" customWidth="1"/>
    <col min="8" max="8" width="1" style="24" customWidth="1"/>
    <col min="9" max="9" width="21.28515625" style="24" bestFit="1" customWidth="1"/>
    <col min="10" max="10" width="1" style="24" customWidth="1"/>
    <col min="11" max="11" width="20.7109375" style="24" customWidth="1"/>
    <col min="12" max="12" width="1" style="24" customWidth="1"/>
    <col min="13" max="13" width="24" style="24" bestFit="1" customWidth="1"/>
    <col min="14" max="14" width="1" style="24" customWidth="1"/>
    <col min="15" max="15" width="20.5703125" style="24" bestFit="1" customWidth="1"/>
    <col min="16" max="16" width="1" style="24" customWidth="1"/>
    <col min="17" max="17" width="20.5703125" style="24" bestFit="1" customWidth="1"/>
    <col min="18" max="18" width="1" style="24" customWidth="1"/>
    <col min="19" max="19" width="9.140625" style="24" customWidth="1"/>
    <col min="20" max="16384" width="9.140625" style="24"/>
  </cols>
  <sheetData>
    <row r="2" spans="1:18" ht="30" x14ac:dyDescent="0.65">
      <c r="A2" s="271" t="s">
        <v>51</v>
      </c>
      <c r="B2" s="271"/>
      <c r="C2" s="271"/>
      <c r="D2" s="271"/>
      <c r="E2" s="271"/>
      <c r="F2" s="271"/>
      <c r="G2" s="271"/>
      <c r="H2" s="271"/>
      <c r="I2" s="271"/>
      <c r="J2" s="271"/>
      <c r="K2" s="271"/>
      <c r="L2" s="271"/>
      <c r="M2" s="271"/>
      <c r="N2" s="271"/>
      <c r="O2" s="271"/>
      <c r="P2" s="271"/>
      <c r="Q2" s="271"/>
    </row>
    <row r="3" spans="1:18" ht="30" x14ac:dyDescent="0.65">
      <c r="A3" s="271" t="str">
        <f>'سرمایه‌گذاری در سهام '!A3:U3</f>
        <v>صورت وضعیت درآمدها</v>
      </c>
      <c r="B3" s="271"/>
      <c r="C3" s="271" t="s">
        <v>18</v>
      </c>
      <c r="D3" s="271" t="s">
        <v>18</v>
      </c>
      <c r="E3" s="271" t="s">
        <v>18</v>
      </c>
      <c r="F3" s="271" t="s">
        <v>18</v>
      </c>
      <c r="G3" s="271" t="s">
        <v>18</v>
      </c>
      <c r="H3" s="271"/>
      <c r="I3" s="271"/>
      <c r="J3" s="271"/>
      <c r="K3" s="271"/>
      <c r="L3" s="271"/>
      <c r="M3" s="271"/>
      <c r="N3" s="271"/>
      <c r="O3" s="271"/>
      <c r="P3" s="271"/>
      <c r="Q3" s="271"/>
    </row>
    <row r="4" spans="1:18" ht="30" x14ac:dyDescent="0.65">
      <c r="A4" s="271" t="str">
        <f>'سرمایه‌گذاری در سهام '!A4:U4</f>
        <v>برای ماه منتهی به 1403/05/31</v>
      </c>
      <c r="B4" s="271"/>
      <c r="C4" s="271">
        <f>'سرمایه‌گذاری در سهام '!A4:U4</f>
        <v>0</v>
      </c>
      <c r="D4" s="271" t="s">
        <v>46</v>
      </c>
      <c r="E4" s="271" t="s">
        <v>46</v>
      </c>
      <c r="F4" s="271" t="s">
        <v>46</v>
      </c>
      <c r="G4" s="271" t="s">
        <v>46</v>
      </c>
      <c r="H4" s="271"/>
      <c r="I4" s="271"/>
      <c r="J4" s="271"/>
      <c r="K4" s="271"/>
      <c r="L4" s="271"/>
      <c r="M4" s="271"/>
      <c r="N4" s="271"/>
      <c r="O4" s="271"/>
      <c r="P4" s="271"/>
      <c r="Q4" s="271"/>
    </row>
    <row r="5" spans="1:18" ht="30" x14ac:dyDescent="0.65"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</row>
    <row r="6" spans="1:18" ht="32.25" x14ac:dyDescent="0.65">
      <c r="A6" s="272" t="s">
        <v>62</v>
      </c>
      <c r="B6" s="272"/>
      <c r="C6" s="272"/>
      <c r="D6" s="272"/>
      <c r="E6" s="272"/>
      <c r="F6" s="272"/>
      <c r="G6" s="272"/>
      <c r="H6" s="272"/>
      <c r="I6" s="272"/>
      <c r="J6" s="272"/>
      <c r="K6" s="272"/>
      <c r="L6" s="272"/>
      <c r="M6" s="272"/>
      <c r="N6" s="272"/>
      <c r="O6" s="272"/>
      <c r="P6" s="272"/>
      <c r="Q6" s="272"/>
    </row>
    <row r="7" spans="1:18" ht="32.25" x14ac:dyDescent="0.65">
      <c r="A7" s="26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</row>
    <row r="8" spans="1:18" ht="30" x14ac:dyDescent="0.65">
      <c r="A8" s="271" t="s">
        <v>22</v>
      </c>
      <c r="C8" s="271" t="str">
        <f>'درآمد ناشی از فروش '!C7</f>
        <v>طی مرداد ماه</v>
      </c>
      <c r="D8" s="271" t="s">
        <v>20</v>
      </c>
      <c r="E8" s="271" t="s">
        <v>20</v>
      </c>
      <c r="F8" s="271" t="s">
        <v>20</v>
      </c>
      <c r="G8" s="271" t="s">
        <v>20</v>
      </c>
      <c r="H8" s="271" t="s">
        <v>20</v>
      </c>
      <c r="I8" s="271" t="s">
        <v>20</v>
      </c>
      <c r="K8" s="271" t="str">
        <f>'درآمد ناشی از فروش '!K7</f>
        <v>از ابتدای سال مالی تا پایان مرداد ماه</v>
      </c>
      <c r="L8" s="271" t="s">
        <v>21</v>
      </c>
      <c r="M8" s="271" t="s">
        <v>21</v>
      </c>
      <c r="N8" s="271" t="s">
        <v>21</v>
      </c>
      <c r="O8" s="271" t="s">
        <v>21</v>
      </c>
      <c r="P8" s="271" t="s">
        <v>21</v>
      </c>
      <c r="Q8" s="271" t="s">
        <v>21</v>
      </c>
    </row>
    <row r="9" spans="1:18" ht="72.75" customHeight="1" thickBot="1" x14ac:dyDescent="0.7">
      <c r="A9" s="271" t="s">
        <v>22</v>
      </c>
      <c r="C9" s="27" t="s">
        <v>47</v>
      </c>
      <c r="D9" s="28"/>
      <c r="E9" s="27" t="s">
        <v>38</v>
      </c>
      <c r="F9" s="28"/>
      <c r="G9" s="27" t="s">
        <v>39</v>
      </c>
      <c r="H9" s="28"/>
      <c r="I9" s="27" t="s">
        <v>48</v>
      </c>
      <c r="J9" s="28"/>
      <c r="K9" s="27" t="s">
        <v>47</v>
      </c>
      <c r="L9" s="28"/>
      <c r="M9" s="27" t="s">
        <v>38</v>
      </c>
      <c r="N9" s="28"/>
      <c r="O9" s="27" t="s">
        <v>39</v>
      </c>
      <c r="P9" s="28"/>
      <c r="Q9" s="27" t="s">
        <v>48</v>
      </c>
    </row>
    <row r="10" spans="1:18" ht="30" customHeight="1" x14ac:dyDescent="0.75">
      <c r="A10" s="2"/>
      <c r="B10" s="1"/>
      <c r="C10" s="21">
        <v>0</v>
      </c>
      <c r="D10" s="5"/>
      <c r="E10" s="21">
        <v>0</v>
      </c>
      <c r="F10" s="21"/>
      <c r="G10" s="21">
        <v>0</v>
      </c>
      <c r="H10" s="21"/>
      <c r="I10" s="21">
        <f>C10+E10+G10</f>
        <v>0</v>
      </c>
      <c r="J10" s="21"/>
      <c r="K10" s="21">
        <v>0</v>
      </c>
      <c r="L10" s="21"/>
      <c r="M10" s="21">
        <v>0</v>
      </c>
      <c r="N10" s="21"/>
      <c r="O10" s="21">
        <v>0</v>
      </c>
      <c r="P10" s="21"/>
      <c r="Q10" s="21">
        <v>0</v>
      </c>
    </row>
    <row r="11" spans="1:18" ht="43.5" thickBot="1" x14ac:dyDescent="1.1000000000000001">
      <c r="C11" s="29">
        <f t="shared" ref="C11:P11" si="0">SUM(C10:C10)</f>
        <v>0</v>
      </c>
      <c r="D11" s="22">
        <f t="shared" si="0"/>
        <v>0</v>
      </c>
      <c r="E11" s="29">
        <f t="shared" si="0"/>
        <v>0</v>
      </c>
      <c r="F11" s="29">
        <f t="shared" si="0"/>
        <v>0</v>
      </c>
      <c r="G11" s="29">
        <f t="shared" si="0"/>
        <v>0</v>
      </c>
      <c r="H11" s="29">
        <f t="shared" si="0"/>
        <v>0</v>
      </c>
      <c r="I11" s="29">
        <f t="shared" si="0"/>
        <v>0</v>
      </c>
      <c r="J11" s="29">
        <f t="shared" si="0"/>
        <v>0</v>
      </c>
      <c r="K11" s="29">
        <f t="shared" si="0"/>
        <v>0</v>
      </c>
      <c r="L11" s="29">
        <f t="shared" si="0"/>
        <v>0</v>
      </c>
      <c r="M11" s="29">
        <f t="shared" si="0"/>
        <v>0</v>
      </c>
      <c r="N11" s="29">
        <f t="shared" si="0"/>
        <v>0</v>
      </c>
      <c r="O11" s="29">
        <f t="shared" si="0"/>
        <v>0</v>
      </c>
      <c r="P11" s="29">
        <f t="shared" si="0"/>
        <v>0</v>
      </c>
      <c r="Q11" s="29">
        <f>SUM(Q10:Q10)</f>
        <v>0</v>
      </c>
      <c r="R11" s="30">
        <f t="shared" ref="R11" si="1">SUM(R10:R10)</f>
        <v>0</v>
      </c>
    </row>
    <row r="12" spans="1:18" ht="28.5" thickTop="1" x14ac:dyDescent="0.65"/>
    <row r="13" spans="1:18" x14ac:dyDescent="0.65">
      <c r="M13" s="31"/>
    </row>
    <row r="14" spans="1:18" x14ac:dyDescent="0.65">
      <c r="M14" s="31"/>
    </row>
    <row r="15" spans="1:18" x14ac:dyDescent="0.65">
      <c r="M15" s="31"/>
    </row>
    <row r="16" spans="1:18" x14ac:dyDescent="0.65">
      <c r="M16" s="31"/>
    </row>
    <row r="17" spans="13:13" x14ac:dyDescent="0.65">
      <c r="M17" s="31"/>
    </row>
    <row r="18" spans="13:13" x14ac:dyDescent="0.65">
      <c r="M18" s="31"/>
    </row>
    <row r="19" spans="13:13" x14ac:dyDescent="0.65">
      <c r="M19" s="31"/>
    </row>
    <row r="20" spans="13:13" x14ac:dyDescent="0.65">
      <c r="M20" s="31"/>
    </row>
    <row r="21" spans="13:13" x14ac:dyDescent="0.65">
      <c r="M21" s="31"/>
    </row>
    <row r="22" spans="13:13" x14ac:dyDescent="0.65">
      <c r="M22" s="31"/>
    </row>
    <row r="23" spans="13:13" x14ac:dyDescent="0.65">
      <c r="M23" s="31"/>
    </row>
    <row r="24" spans="13:13" x14ac:dyDescent="0.65">
      <c r="M24" s="31"/>
    </row>
    <row r="25" spans="13:13" x14ac:dyDescent="0.65">
      <c r="M25" s="31"/>
    </row>
    <row r="26" spans="13:13" x14ac:dyDescent="0.65">
      <c r="M26" s="31"/>
    </row>
    <row r="27" spans="13:13" x14ac:dyDescent="0.65">
      <c r="M27" s="31"/>
    </row>
    <row r="28" spans="13:13" x14ac:dyDescent="0.65">
      <c r="M28" s="31"/>
    </row>
    <row r="29" spans="13:13" x14ac:dyDescent="0.65">
      <c r="M29" s="31"/>
    </row>
    <row r="30" spans="13:13" x14ac:dyDescent="0.65">
      <c r="M30" s="31"/>
    </row>
    <row r="31" spans="13:13" x14ac:dyDescent="0.65">
      <c r="M31" s="31"/>
    </row>
    <row r="32" spans="13:13" x14ac:dyDescent="0.65">
      <c r="M32" s="31"/>
    </row>
    <row r="33" spans="13:13" x14ac:dyDescent="0.65">
      <c r="M33" s="31"/>
    </row>
    <row r="34" spans="13:13" x14ac:dyDescent="0.65">
      <c r="M34" s="31"/>
    </row>
    <row r="35" spans="13:13" x14ac:dyDescent="0.65">
      <c r="M35" s="31"/>
    </row>
    <row r="36" spans="13:13" x14ac:dyDescent="0.65">
      <c r="M36" s="31"/>
    </row>
    <row r="37" spans="13:13" x14ac:dyDescent="0.65">
      <c r="M37" s="31"/>
    </row>
    <row r="38" spans="13:13" x14ac:dyDescent="0.65">
      <c r="M38" s="31"/>
    </row>
    <row r="39" spans="13:13" x14ac:dyDescent="0.65">
      <c r="M39" s="31"/>
    </row>
    <row r="40" spans="13:13" x14ac:dyDescent="0.65">
      <c r="M40" s="31"/>
    </row>
    <row r="41" spans="13:13" x14ac:dyDescent="0.65">
      <c r="M41" s="31"/>
    </row>
    <row r="42" spans="13:13" x14ac:dyDescent="0.65">
      <c r="M42" s="31"/>
    </row>
  </sheetData>
  <mergeCells count="7">
    <mergeCell ref="A2:Q2"/>
    <mergeCell ref="A3:Q3"/>
    <mergeCell ref="A4:Q4"/>
    <mergeCell ref="A8:A9"/>
    <mergeCell ref="C8:I8"/>
    <mergeCell ref="K8:Q8"/>
    <mergeCell ref="A6:Q6"/>
  </mergeCells>
  <pageMargins left="0.7" right="0.7" top="0.75" bottom="0.75" header="0.3" footer="0.3"/>
  <pageSetup paperSize="9" scale="58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N41"/>
  <sheetViews>
    <sheetView rightToLeft="1" view="pageBreakPreview" topLeftCell="A6" zoomScaleNormal="100" zoomScaleSheetLayoutView="100" workbookViewId="0">
      <selection activeCell="C24" sqref="C24"/>
    </sheetView>
  </sheetViews>
  <sheetFormatPr defaultColWidth="9.140625" defaultRowHeight="22.5" x14ac:dyDescent="0.55000000000000004"/>
  <cols>
    <col min="1" max="1" width="26.140625" style="145" bestFit="1" customWidth="1"/>
    <col min="2" max="2" width="1" style="145" customWidth="1"/>
    <col min="3" max="3" width="32.5703125" style="145" bestFit="1" customWidth="1"/>
    <col min="4" max="4" width="1" style="145" customWidth="1"/>
    <col min="5" max="5" width="15.42578125" style="147" bestFit="1" customWidth="1"/>
    <col min="6" max="6" width="1" style="145" customWidth="1"/>
    <col min="7" max="7" width="32.5703125" style="145" bestFit="1" customWidth="1"/>
    <col min="8" max="8" width="1" style="145" customWidth="1"/>
    <col min="9" max="9" width="13.5703125" style="147" bestFit="1" customWidth="1"/>
    <col min="10" max="10" width="1" style="145" customWidth="1"/>
    <col min="11" max="11" width="9.140625" style="145" customWidth="1"/>
    <col min="12" max="16384" width="9.140625" style="145"/>
  </cols>
  <sheetData>
    <row r="2" spans="1:14" ht="24" x14ac:dyDescent="0.55000000000000004">
      <c r="A2" s="273" t="s">
        <v>51</v>
      </c>
      <c r="B2" s="273"/>
      <c r="C2" s="273"/>
      <c r="D2" s="273"/>
      <c r="E2" s="273"/>
      <c r="F2" s="273"/>
      <c r="G2" s="273"/>
      <c r="H2" s="273"/>
      <c r="I2" s="273"/>
      <c r="J2" s="273"/>
      <c r="K2" s="273"/>
    </row>
    <row r="3" spans="1:14" ht="24" x14ac:dyDescent="0.55000000000000004">
      <c r="A3" s="273" t="str">
        <f>'سرمایه‌گذاری در اوراق بهادار '!A3:Q3</f>
        <v>صورت وضعیت درآمدها</v>
      </c>
      <c r="B3" s="273" t="s">
        <v>18</v>
      </c>
      <c r="C3" s="273" t="s">
        <v>18</v>
      </c>
      <c r="D3" s="273" t="s">
        <v>18</v>
      </c>
      <c r="E3" s="273"/>
      <c r="F3" s="273"/>
      <c r="G3" s="273"/>
      <c r="H3" s="273"/>
      <c r="I3" s="273"/>
      <c r="J3" s="273"/>
      <c r="K3" s="273"/>
    </row>
    <row r="4" spans="1:14" ht="26.25" x14ac:dyDescent="0.6">
      <c r="A4" s="261" t="str">
        <f>'سرمایه‌گذاری در اوراق بهادار '!A4:Q4</f>
        <v>برای ماه منتهی به 1403/05/31</v>
      </c>
      <c r="B4" s="261" t="s">
        <v>71</v>
      </c>
      <c r="C4" s="261" t="s">
        <v>0</v>
      </c>
      <c r="D4" s="261" t="s">
        <v>0</v>
      </c>
      <c r="E4" s="261"/>
      <c r="F4" s="261"/>
      <c r="G4" s="261"/>
      <c r="H4" s="261"/>
      <c r="I4" s="261"/>
      <c r="J4" s="261"/>
      <c r="K4" s="261"/>
      <c r="L4" s="96"/>
    </row>
    <row r="5" spans="1:14" ht="24" x14ac:dyDescent="0.55000000000000004">
      <c r="B5" s="146"/>
      <c r="C5" s="146"/>
      <c r="D5" s="146"/>
      <c r="E5" s="146"/>
      <c r="F5" s="146"/>
      <c r="G5" s="146"/>
    </row>
    <row r="6" spans="1:14" ht="28.5" x14ac:dyDescent="0.55000000000000004">
      <c r="A6" s="265" t="s">
        <v>61</v>
      </c>
      <c r="B6" s="265"/>
      <c r="C6" s="265"/>
      <c r="D6" s="265"/>
      <c r="E6" s="265"/>
      <c r="F6" s="265"/>
      <c r="G6" s="265"/>
      <c r="H6" s="265"/>
      <c r="I6" s="265"/>
      <c r="J6" s="265"/>
    </row>
    <row r="7" spans="1:14" ht="28.5" x14ac:dyDescent="0.55000000000000004">
      <c r="A7" s="107"/>
      <c r="B7" s="107"/>
      <c r="C7" s="107"/>
      <c r="D7" s="107"/>
      <c r="E7" s="148"/>
      <c r="F7" s="107"/>
      <c r="G7" s="107"/>
      <c r="H7" s="107"/>
      <c r="I7" s="148"/>
      <c r="J7" s="107"/>
    </row>
    <row r="8" spans="1:14" ht="24.75" thickBot="1" x14ac:dyDescent="0.6">
      <c r="A8" s="274" t="s">
        <v>41</v>
      </c>
      <c r="B8" s="274" t="s">
        <v>41</v>
      </c>
      <c r="C8" s="274" t="str">
        <f>'درآمد ناشی از فروش '!C7</f>
        <v>طی مرداد ماه</v>
      </c>
      <c r="D8" s="274" t="s">
        <v>20</v>
      </c>
      <c r="E8" s="274" t="s">
        <v>20</v>
      </c>
      <c r="G8" s="274" t="str">
        <f>'درآمد ناشی از فروش '!K7</f>
        <v>از ابتدای سال مالی تا پایان مرداد ماه</v>
      </c>
      <c r="H8" s="274" t="s">
        <v>21</v>
      </c>
      <c r="I8" s="274" t="s">
        <v>21</v>
      </c>
    </row>
    <row r="9" spans="1:14" ht="32.25" thickBot="1" x14ac:dyDescent="0.6">
      <c r="A9" s="149" t="s">
        <v>42</v>
      </c>
      <c r="C9" s="149" t="s">
        <v>43</v>
      </c>
      <c r="E9" s="150" t="s">
        <v>44</v>
      </c>
      <c r="G9" s="149" t="s">
        <v>43</v>
      </c>
      <c r="I9" s="150" t="s">
        <v>44</v>
      </c>
    </row>
    <row r="10" spans="1:14" ht="24.75" x14ac:dyDescent="0.6">
      <c r="A10" s="104" t="s">
        <v>49</v>
      </c>
      <c r="B10" s="104"/>
      <c r="C10" s="168">
        <v>641598707</v>
      </c>
      <c r="D10" s="151"/>
      <c r="E10" s="152">
        <f>C10/$C$15</f>
        <v>0.99839582241215752</v>
      </c>
      <c r="F10" s="151"/>
      <c r="G10" s="168">
        <v>645871006</v>
      </c>
      <c r="H10" s="151"/>
      <c r="I10" s="152">
        <f>G10/$G$15</f>
        <v>0.98784006970808536</v>
      </c>
      <c r="K10" s="153"/>
      <c r="L10" s="154"/>
      <c r="M10" s="153"/>
      <c r="N10" s="154"/>
    </row>
    <row r="11" spans="1:14" ht="24.75" x14ac:dyDescent="0.6">
      <c r="A11" s="104" t="s">
        <v>76</v>
      </c>
      <c r="B11" s="104"/>
      <c r="C11" s="169">
        <v>1010518</v>
      </c>
      <c r="D11" s="151"/>
      <c r="E11" s="152">
        <f t="shared" ref="E11:E14" si="0">C11/$C$15</f>
        <v>1.5724734770581272E-3</v>
      </c>
      <c r="F11" s="151"/>
      <c r="G11" s="169">
        <v>2216916</v>
      </c>
      <c r="H11" s="151"/>
      <c r="I11" s="152">
        <f t="shared" ref="I11:I14" si="1">G11/$G$15</f>
        <v>3.3907056295030061E-3</v>
      </c>
      <c r="K11" s="153"/>
      <c r="L11" s="154"/>
      <c r="M11" s="153"/>
      <c r="N11" s="154"/>
    </row>
    <row r="12" spans="1:14" ht="24.75" x14ac:dyDescent="0.6">
      <c r="A12" s="104" t="s">
        <v>83</v>
      </c>
      <c r="B12" s="104"/>
      <c r="C12" s="169">
        <v>6362</v>
      </c>
      <c r="D12" s="151"/>
      <c r="E12" s="152">
        <f t="shared" si="0"/>
        <v>9.8999486016516338E-6</v>
      </c>
      <c r="F12" s="151"/>
      <c r="G12" s="169">
        <v>31146</v>
      </c>
      <c r="H12" s="151"/>
      <c r="I12" s="152">
        <f t="shared" si="1"/>
        <v>4.7636860186177837E-5</v>
      </c>
      <c r="K12" s="153"/>
      <c r="L12" s="154"/>
      <c r="M12" s="153"/>
      <c r="N12" s="154"/>
    </row>
    <row r="13" spans="1:14" ht="24.75" x14ac:dyDescent="0.6">
      <c r="A13" s="104" t="s">
        <v>84</v>
      </c>
      <c r="B13" s="104"/>
      <c r="C13" s="169">
        <v>4781</v>
      </c>
      <c r="D13" s="151"/>
      <c r="E13" s="152">
        <f t="shared" si="0"/>
        <v>7.4397444615681324E-6</v>
      </c>
      <c r="F13" s="151"/>
      <c r="G13" s="169">
        <v>23402</v>
      </c>
      <c r="H13" s="151"/>
      <c r="I13" s="152">
        <f t="shared" si="1"/>
        <v>3.5792647597666917E-5</v>
      </c>
      <c r="K13" s="153"/>
      <c r="L13" s="154"/>
      <c r="M13" s="153"/>
      <c r="N13" s="154"/>
    </row>
    <row r="14" spans="1:14" ht="24.75" x14ac:dyDescent="0.6">
      <c r="A14" s="104" t="s">
        <v>104</v>
      </c>
      <c r="B14" s="104"/>
      <c r="C14" s="170">
        <v>9231</v>
      </c>
      <c r="D14" s="151"/>
      <c r="E14" s="152">
        <f t="shared" si="0"/>
        <v>1.4364417721132698E-5</v>
      </c>
      <c r="F14" s="151"/>
      <c r="G14" s="170">
        <v>5678959</v>
      </c>
      <c r="H14" s="151"/>
      <c r="I14" s="152">
        <f t="shared" si="1"/>
        <v>8.6857951546277633E-3</v>
      </c>
      <c r="K14" s="153"/>
      <c r="L14" s="154"/>
      <c r="M14" s="153"/>
      <c r="N14" s="154"/>
    </row>
    <row r="15" spans="1:14" s="96" customFormat="1" ht="36.75" customHeight="1" thickBot="1" x14ac:dyDescent="0.65">
      <c r="C15" s="283">
        <f>SUM(C10:C14)</f>
        <v>642629599</v>
      </c>
      <c r="D15" s="151">
        <f t="shared" ref="D15:J15" si="2">SUM(D10:D12)</f>
        <v>0</v>
      </c>
      <c r="E15" s="155">
        <f>SUM(E10:E14)</f>
        <v>1</v>
      </c>
      <c r="F15" s="151">
        <f t="shared" si="2"/>
        <v>0</v>
      </c>
      <c r="G15" s="283">
        <f>SUM(G10:G14)</f>
        <v>653821429</v>
      </c>
      <c r="H15" s="151">
        <f t="shared" si="2"/>
        <v>0</v>
      </c>
      <c r="I15" s="155">
        <f>SUM(I10:I14)</f>
        <v>1</v>
      </c>
      <c r="J15" s="96">
        <f t="shared" si="2"/>
        <v>0</v>
      </c>
      <c r="K15" s="103"/>
    </row>
    <row r="16" spans="1:14" ht="23.25" thickTop="1" x14ac:dyDescent="0.55000000000000004">
      <c r="C16" s="156"/>
      <c r="G16" s="156"/>
      <c r="K16" s="157"/>
    </row>
    <row r="17" spans="3:11" x14ac:dyDescent="0.55000000000000004">
      <c r="C17" s="156"/>
      <c r="E17" s="214"/>
      <c r="G17" s="156"/>
      <c r="I17" s="214"/>
      <c r="K17" s="157"/>
    </row>
    <row r="18" spans="3:11" x14ac:dyDescent="0.55000000000000004">
      <c r="C18" s="156"/>
      <c r="E18" s="233"/>
      <c r="G18" s="156"/>
      <c r="I18" s="214"/>
      <c r="K18" s="157"/>
    </row>
    <row r="19" spans="3:11" x14ac:dyDescent="0.55000000000000004">
      <c r="C19" s="153"/>
      <c r="E19" s="214"/>
      <c r="G19" s="153"/>
      <c r="I19" s="214"/>
      <c r="K19" s="157"/>
    </row>
    <row r="20" spans="3:11" x14ac:dyDescent="0.55000000000000004">
      <c r="C20" s="153"/>
      <c r="E20" s="214"/>
      <c r="G20" s="153"/>
      <c r="I20" s="214"/>
      <c r="K20" s="157"/>
    </row>
    <row r="21" spans="3:11" x14ac:dyDescent="0.55000000000000004">
      <c r="C21" s="156"/>
      <c r="E21" s="214"/>
      <c r="G21" s="156"/>
      <c r="I21" s="214"/>
      <c r="K21" s="157"/>
    </row>
    <row r="22" spans="3:11" ht="24.75" x14ac:dyDescent="0.6">
      <c r="C22" s="232"/>
      <c r="G22" s="232"/>
      <c r="I22" s="214"/>
      <c r="K22" s="157"/>
    </row>
    <row r="23" spans="3:11" ht="24.75" x14ac:dyDescent="0.6">
      <c r="C23" s="232"/>
      <c r="G23" s="232"/>
      <c r="K23" s="157"/>
    </row>
    <row r="24" spans="3:11" ht="24.75" x14ac:dyDescent="0.6">
      <c r="C24" s="232"/>
      <c r="G24" s="232"/>
      <c r="K24" s="157"/>
    </row>
    <row r="25" spans="3:11" ht="24.75" x14ac:dyDescent="0.6">
      <c r="C25" s="232"/>
      <c r="G25" s="232"/>
      <c r="K25" s="157"/>
    </row>
    <row r="26" spans="3:11" ht="24.75" x14ac:dyDescent="0.6">
      <c r="C26" s="232"/>
      <c r="G26" s="232"/>
      <c r="K26" s="157"/>
    </row>
    <row r="27" spans="3:11" ht="24.75" x14ac:dyDescent="0.6">
      <c r="C27" s="232"/>
      <c r="K27" s="157"/>
    </row>
    <row r="28" spans="3:11" x14ac:dyDescent="0.55000000000000004">
      <c r="C28" s="153"/>
      <c r="G28" s="153"/>
      <c r="K28" s="157"/>
    </row>
    <row r="29" spans="3:11" x14ac:dyDescent="0.55000000000000004">
      <c r="C29" s="156"/>
      <c r="G29" s="156"/>
      <c r="K29" s="157"/>
    </row>
    <row r="30" spans="3:11" x14ac:dyDescent="0.55000000000000004">
      <c r="K30" s="157"/>
    </row>
    <row r="31" spans="3:11" x14ac:dyDescent="0.55000000000000004">
      <c r="K31" s="157"/>
    </row>
    <row r="32" spans="3:11" x14ac:dyDescent="0.55000000000000004">
      <c r="K32" s="157"/>
    </row>
    <row r="33" spans="11:11" x14ac:dyDescent="0.55000000000000004">
      <c r="K33" s="157"/>
    </row>
    <row r="34" spans="11:11" x14ac:dyDescent="0.55000000000000004">
      <c r="K34" s="157"/>
    </row>
    <row r="35" spans="11:11" x14ac:dyDescent="0.55000000000000004">
      <c r="K35" s="157"/>
    </row>
    <row r="36" spans="11:11" x14ac:dyDescent="0.55000000000000004">
      <c r="K36" s="157"/>
    </row>
    <row r="37" spans="11:11" x14ac:dyDescent="0.55000000000000004">
      <c r="K37" s="157"/>
    </row>
    <row r="38" spans="11:11" x14ac:dyDescent="0.55000000000000004">
      <c r="K38" s="157"/>
    </row>
    <row r="39" spans="11:11" x14ac:dyDescent="0.55000000000000004">
      <c r="K39" s="157"/>
    </row>
    <row r="40" spans="11:11" x14ac:dyDescent="0.55000000000000004">
      <c r="K40" s="157"/>
    </row>
    <row r="41" spans="11:11" x14ac:dyDescent="0.55000000000000004">
      <c r="K41" s="157"/>
    </row>
  </sheetData>
  <mergeCells count="7">
    <mergeCell ref="A2:K2"/>
    <mergeCell ref="A3:K3"/>
    <mergeCell ref="A4:K4"/>
    <mergeCell ref="G8:I8"/>
    <mergeCell ref="A8:B8"/>
    <mergeCell ref="C8:E8"/>
    <mergeCell ref="A6:J6"/>
  </mergeCells>
  <pageMargins left="0.7" right="0.7" top="0.75" bottom="0.75" header="0.3" footer="0.3"/>
  <pageSetup paperSize="9" scale="6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2:M42"/>
  <sheetViews>
    <sheetView rightToLeft="1" view="pageBreakPreview" zoomScaleNormal="100" zoomScaleSheetLayoutView="100" workbookViewId="0">
      <selection activeCell="F24" sqref="F24"/>
    </sheetView>
  </sheetViews>
  <sheetFormatPr defaultColWidth="12.140625" defaultRowHeight="22.5" x14ac:dyDescent="0.55000000000000004"/>
  <cols>
    <col min="1" max="1" width="42.42578125" style="145" bestFit="1" customWidth="1"/>
    <col min="2" max="2" width="0.5703125" style="145" customWidth="1"/>
    <col min="3" max="3" width="23.42578125" style="145" bestFit="1" customWidth="1"/>
    <col min="4" max="4" width="0.7109375" style="145" customWidth="1"/>
    <col min="5" max="5" width="43.7109375" style="145" customWidth="1"/>
    <col min="6" max="6" width="12.7109375" style="145" bestFit="1" customWidth="1"/>
    <col min="7" max="7" width="14" style="145" bestFit="1" customWidth="1"/>
    <col min="8" max="16384" width="12.140625" style="145"/>
  </cols>
  <sheetData>
    <row r="2" spans="1:13" ht="24" x14ac:dyDescent="0.55000000000000004">
      <c r="A2" s="273" t="s">
        <v>51</v>
      </c>
      <c r="B2" s="273"/>
      <c r="C2" s="273"/>
      <c r="D2" s="273"/>
      <c r="E2" s="273"/>
    </row>
    <row r="3" spans="1:13" ht="24" x14ac:dyDescent="0.55000000000000004">
      <c r="A3" s="273" t="s">
        <v>18</v>
      </c>
      <c r="B3" s="273" t="s">
        <v>18</v>
      </c>
      <c r="C3" s="273" t="s">
        <v>18</v>
      </c>
      <c r="D3" s="273" t="s">
        <v>18</v>
      </c>
      <c r="E3" s="273"/>
    </row>
    <row r="4" spans="1:13" ht="24" x14ac:dyDescent="0.55000000000000004">
      <c r="A4" s="273" t="str">
        <f>'درآمد سپرده بانکی '!A4:K4</f>
        <v>برای ماه منتهی به 1403/05/31</v>
      </c>
      <c r="B4" s="273" t="s">
        <v>0</v>
      </c>
      <c r="C4" s="273" t="s">
        <v>0</v>
      </c>
      <c r="D4" s="273" t="s">
        <v>0</v>
      </c>
      <c r="E4" s="273"/>
    </row>
    <row r="5" spans="1:13" ht="24" x14ac:dyDescent="0.55000000000000004">
      <c r="A5" s="146"/>
      <c r="B5" s="146"/>
      <c r="C5" s="146"/>
      <c r="D5" s="146"/>
      <c r="E5" s="146"/>
    </row>
    <row r="6" spans="1:13" ht="28.5" x14ac:dyDescent="0.55000000000000004">
      <c r="A6" s="265" t="s">
        <v>63</v>
      </c>
      <c r="B6" s="265"/>
      <c r="C6" s="265"/>
      <c r="D6" s="265"/>
      <c r="E6" s="265"/>
    </row>
    <row r="7" spans="1:13" ht="28.5" x14ac:dyDescent="0.55000000000000004">
      <c r="A7" s="107"/>
      <c r="B7" s="107"/>
      <c r="C7" s="107"/>
      <c r="D7" s="107"/>
      <c r="E7" s="107"/>
    </row>
    <row r="8" spans="1:13" ht="24.75" thickBot="1" x14ac:dyDescent="0.6">
      <c r="A8" s="273" t="s">
        <v>45</v>
      </c>
      <c r="C8" s="158" t="str">
        <f>'درآمد ناشی از فروش '!C7</f>
        <v>طی مرداد ماه</v>
      </c>
      <c r="E8" s="159" t="str">
        <f>'درآمد ناشی از فروش '!K7</f>
        <v>از ابتدای سال مالی تا پایان مرداد ماه</v>
      </c>
      <c r="G8" s="102"/>
    </row>
    <row r="9" spans="1:13" ht="24.75" thickBot="1" x14ac:dyDescent="0.6">
      <c r="A9" s="274" t="s">
        <v>45</v>
      </c>
      <c r="C9" s="158" t="s">
        <v>15</v>
      </c>
      <c r="E9" s="158" t="s">
        <v>15</v>
      </c>
      <c r="G9" s="102"/>
    </row>
    <row r="10" spans="1:13" ht="24" x14ac:dyDescent="0.6">
      <c r="A10" s="160" t="s">
        <v>50</v>
      </c>
      <c r="C10" s="207">
        <v>0</v>
      </c>
      <c r="E10" s="168">
        <v>2897379514</v>
      </c>
      <c r="F10" s="102"/>
      <c r="G10" s="153"/>
      <c r="H10" s="153"/>
      <c r="I10" s="153"/>
      <c r="J10" s="153"/>
      <c r="K10" s="153"/>
    </row>
    <row r="11" spans="1:13" ht="24" x14ac:dyDescent="0.6">
      <c r="A11" s="160" t="s">
        <v>75</v>
      </c>
      <c r="C11" s="170">
        <v>39947588</v>
      </c>
      <c r="E11" s="170">
        <v>136039921</v>
      </c>
      <c r="F11" s="102"/>
      <c r="G11" s="153"/>
      <c r="H11" s="153"/>
      <c r="I11" s="153"/>
      <c r="J11" s="153"/>
      <c r="K11" s="153"/>
    </row>
    <row r="12" spans="1:13" ht="27" thickBot="1" x14ac:dyDescent="0.7">
      <c r="A12" s="160" t="s">
        <v>26</v>
      </c>
      <c r="C12" s="292">
        <f>SUM(C10:C11)</f>
        <v>39947588</v>
      </c>
      <c r="D12" s="96"/>
      <c r="E12" s="293">
        <f>SUM(E10:E11)</f>
        <v>3033419435</v>
      </c>
    </row>
    <row r="13" spans="1:13" ht="23.25" thickTop="1" x14ac:dyDescent="0.55000000000000004">
      <c r="M13" s="157"/>
    </row>
    <row r="14" spans="1:13" x14ac:dyDescent="0.55000000000000004">
      <c r="A14"/>
      <c r="B14"/>
      <c r="C14"/>
      <c r="D14"/>
      <c r="E14"/>
      <c r="F14"/>
      <c r="G14"/>
      <c r="H14"/>
      <c r="M14" s="157"/>
    </row>
    <row r="15" spans="1:13" x14ac:dyDescent="0.55000000000000004">
      <c r="A15"/>
      <c r="B15"/>
      <c r="C15"/>
      <c r="D15"/>
      <c r="E15"/>
      <c r="F15"/>
      <c r="G15"/>
      <c r="H15"/>
      <c r="M15" s="157"/>
    </row>
    <row r="16" spans="1:13" x14ac:dyDescent="0.55000000000000004">
      <c r="A16"/>
      <c r="B16"/>
      <c r="C16"/>
      <c r="D16"/>
      <c r="E16"/>
      <c r="F16"/>
      <c r="G16"/>
      <c r="H16"/>
      <c r="M16" s="157"/>
    </row>
    <row r="17" spans="1:13" x14ac:dyDescent="0.55000000000000004">
      <c r="A17"/>
      <c r="B17"/>
      <c r="C17"/>
      <c r="D17"/>
      <c r="E17"/>
      <c r="F17"/>
      <c r="G17"/>
      <c r="H17"/>
      <c r="M17" s="157"/>
    </row>
    <row r="18" spans="1:13" x14ac:dyDescent="0.55000000000000004">
      <c r="A18"/>
      <c r="B18"/>
      <c r="C18"/>
      <c r="D18"/>
      <c r="E18"/>
      <c r="F18"/>
      <c r="G18"/>
      <c r="H18"/>
      <c r="M18" s="157"/>
    </row>
    <row r="19" spans="1:13" x14ac:dyDescent="0.55000000000000004">
      <c r="A19"/>
      <c r="B19"/>
      <c r="C19"/>
      <c r="D19"/>
      <c r="E19"/>
      <c r="F19"/>
      <c r="G19"/>
      <c r="H19"/>
      <c r="M19" s="157"/>
    </row>
    <row r="20" spans="1:13" x14ac:dyDescent="0.55000000000000004">
      <c r="A20"/>
      <c r="B20"/>
      <c r="C20"/>
      <c r="D20"/>
      <c r="E20"/>
      <c r="F20"/>
      <c r="G20"/>
      <c r="H20"/>
      <c r="M20" s="157"/>
    </row>
    <row r="21" spans="1:13" x14ac:dyDescent="0.55000000000000004">
      <c r="A21"/>
      <c r="B21"/>
      <c r="C21"/>
      <c r="D21"/>
      <c r="E21"/>
      <c r="F21"/>
      <c r="G21"/>
      <c r="H21"/>
      <c r="M21" s="157"/>
    </row>
    <row r="22" spans="1:13" x14ac:dyDescent="0.55000000000000004">
      <c r="A22"/>
      <c r="B22"/>
      <c r="C22"/>
      <c r="D22"/>
      <c r="E22"/>
      <c r="F22"/>
      <c r="G22"/>
      <c r="H22"/>
      <c r="M22" s="157"/>
    </row>
    <row r="23" spans="1:13" x14ac:dyDescent="0.55000000000000004">
      <c r="A23"/>
      <c r="B23"/>
      <c r="C23"/>
      <c r="D23"/>
      <c r="E23"/>
      <c r="F23"/>
      <c r="G23"/>
      <c r="H23"/>
      <c r="M23" s="157"/>
    </row>
    <row r="24" spans="1:13" x14ac:dyDescent="0.55000000000000004">
      <c r="A24"/>
      <c r="B24"/>
      <c r="C24"/>
      <c r="D24"/>
      <c r="E24"/>
      <c r="F24"/>
      <c r="G24"/>
      <c r="H24"/>
      <c r="M24" s="157"/>
    </row>
    <row r="25" spans="1:13" x14ac:dyDescent="0.55000000000000004">
      <c r="A25"/>
      <c r="B25"/>
      <c r="C25"/>
      <c r="D25"/>
      <c r="E25"/>
      <c r="F25"/>
      <c r="G25"/>
      <c r="H25"/>
      <c r="M25" s="157"/>
    </row>
    <row r="26" spans="1:13" x14ac:dyDescent="0.55000000000000004">
      <c r="A26"/>
      <c r="B26"/>
      <c r="C26"/>
      <c r="D26"/>
      <c r="E26"/>
      <c r="F26"/>
      <c r="G26"/>
      <c r="H26"/>
      <c r="M26" s="157"/>
    </row>
    <row r="27" spans="1:13" x14ac:dyDescent="0.55000000000000004">
      <c r="A27"/>
      <c r="B27"/>
      <c r="C27"/>
      <c r="D27"/>
      <c r="E27"/>
      <c r="F27"/>
      <c r="G27"/>
      <c r="H27"/>
      <c r="M27" s="157"/>
    </row>
    <row r="28" spans="1:13" x14ac:dyDescent="0.55000000000000004">
      <c r="A28"/>
      <c r="B28"/>
      <c r="C28"/>
      <c r="D28"/>
      <c r="E28"/>
      <c r="F28"/>
      <c r="G28"/>
      <c r="H28"/>
      <c r="M28" s="157"/>
    </row>
    <row r="29" spans="1:13" x14ac:dyDescent="0.55000000000000004">
      <c r="A29"/>
      <c r="B29"/>
      <c r="C29"/>
      <c r="D29"/>
      <c r="E29"/>
      <c r="F29"/>
      <c r="G29"/>
      <c r="H29"/>
      <c r="M29" s="157"/>
    </row>
    <row r="30" spans="1:13" x14ac:dyDescent="0.55000000000000004">
      <c r="A30"/>
      <c r="B30"/>
      <c r="C30"/>
      <c r="D30"/>
      <c r="E30"/>
      <c r="F30"/>
      <c r="G30"/>
      <c r="H30"/>
      <c r="M30" s="157"/>
    </row>
    <row r="31" spans="1:13" x14ac:dyDescent="0.55000000000000004">
      <c r="A31"/>
      <c r="B31"/>
      <c r="C31"/>
      <c r="D31"/>
      <c r="E31"/>
      <c r="F31"/>
      <c r="G31"/>
      <c r="H31"/>
      <c r="M31" s="157"/>
    </row>
    <row r="32" spans="1:13" x14ac:dyDescent="0.55000000000000004">
      <c r="A32"/>
      <c r="B32"/>
      <c r="C32"/>
      <c r="D32"/>
      <c r="E32"/>
      <c r="F32"/>
      <c r="G32"/>
      <c r="H32"/>
      <c r="M32" s="157"/>
    </row>
    <row r="33" spans="13:13" x14ac:dyDescent="0.55000000000000004">
      <c r="M33" s="157"/>
    </row>
    <row r="34" spans="13:13" x14ac:dyDescent="0.55000000000000004">
      <c r="M34" s="157"/>
    </row>
    <row r="35" spans="13:13" x14ac:dyDescent="0.55000000000000004">
      <c r="M35" s="157"/>
    </row>
    <row r="36" spans="13:13" x14ac:dyDescent="0.55000000000000004">
      <c r="M36" s="157"/>
    </row>
    <row r="37" spans="13:13" x14ac:dyDescent="0.55000000000000004">
      <c r="M37" s="157"/>
    </row>
    <row r="38" spans="13:13" x14ac:dyDescent="0.55000000000000004">
      <c r="M38" s="157"/>
    </row>
    <row r="39" spans="13:13" x14ac:dyDescent="0.55000000000000004">
      <c r="M39" s="157"/>
    </row>
    <row r="40" spans="13:13" x14ac:dyDescent="0.55000000000000004">
      <c r="M40" s="157"/>
    </row>
    <row r="41" spans="13:13" x14ac:dyDescent="0.55000000000000004">
      <c r="M41" s="157"/>
    </row>
    <row r="42" spans="13:13" x14ac:dyDescent="0.55000000000000004">
      <c r="M42" s="157"/>
    </row>
  </sheetData>
  <mergeCells count="5">
    <mergeCell ref="A8:A9"/>
    <mergeCell ref="A2:E2"/>
    <mergeCell ref="A3:E3"/>
    <mergeCell ref="A4:E4"/>
    <mergeCell ref="A6:E6"/>
  </mergeCells>
  <pageMargins left="0.7" right="0.7" top="0.75" bottom="0.75" header="0.3" footer="0.3"/>
  <pageSetup paperSize="9" scale="7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16</vt:i4>
      </vt:variant>
    </vt:vector>
  </HeadingPairs>
  <TitlesOfParts>
    <vt:vector size="30" baseType="lpstr">
      <vt:lpstr>روکش</vt:lpstr>
      <vt:lpstr>سهام</vt:lpstr>
      <vt:lpstr>اوراق</vt:lpstr>
      <vt:lpstr>سپرده </vt:lpstr>
      <vt:lpstr>جمع درآمدها</vt:lpstr>
      <vt:lpstr>سرمایه‌گذاری در سهام </vt:lpstr>
      <vt:lpstr>سرمایه‌گذاری در اوراق بهادار </vt:lpstr>
      <vt:lpstr>درآمد سپرده بانکی </vt:lpstr>
      <vt:lpstr>سایر درآمدها </vt:lpstr>
      <vt:lpstr>درآمد سود سهام </vt:lpstr>
      <vt:lpstr>سود اوراق بهادار</vt:lpstr>
      <vt:lpstr>سودسپرده بانکی </vt:lpstr>
      <vt:lpstr>درآمد ناشی از فروش </vt:lpstr>
      <vt:lpstr>درآمد ناشی از تغییر قیمت اوراق </vt:lpstr>
      <vt:lpstr>aaa</vt:lpstr>
      <vt:lpstr>اوراق!Print_Area</vt:lpstr>
      <vt:lpstr>'جمع درآمدها'!Print_Area</vt:lpstr>
      <vt:lpstr>'درآمد سپرده بانکی '!Print_Area</vt:lpstr>
      <vt:lpstr>'درآمد سود سهام '!Print_Area</vt:lpstr>
      <vt:lpstr>'درآمد ناشی از تغییر قیمت اوراق '!Print_Area</vt:lpstr>
      <vt:lpstr>'درآمد ناشی از فروش '!Print_Area</vt:lpstr>
      <vt:lpstr>روکش!Print_Area</vt:lpstr>
      <vt:lpstr>'سایر درآمدها '!Print_Area</vt:lpstr>
      <vt:lpstr>'سپرده '!Print_Area</vt:lpstr>
      <vt:lpstr>'سرمایه‌گذاری در اوراق بهادار '!Print_Area</vt:lpstr>
      <vt:lpstr>'سرمایه‌گذاری در سهام '!Print_Area</vt:lpstr>
      <vt:lpstr>سهام!Print_Area</vt:lpstr>
      <vt:lpstr>'سود اوراق بهادار'!Print_Area</vt:lpstr>
      <vt:lpstr>'سودسپرده بانکی '!Print_Area</vt:lpstr>
      <vt:lpstr>'سرمایه‌گذاری در سهام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Leili Kamyab</cp:lastModifiedBy>
  <cp:lastPrinted>2023-04-24T13:57:09Z</cp:lastPrinted>
  <dcterms:created xsi:type="dcterms:W3CDTF">2019-07-05T09:08:54Z</dcterms:created>
  <dcterms:modified xsi:type="dcterms:W3CDTF">2024-08-27T06:48:34Z</dcterms:modified>
</cp:coreProperties>
</file>