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4 صندوق آهنگ سهام کیان\گزارش ماهانه\سال 1403\06 شهریور\"/>
    </mc:Choice>
  </mc:AlternateContent>
  <xr:revisionPtr revIDLastSave="0" documentId="13_ncr:1_{ECB2B37A-99C2-48B3-B2E1-75C0EA631FF6}" xr6:coauthVersionLast="47" xr6:coauthVersionMax="47" xr10:uidLastSave="{00000000-0000-0000-0000-000000000000}"/>
  <bookViews>
    <workbookView xWindow="-120" yWindow="-120" windowWidth="29040" windowHeight="15720" tabRatio="811" firstSheet="3" activeTab="12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'!$A$8:$X$8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سهام!$G$40:$G$77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'!$A$9:$A$27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'!$A$1:$S$23</definedName>
    <definedName name="_xlnm.Print_Area" localSheetId="13">'درآمد ناشی از تغییر قیمت اوراق '!$A$1:$Q$30</definedName>
    <definedName name="_xlnm.Print_Area" localSheetId="12">'درآمد ناشی از فروش '!$A$1:$Q$35</definedName>
    <definedName name="_xlnm.Print_Area" localSheetId="0">روکش!$A$1:$L$40</definedName>
    <definedName name="_xlnm.Print_Area" localSheetId="8">'سایر درآمدها '!$A$1:$E$13</definedName>
    <definedName name="_xlnm.Print_Area" localSheetId="3">'سپرده '!$A$1:$K$16</definedName>
    <definedName name="_xlnm.Print_Area" localSheetId="6">'سرمایه‌گذاری در اوراق بهادار '!$A$1:$Q$12</definedName>
    <definedName name="_xlnm.Print_Area" localSheetId="5">'سرمایه‌گذاری در سهام '!$A$1:$U$42</definedName>
    <definedName name="_xlnm.Print_Area" localSheetId="1">سهام!$A$1:$Z$39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8" l="1"/>
  <c r="G18" i="9"/>
  <c r="I18" i="9" s="1"/>
  <c r="G22" i="9"/>
  <c r="G19" i="9"/>
  <c r="I19" i="9" s="1"/>
  <c r="G11" i="9"/>
  <c r="G9" i="9"/>
  <c r="I9" i="9"/>
  <c r="I38" i="10"/>
  <c r="I29" i="10"/>
  <c r="E11" i="15"/>
  <c r="E10" i="15"/>
  <c r="K9" i="6" l="1"/>
  <c r="Q29" i="10"/>
  <c r="O29" i="10"/>
  <c r="M29" i="10"/>
  <c r="G29" i="10"/>
  <c r="E2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9" i="10"/>
  <c r="O35" i="9"/>
  <c r="M35" i="9"/>
  <c r="G35" i="9"/>
  <c r="E35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11" s="1"/>
  <c r="S23" i="11" s="1"/>
  <c r="U23" i="11" s="1"/>
  <c r="Q23" i="9"/>
  <c r="Q24" i="9"/>
  <c r="Q25" i="9"/>
  <c r="Q26" i="9"/>
  <c r="Q27" i="9"/>
  <c r="Q28" i="9"/>
  <c r="Q29" i="9"/>
  <c r="Q30" i="9"/>
  <c r="Q31" i="9"/>
  <c r="Q32" i="9"/>
  <c r="Q33" i="9"/>
  <c r="Q34" i="9"/>
  <c r="Q9" i="9"/>
  <c r="I10" i="9"/>
  <c r="I11" i="9"/>
  <c r="G12" i="11" s="1"/>
  <c r="I12" i="11" s="1"/>
  <c r="I12" i="9"/>
  <c r="I13" i="9"/>
  <c r="I14" i="9"/>
  <c r="I15" i="9"/>
  <c r="I16" i="9"/>
  <c r="I17" i="9"/>
  <c r="G19" i="11"/>
  <c r="I19" i="11" s="1"/>
  <c r="G20" i="11"/>
  <c r="I20" i="11" s="1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M14" i="7"/>
  <c r="M10" i="7"/>
  <c r="M11" i="7"/>
  <c r="M12" i="7"/>
  <c r="M13" i="7"/>
  <c r="M9" i="7"/>
  <c r="K14" i="7"/>
  <c r="I14" i="7"/>
  <c r="G14" i="7"/>
  <c r="G10" i="7"/>
  <c r="G11" i="7"/>
  <c r="G12" i="7"/>
  <c r="G13" i="7"/>
  <c r="G9" i="7"/>
  <c r="E14" i="7"/>
  <c r="C14" i="7"/>
  <c r="S23" i="8"/>
  <c r="Q23" i="8"/>
  <c r="M23" i="8"/>
  <c r="K23" i="8"/>
  <c r="I23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9" i="8"/>
  <c r="E12" i="14"/>
  <c r="C12" i="14"/>
  <c r="I11" i="13"/>
  <c r="I15" i="13" s="1"/>
  <c r="I12" i="13"/>
  <c r="I13" i="13"/>
  <c r="I14" i="13"/>
  <c r="I10" i="13"/>
  <c r="E11" i="13"/>
  <c r="E12" i="13"/>
  <c r="E13" i="13"/>
  <c r="E14" i="13"/>
  <c r="E15" i="13" s="1"/>
  <c r="E10" i="13"/>
  <c r="G15" i="13"/>
  <c r="C15" i="13"/>
  <c r="O41" i="11"/>
  <c r="M41" i="11"/>
  <c r="E41" i="11"/>
  <c r="C41" i="11"/>
  <c r="I11" i="15"/>
  <c r="K10" i="6"/>
  <c r="K11" i="6"/>
  <c r="K12" i="6"/>
  <c r="K13" i="6"/>
  <c r="K14" i="6"/>
  <c r="K15" i="6"/>
  <c r="I15" i="6"/>
  <c r="G15" i="6"/>
  <c r="E15" i="6"/>
  <c r="C15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12" i="1"/>
  <c r="W38" i="1"/>
  <c r="U38" i="1"/>
  <c r="O38" i="1"/>
  <c r="K38" i="1"/>
  <c r="G38" i="1"/>
  <c r="E38" i="1"/>
  <c r="I10" i="15"/>
  <c r="G11" i="11"/>
  <c r="I11" i="11" s="1"/>
  <c r="G13" i="11"/>
  <c r="I13" i="11" s="1"/>
  <c r="G14" i="11"/>
  <c r="I14" i="11" s="1"/>
  <c r="G15" i="11"/>
  <c r="I15" i="11" s="1"/>
  <c r="G16" i="11"/>
  <c r="I16" i="11" s="1"/>
  <c r="G17" i="11"/>
  <c r="I17" i="11" s="1"/>
  <c r="G18" i="11"/>
  <c r="I18" i="11" s="1"/>
  <c r="G21" i="11"/>
  <c r="I21" i="11" s="1"/>
  <c r="G22" i="11"/>
  <c r="I22" i="11" s="1"/>
  <c r="G23" i="11"/>
  <c r="I23" i="11" s="1"/>
  <c r="G24" i="11"/>
  <c r="I24" i="11" s="1"/>
  <c r="G25" i="11"/>
  <c r="I25" i="11" s="1"/>
  <c r="G26" i="11"/>
  <c r="I26" i="11" s="1"/>
  <c r="G27" i="11"/>
  <c r="I27" i="11" s="1"/>
  <c r="G28" i="11"/>
  <c r="I28" i="11" s="1"/>
  <c r="G29" i="11"/>
  <c r="I29" i="11" s="1"/>
  <c r="G30" i="11"/>
  <c r="I30" i="11" s="1"/>
  <c r="G31" i="11"/>
  <c r="I31" i="11" s="1"/>
  <c r="G32" i="11"/>
  <c r="I32" i="11" s="1"/>
  <c r="G33" i="11"/>
  <c r="I33" i="11" s="1"/>
  <c r="G34" i="11"/>
  <c r="I34" i="11" s="1"/>
  <c r="G35" i="11"/>
  <c r="I35" i="11" s="1"/>
  <c r="G36" i="11"/>
  <c r="I36" i="11" s="1"/>
  <c r="G37" i="11"/>
  <c r="I37" i="11" s="1"/>
  <c r="G38" i="11"/>
  <c r="I38" i="11" s="1"/>
  <c r="G39" i="11"/>
  <c r="G40" i="11"/>
  <c r="I40" i="11" s="1"/>
  <c r="G10" i="11"/>
  <c r="I10" i="11" s="1"/>
  <c r="Q11" i="11"/>
  <c r="S11" i="11" s="1"/>
  <c r="U11" i="11" s="1"/>
  <c r="Q12" i="11"/>
  <c r="S12" i="11" s="1"/>
  <c r="U12" i="11" s="1"/>
  <c r="Q13" i="11"/>
  <c r="S13" i="11" s="1"/>
  <c r="U13" i="11" s="1"/>
  <c r="Q14" i="11"/>
  <c r="S14" i="11" s="1"/>
  <c r="U14" i="11" s="1"/>
  <c r="Q15" i="11"/>
  <c r="S15" i="11" s="1"/>
  <c r="U15" i="11" s="1"/>
  <c r="Q16" i="11"/>
  <c r="S16" i="11" s="1"/>
  <c r="U16" i="11" s="1"/>
  <c r="Q17" i="11"/>
  <c r="S17" i="11" s="1"/>
  <c r="U17" i="11" s="1"/>
  <c r="Q18" i="11"/>
  <c r="S18" i="11" s="1"/>
  <c r="U18" i="11" s="1"/>
  <c r="Q19" i="11"/>
  <c r="S19" i="11" s="1"/>
  <c r="U19" i="11" s="1"/>
  <c r="Q20" i="11"/>
  <c r="S20" i="11" s="1"/>
  <c r="U20" i="11" s="1"/>
  <c r="Q21" i="11"/>
  <c r="S21" i="11" s="1"/>
  <c r="U21" i="11" s="1"/>
  <c r="Q22" i="11"/>
  <c r="S22" i="11" s="1"/>
  <c r="U22" i="11" s="1"/>
  <c r="Q24" i="11"/>
  <c r="S24" i="11" s="1"/>
  <c r="U24" i="11" s="1"/>
  <c r="Q25" i="11"/>
  <c r="S25" i="11" s="1"/>
  <c r="U25" i="11" s="1"/>
  <c r="Q26" i="11"/>
  <c r="S26" i="11" s="1"/>
  <c r="U26" i="11" s="1"/>
  <c r="Q27" i="11"/>
  <c r="S27" i="11" s="1"/>
  <c r="U27" i="11" s="1"/>
  <c r="Q28" i="11"/>
  <c r="S28" i="11" s="1"/>
  <c r="U28" i="11" s="1"/>
  <c r="Q29" i="11"/>
  <c r="S29" i="11" s="1"/>
  <c r="U29" i="11" s="1"/>
  <c r="Q30" i="11"/>
  <c r="S30" i="11" s="1"/>
  <c r="U30" i="11" s="1"/>
  <c r="Q31" i="11"/>
  <c r="S31" i="11" s="1"/>
  <c r="U31" i="11" s="1"/>
  <c r="Q32" i="11"/>
  <c r="S32" i="11" s="1"/>
  <c r="U32" i="11" s="1"/>
  <c r="Q33" i="11"/>
  <c r="S33" i="11" s="1"/>
  <c r="U33" i="11" s="1"/>
  <c r="Q34" i="11"/>
  <c r="S34" i="11" s="1"/>
  <c r="U34" i="11" s="1"/>
  <c r="Q35" i="11"/>
  <c r="S35" i="11" s="1"/>
  <c r="U35" i="11" s="1"/>
  <c r="Q36" i="11"/>
  <c r="S36" i="11" s="1"/>
  <c r="U36" i="11" s="1"/>
  <c r="Q37" i="11"/>
  <c r="S37" i="11" s="1"/>
  <c r="U37" i="11" s="1"/>
  <c r="Q38" i="11"/>
  <c r="S38" i="11" s="1"/>
  <c r="U38" i="11" s="1"/>
  <c r="Q39" i="11"/>
  <c r="S39" i="11" s="1"/>
  <c r="U39" i="11" s="1"/>
  <c r="Q40" i="11"/>
  <c r="S40" i="11" s="1"/>
  <c r="U40" i="11" s="1"/>
  <c r="Q10" i="11"/>
  <c r="S10" i="11" s="1"/>
  <c r="I7" i="8"/>
  <c r="C8" i="14"/>
  <c r="I35" i="9" l="1"/>
  <c r="Q35" i="9"/>
  <c r="U10" i="11"/>
  <c r="U41" i="11" s="1"/>
  <c r="S41" i="11"/>
  <c r="E9" i="15" s="1"/>
  <c r="Q41" i="11"/>
  <c r="G41" i="11"/>
  <c r="K40" i="11"/>
  <c r="I39" i="11"/>
  <c r="I41" i="11" s="1"/>
  <c r="K38" i="11"/>
  <c r="Y38" i="1"/>
  <c r="C8" i="13"/>
  <c r="Q35" i="1"/>
  <c r="Q36" i="1"/>
  <c r="Q3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K39" i="11" l="1"/>
  <c r="C8" i="18" l="1"/>
  <c r="K35" i="11" l="1"/>
  <c r="K36" i="11"/>
  <c r="K30" i="11"/>
  <c r="K29" i="11"/>
  <c r="K37" i="11"/>
  <c r="K31" i="11"/>
  <c r="K34" i="11"/>
  <c r="K27" i="11"/>
  <c r="K33" i="11"/>
  <c r="K32" i="11"/>
  <c r="K10" i="11" l="1"/>
  <c r="E12" i="15" l="1"/>
  <c r="G9" i="15" s="1"/>
  <c r="I9" i="15"/>
  <c r="I12" i="15" s="1"/>
  <c r="I7" i="6"/>
  <c r="A4" i="6"/>
  <c r="A3" i="6"/>
  <c r="A2" i="6"/>
  <c r="O7" i="8"/>
  <c r="K10" i="22"/>
  <c r="I10" i="22"/>
  <c r="E10" i="22"/>
  <c r="C10" i="22"/>
  <c r="M9" i="22"/>
  <c r="G9" i="22"/>
  <c r="G11" i="15" l="1"/>
  <c r="G10" i="15"/>
  <c r="G10" i="22"/>
  <c r="M10" i="22"/>
  <c r="K24" i="11"/>
  <c r="K23" i="11"/>
  <c r="K22" i="11"/>
  <c r="K21" i="11"/>
  <c r="K20" i="11"/>
  <c r="K19" i="11"/>
  <c r="K18" i="11"/>
  <c r="K17" i="11"/>
  <c r="K16" i="11"/>
  <c r="K14" i="11"/>
  <c r="K12" i="11"/>
  <c r="K11" i="11"/>
  <c r="C7" i="6"/>
  <c r="K25" i="11"/>
  <c r="K26" i="11"/>
  <c r="Q11" i="18"/>
  <c r="O11" i="18"/>
  <c r="M11" i="18"/>
  <c r="K11" i="18"/>
  <c r="G11" i="18"/>
  <c r="E11" i="18"/>
  <c r="C11" i="18"/>
  <c r="G12" i="15" l="1"/>
  <c r="K13" i="11"/>
  <c r="K15" i="11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E8" i="14" l="1"/>
  <c r="G8" i="13"/>
  <c r="K8" i="18"/>
  <c r="J15" i="13" l="1"/>
  <c r="H15" i="13"/>
  <c r="F15" i="13"/>
  <c r="D15" i="13"/>
  <c r="R11" i="18"/>
  <c r="C4" i="18"/>
  <c r="A3" i="18"/>
  <c r="A3" i="13" s="1"/>
  <c r="AA34" i="11"/>
  <c r="R19" i="8"/>
  <c r="P19" i="8"/>
  <c r="N19" i="8"/>
  <c r="L19" i="8"/>
  <c r="J19" i="8"/>
  <c r="A4" i="15"/>
  <c r="A4" i="7" s="1"/>
  <c r="A4" i="22" l="1"/>
  <c r="A4" i="8"/>
  <c r="A4" i="10" s="1"/>
  <c r="A4" i="9" s="1"/>
  <c r="A4" i="11" l="1"/>
  <c r="A4" i="18" s="1"/>
  <c r="A4" i="13" s="1"/>
  <c r="A4" i="14" s="1"/>
  <c r="K28" i="11" l="1"/>
  <c r="K41" i="11" l="1"/>
  <c r="H27" i="9"/>
  <c r="N27" i="9"/>
  <c r="L27" i="9"/>
  <c r="P27" i="9"/>
  <c r="J27" i="9"/>
</calcChain>
</file>

<file path=xl/sharedStrings.xml><?xml version="1.0" encoding="utf-8"?>
<sst xmlns="http://schemas.openxmlformats.org/spreadsheetml/2006/main" count="488" uniqueCount="151">
  <si>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</si>
  <si>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</si>
  <si>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</si>
  <si>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</si>
  <si>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</si>
  <si>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</si>
  <si>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</si>
  <si>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</si>
  <si>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</si>
  <si>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</si>
  <si>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</si>
  <si>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</si>
  <si>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</si>
  <si>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</si>
  <si>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</si>
  <si>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</si>
  <si>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</si>
  <si>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</si>
  <si>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</si>
  <si>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</si>
  <si>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</si>
  <si>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</si>
  <si>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</si>
  <si>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</si>
  <si>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</si>
  <si>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</si>
  <si>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</si>
  <si>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</si>
  <si>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</si>
  <si>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</si>
  <si>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</si>
  <si>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</si>
  <si>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</si>
  <si>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</si>
  <si>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</si>
  <si>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</si>
  <si>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</si>
  <si>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</si>
  <si>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</si>
  <si>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</si>
  <si>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</si>
  <si>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</si>
  <si>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</si>
  <si>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</si>
  <si>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</si>
  <si>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</si>
  <si>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</si>
  <si>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</si>
  <si>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</si>
  <si>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</si>
  <si>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</si>
  <si>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</si>
  <si>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</si>
  <si>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</si>
  <si>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</si>
  <si>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</si>
  <si>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</si>
  <si>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</si>
  <si>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</si>
  <si>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</si>
  <si>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</si>
  <si>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</si>
  <si>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</si>
  <si>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</si>
  <si>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</si>
  <si>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</si>
  <si>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</si>
  <si>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</si>
  <si>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</si>
  <si>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</si>
  <si>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</si>
  <si>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</si>
  <si>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</si>
  <si>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</si>
  <si>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</si>
  <si>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</si>
  <si>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</si>
  <si>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</si>
  <si>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</si>
  <si>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</si>
  <si>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</si>
  <si>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</si>
  <si>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</si>
  <si>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</si>
  <si>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</si>
  <si>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</si>
  <si>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</si>
  <si>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</si>
  <si>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</si>
  <si>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</si>
  <si>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</si>
  <si>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</si>
  <si>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</si>
  <si>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</si>
  <si>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</si>
  <si>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</si>
  <si>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</si>
  <si>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</si>
  <si>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</si>
  <si>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</si>
  <si>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</si>
  <si>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</si>
  <si>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</si>
  <si>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</si>
  <si>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</si>
  <si>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پتروشیمی‌ خارک‌</t>
  </si>
  <si>
    <t>ح. مبین انرژی خلیج فارس</t>
  </si>
  <si>
    <t>1403/02/22</t>
  </si>
  <si>
    <t>1403/02/26</t>
  </si>
  <si>
    <t>د-درآمد ناشی از تغيير قیمت اوراق بهادار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</si>
  <si>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</si>
  <si>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</si>
  <si>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</si>
  <si>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پاسارگاد الوند 209-8100-17419217-1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</si>
  <si>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</si>
  <si>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</si>
  <si>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</si>
  <si>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</si>
  <si>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1403/03/09</t>
  </si>
  <si>
    <t>1403/03/19</t>
  </si>
  <si>
    <t>1403/03/12</t>
  </si>
  <si>
    <t>1403/03/30</t>
  </si>
  <si>
    <t>1403/03/13</t>
  </si>
  <si>
    <t>1403/03/21</t>
  </si>
  <si>
    <t>2-1-</t>
  </si>
  <si>
    <t>2-2-</t>
  </si>
  <si>
    <t>2-3-</t>
  </si>
  <si>
    <t>جمع درآمدها طی دوره</t>
  </si>
  <si>
    <t>جمع درآمدها از اول دوره</t>
  </si>
  <si>
    <t>1403/04/31</t>
  </si>
  <si>
    <t>1403/04/30</t>
  </si>
  <si>
    <t>1403/04/19</t>
  </si>
  <si>
    <t>1403/04/28</t>
  </si>
  <si>
    <t>سپید ماکیان</t>
  </si>
  <si>
    <t>موتوژن‌</t>
  </si>
  <si>
    <t>پالایش نفت تبریز</t>
  </si>
  <si>
    <t>فولاد کاوه جنوب کیش</t>
  </si>
  <si>
    <t>1403/05/31</t>
  </si>
  <si>
    <t xml:space="preserve">از ابتدای سال مالی تا پایان مرداد ماه </t>
  </si>
  <si>
    <t>بانک دی حافظ 0204407753001</t>
  </si>
  <si>
    <t>بانک ملی الوند 0228569775003</t>
  </si>
  <si>
    <t>1403/05/11</t>
  </si>
  <si>
    <t xml:space="preserve"> منتهی به 1403/06/31</t>
  </si>
  <si>
    <t>برای ماه منتهی به 1403/06/31</t>
  </si>
  <si>
    <t>شیشه‌ و گاز</t>
  </si>
  <si>
    <t>شیشه‌ همدان‌</t>
  </si>
  <si>
    <t>ح . موتوژن‌</t>
  </si>
  <si>
    <t>1403/06/31</t>
  </si>
  <si>
    <t>طی شهریور ماه</t>
  </si>
  <si>
    <t>از ابتدای سال مالی تا پایان شهریور ماه</t>
  </si>
  <si>
    <t>از ابتدای سال مالی تا پایان شهریورماه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</si>
</sst>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62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20"/>
      <color rgb="FFFFFF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28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9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9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0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167" fontId="11" fillId="0" borderId="0" xfId="2" applyNumberFormat="1" applyFont="1" applyFill="1" applyAlignment="1">
      <alignment vertic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165" fontId="31" fillId="0" borderId="0" xfId="0" applyNumberFormat="1" applyFont="1" applyFill="1"/>
    <xf numFmtId="165" fontId="46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48" fillId="0" borderId="0" xfId="0" applyFont="1" applyFill="1" applyAlignment="1">
      <alignment horizontal="right" vertical="center" readingOrder="2"/>
    </xf>
    <xf numFmtId="3" fontId="48" fillId="0" borderId="0" xfId="0" applyNumberFormat="1" applyFont="1" applyFill="1" applyAlignment="1">
      <alignment horizontal="right" vertical="center" readingOrder="2"/>
    </xf>
    <xf numFmtId="0" fontId="48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4" fillId="0" borderId="0" xfId="0" applyNumberFormat="1" applyFont="1" applyFill="1"/>
    <xf numFmtId="165" fontId="34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vertical="center"/>
    </xf>
    <xf numFmtId="3" fontId="42" fillId="0" borderId="0" xfId="0" applyNumberFormat="1" applyFont="1" applyFill="1"/>
    <xf numFmtId="3" fontId="38" fillId="0" borderId="0" xfId="0" applyNumberFormat="1" applyFont="1" applyFill="1"/>
    <xf numFmtId="3" fontId="43" fillId="0" borderId="0" xfId="0" applyNumberFormat="1" applyFont="1" applyFill="1"/>
    <xf numFmtId="3" fontId="37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/>
    <xf numFmtId="3" fontId="33" fillId="0" borderId="0" xfId="0" applyNumberFormat="1" applyFont="1" applyFill="1"/>
    <xf numFmtId="168" fontId="11" fillId="0" borderId="0" xfId="0" applyNumberFormat="1" applyFont="1" applyFill="1"/>
    <xf numFmtId="3" fontId="11" fillId="0" borderId="0" xfId="0" applyNumberFormat="1" applyFont="1" applyFill="1"/>
    <xf numFmtId="165" fontId="11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165" fontId="3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44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165" fontId="36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49" fillId="0" borderId="10" xfId="0" applyFont="1" applyBorder="1" applyAlignment="1">
      <alignment vertical="top"/>
    </xf>
    <xf numFmtId="0" fontId="49" fillId="0" borderId="0" xfId="0" applyFont="1" applyAlignment="1">
      <alignment vertical="top"/>
    </xf>
    <xf numFmtId="0" fontId="0" fillId="0" borderId="0" xfId="0" applyAlignment="1">
      <alignment horizontal="left"/>
    </xf>
    <xf numFmtId="3" fontId="49" fillId="0" borderId="10" xfId="0" applyNumberFormat="1" applyFont="1" applyBorder="1" applyAlignment="1">
      <alignment horizontal="right" vertical="top"/>
    </xf>
    <xf numFmtId="3" fontId="49" fillId="0" borderId="0" xfId="0" applyNumberFormat="1" applyFont="1" applyAlignment="1">
      <alignment horizontal="right" vertical="top"/>
    </xf>
    <xf numFmtId="3" fontId="49" fillId="0" borderId="11" xfId="0" applyNumberFormat="1" applyFont="1" applyBorder="1" applyAlignment="1">
      <alignment horizontal="right" vertical="top"/>
    </xf>
    <xf numFmtId="2" fontId="8" fillId="0" borderId="2" xfId="1" applyNumberFormat="1" applyFont="1" applyFill="1" applyBorder="1" applyAlignment="1">
      <alignment horizontal="center" vertical="center"/>
    </xf>
    <xf numFmtId="3" fontId="37" fillId="0" borderId="0" xfId="0" applyNumberFormat="1" applyFont="1" applyAlignment="1">
      <alignment horizontal="right" vertical="top"/>
    </xf>
    <xf numFmtId="0" fontId="50" fillId="0" borderId="0" xfId="0" applyFont="1" applyAlignment="1">
      <alignment horizontal="left"/>
    </xf>
    <xf numFmtId="3" fontId="51" fillId="0" borderId="0" xfId="0" applyNumberFormat="1" applyFont="1" applyAlignment="1">
      <alignment horizontal="right" vertical="top"/>
    </xf>
    <xf numFmtId="0" fontId="30" fillId="0" borderId="0" xfId="0" applyFont="1" applyFill="1"/>
    <xf numFmtId="10" fontId="24" fillId="0" borderId="0" xfId="0" applyNumberFormat="1" applyFont="1" applyFill="1"/>
    <xf numFmtId="41" fontId="53" fillId="0" borderId="0" xfId="0" applyNumberFormat="1" applyFont="1" applyFill="1"/>
    <xf numFmtId="3" fontId="55" fillId="0" borderId="0" xfId="0" applyNumberFormat="1" applyFont="1" applyFill="1"/>
    <xf numFmtId="41" fontId="56" fillId="0" borderId="0" xfId="0" applyNumberFormat="1" applyFont="1" applyFill="1" applyAlignment="1">
      <alignment vertical="center"/>
    </xf>
    <xf numFmtId="0" fontId="56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right" vertical="center"/>
    </xf>
    <xf numFmtId="4" fontId="51" fillId="0" borderId="10" xfId="0" applyNumberFormat="1" applyFont="1" applyBorder="1" applyAlignment="1">
      <alignment horizontal="center" vertical="top"/>
    </xf>
    <xf numFmtId="0" fontId="57" fillId="0" borderId="0" xfId="0" applyFont="1" applyAlignment="1">
      <alignment horizontal="center"/>
    </xf>
    <xf numFmtId="4" fontId="51" fillId="0" borderId="0" xfId="0" applyNumberFormat="1" applyFont="1" applyBorder="1" applyAlignment="1">
      <alignment horizontal="center" vertical="top"/>
    </xf>
    <xf numFmtId="0" fontId="57" fillId="0" borderId="0" xfId="0" applyFont="1" applyBorder="1" applyAlignment="1">
      <alignment horizontal="center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center" vertical="top"/>
    </xf>
    <xf numFmtId="0" fontId="8" fillId="0" borderId="7" xfId="0" applyFont="1" applyFill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2" fillId="0" borderId="12" xfId="0" applyFont="1" applyBorder="1" applyAlignment="1">
      <alignment horizontal="center" vertical="center"/>
    </xf>
    <xf numFmtId="41" fontId="34" fillId="0" borderId="0" xfId="0" applyNumberFormat="1" applyFont="1" applyFill="1"/>
    <xf numFmtId="3" fontId="58" fillId="3" borderId="0" xfId="0" applyNumberFormat="1" applyFont="1" applyFill="1" applyAlignment="1">
      <alignment horizontal="center" vertical="top"/>
    </xf>
    <xf numFmtId="10" fontId="29" fillId="0" borderId="0" xfId="0" applyNumberFormat="1" applyFont="1" applyFill="1"/>
    <xf numFmtId="41" fontId="24" fillId="0" borderId="0" xfId="0" applyNumberFormat="1" applyFont="1" applyFill="1" applyBorder="1"/>
    <xf numFmtId="167" fontId="24" fillId="0" borderId="0" xfId="0" applyNumberFormat="1" applyFont="1" applyFill="1"/>
    <xf numFmtId="0" fontId="24" fillId="0" borderId="0" xfId="0" applyFont="1" applyFill="1"/>
    <xf numFmtId="165" fontId="24" fillId="0" borderId="0" xfId="0" applyNumberFormat="1" applyFont="1" applyFill="1"/>
    <xf numFmtId="168" fontId="24" fillId="0" borderId="0" xfId="0" applyNumberFormat="1" applyFont="1" applyFill="1"/>
    <xf numFmtId="10" fontId="52" fillId="2" borderId="0" xfId="0" applyNumberFormat="1" applyFont="1" applyFill="1"/>
    <xf numFmtId="0" fontId="9" fillId="0" borderId="0" xfId="0" applyFont="1"/>
    <xf numFmtId="0" fontId="9" fillId="0" borderId="0" xfId="0" applyFont="1" applyAlignment="1">
      <alignment horizontal="center"/>
    </xf>
    <xf numFmtId="43" fontId="49" fillId="0" borderId="10" xfId="0" applyNumberFormat="1" applyFont="1" applyBorder="1" applyAlignment="1">
      <alignment horizontal="right" vertical="top"/>
    </xf>
    <xf numFmtId="41" fontId="0" fillId="0" borderId="0" xfId="0" applyNumberFormat="1"/>
    <xf numFmtId="41" fontId="24" fillId="0" borderId="0" xfId="0" applyNumberFormat="1" applyFont="1" applyFill="1" applyBorder="1" applyAlignment="1">
      <alignment horizontal="center" vertical="center"/>
    </xf>
    <xf numFmtId="3" fontId="37" fillId="0" borderId="0" xfId="0" applyNumberFormat="1" applyFont="1" applyFill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6" fillId="0" borderId="0" xfId="0" applyFont="1" applyFill="1"/>
    <xf numFmtId="3" fontId="51" fillId="0" borderId="2" xfId="0" applyNumberFormat="1" applyFont="1" applyBorder="1" applyAlignment="1">
      <alignment horizontal="right" vertical="top"/>
    </xf>
    <xf numFmtId="10" fontId="4" fillId="0" borderId="0" xfId="0" applyNumberFormat="1" applyFont="1" applyFill="1" applyAlignment="1">
      <alignment horizontal="center"/>
    </xf>
    <xf numFmtId="0" fontId="12" fillId="0" borderId="6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46" fillId="0" borderId="7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3" borderId="0" xfId="0" applyNumberFormat="1" applyFont="1" applyFill="1" applyAlignment="1">
      <alignment horizontal="center" vertical="top"/>
    </xf>
    <xf numFmtId="3" fontId="32" fillId="3" borderId="0" xfId="0" applyNumberFormat="1" applyFont="1" applyFill="1" applyBorder="1" applyAlignment="1">
      <alignment horizontal="center" vertical="top"/>
    </xf>
    <xf numFmtId="41" fontId="59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10" fontId="59" fillId="0" borderId="0" xfId="0" applyNumberFormat="1" applyFont="1" applyFill="1" applyAlignment="1">
      <alignment horizontal="center" vertical="center"/>
    </xf>
    <xf numFmtId="10" fontId="59" fillId="0" borderId="0" xfId="0" applyNumberFormat="1" applyFont="1" applyFill="1" applyAlignment="1">
      <alignment vertical="center"/>
    </xf>
    <xf numFmtId="164" fontId="11" fillId="0" borderId="0" xfId="2" applyFont="1" applyFill="1" applyAlignment="1">
      <alignment horizontal="center"/>
    </xf>
    <xf numFmtId="10" fontId="13" fillId="0" borderId="2" xfId="2" applyNumberFormat="1" applyFont="1" applyFill="1" applyBorder="1" applyAlignment="1">
      <alignment horizontal="center"/>
    </xf>
    <xf numFmtId="37" fontId="29" fillId="0" borderId="0" xfId="0" applyNumberFormat="1" applyFont="1" applyFill="1" applyAlignment="1">
      <alignment horizontal="right" vertical="center"/>
    </xf>
    <xf numFmtId="167" fontId="11" fillId="0" borderId="0" xfId="2" applyNumberFormat="1" applyFont="1" applyFill="1"/>
    <xf numFmtId="165" fontId="13" fillId="0" borderId="0" xfId="2" applyNumberFormat="1" applyFont="1" applyFill="1"/>
    <xf numFmtId="167" fontId="8" fillId="0" borderId="0" xfId="2" applyNumberFormat="1" applyFont="1" applyFill="1" applyAlignment="1">
      <alignment horizontal="center"/>
    </xf>
    <xf numFmtId="167" fontId="29" fillId="0" borderId="0" xfId="2" applyNumberFormat="1" applyFont="1" applyFill="1" applyAlignment="1">
      <alignment vertical="center"/>
    </xf>
    <xf numFmtId="167" fontId="61" fillId="0" borderId="0" xfId="2" applyNumberFormat="1" applyFont="1" applyFill="1" applyAlignment="1">
      <alignment vertical="center"/>
    </xf>
    <xf numFmtId="3" fontId="0" fillId="0" borderId="0" xfId="0" applyNumberFormat="1"/>
    <xf numFmtId="166" fontId="0" fillId="0" borderId="0" xfId="0" applyNumberFormat="1"/>
    <xf numFmtId="165" fontId="29" fillId="0" borderId="2" xfId="0" applyNumberFormat="1" applyFont="1" applyFill="1" applyBorder="1" applyAlignment="1">
      <alignment horizontal="right" vertical="center"/>
    </xf>
    <xf numFmtId="9" fontId="29" fillId="0" borderId="2" xfId="1" applyFont="1" applyFill="1" applyBorder="1" applyAlignment="1">
      <alignment horizontal="center" vertical="center"/>
    </xf>
    <xf numFmtId="3" fontId="32" fillId="0" borderId="0" xfId="0" applyNumberFormat="1" applyFont="1" applyFill="1" applyAlignment="1">
      <alignment horizontal="center" vertical="top"/>
    </xf>
    <xf numFmtId="0" fontId="49" fillId="0" borderId="11" xfId="0" applyFont="1" applyBorder="1" applyAlignment="1">
      <alignment vertical="top"/>
    </xf>
    <xf numFmtId="2" fontId="24" fillId="0" borderId="0" xfId="0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center"/>
    </xf>
    <xf numFmtId="167" fontId="24" fillId="0" borderId="0" xfId="2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/>
    </xf>
    <xf numFmtId="165" fontId="4" fillId="0" borderId="0" xfId="2" applyNumberFormat="1" applyFont="1" applyFill="1" applyAlignment="1">
      <alignment horizontal="center"/>
    </xf>
    <xf numFmtId="165" fontId="4" fillId="0" borderId="0" xfId="0" applyNumberFormat="1" applyFont="1" applyFill="1" applyAlignment="1"/>
    <xf numFmtId="3" fontId="4" fillId="0" borderId="0" xfId="0" applyNumberFormat="1" applyFont="1" applyFill="1" applyAlignment="1"/>
    <xf numFmtId="167" fontId="11" fillId="0" borderId="0" xfId="2" applyNumberFormat="1" applyFont="1" applyFill="1" applyAlignment="1"/>
    <xf numFmtId="165" fontId="30" fillId="4" borderId="2" xfId="0" applyNumberFormat="1" applyFont="1" applyFill="1" applyBorder="1"/>
    <xf numFmtId="165" fontId="29" fillId="4" borderId="2" xfId="0" applyNumberFormat="1" applyFont="1" applyFill="1" applyBorder="1" applyAlignment="1">
      <alignment horizontal="right" vertical="center"/>
    </xf>
    <xf numFmtId="10" fontId="34" fillId="0" borderId="0" xfId="0" applyNumberFormat="1" applyFont="1" applyFill="1" applyAlignment="1">
      <alignment horizontal="right" vertical="center"/>
    </xf>
    <xf numFmtId="0" fontId="24" fillId="4" borderId="0" xfId="0" applyFont="1" applyFill="1" applyAlignment="1">
      <alignment vertical="center"/>
    </xf>
    <xf numFmtId="10" fontId="24" fillId="4" borderId="2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52" fillId="2" borderId="0" xfId="0" applyNumberFormat="1" applyFont="1" applyFill="1"/>
    <xf numFmtId="43" fontId="37" fillId="0" borderId="0" xfId="0" applyNumberFormat="1" applyFont="1" applyFill="1" applyAlignment="1">
      <alignment horizontal="right" vertical="top"/>
    </xf>
    <xf numFmtId="0" fontId="12" fillId="0" borderId="0" xfId="0" applyFont="1" applyFill="1" applyAlignment="1">
      <alignment horizontal="center" vertical="center" wrapText="1"/>
    </xf>
    <xf numFmtId="3" fontId="24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3" fontId="8" fillId="0" borderId="0" xfId="0" applyNumberFormat="1" applyFont="1" applyFill="1" applyAlignment="1">
      <alignment horizontal="center"/>
    </xf>
    <xf numFmtId="165" fontId="8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165" fontId="45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7" fontId="60" fillId="4" borderId="0" xfId="2" applyNumberFormat="1" applyFont="1" applyFill="1"/>
    <xf numFmtId="166" fontId="24" fillId="4" borderId="2" xfId="0" applyNumberFormat="1" applyFont="1" applyFill="1" applyBorder="1" applyAlignment="1">
      <alignment vertical="center"/>
    </xf>
    <xf numFmtId="0" fontId="0" fillId="4" borderId="0" xfId="0" applyFill="1"/>
    <xf numFmtId="167" fontId="24" fillId="4" borderId="2" xfId="2" applyNumberFormat="1" applyFont="1" applyFill="1" applyBorder="1"/>
    <xf numFmtId="41" fontId="24" fillId="4" borderId="0" xfId="0" applyNumberFormat="1" applyFont="1" applyFill="1" applyBorder="1" applyAlignment="1">
      <alignment horizontal="center" vertical="center"/>
    </xf>
    <xf numFmtId="41" fontId="24" fillId="4" borderId="2" xfId="0" applyNumberFormat="1" applyFont="1" applyFill="1" applyBorder="1" applyAlignment="1">
      <alignment horizontal="center" vertical="center"/>
    </xf>
    <xf numFmtId="165" fontId="24" fillId="4" borderId="0" xfId="0" applyNumberFormat="1" applyFont="1" applyFill="1" applyAlignment="1">
      <alignment vertical="center"/>
    </xf>
    <xf numFmtId="41" fontId="24" fillId="0" borderId="7" xfId="0" applyNumberFormat="1" applyFont="1" applyFill="1" applyBorder="1"/>
    <xf numFmtId="41" fontId="24" fillId="0" borderId="6" xfId="0" applyNumberFormat="1" applyFont="1" applyFill="1" applyBorder="1"/>
    <xf numFmtId="41" fontId="24" fillId="4" borderId="13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3" fontId="7" fillId="4" borderId="2" xfId="0" applyNumberFormat="1" applyFont="1" applyFill="1" applyBorder="1"/>
    <xf numFmtId="0" fontId="13" fillId="4" borderId="0" xfId="0" applyFont="1" applyFill="1"/>
    <xf numFmtId="3" fontId="13" fillId="4" borderId="2" xfId="0" applyNumberFormat="1" applyFont="1" applyFill="1" applyBorder="1"/>
    <xf numFmtId="165" fontId="30" fillId="4" borderId="1" xfId="0" applyNumberFormat="1" applyFont="1" applyFill="1" applyBorder="1" applyAlignment="1">
      <alignment horizontal="center" vertical="center" wrapText="1"/>
    </xf>
    <xf numFmtId="165" fontId="29" fillId="4" borderId="0" xfId="0" applyNumberFormat="1" applyFont="1" applyFill="1" applyAlignment="1">
      <alignment wrapText="1"/>
    </xf>
    <xf numFmtId="165" fontId="30" fillId="0" borderId="0" xfId="0" applyNumberFormat="1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vertical="center"/>
    </xf>
    <xf numFmtId="167" fontId="3" fillId="4" borderId="2" xfId="2" applyNumberFormat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right" vertical="center"/>
    </xf>
    <xf numFmtId="165" fontId="8" fillId="0" borderId="13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center" vertical="center"/>
    </xf>
    <xf numFmtId="41" fontId="8" fillId="0" borderId="2" xfId="0" applyNumberFormat="1" applyFont="1" applyFill="1" applyBorder="1" applyAlignment="1">
      <alignment vertical="center"/>
    </xf>
    <xf numFmtId="0" fontId="12" fillId="0" borderId="13" xfId="0" applyFont="1" applyBorder="1" applyAlignment="1">
      <alignment horizontal="right" vertical="top"/>
    </xf>
    <xf numFmtId="0" fontId="7" fillId="0" borderId="0" xfId="0" applyFont="1" applyAlignment="1">
      <alignment horizontal="center" vertical="center"/>
    </xf>
    <xf numFmtId="3" fontId="8" fillId="0" borderId="13" xfId="0" applyNumberFormat="1" applyFont="1" applyFill="1" applyBorder="1"/>
    <xf numFmtId="165" fontId="8" fillId="0" borderId="13" xfId="0" applyNumberFormat="1" applyFont="1" applyFill="1" applyBorder="1"/>
    <xf numFmtId="3" fontId="37" fillId="0" borderId="13" xfId="0" applyNumberFormat="1" applyFont="1" applyBorder="1" applyAlignment="1">
      <alignment horizontal="right" vertical="top"/>
    </xf>
    <xf numFmtId="43" fontId="37" fillId="0" borderId="13" xfId="0" applyNumberFormat="1" applyFont="1" applyFill="1" applyBorder="1" applyAlignment="1">
      <alignment horizontal="right" vertical="top"/>
    </xf>
    <xf numFmtId="3" fontId="37" fillId="0" borderId="13" xfId="0" applyNumberFormat="1" applyFont="1" applyFill="1" applyBorder="1" applyAlignment="1">
      <alignment horizontal="right" vertical="top"/>
    </xf>
    <xf numFmtId="3" fontId="49" fillId="0" borderId="13" xfId="0" applyNumberFormat="1" applyFont="1" applyBorder="1" applyAlignment="1">
      <alignment horizontal="right" vertical="top"/>
    </xf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123826</xdr:colOff>
      <xdr:row>41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45A4E8-3D4E-3B97-B98A-4AB2F825B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247374" y="0"/>
          <a:ext cx="7439025" cy="786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view="pageBreakPreview" topLeftCell="A10" zoomScaleNormal="100" zoomScaleSheetLayoutView="100" workbookViewId="0">
      <selection activeCell="H48" sqref="H48"/>
    </sheetView>
  </sheetViews>
  <sheetFormatPr defaultRowHeight="15" x14ac:dyDescent="0.25"/>
  <sheetData>
    <row r="19" spans="1:13" ht="15" customHeight="1" x14ac:dyDescent="0.25"/>
    <row r="20" spans="1:13" ht="15" customHeight="1" x14ac:dyDescent="0.25"/>
    <row r="21" spans="1:13" ht="15" customHeight="1" x14ac:dyDescent="0.25"/>
    <row r="23" spans="1:13" ht="15" customHeight="1" x14ac:dyDescent="0.25">
      <c r="A23" s="250" t="s">
        <v>70</v>
      </c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</row>
    <row r="24" spans="1:13" ht="15" customHeight="1" x14ac:dyDescent="0.25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</row>
    <row r="25" spans="1:13" ht="15" customHeight="1" x14ac:dyDescent="0.25">
      <c r="A25" s="250"/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</row>
    <row r="28" spans="1:13" x14ac:dyDescent="0.25">
      <c r="A28" s="251" t="s">
        <v>142</v>
      </c>
      <c r="B28" s="251"/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</row>
    <row r="29" spans="1:13" x14ac:dyDescent="0.25">
      <c r="A29" s="251"/>
      <c r="B29" s="251"/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</row>
    <row r="30" spans="1:13" x14ac:dyDescent="0.25">
      <c r="A30" s="251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</row>
    <row r="32" spans="1:13" x14ac:dyDescent="0.25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1"/>
  <sheetViews>
    <sheetView rightToLeft="1" view="pageBreakPreview" topLeftCell="A4" zoomScale="70" zoomScaleNormal="70" zoomScaleSheetLayoutView="70" zoomScalePageLayoutView="70" workbookViewId="0">
      <selection activeCell="Q26" sqref="Q26"/>
    </sheetView>
  </sheetViews>
  <sheetFormatPr defaultColWidth="9.140625" defaultRowHeight="27.75" x14ac:dyDescent="0.6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39" customWidth="1"/>
    <col min="14" max="14" width="1" style="39" customWidth="1"/>
    <col min="15" max="15" width="32.5703125" style="39" bestFit="1" customWidth="1"/>
    <col min="16" max="16" width="1" style="39" customWidth="1"/>
    <col min="17" max="17" width="30.5703125" style="39" bestFit="1" customWidth="1"/>
    <col min="18" max="18" width="1" style="39" customWidth="1"/>
    <col min="19" max="19" width="27.7109375" style="39" bestFit="1" customWidth="1"/>
    <col min="20" max="20" width="24.140625" style="23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0" x14ac:dyDescent="0.65">
      <c r="A1" s="39"/>
      <c r="B1" s="39"/>
      <c r="C1" s="47"/>
      <c r="D1" s="47"/>
      <c r="E1" s="47"/>
      <c r="F1" s="39"/>
      <c r="G1" s="39"/>
      <c r="H1" s="39"/>
      <c r="I1" s="39"/>
      <c r="J1" s="39"/>
      <c r="K1" s="39"/>
      <c r="L1" s="39"/>
    </row>
    <row r="2" spans="1:20" ht="30" x14ac:dyDescent="0.65">
      <c r="A2" s="267" t="s">
        <v>51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</row>
    <row r="3" spans="1:20" ht="30" x14ac:dyDescent="0.65">
      <c r="A3" s="267" t="s">
        <v>18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</row>
    <row r="4" spans="1:20" ht="30" x14ac:dyDescent="0.65">
      <c r="A4" s="267" t="str">
        <f>'جمع درآمدها'!A4:I4</f>
        <v>برای ماه منتهی به 1403/06/31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</row>
    <row r="5" spans="1:20" ht="30" x14ac:dyDescent="0.6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20" ht="36" x14ac:dyDescent="0.65">
      <c r="A6" s="279" t="s">
        <v>58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</row>
    <row r="7" spans="1:20" ht="30.75" thickBot="1" x14ac:dyDescent="0.7">
      <c r="A7" s="267" t="s">
        <v>1</v>
      </c>
      <c r="B7" s="39"/>
      <c r="C7" s="278" t="s">
        <v>27</v>
      </c>
      <c r="D7" s="278" t="s">
        <v>27</v>
      </c>
      <c r="E7" s="278" t="s">
        <v>27</v>
      </c>
      <c r="F7" s="278" t="s">
        <v>27</v>
      </c>
      <c r="G7" s="278" t="s">
        <v>27</v>
      </c>
      <c r="H7" s="39"/>
      <c r="I7" s="278" t="str">
        <f>'سودسپرده بانکی '!C7</f>
        <v>طی شهریور ماه</v>
      </c>
      <c r="J7" s="278" t="s">
        <v>20</v>
      </c>
      <c r="K7" s="278" t="s">
        <v>20</v>
      </c>
      <c r="L7" s="278" t="s">
        <v>20</v>
      </c>
      <c r="M7" s="278" t="s">
        <v>20</v>
      </c>
      <c r="O7" s="278" t="str">
        <f>'سودسپرده بانکی '!I7</f>
        <v>از ابتدای سال مالی تا پایان شهریور ماه</v>
      </c>
      <c r="P7" s="278" t="s">
        <v>21</v>
      </c>
      <c r="Q7" s="278" t="s">
        <v>21</v>
      </c>
      <c r="R7" s="278" t="s">
        <v>21</v>
      </c>
      <c r="S7" s="278" t="s">
        <v>21</v>
      </c>
    </row>
    <row r="8" spans="1:20" s="8" customFormat="1" ht="90" x14ac:dyDescent="0.65">
      <c r="A8" s="267" t="s">
        <v>1</v>
      </c>
      <c r="B8" s="41"/>
      <c r="C8" s="40" t="s">
        <v>28</v>
      </c>
      <c r="D8" s="49"/>
      <c r="E8" s="40" t="s">
        <v>29</v>
      </c>
      <c r="F8" s="41"/>
      <c r="G8" s="40" t="s">
        <v>30</v>
      </c>
      <c r="H8" s="41"/>
      <c r="I8" s="40" t="s">
        <v>31</v>
      </c>
      <c r="J8" s="41"/>
      <c r="K8" s="40" t="s">
        <v>24</v>
      </c>
      <c r="L8" s="41"/>
      <c r="M8" s="40" t="s">
        <v>32</v>
      </c>
      <c r="N8" s="41"/>
      <c r="O8" s="40" t="s">
        <v>31</v>
      </c>
      <c r="P8" s="41"/>
      <c r="Q8" s="40" t="s">
        <v>24</v>
      </c>
      <c r="R8" s="41"/>
      <c r="S8" s="40" t="s">
        <v>32</v>
      </c>
      <c r="T8" s="21"/>
    </row>
    <row r="9" spans="1:20" s="8" customFormat="1" x14ac:dyDescent="0.65">
      <c r="A9" s="183" t="s">
        <v>86</v>
      </c>
      <c r="B9" s="41"/>
      <c r="C9" s="183" t="s">
        <v>118</v>
      </c>
      <c r="D9" s="49"/>
      <c r="E9" s="199">
        <v>9400000</v>
      </c>
      <c r="F9" s="50"/>
      <c r="G9" s="199">
        <v>3120</v>
      </c>
      <c r="H9" s="50"/>
      <c r="I9" s="162">
        <v>0</v>
      </c>
      <c r="J9" s="166"/>
      <c r="K9" s="162">
        <v>0</v>
      </c>
      <c r="L9" s="166"/>
      <c r="M9" s="166">
        <f>I9+K9</f>
        <v>0</v>
      </c>
      <c r="N9" s="166"/>
      <c r="O9" s="199">
        <v>29328000000</v>
      </c>
      <c r="P9" s="166"/>
      <c r="Q9" s="243">
        <v>-609770624</v>
      </c>
      <c r="R9" s="166"/>
      <c r="S9" s="166">
        <f>O9+Q9</f>
        <v>28718229376</v>
      </c>
      <c r="T9" s="21"/>
    </row>
    <row r="10" spans="1:20" s="8" customFormat="1" x14ac:dyDescent="0.65">
      <c r="A10" s="183" t="s">
        <v>79</v>
      </c>
      <c r="B10" s="39"/>
      <c r="C10" s="183" t="s">
        <v>119</v>
      </c>
      <c r="D10" s="47"/>
      <c r="E10" s="199">
        <v>6100000</v>
      </c>
      <c r="F10" s="43"/>
      <c r="G10" s="199">
        <v>5650</v>
      </c>
      <c r="H10" s="43"/>
      <c r="I10" s="163">
        <v>0</v>
      </c>
      <c r="J10" s="166"/>
      <c r="K10" s="163">
        <v>0</v>
      </c>
      <c r="L10" s="166"/>
      <c r="M10" s="166">
        <f t="shared" ref="M10:M22" si="0">I10+K10</f>
        <v>0</v>
      </c>
      <c r="N10" s="166"/>
      <c r="O10" s="199">
        <v>34465000000</v>
      </c>
      <c r="P10" s="166"/>
      <c r="Q10" s="243">
        <v>-442755240</v>
      </c>
      <c r="R10" s="166"/>
      <c r="S10" s="166">
        <f t="shared" ref="S10:S22" si="1">O10+Q10</f>
        <v>34022244760</v>
      </c>
      <c r="T10" s="33"/>
    </row>
    <row r="11" spans="1:20" s="8" customFormat="1" x14ac:dyDescent="0.65">
      <c r="A11" s="183" t="s">
        <v>87</v>
      </c>
      <c r="B11" s="39"/>
      <c r="C11" s="183" t="s">
        <v>107</v>
      </c>
      <c r="D11" s="47"/>
      <c r="E11" s="199">
        <v>3500000</v>
      </c>
      <c r="F11" s="39"/>
      <c r="G11" s="199">
        <v>5600</v>
      </c>
      <c r="H11" s="39"/>
      <c r="I11" s="163">
        <v>0</v>
      </c>
      <c r="J11" s="166"/>
      <c r="K11" s="163">
        <v>0</v>
      </c>
      <c r="L11" s="166"/>
      <c r="M11" s="166">
        <f t="shared" si="0"/>
        <v>0</v>
      </c>
      <c r="N11" s="166"/>
      <c r="O11" s="199">
        <v>19600000000</v>
      </c>
      <c r="P11" s="166"/>
      <c r="Q11" s="243">
        <v>0</v>
      </c>
      <c r="R11" s="166"/>
      <c r="S11" s="166">
        <f t="shared" si="1"/>
        <v>19600000000</v>
      </c>
      <c r="T11" s="34"/>
    </row>
    <row r="12" spans="1:20" s="8" customFormat="1" x14ac:dyDescent="0.65">
      <c r="A12" s="183" t="s">
        <v>97</v>
      </c>
      <c r="B12" s="39"/>
      <c r="C12" s="183" t="s">
        <v>130</v>
      </c>
      <c r="D12" s="47"/>
      <c r="E12" s="199">
        <v>34800000</v>
      </c>
      <c r="F12" s="39"/>
      <c r="G12" s="199">
        <v>960</v>
      </c>
      <c r="H12" s="39"/>
      <c r="I12" s="163">
        <v>0</v>
      </c>
      <c r="J12" s="166"/>
      <c r="K12" s="163">
        <v>0</v>
      </c>
      <c r="L12" s="166"/>
      <c r="M12" s="166">
        <f t="shared" si="0"/>
        <v>0</v>
      </c>
      <c r="N12" s="166"/>
      <c r="O12" s="199">
        <v>33408000000</v>
      </c>
      <c r="P12" s="166"/>
      <c r="Q12" s="243">
        <v>-1255277521</v>
      </c>
      <c r="R12" s="166"/>
      <c r="S12" s="166">
        <f t="shared" si="1"/>
        <v>32152722479</v>
      </c>
      <c r="T12" s="33"/>
    </row>
    <row r="13" spans="1:20" s="8" customFormat="1" x14ac:dyDescent="0.65">
      <c r="A13" s="183" t="s">
        <v>100</v>
      </c>
      <c r="B13" s="39"/>
      <c r="C13" s="183" t="s">
        <v>120</v>
      </c>
      <c r="D13" s="47"/>
      <c r="E13" s="199">
        <v>4000000</v>
      </c>
      <c r="F13" s="39"/>
      <c r="G13" s="199">
        <v>500</v>
      </c>
      <c r="H13" s="39"/>
      <c r="I13" s="163">
        <v>0</v>
      </c>
      <c r="J13" s="166"/>
      <c r="K13" s="163">
        <v>0</v>
      </c>
      <c r="L13" s="166"/>
      <c r="M13" s="166">
        <f t="shared" si="0"/>
        <v>0</v>
      </c>
      <c r="N13" s="166"/>
      <c r="O13" s="199">
        <v>2000000000</v>
      </c>
      <c r="P13" s="166"/>
      <c r="Q13" s="243">
        <v>-151898734</v>
      </c>
      <c r="R13" s="166"/>
      <c r="S13" s="166">
        <f t="shared" si="1"/>
        <v>1848101266</v>
      </c>
      <c r="T13" s="33"/>
    </row>
    <row r="14" spans="1:20" s="8" customFormat="1" x14ac:dyDescent="0.65">
      <c r="A14" s="183" t="s">
        <v>102</v>
      </c>
      <c r="B14" s="1"/>
      <c r="C14" s="183" t="s">
        <v>131</v>
      </c>
      <c r="D14" s="158"/>
      <c r="E14" s="199">
        <v>760000</v>
      </c>
      <c r="F14" s="1"/>
      <c r="G14" s="199">
        <v>6500</v>
      </c>
      <c r="H14" s="1"/>
      <c r="I14" s="163">
        <v>0</v>
      </c>
      <c r="J14" s="166"/>
      <c r="K14" s="163">
        <v>0</v>
      </c>
      <c r="L14" s="166"/>
      <c r="M14" s="166">
        <f t="shared" si="0"/>
        <v>0</v>
      </c>
      <c r="N14" s="166"/>
      <c r="O14" s="199">
        <v>4940000000</v>
      </c>
      <c r="P14" s="166"/>
      <c r="Q14" s="243">
        <v>-160410868</v>
      </c>
      <c r="R14" s="166"/>
      <c r="S14" s="166">
        <f t="shared" si="1"/>
        <v>4779589132</v>
      </c>
      <c r="T14" s="33"/>
    </row>
    <row r="15" spans="1:20" s="8" customFormat="1" x14ac:dyDescent="0.65">
      <c r="A15" s="183" t="s">
        <v>67</v>
      </c>
      <c r="B15" s="1"/>
      <c r="C15" s="183" t="s">
        <v>121</v>
      </c>
      <c r="D15" s="158"/>
      <c r="E15" s="199">
        <v>14000000</v>
      </c>
      <c r="F15" s="1"/>
      <c r="G15" s="199">
        <v>82</v>
      </c>
      <c r="H15" s="1"/>
      <c r="I15" s="163">
        <v>0</v>
      </c>
      <c r="J15" s="166"/>
      <c r="K15" s="163">
        <v>0</v>
      </c>
      <c r="L15" s="166"/>
      <c r="M15" s="166">
        <f t="shared" si="0"/>
        <v>0</v>
      </c>
      <c r="N15" s="166"/>
      <c r="O15" s="199">
        <v>1148000000</v>
      </c>
      <c r="P15" s="166"/>
      <c r="Q15" s="243">
        <v>0</v>
      </c>
      <c r="R15" s="166"/>
      <c r="S15" s="166">
        <f t="shared" si="1"/>
        <v>1148000000</v>
      </c>
      <c r="T15" s="33"/>
    </row>
    <row r="16" spans="1:20" s="8" customFormat="1" x14ac:dyDescent="0.65">
      <c r="A16" s="183" t="s">
        <v>99</v>
      </c>
      <c r="B16" s="1"/>
      <c r="C16" s="183" t="s">
        <v>108</v>
      </c>
      <c r="D16" s="158"/>
      <c r="E16" s="199">
        <v>2400000</v>
      </c>
      <c r="F16" s="1"/>
      <c r="G16" s="199">
        <v>150</v>
      </c>
      <c r="H16" s="1"/>
      <c r="I16" s="163">
        <v>0</v>
      </c>
      <c r="J16" s="166"/>
      <c r="K16" s="163">
        <v>0</v>
      </c>
      <c r="L16" s="166"/>
      <c r="M16" s="166">
        <f t="shared" si="0"/>
        <v>0</v>
      </c>
      <c r="N16" s="166"/>
      <c r="O16" s="199">
        <v>360000000</v>
      </c>
      <c r="P16" s="166"/>
      <c r="Q16" s="243">
        <v>0</v>
      </c>
      <c r="R16" s="166"/>
      <c r="S16" s="166">
        <f t="shared" si="1"/>
        <v>360000000</v>
      </c>
      <c r="T16" s="33"/>
    </row>
    <row r="17" spans="1:20" s="8" customFormat="1" x14ac:dyDescent="0.65">
      <c r="A17" s="183" t="s">
        <v>68</v>
      </c>
      <c r="B17" s="1"/>
      <c r="C17" s="183" t="s">
        <v>122</v>
      </c>
      <c r="D17" s="158"/>
      <c r="E17" s="199">
        <v>4800000</v>
      </c>
      <c r="F17" s="1"/>
      <c r="G17" s="199">
        <v>530</v>
      </c>
      <c r="H17" s="1"/>
      <c r="I17" s="163">
        <v>0</v>
      </c>
      <c r="J17" s="166"/>
      <c r="K17" s="163">
        <v>0</v>
      </c>
      <c r="L17" s="166"/>
      <c r="M17" s="166">
        <f t="shared" si="0"/>
        <v>0</v>
      </c>
      <c r="N17" s="166"/>
      <c r="O17" s="199">
        <v>2544000000</v>
      </c>
      <c r="P17" s="166"/>
      <c r="Q17" s="243">
        <v>-178242038</v>
      </c>
      <c r="R17" s="166"/>
      <c r="S17" s="166">
        <f t="shared" si="1"/>
        <v>2365757962</v>
      </c>
      <c r="T17" s="33"/>
    </row>
    <row r="18" spans="1:20" s="8" customFormat="1" x14ac:dyDescent="0.65">
      <c r="A18" s="183" t="s">
        <v>65</v>
      </c>
      <c r="B18" s="1"/>
      <c r="C18" s="183" t="s">
        <v>122</v>
      </c>
      <c r="D18" s="158"/>
      <c r="E18" s="199">
        <v>6500000</v>
      </c>
      <c r="F18" s="1"/>
      <c r="G18" s="199">
        <v>6700</v>
      </c>
      <c r="H18" s="1"/>
      <c r="I18" s="163">
        <v>0</v>
      </c>
      <c r="J18" s="166"/>
      <c r="K18" s="163">
        <v>0</v>
      </c>
      <c r="L18" s="166"/>
      <c r="M18" s="166">
        <f t="shared" si="0"/>
        <v>0</v>
      </c>
      <c r="N18" s="166"/>
      <c r="O18" s="199">
        <v>43550000000</v>
      </c>
      <c r="P18" s="166"/>
      <c r="Q18" s="243">
        <v>0</v>
      </c>
      <c r="R18" s="166"/>
      <c r="S18" s="166">
        <f t="shared" si="1"/>
        <v>43550000000</v>
      </c>
      <c r="T18" s="33"/>
    </row>
    <row r="19" spans="1:20" s="8" customFormat="1" x14ac:dyDescent="0.65">
      <c r="A19" s="183" t="s">
        <v>74</v>
      </c>
      <c r="B19" s="1"/>
      <c r="C19" s="183" t="s">
        <v>132</v>
      </c>
      <c r="D19" s="5"/>
      <c r="E19" s="199">
        <v>80000000</v>
      </c>
      <c r="F19" s="1"/>
      <c r="G19" s="199">
        <v>300</v>
      </c>
      <c r="H19" s="1"/>
      <c r="I19" s="163">
        <v>0</v>
      </c>
      <c r="J19" s="45" t="e">
        <f>SUM(#REF!)</f>
        <v>#REF!</v>
      </c>
      <c r="K19" s="163">
        <v>0</v>
      </c>
      <c r="L19" s="45" t="e">
        <f>SUM(#REF!)</f>
        <v>#REF!</v>
      </c>
      <c r="M19" s="166">
        <f t="shared" si="0"/>
        <v>0</v>
      </c>
      <c r="N19" s="45" t="e">
        <f>SUM(#REF!)</f>
        <v>#REF!</v>
      </c>
      <c r="O19" s="199">
        <v>24000000000</v>
      </c>
      <c r="P19" s="166" t="e">
        <f>SUM(#REF!)</f>
        <v>#REF!</v>
      </c>
      <c r="Q19" s="243">
        <v>0</v>
      </c>
      <c r="R19" s="45" t="e">
        <f>SUM(#REF!)</f>
        <v>#REF!</v>
      </c>
      <c r="S19" s="166">
        <f t="shared" si="1"/>
        <v>24000000000</v>
      </c>
      <c r="T19" s="33"/>
    </row>
    <row r="20" spans="1:20" s="8" customFormat="1" x14ac:dyDescent="0.65">
      <c r="A20" s="183" t="s">
        <v>78</v>
      </c>
      <c r="B20" s="1"/>
      <c r="C20" s="183" t="s">
        <v>119</v>
      </c>
      <c r="D20" s="5"/>
      <c r="E20" s="199">
        <v>5800000</v>
      </c>
      <c r="F20" s="1"/>
      <c r="G20" s="199">
        <v>1950</v>
      </c>
      <c r="H20" s="1"/>
      <c r="I20" s="163">
        <v>0</v>
      </c>
      <c r="J20" s="1"/>
      <c r="K20" s="163">
        <v>0</v>
      </c>
      <c r="L20" s="1"/>
      <c r="M20" s="166">
        <f t="shared" si="0"/>
        <v>0</v>
      </c>
      <c r="N20" s="39"/>
      <c r="O20" s="199">
        <v>11310000000</v>
      </c>
      <c r="P20" s="166"/>
      <c r="Q20" s="243">
        <v>-453589744</v>
      </c>
      <c r="R20" s="39"/>
      <c r="S20" s="166">
        <f t="shared" si="1"/>
        <v>10856410256</v>
      </c>
      <c r="T20" s="33"/>
    </row>
    <row r="21" spans="1:20" s="8" customFormat="1" x14ac:dyDescent="0.65">
      <c r="A21" s="183" t="s">
        <v>101</v>
      </c>
      <c r="B21" s="1"/>
      <c r="C21" s="183" t="s">
        <v>123</v>
      </c>
      <c r="D21" s="5"/>
      <c r="E21" s="199">
        <v>8400000</v>
      </c>
      <c r="F21" s="1"/>
      <c r="G21" s="199">
        <v>2280</v>
      </c>
      <c r="H21" s="1"/>
      <c r="I21" s="163">
        <v>0</v>
      </c>
      <c r="J21" s="39"/>
      <c r="K21" s="163">
        <v>0</v>
      </c>
      <c r="L21" s="39"/>
      <c r="M21" s="166">
        <f t="shared" si="0"/>
        <v>0</v>
      </c>
      <c r="N21" s="39"/>
      <c r="O21" s="199">
        <v>19152000000</v>
      </c>
      <c r="P21" s="199"/>
      <c r="Q21" s="243">
        <v>-181905020</v>
      </c>
      <c r="R21" s="39"/>
      <c r="S21" s="166">
        <f t="shared" si="1"/>
        <v>18970094980</v>
      </c>
      <c r="T21" s="33"/>
    </row>
    <row r="22" spans="1:20" s="8" customFormat="1" ht="28.5" thickBot="1" x14ac:dyDescent="0.7">
      <c r="A22" s="309" t="s">
        <v>103</v>
      </c>
      <c r="B22" s="1"/>
      <c r="C22" s="204" t="s">
        <v>141</v>
      </c>
      <c r="D22" s="5"/>
      <c r="E22" s="199">
        <v>11000000</v>
      </c>
      <c r="F22" s="1"/>
      <c r="G22" s="199">
        <v>77</v>
      </c>
      <c r="H22" s="1"/>
      <c r="I22" s="316">
        <v>0</v>
      </c>
      <c r="K22" s="316">
        <v>0</v>
      </c>
      <c r="M22" s="313">
        <f t="shared" si="0"/>
        <v>0</v>
      </c>
      <c r="O22" s="315">
        <v>847000000</v>
      </c>
      <c r="Q22" s="314">
        <v>-33434211</v>
      </c>
      <c r="S22" s="313">
        <f t="shared" si="1"/>
        <v>813565789</v>
      </c>
      <c r="T22" s="33"/>
    </row>
    <row r="23" spans="1:20" s="8" customFormat="1" ht="31.5" thickTop="1" thickBot="1" x14ac:dyDescent="0.7">
      <c r="A23" s="310" t="s">
        <v>48</v>
      </c>
      <c r="B23" s="1"/>
      <c r="C23" s="5"/>
      <c r="D23" s="5"/>
      <c r="E23" s="5"/>
      <c r="F23" s="1"/>
      <c r="G23" s="1"/>
      <c r="H23" s="1"/>
      <c r="I23" s="312">
        <f>SUM(I9:I22)</f>
        <v>0</v>
      </c>
      <c r="J23" s="39"/>
      <c r="K23" s="312">
        <f>SUM(K9:K22)</f>
        <v>0</v>
      </c>
      <c r="L23" s="39"/>
      <c r="M23" s="312">
        <f>SUM(M9:M22)</f>
        <v>0</v>
      </c>
      <c r="N23" s="39"/>
      <c r="O23" s="312">
        <f>SUM(O9:O22)</f>
        <v>226652000000</v>
      </c>
      <c r="P23" s="39"/>
      <c r="Q23" s="312">
        <f>SUM(Q9:Q22)</f>
        <v>-3467284000</v>
      </c>
      <c r="R23" s="39"/>
      <c r="S23" s="311">
        <f>SUM(S9:S22)</f>
        <v>223184716000</v>
      </c>
      <c r="T23" s="33"/>
    </row>
    <row r="24" spans="1:20" ht="28.5" thickTop="1" x14ac:dyDescent="0.65">
      <c r="M24" s="46"/>
    </row>
    <row r="25" spans="1:20" x14ac:dyDescent="0.65">
      <c r="I25" s="3"/>
      <c r="K25" s="3"/>
      <c r="M25" s="46"/>
      <c r="O25" s="45"/>
      <c r="Q25" s="45"/>
      <c r="S25" s="45"/>
    </row>
    <row r="26" spans="1:20" s="194" customFormat="1" ht="40.5" x14ac:dyDescent="0.95">
      <c r="C26" s="195"/>
      <c r="D26" s="195"/>
      <c r="E26" s="195"/>
      <c r="I26" s="55"/>
      <c r="J26" s="55"/>
      <c r="K26" s="55"/>
      <c r="L26" s="55"/>
      <c r="M26" s="55"/>
      <c r="N26" s="111"/>
      <c r="O26" s="55"/>
      <c r="P26" s="63"/>
      <c r="Q26" s="55"/>
      <c r="R26" s="63"/>
      <c r="S26" s="55"/>
    </row>
    <row r="27" spans="1:20" x14ac:dyDescent="0.65">
      <c r="A27" s="183"/>
      <c r="C27" s="183"/>
      <c r="I27" s="3"/>
      <c r="K27" s="3"/>
      <c r="M27" s="46"/>
      <c r="O27" s="45"/>
      <c r="Q27" s="45"/>
      <c r="S27" s="43"/>
    </row>
    <row r="28" spans="1:20" ht="40.5" x14ac:dyDescent="0.95">
      <c r="A28" s="183"/>
      <c r="I28" s="21"/>
      <c r="K28" s="21"/>
      <c r="M28" s="46"/>
      <c r="O28" s="55"/>
      <c r="P28" s="55"/>
      <c r="Q28" s="55"/>
      <c r="R28" s="55"/>
      <c r="S28" s="55"/>
    </row>
    <row r="29" spans="1:20" x14ac:dyDescent="0.65">
      <c r="I29" s="21"/>
      <c r="K29" s="21"/>
      <c r="M29" s="46"/>
      <c r="O29" s="43"/>
      <c r="Q29" s="43"/>
    </row>
    <row r="30" spans="1:20" x14ac:dyDescent="0.65">
      <c r="M30" s="46"/>
      <c r="O30" s="45"/>
      <c r="Q30" s="45"/>
    </row>
    <row r="31" spans="1:20" x14ac:dyDescent="0.65">
      <c r="O31" s="43"/>
      <c r="Q31" s="43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K29" sqref="K29"/>
    </sheetView>
  </sheetViews>
  <sheetFormatPr defaultColWidth="9.140625" defaultRowHeight="27.75" x14ac:dyDescent="0.65"/>
  <cols>
    <col min="1" max="1" width="42" style="39" bestFit="1" customWidth="1"/>
    <col min="2" max="2" width="1" style="39" customWidth="1"/>
    <col min="3" max="3" width="28.140625" style="39" customWidth="1"/>
    <col min="4" max="4" width="1" style="39" customWidth="1"/>
    <col min="5" max="5" width="15.85546875" style="39" bestFit="1" customWidth="1"/>
    <col min="6" max="6" width="1" style="39" customWidth="1"/>
    <col min="7" max="7" width="24.7109375" style="39" bestFit="1" customWidth="1"/>
    <col min="8" max="8" width="1" style="39" customWidth="1"/>
    <col min="9" max="9" width="27" style="39" bestFit="1" customWidth="1"/>
    <col min="10" max="10" width="1" style="39" customWidth="1"/>
    <col min="11" max="11" width="15.85546875" style="39" bestFit="1" customWidth="1"/>
    <col min="12" max="12" width="1" style="39" customWidth="1"/>
    <col min="13" max="13" width="25.42578125" style="39" bestFit="1" customWidth="1"/>
    <col min="14" max="14" width="1" style="39" customWidth="1"/>
    <col min="15" max="15" width="13.85546875" style="39" bestFit="1" customWidth="1"/>
    <col min="16" max="16" width="11.140625" style="39" bestFit="1" customWidth="1"/>
    <col min="17" max="17" width="11.5703125" style="39" bestFit="1" customWidth="1"/>
    <col min="18" max="18" width="9.140625" style="39"/>
    <col min="19" max="19" width="11.140625" style="39" bestFit="1" customWidth="1"/>
    <col min="20" max="16384" width="9.140625" style="39"/>
  </cols>
  <sheetData>
    <row r="2" spans="1:20" ht="30" x14ac:dyDescent="0.65">
      <c r="A2" s="267" t="s">
        <v>51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20" ht="30" x14ac:dyDescent="0.65">
      <c r="A3" s="267" t="s">
        <v>18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20" ht="30" x14ac:dyDescent="0.65">
      <c r="A4" s="267" t="str">
        <f>'جمع درآمدها'!A4:I4</f>
        <v>برای ماه منتهی به 1403/06/31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1:20" ht="30" x14ac:dyDescent="0.6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20" ht="36" x14ac:dyDescent="0.65">
      <c r="A6" s="280" t="s">
        <v>114</v>
      </c>
      <c r="B6" s="280"/>
      <c r="C6" s="280"/>
    </row>
    <row r="7" spans="1:20" ht="30.75" thickBot="1" x14ac:dyDescent="0.7">
      <c r="A7" s="267" t="s">
        <v>19</v>
      </c>
      <c r="B7" s="267"/>
      <c r="C7" s="267" t="s">
        <v>148</v>
      </c>
      <c r="D7" s="267"/>
      <c r="E7" s="267"/>
      <c r="F7" s="267"/>
      <c r="G7" s="267"/>
      <c r="I7" s="278" t="s">
        <v>149</v>
      </c>
      <c r="J7" s="278" t="s">
        <v>21</v>
      </c>
      <c r="K7" s="278" t="s">
        <v>21</v>
      </c>
      <c r="L7" s="278" t="s">
        <v>21</v>
      </c>
      <c r="M7" s="278" t="s">
        <v>21</v>
      </c>
    </row>
    <row r="8" spans="1:20" ht="30" x14ac:dyDescent="0.65">
      <c r="A8" s="107" t="s">
        <v>22</v>
      </c>
      <c r="C8" s="107" t="s">
        <v>23</v>
      </c>
      <c r="E8" s="107" t="s">
        <v>24</v>
      </c>
      <c r="G8" s="107" t="s">
        <v>25</v>
      </c>
      <c r="I8" s="107" t="s">
        <v>23</v>
      </c>
      <c r="K8" s="107" t="s">
        <v>24</v>
      </c>
      <c r="M8" s="107" t="s">
        <v>25</v>
      </c>
    </row>
    <row r="9" spans="1:20" ht="30" x14ac:dyDescent="0.65">
      <c r="A9" s="157" t="s">
        <v>115</v>
      </c>
      <c r="C9" s="108">
        <v>0</v>
      </c>
      <c r="E9" s="108">
        <v>0</v>
      </c>
      <c r="F9" s="108"/>
      <c r="G9" s="108">
        <f>C9-E9</f>
        <v>0</v>
      </c>
      <c r="H9" s="108"/>
      <c r="I9" s="108">
        <v>0</v>
      </c>
      <c r="J9" s="108"/>
      <c r="K9" s="108">
        <v>0</v>
      </c>
      <c r="L9" s="108"/>
      <c r="M9" s="108">
        <f>I9-K9</f>
        <v>0</v>
      </c>
      <c r="O9" s="97"/>
      <c r="P9" s="97"/>
      <c r="Q9" s="45"/>
      <c r="S9" s="97"/>
      <c r="T9" s="45"/>
    </row>
    <row r="10" spans="1:20" ht="30.75" thickBot="1" x14ac:dyDescent="0.7">
      <c r="A10" s="48"/>
      <c r="C10" s="109">
        <f>SUM(C9:C9)</f>
        <v>0</v>
      </c>
      <c r="D10" s="44"/>
      <c r="E10" s="110">
        <f>SUM(E9:E9)</f>
        <v>0</v>
      </c>
      <c r="F10" s="109"/>
      <c r="G10" s="109">
        <f>SUM(G9:G9)</f>
        <v>0</v>
      </c>
      <c r="H10" s="109"/>
      <c r="I10" s="109">
        <f>SUM(I9:I9)</f>
        <v>0</v>
      </c>
      <c r="J10" s="109"/>
      <c r="K10" s="110">
        <f>SUM(K9:K9)</f>
        <v>0</v>
      </c>
      <c r="L10" s="109"/>
      <c r="M10" s="109">
        <f>SUM(M9:M9)</f>
        <v>0</v>
      </c>
    </row>
    <row r="11" spans="1:20" ht="28.5" thickTop="1" x14ac:dyDescent="0.65">
      <c r="C11" s="43"/>
      <c r="G11" s="46"/>
      <c r="I11" s="45"/>
      <c r="M11" s="45"/>
    </row>
    <row r="12" spans="1:20" x14ac:dyDescent="0.65">
      <c r="C12" s="106"/>
      <c r="G12" s="46"/>
      <c r="I12" s="106"/>
      <c r="M12" s="106"/>
    </row>
    <row r="13" spans="1:20" x14ac:dyDescent="0.65">
      <c r="G13" s="46"/>
      <c r="M13" s="106"/>
    </row>
    <row r="14" spans="1:20" x14ac:dyDescent="0.65">
      <c r="G14" s="46"/>
    </row>
    <row r="15" spans="1:20" x14ac:dyDescent="0.65">
      <c r="G15" s="46"/>
    </row>
    <row r="16" spans="1:20" x14ac:dyDescent="0.65">
      <c r="G16" s="46"/>
      <c r="M16" s="106"/>
    </row>
    <row r="17" spans="7:7" x14ac:dyDescent="0.65">
      <c r="G17" s="46"/>
    </row>
    <row r="18" spans="7:7" x14ac:dyDescent="0.65">
      <c r="G18" s="46"/>
    </row>
    <row r="19" spans="7:7" x14ac:dyDescent="0.65">
      <c r="G19" s="46"/>
    </row>
    <row r="20" spans="7:7" x14ac:dyDescent="0.65">
      <c r="G20" s="46"/>
    </row>
    <row r="21" spans="7:7" x14ac:dyDescent="0.65">
      <c r="G21" s="46"/>
    </row>
    <row r="22" spans="7:7" x14ac:dyDescent="0.65">
      <c r="G22" s="46"/>
    </row>
    <row r="23" spans="7:7" x14ac:dyDescent="0.65">
      <c r="G23" s="46"/>
    </row>
    <row r="24" spans="7:7" x14ac:dyDescent="0.65">
      <c r="G24" s="46"/>
    </row>
    <row r="25" spans="7:7" x14ac:dyDescent="0.65">
      <c r="G25" s="46"/>
    </row>
    <row r="26" spans="7:7" x14ac:dyDescent="0.65">
      <c r="G26" s="46"/>
    </row>
    <row r="27" spans="7:7" x14ac:dyDescent="0.65">
      <c r="G27" s="46"/>
    </row>
    <row r="28" spans="7:7" x14ac:dyDescent="0.65">
      <c r="G28" s="46"/>
    </row>
    <row r="29" spans="7:7" x14ac:dyDescent="0.65">
      <c r="G29" s="46"/>
    </row>
    <row r="30" spans="7:7" x14ac:dyDescent="0.65">
      <c r="G30" s="46"/>
    </row>
    <row r="31" spans="7:7" x14ac:dyDescent="0.65">
      <c r="G31" s="46"/>
    </row>
    <row r="32" spans="7:7" x14ac:dyDescent="0.65">
      <c r="G32" s="46"/>
    </row>
    <row r="33" spans="7:7" x14ac:dyDescent="0.65">
      <c r="G33" s="46"/>
    </row>
    <row r="34" spans="7:7" x14ac:dyDescent="0.65">
      <c r="G34" s="46"/>
    </row>
    <row r="35" spans="7:7" x14ac:dyDescent="0.65">
      <c r="G35" s="46"/>
    </row>
    <row r="36" spans="7:7" x14ac:dyDescent="0.65">
      <c r="G36" s="46"/>
    </row>
    <row r="37" spans="7:7" x14ac:dyDescent="0.65">
      <c r="G37" s="46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="85" zoomScaleNormal="100" zoomScaleSheetLayoutView="85" workbookViewId="0">
      <selection activeCell="I19" sqref="I19"/>
    </sheetView>
  </sheetViews>
  <sheetFormatPr defaultColWidth="9.140625" defaultRowHeight="27.75" x14ac:dyDescent="0.65"/>
  <cols>
    <col min="1" max="1" width="42" style="39" bestFit="1" customWidth="1"/>
    <col min="2" max="2" width="1" style="39" customWidth="1"/>
    <col min="3" max="3" width="28.140625" style="39" customWidth="1"/>
    <col min="4" max="4" width="1" style="39" customWidth="1"/>
    <col min="5" max="5" width="15.85546875" style="39" bestFit="1" customWidth="1"/>
    <col min="6" max="6" width="1" style="39" customWidth="1"/>
    <col min="7" max="7" width="24.7109375" style="39" bestFit="1" customWidth="1"/>
    <col min="8" max="8" width="1" style="39" customWidth="1"/>
    <col min="9" max="9" width="27" style="39" bestFit="1" customWidth="1"/>
    <col min="10" max="10" width="1" style="39" customWidth="1"/>
    <col min="11" max="11" width="15.85546875" style="39" bestFit="1" customWidth="1"/>
    <col min="12" max="12" width="1" style="39" customWidth="1"/>
    <col min="13" max="13" width="25.42578125" style="39" bestFit="1" customWidth="1"/>
    <col min="14" max="14" width="1" style="39" customWidth="1"/>
    <col min="15" max="15" width="13.85546875" style="39" bestFit="1" customWidth="1"/>
    <col min="16" max="16" width="11.140625" style="39" bestFit="1" customWidth="1"/>
    <col min="17" max="17" width="11.5703125" style="39" bestFit="1" customWidth="1"/>
    <col min="18" max="18" width="9.140625" style="39"/>
    <col min="19" max="19" width="11.140625" style="39" bestFit="1" customWidth="1"/>
    <col min="20" max="16384" width="9.140625" style="39"/>
  </cols>
  <sheetData>
    <row r="2" spans="1:20" ht="30" x14ac:dyDescent="0.65">
      <c r="A2" s="267" t="s">
        <v>51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20" ht="30" x14ac:dyDescent="0.65">
      <c r="A3" s="267" t="s">
        <v>18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20" ht="30" x14ac:dyDescent="0.65">
      <c r="A4" s="267" t="str">
        <f>'جمع درآمدها'!A4:I4</f>
        <v>برای ماه منتهی به 1403/06/31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1:20" ht="30" x14ac:dyDescent="0.6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20" ht="36" x14ac:dyDescent="0.65">
      <c r="A6" s="280" t="s">
        <v>57</v>
      </c>
      <c r="B6" s="280"/>
      <c r="C6" s="280"/>
    </row>
    <row r="7" spans="1:20" ht="30.75" thickBot="1" x14ac:dyDescent="0.7">
      <c r="A7" s="267" t="s">
        <v>19</v>
      </c>
      <c r="B7" s="267"/>
      <c r="C7" s="267" t="s">
        <v>148</v>
      </c>
      <c r="D7" s="267"/>
      <c r="E7" s="267"/>
      <c r="F7" s="267"/>
      <c r="G7" s="267"/>
      <c r="I7" s="278" t="s">
        <v>149</v>
      </c>
      <c r="J7" s="278" t="s">
        <v>21</v>
      </c>
      <c r="K7" s="278" t="s">
        <v>21</v>
      </c>
      <c r="L7" s="278" t="s">
        <v>21</v>
      </c>
      <c r="M7" s="278" t="s">
        <v>21</v>
      </c>
    </row>
    <row r="8" spans="1:20" ht="30" x14ac:dyDescent="0.65">
      <c r="A8" s="107" t="s">
        <v>22</v>
      </c>
      <c r="C8" s="107" t="s">
        <v>23</v>
      </c>
      <c r="E8" s="107" t="s">
        <v>24</v>
      </c>
      <c r="G8" s="107" t="s">
        <v>25</v>
      </c>
      <c r="I8" s="107" t="s">
        <v>23</v>
      </c>
      <c r="K8" s="107" t="s">
        <v>24</v>
      </c>
      <c r="M8" s="107" t="s">
        <v>25</v>
      </c>
    </row>
    <row r="9" spans="1:20" ht="30" x14ac:dyDescent="0.75">
      <c r="A9" s="51" t="s">
        <v>49</v>
      </c>
      <c r="C9" s="108">
        <v>156516</v>
      </c>
      <c r="E9" s="108">
        <v>0</v>
      </c>
      <c r="F9" s="108"/>
      <c r="G9" s="108">
        <f>C9+E9</f>
        <v>156516</v>
      </c>
      <c r="H9" s="108"/>
      <c r="I9" s="108">
        <v>646027522</v>
      </c>
      <c r="J9" s="108"/>
      <c r="K9" s="108">
        <v>0</v>
      </c>
      <c r="L9" s="108"/>
      <c r="M9" s="108">
        <f>I9+K9</f>
        <v>646027522</v>
      </c>
      <c r="O9" s="97"/>
      <c r="P9" s="97"/>
      <c r="Q9" s="45"/>
      <c r="S9" s="97"/>
      <c r="T9" s="45"/>
    </row>
    <row r="10" spans="1:20" ht="30" x14ac:dyDescent="0.75">
      <c r="A10" s="51" t="s">
        <v>76</v>
      </c>
      <c r="C10" s="108">
        <v>313157</v>
      </c>
      <c r="E10" s="108">
        <v>0</v>
      </c>
      <c r="F10" s="108"/>
      <c r="G10" s="108">
        <f t="shared" ref="G10:G13" si="0">C10+E10</f>
        <v>313157</v>
      </c>
      <c r="H10" s="108"/>
      <c r="I10" s="108">
        <v>2530073</v>
      </c>
      <c r="J10" s="108"/>
      <c r="K10" s="108">
        <v>0</v>
      </c>
      <c r="L10" s="108"/>
      <c r="M10" s="108">
        <f t="shared" ref="M10:M13" si="1">I10+K10</f>
        <v>2530073</v>
      </c>
      <c r="O10" s="97"/>
      <c r="P10" s="97"/>
      <c r="Q10" s="45"/>
      <c r="S10" s="97"/>
      <c r="T10" s="45"/>
    </row>
    <row r="11" spans="1:20" ht="30" x14ac:dyDescent="0.75">
      <c r="A11" s="51" t="s">
        <v>83</v>
      </c>
      <c r="C11" s="108">
        <v>6389</v>
      </c>
      <c r="D11" s="39">
        <v>0</v>
      </c>
      <c r="E11" s="108">
        <v>0</v>
      </c>
      <c r="F11" s="108"/>
      <c r="G11" s="108">
        <f t="shared" si="0"/>
        <v>6389</v>
      </c>
      <c r="H11" s="108"/>
      <c r="I11" s="108">
        <v>37535</v>
      </c>
      <c r="J11" s="108"/>
      <c r="K11" s="108">
        <v>0</v>
      </c>
      <c r="L11" s="108"/>
      <c r="M11" s="108">
        <f t="shared" si="1"/>
        <v>37535</v>
      </c>
      <c r="O11" s="97"/>
      <c r="P11" s="97"/>
      <c r="Q11" s="45"/>
      <c r="S11" s="97"/>
      <c r="T11" s="45"/>
    </row>
    <row r="12" spans="1:20" ht="30" x14ac:dyDescent="0.75">
      <c r="A12" s="51" t="s">
        <v>84</v>
      </c>
      <c r="C12" s="108">
        <v>4801</v>
      </c>
      <c r="E12" s="108">
        <v>0</v>
      </c>
      <c r="F12" s="108"/>
      <c r="G12" s="108">
        <f t="shared" si="0"/>
        <v>4801</v>
      </c>
      <c r="H12" s="108"/>
      <c r="I12" s="108">
        <v>28203</v>
      </c>
      <c r="J12" s="108"/>
      <c r="K12" s="108">
        <v>0</v>
      </c>
      <c r="L12" s="108"/>
      <c r="M12" s="108">
        <f t="shared" si="1"/>
        <v>28203</v>
      </c>
      <c r="O12" s="97"/>
      <c r="P12" s="97"/>
      <c r="Q12" s="45"/>
      <c r="S12" s="97"/>
      <c r="T12" s="45"/>
    </row>
    <row r="13" spans="1:20" ht="30" x14ac:dyDescent="0.75">
      <c r="A13" s="51" t="s">
        <v>104</v>
      </c>
      <c r="C13" s="108">
        <v>9270</v>
      </c>
      <c r="E13" s="108">
        <v>0</v>
      </c>
      <c r="F13" s="108"/>
      <c r="G13" s="108">
        <f t="shared" si="0"/>
        <v>9270</v>
      </c>
      <c r="H13" s="108"/>
      <c r="I13" s="108">
        <v>5688229</v>
      </c>
      <c r="J13" s="108"/>
      <c r="K13" s="108">
        <v>0</v>
      </c>
      <c r="L13" s="108"/>
      <c r="M13" s="108">
        <f t="shared" si="1"/>
        <v>5688229</v>
      </c>
      <c r="O13" s="97"/>
      <c r="P13" s="97"/>
      <c r="Q13" s="45"/>
      <c r="S13" s="97"/>
      <c r="T13" s="45"/>
    </row>
    <row r="14" spans="1:20" ht="30.75" thickBot="1" x14ac:dyDescent="0.7">
      <c r="A14" s="38"/>
      <c r="C14" s="304">
        <f>SUM(C9:C13)</f>
        <v>490133</v>
      </c>
      <c r="D14" s="44"/>
      <c r="E14" s="110">
        <f>SUM(E9:E13)</f>
        <v>0</v>
      </c>
      <c r="F14" s="109"/>
      <c r="G14" s="109">
        <f>SUM(G9:G13)</f>
        <v>490133</v>
      </c>
      <c r="H14" s="109"/>
      <c r="I14" s="304">
        <f>SUM(I9:I13)</f>
        <v>654311562</v>
      </c>
      <c r="J14" s="109"/>
      <c r="K14" s="110">
        <f>SUM(K9:K13)</f>
        <v>0</v>
      </c>
      <c r="L14" s="109"/>
      <c r="M14" s="109">
        <f>SUM(M9:M13)</f>
        <v>654311562</v>
      </c>
    </row>
    <row r="15" spans="1:20" ht="28.5" thickTop="1" x14ac:dyDescent="0.65">
      <c r="C15" s="43"/>
      <c r="G15" s="105"/>
      <c r="I15" s="45"/>
      <c r="M15" s="45"/>
    </row>
    <row r="16" spans="1:20" ht="31.5" x14ac:dyDescent="0.75"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3:13" x14ac:dyDescent="0.65">
      <c r="C17" s="45"/>
      <c r="E17" s="108"/>
      <c r="G17" s="46"/>
      <c r="I17" s="45"/>
      <c r="K17" s="108"/>
      <c r="M17" s="106"/>
    </row>
    <row r="18" spans="3:13" x14ac:dyDescent="0.65">
      <c r="C18" s="106"/>
      <c r="E18" s="108"/>
      <c r="G18" s="46"/>
      <c r="I18" s="106"/>
      <c r="K18" s="108"/>
    </row>
    <row r="19" spans="3:13" x14ac:dyDescent="0.65">
      <c r="C19" s="45"/>
      <c r="E19" s="108"/>
      <c r="G19" s="46"/>
      <c r="I19" s="45"/>
      <c r="K19" s="108"/>
    </row>
    <row r="20" spans="3:13" x14ac:dyDescent="0.65">
      <c r="C20" s="45"/>
      <c r="E20" s="108"/>
      <c r="G20" s="46"/>
      <c r="I20" s="45"/>
      <c r="K20" s="108"/>
      <c r="M20" s="106"/>
    </row>
    <row r="21" spans="3:13" x14ac:dyDescent="0.65">
      <c r="C21" s="45"/>
      <c r="E21" s="108"/>
      <c r="G21" s="46"/>
      <c r="I21" s="45"/>
      <c r="K21" s="108"/>
    </row>
    <row r="22" spans="3:13" x14ac:dyDescent="0.65">
      <c r="G22" s="46"/>
    </row>
    <row r="23" spans="3:13" x14ac:dyDescent="0.65">
      <c r="C23" s="45"/>
      <c r="G23" s="46"/>
      <c r="I23" s="45"/>
    </row>
    <row r="24" spans="3:13" x14ac:dyDescent="0.65">
      <c r="C24" s="106"/>
      <c r="G24" s="46"/>
      <c r="I24" s="106"/>
    </row>
    <row r="25" spans="3:13" x14ac:dyDescent="0.65">
      <c r="G25" s="46"/>
    </row>
    <row r="26" spans="3:13" x14ac:dyDescent="0.65">
      <c r="G26" s="46"/>
    </row>
    <row r="27" spans="3:13" x14ac:dyDescent="0.65">
      <c r="G27" s="46"/>
    </row>
    <row r="28" spans="3:13" x14ac:dyDescent="0.65">
      <c r="G28" s="46"/>
    </row>
    <row r="29" spans="3:13" x14ac:dyDescent="0.65">
      <c r="G29" s="46"/>
    </row>
    <row r="30" spans="3:13" x14ac:dyDescent="0.65">
      <c r="G30" s="46"/>
    </row>
    <row r="31" spans="3:13" x14ac:dyDescent="0.65">
      <c r="G31" s="46"/>
    </row>
    <row r="32" spans="3:13" x14ac:dyDescent="0.65">
      <c r="G32" s="46"/>
    </row>
    <row r="33" spans="7:7" x14ac:dyDescent="0.65">
      <c r="G33" s="46"/>
    </row>
    <row r="34" spans="7:7" x14ac:dyDescent="0.65">
      <c r="G34" s="46"/>
    </row>
    <row r="35" spans="7:7" x14ac:dyDescent="0.65">
      <c r="G35" s="46"/>
    </row>
    <row r="36" spans="7:7" x14ac:dyDescent="0.65">
      <c r="G36" s="46"/>
    </row>
    <row r="37" spans="7:7" x14ac:dyDescent="0.65">
      <c r="G37" s="46"/>
    </row>
    <row r="38" spans="7:7" x14ac:dyDescent="0.65">
      <c r="G38" s="46"/>
    </row>
    <row r="39" spans="7:7" x14ac:dyDescent="0.65">
      <c r="G39" s="46"/>
    </row>
    <row r="40" spans="7:7" x14ac:dyDescent="0.65">
      <c r="G40" s="46"/>
    </row>
    <row r="41" spans="7:7" x14ac:dyDescent="0.65">
      <c r="G41" s="46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4"/>
  <sheetViews>
    <sheetView rightToLeft="1" tabSelected="1" view="pageBreakPreview" zoomScale="55" zoomScaleNormal="100" zoomScaleSheetLayoutView="55" workbookViewId="0">
      <selection activeCell="K35" sqref="K35"/>
    </sheetView>
  </sheetViews>
  <sheetFormatPr defaultColWidth="8.7109375" defaultRowHeight="27.75" x14ac:dyDescent="0.65"/>
  <cols>
    <col min="1" max="1" width="42.7109375" style="39" bestFit="1" customWidth="1"/>
    <col min="2" max="2" width="0.5703125" style="39" customWidth="1"/>
    <col min="3" max="3" width="24.85546875" style="47" bestFit="1" customWidth="1"/>
    <col min="4" max="4" width="0.5703125" style="39" customWidth="1"/>
    <col min="5" max="5" width="32.7109375" style="39" bestFit="1" customWidth="1"/>
    <col min="6" max="6" width="0.7109375" style="39" customWidth="1"/>
    <col min="7" max="7" width="32.7109375" style="39" bestFit="1" customWidth="1"/>
    <col min="8" max="8" width="1.28515625" style="39" customWidth="1"/>
    <col min="9" max="9" width="37" style="39" bestFit="1" customWidth="1"/>
    <col min="10" max="10" width="2.28515625" style="39" customWidth="1"/>
    <col min="11" max="11" width="24.85546875" style="47" bestFit="1" customWidth="1"/>
    <col min="12" max="12" width="1.85546875" style="39" customWidth="1"/>
    <col min="13" max="13" width="35.140625" style="39" bestFit="1" customWidth="1"/>
    <col min="14" max="14" width="2" style="39" customWidth="1"/>
    <col min="15" max="15" width="35.140625" style="39" bestFit="1" customWidth="1"/>
    <col min="16" max="16" width="2.28515625" style="39" customWidth="1"/>
    <col min="17" max="17" width="41.42578125" style="39" bestFit="1" customWidth="1"/>
    <col min="18" max="18" width="24.7109375" style="39" bestFit="1" customWidth="1"/>
    <col min="19" max="20" width="31.5703125" style="39" bestFit="1" customWidth="1"/>
    <col min="21" max="21" width="22.28515625" style="39" bestFit="1" customWidth="1"/>
    <col min="22" max="22" width="23.85546875" style="39" bestFit="1" customWidth="1"/>
    <col min="23" max="23" width="24.42578125" style="39" customWidth="1"/>
    <col min="24" max="24" width="17.5703125" style="39" bestFit="1" customWidth="1"/>
    <col min="25" max="25" width="21.28515625" style="39" customWidth="1"/>
    <col min="26" max="26" width="23.28515625" style="39" bestFit="1" customWidth="1"/>
    <col min="27" max="16384" width="8.7109375" style="39"/>
  </cols>
  <sheetData>
    <row r="1" spans="1:26" ht="31.5" customHeight="1" x14ac:dyDescent="0.65"/>
    <row r="2" spans="1:26" s="111" customFormat="1" ht="36" x14ac:dyDescent="0.8">
      <c r="A2" s="281" t="s">
        <v>51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</row>
    <row r="3" spans="1:26" s="111" customFormat="1" ht="36" x14ac:dyDescent="0.8">
      <c r="A3" s="281" t="s">
        <v>18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</row>
    <row r="4" spans="1:26" s="111" customFormat="1" ht="36" x14ac:dyDescent="0.8">
      <c r="A4" s="281" t="str">
        <f>'درآمد ناشی از تغییر قیمت اوراق '!A4:Q4</f>
        <v>برای ماه منتهی به 1403/06/31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</row>
    <row r="5" spans="1:26" s="111" customFormat="1" ht="36" x14ac:dyDescent="0.8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6" spans="1:26" ht="40.5" x14ac:dyDescent="0.65">
      <c r="A6" s="282" t="s">
        <v>59</v>
      </c>
      <c r="B6" s="282"/>
      <c r="C6" s="282"/>
      <c r="D6" s="282"/>
      <c r="E6" s="282"/>
      <c r="F6" s="282"/>
      <c r="G6" s="282"/>
      <c r="H6" s="282"/>
    </row>
    <row r="7" spans="1:26" ht="45" customHeight="1" thickBot="1" x14ac:dyDescent="0.7">
      <c r="A7" s="267" t="s">
        <v>1</v>
      </c>
      <c r="C7" s="278" t="s">
        <v>148</v>
      </c>
      <c r="D7" s="278" t="s">
        <v>20</v>
      </c>
      <c r="E7" s="278" t="s">
        <v>20</v>
      </c>
      <c r="F7" s="278" t="s">
        <v>20</v>
      </c>
      <c r="G7" s="278" t="s">
        <v>20</v>
      </c>
      <c r="H7" s="278" t="s">
        <v>20</v>
      </c>
      <c r="I7" s="278" t="s">
        <v>20</v>
      </c>
      <c r="K7" s="278" t="s">
        <v>149</v>
      </c>
      <c r="L7" s="278" t="s">
        <v>21</v>
      </c>
      <c r="M7" s="278" t="s">
        <v>21</v>
      </c>
      <c r="N7" s="278" t="s">
        <v>21</v>
      </c>
      <c r="O7" s="278" t="s">
        <v>21</v>
      </c>
      <c r="P7" s="278" t="s">
        <v>21</v>
      </c>
      <c r="Q7" s="278" t="s">
        <v>21</v>
      </c>
    </row>
    <row r="8" spans="1:26" s="41" customFormat="1" ht="54.75" customHeight="1" thickBot="1" x14ac:dyDescent="0.7">
      <c r="A8" s="278" t="s">
        <v>1</v>
      </c>
      <c r="C8" s="113" t="s">
        <v>4</v>
      </c>
      <c r="E8" s="113" t="s">
        <v>33</v>
      </c>
      <c r="G8" s="113" t="s">
        <v>34</v>
      </c>
      <c r="I8" s="113" t="s">
        <v>36</v>
      </c>
      <c r="K8" s="113" t="s">
        <v>4</v>
      </c>
      <c r="M8" s="113" t="s">
        <v>33</v>
      </c>
      <c r="O8" s="113" t="s">
        <v>34</v>
      </c>
      <c r="Q8" s="113" t="s">
        <v>36</v>
      </c>
      <c r="S8" s="114"/>
    </row>
    <row r="9" spans="1:26" ht="34.5" customHeight="1" x14ac:dyDescent="0.65">
      <c r="A9" s="183" t="s">
        <v>136</v>
      </c>
      <c r="C9" s="115">
        <v>1000000</v>
      </c>
      <c r="D9" s="115"/>
      <c r="E9" s="115">
        <v>6958868362</v>
      </c>
      <c r="F9" s="115"/>
      <c r="G9" s="115">
        <f>7598895205-640545205</f>
        <v>6958350000</v>
      </c>
      <c r="H9" s="115"/>
      <c r="I9" s="115">
        <f>E9-G9</f>
        <v>518362</v>
      </c>
      <c r="J9" s="115"/>
      <c r="K9" s="115">
        <v>1000000</v>
      </c>
      <c r="L9" s="115"/>
      <c r="M9" s="115">
        <v>6958868362</v>
      </c>
      <c r="N9" s="115"/>
      <c r="O9" s="249">
        <v>7598895205</v>
      </c>
      <c r="P9" s="115"/>
      <c r="Q9" s="115">
        <f>M9-O9</f>
        <v>-640026843</v>
      </c>
      <c r="R9" s="249"/>
      <c r="S9" s="115"/>
      <c r="T9" s="43"/>
      <c r="U9" s="45"/>
      <c r="V9" s="45"/>
      <c r="W9" s="20"/>
      <c r="X9" s="45"/>
      <c r="Y9" s="43"/>
      <c r="Z9" s="45"/>
    </row>
    <row r="10" spans="1:26" ht="34.5" customHeight="1" x14ac:dyDescent="0.65">
      <c r="A10" s="183" t="s">
        <v>98</v>
      </c>
      <c r="C10" s="115">
        <v>20400000</v>
      </c>
      <c r="D10" s="115"/>
      <c r="E10" s="115">
        <v>63981469319</v>
      </c>
      <c r="F10" s="115"/>
      <c r="G10" s="115">
        <v>60717944099</v>
      </c>
      <c r="H10" s="115"/>
      <c r="I10" s="115">
        <f t="shared" ref="I10:I34" si="0">E10-G10</f>
        <v>3263525220</v>
      </c>
      <c r="J10" s="115"/>
      <c r="K10" s="115">
        <v>20400000</v>
      </c>
      <c r="L10" s="115"/>
      <c r="M10" s="115">
        <v>63981469319</v>
      </c>
      <c r="N10" s="115"/>
      <c r="O10" s="115">
        <v>60717944099</v>
      </c>
      <c r="P10" s="115"/>
      <c r="Q10" s="115">
        <f t="shared" ref="Q10:Q34" si="1">M10-O10</f>
        <v>3263525220</v>
      </c>
      <c r="R10" s="43"/>
      <c r="S10" s="43"/>
      <c r="T10" s="43"/>
      <c r="U10" s="45"/>
      <c r="V10" s="45"/>
      <c r="W10" s="20"/>
      <c r="X10" s="45"/>
      <c r="Y10" s="43"/>
      <c r="Z10" s="45"/>
    </row>
    <row r="11" spans="1:26" ht="34.5" customHeight="1" x14ac:dyDescent="0.65">
      <c r="A11" s="183" t="s">
        <v>135</v>
      </c>
      <c r="C11" s="115">
        <v>300000</v>
      </c>
      <c r="D11" s="115"/>
      <c r="E11" s="115">
        <v>3382331863</v>
      </c>
      <c r="F11" s="115"/>
      <c r="G11" s="115">
        <f>3123686129+37392871</f>
        <v>3161079000</v>
      </c>
      <c r="H11" s="115"/>
      <c r="I11" s="115">
        <f t="shared" si="0"/>
        <v>221252863</v>
      </c>
      <c r="J11" s="115"/>
      <c r="K11" s="115">
        <v>549236</v>
      </c>
      <c r="L11" s="115"/>
      <c r="M11" s="115">
        <v>6031851553</v>
      </c>
      <c r="N11" s="115"/>
      <c r="O11" s="249">
        <v>5718802917</v>
      </c>
      <c r="P11" s="115"/>
      <c r="Q11" s="115">
        <f t="shared" si="1"/>
        <v>313048636</v>
      </c>
      <c r="R11" s="249"/>
      <c r="S11" s="115"/>
      <c r="T11" s="43"/>
      <c r="U11" s="45"/>
      <c r="V11" s="45"/>
      <c r="W11" s="20"/>
      <c r="X11" s="45"/>
      <c r="Y11" s="43"/>
      <c r="Z11" s="45"/>
    </row>
    <row r="12" spans="1:26" ht="34.5" customHeight="1" x14ac:dyDescent="0.65">
      <c r="A12" s="183" t="s">
        <v>89</v>
      </c>
      <c r="C12" s="115">
        <v>400000</v>
      </c>
      <c r="D12" s="115"/>
      <c r="E12" s="115">
        <v>2890697421</v>
      </c>
      <c r="F12" s="115"/>
      <c r="G12" s="115">
        <v>3338596057</v>
      </c>
      <c r="H12" s="115"/>
      <c r="I12" s="115">
        <f t="shared" si="0"/>
        <v>-447898636</v>
      </c>
      <c r="J12" s="115"/>
      <c r="K12" s="115">
        <v>8296772</v>
      </c>
      <c r="L12" s="115"/>
      <c r="M12" s="115">
        <v>70224746374</v>
      </c>
      <c r="N12" s="115"/>
      <c r="O12" s="115">
        <v>69639989049</v>
      </c>
      <c r="P12" s="115"/>
      <c r="Q12" s="115">
        <f t="shared" si="1"/>
        <v>584757325</v>
      </c>
      <c r="R12" s="43"/>
      <c r="S12" s="43"/>
      <c r="T12" s="43"/>
      <c r="U12" s="45"/>
      <c r="V12" s="45"/>
      <c r="W12" s="20"/>
      <c r="X12" s="45"/>
      <c r="Y12" s="43"/>
      <c r="Z12" s="45"/>
    </row>
    <row r="13" spans="1:26" ht="34.5" customHeight="1" x14ac:dyDescent="0.65">
      <c r="A13" s="183" t="s">
        <v>102</v>
      </c>
      <c r="C13" s="115">
        <v>500000</v>
      </c>
      <c r="D13" s="115"/>
      <c r="E13" s="115">
        <v>35283804759</v>
      </c>
      <c r="F13" s="115"/>
      <c r="G13" s="115">
        <v>32146544278</v>
      </c>
      <c r="H13" s="115"/>
      <c r="I13" s="115">
        <f t="shared" si="0"/>
        <v>3137260481</v>
      </c>
      <c r="J13" s="115"/>
      <c r="K13" s="115">
        <v>500000</v>
      </c>
      <c r="L13" s="115"/>
      <c r="M13" s="115">
        <v>35283804759</v>
      </c>
      <c r="N13" s="115"/>
      <c r="O13" s="115">
        <v>32146544278</v>
      </c>
      <c r="P13" s="115"/>
      <c r="Q13" s="115">
        <f t="shared" si="1"/>
        <v>3137260481</v>
      </c>
      <c r="R13" s="43"/>
      <c r="S13" s="43"/>
      <c r="T13" s="43"/>
      <c r="U13" s="45"/>
      <c r="V13" s="45"/>
      <c r="W13" s="20"/>
      <c r="X13" s="45"/>
      <c r="Y13" s="43"/>
      <c r="Z13" s="45"/>
    </row>
    <row r="14" spans="1:26" ht="34.5" customHeight="1" x14ac:dyDescent="0.65">
      <c r="A14" s="183" t="s">
        <v>87</v>
      </c>
      <c r="C14" s="115">
        <v>900000</v>
      </c>
      <c r="D14" s="115"/>
      <c r="E14" s="115">
        <v>40888745443</v>
      </c>
      <c r="F14" s="115"/>
      <c r="G14" s="115">
        <v>34015701061</v>
      </c>
      <c r="H14" s="115"/>
      <c r="I14" s="115">
        <f t="shared" si="0"/>
        <v>6873044382</v>
      </c>
      <c r="J14" s="115"/>
      <c r="K14" s="115">
        <v>2700000</v>
      </c>
      <c r="L14" s="115"/>
      <c r="M14" s="115">
        <v>113757085853</v>
      </c>
      <c r="N14" s="115"/>
      <c r="O14" s="115">
        <v>102047103157</v>
      </c>
      <c r="P14" s="115"/>
      <c r="Q14" s="115">
        <f t="shared" si="1"/>
        <v>11709982696</v>
      </c>
      <c r="R14" s="43"/>
      <c r="S14" s="43"/>
      <c r="T14" s="43"/>
      <c r="U14" s="45"/>
      <c r="V14" s="45"/>
      <c r="W14" s="20"/>
      <c r="X14" s="45"/>
      <c r="Y14" s="43"/>
      <c r="Z14" s="45"/>
    </row>
    <row r="15" spans="1:26" ht="34.5" customHeight="1" x14ac:dyDescent="0.65">
      <c r="A15" s="183" t="s">
        <v>65</v>
      </c>
      <c r="C15" s="115">
        <v>300000</v>
      </c>
      <c r="D15" s="115"/>
      <c r="E15" s="115">
        <v>11571736065</v>
      </c>
      <c r="F15" s="115"/>
      <c r="G15" s="115">
        <v>14355008140</v>
      </c>
      <c r="H15" s="115"/>
      <c r="I15" s="115">
        <f t="shared" si="0"/>
        <v>-2783272075</v>
      </c>
      <c r="J15" s="115"/>
      <c r="K15" s="115">
        <v>300000</v>
      </c>
      <c r="L15" s="115"/>
      <c r="M15" s="115">
        <v>11571736065</v>
      </c>
      <c r="N15" s="115"/>
      <c r="O15" s="115">
        <v>14355008140</v>
      </c>
      <c r="P15" s="115"/>
      <c r="Q15" s="115">
        <f t="shared" si="1"/>
        <v>-2783272075</v>
      </c>
      <c r="R15" s="43"/>
      <c r="S15" s="43"/>
      <c r="T15" s="43"/>
      <c r="U15" s="45"/>
      <c r="V15" s="45"/>
      <c r="W15" s="20"/>
      <c r="X15" s="45"/>
      <c r="Y15" s="43"/>
      <c r="Z15" s="45"/>
    </row>
    <row r="16" spans="1:26" ht="34.5" customHeight="1" x14ac:dyDescent="0.65">
      <c r="A16" s="183" t="s">
        <v>80</v>
      </c>
      <c r="C16" s="115">
        <v>5350000</v>
      </c>
      <c r="D16" s="115"/>
      <c r="E16" s="115">
        <v>142646749393</v>
      </c>
      <c r="F16" s="115"/>
      <c r="G16" s="115">
        <v>119136819717</v>
      </c>
      <c r="H16" s="115"/>
      <c r="I16" s="115">
        <f t="shared" si="0"/>
        <v>23509929676</v>
      </c>
      <c r="J16" s="115"/>
      <c r="K16" s="115">
        <v>6186463</v>
      </c>
      <c r="L16" s="115"/>
      <c r="M16" s="115">
        <v>162002863713</v>
      </c>
      <c r="N16" s="115"/>
      <c r="O16" s="115">
        <v>137688150348</v>
      </c>
      <c r="P16" s="115"/>
      <c r="Q16" s="115">
        <f t="shared" si="1"/>
        <v>24314713365</v>
      </c>
      <c r="R16" s="43"/>
      <c r="S16" s="43"/>
      <c r="T16" s="43"/>
      <c r="U16" s="45"/>
      <c r="V16" s="45"/>
      <c r="W16" s="20"/>
      <c r="X16" s="45"/>
      <c r="Y16" s="43"/>
      <c r="Z16" s="45"/>
    </row>
    <row r="17" spans="1:26" ht="34.5" customHeight="1" x14ac:dyDescent="0.65">
      <c r="A17" s="183" t="s">
        <v>146</v>
      </c>
      <c r="C17" s="115">
        <v>4725630</v>
      </c>
      <c r="D17" s="115"/>
      <c r="E17" s="115">
        <v>1940072732</v>
      </c>
      <c r="F17" s="115"/>
      <c r="G17" s="115">
        <v>1887276059</v>
      </c>
      <c r="H17" s="115"/>
      <c r="I17" s="115">
        <f t="shared" si="0"/>
        <v>52796673</v>
      </c>
      <c r="J17" s="115"/>
      <c r="K17" s="115">
        <v>4725630</v>
      </c>
      <c r="L17" s="115"/>
      <c r="M17" s="115">
        <v>1940072732</v>
      </c>
      <c r="N17" s="115"/>
      <c r="O17" s="115">
        <v>1887276059</v>
      </c>
      <c r="P17" s="115"/>
      <c r="Q17" s="115">
        <f t="shared" si="1"/>
        <v>52796673</v>
      </c>
      <c r="R17" s="43"/>
      <c r="S17" s="43"/>
      <c r="T17" s="43"/>
      <c r="U17" s="45"/>
      <c r="V17" s="45"/>
      <c r="W17" s="20"/>
      <c r="X17" s="45"/>
      <c r="Y17" s="43"/>
      <c r="Z17" s="45"/>
    </row>
    <row r="18" spans="1:26" ht="34.5" customHeight="1" x14ac:dyDescent="0.65">
      <c r="A18" s="183" t="s">
        <v>86</v>
      </c>
      <c r="C18" s="115">
        <v>8800000</v>
      </c>
      <c r="D18" s="115"/>
      <c r="E18" s="115">
        <v>219321887812</v>
      </c>
      <c r="F18" s="115"/>
      <c r="G18" s="115">
        <f>270112881851-55008414251</f>
        <v>215104467600</v>
      </c>
      <c r="H18" s="115"/>
      <c r="I18" s="115">
        <f>E18-G18</f>
        <v>4217420212</v>
      </c>
      <c r="J18" s="115"/>
      <c r="K18" s="115">
        <v>9600000</v>
      </c>
      <c r="L18" s="115"/>
      <c r="M18" s="115">
        <v>240827758525</v>
      </c>
      <c r="N18" s="115"/>
      <c r="O18" s="249">
        <v>294676937367</v>
      </c>
      <c r="P18" s="115"/>
      <c r="Q18" s="115">
        <f t="shared" si="1"/>
        <v>-53849178842</v>
      </c>
      <c r="R18" s="249"/>
      <c r="S18" s="115"/>
      <c r="T18" s="43"/>
      <c r="U18" s="45"/>
      <c r="V18" s="45"/>
      <c r="W18" s="20"/>
      <c r="X18" s="45"/>
      <c r="Y18" s="43"/>
      <c r="Z18" s="45"/>
    </row>
    <row r="19" spans="1:26" ht="34.5" customHeight="1" x14ac:dyDescent="0.65">
      <c r="A19" s="183" t="s">
        <v>103</v>
      </c>
      <c r="C19" s="115">
        <v>11000000</v>
      </c>
      <c r="D19" s="115"/>
      <c r="E19" s="115">
        <v>38602871260</v>
      </c>
      <c r="F19" s="115"/>
      <c r="G19" s="115">
        <f>46863365601-4612264401</f>
        <v>42251101200</v>
      </c>
      <c r="H19" s="115"/>
      <c r="I19" s="115">
        <f>E19-G19</f>
        <v>-3648229940</v>
      </c>
      <c r="J19" s="115"/>
      <c r="K19" s="115">
        <v>11600000</v>
      </c>
      <c r="L19" s="115"/>
      <c r="M19" s="115">
        <v>41269509805</v>
      </c>
      <c r="N19" s="115"/>
      <c r="O19" s="249">
        <v>49419549171</v>
      </c>
      <c r="P19" s="115"/>
      <c r="Q19" s="115">
        <f t="shared" si="1"/>
        <v>-8150039366</v>
      </c>
      <c r="R19" s="249"/>
      <c r="S19" s="115"/>
      <c r="T19" s="43"/>
      <c r="U19" s="45"/>
      <c r="V19" s="45"/>
      <c r="W19" s="20"/>
      <c r="X19" s="45"/>
      <c r="Y19" s="43"/>
      <c r="Z19" s="45"/>
    </row>
    <row r="20" spans="1:26" ht="34.5" customHeight="1" x14ac:dyDescent="0.65">
      <c r="A20" s="183" t="s">
        <v>81</v>
      </c>
      <c r="C20" s="115">
        <v>55000000</v>
      </c>
      <c r="D20" s="115"/>
      <c r="E20" s="115">
        <v>61383403287</v>
      </c>
      <c r="F20" s="115"/>
      <c r="G20" s="115">
        <v>64366969392</v>
      </c>
      <c r="H20" s="115"/>
      <c r="I20" s="115">
        <f t="shared" si="0"/>
        <v>-2983566105</v>
      </c>
      <c r="J20" s="115"/>
      <c r="K20" s="115">
        <v>89400000</v>
      </c>
      <c r="L20" s="115"/>
      <c r="M20" s="115">
        <v>98080380950</v>
      </c>
      <c r="N20" s="115"/>
      <c r="O20" s="115">
        <v>104861757124</v>
      </c>
      <c r="P20" s="115"/>
      <c r="Q20" s="115">
        <f t="shared" si="1"/>
        <v>-6781376174</v>
      </c>
      <c r="R20" s="43"/>
      <c r="S20" s="43"/>
      <c r="T20" s="43"/>
      <c r="U20" s="45"/>
      <c r="V20" s="45"/>
      <c r="W20" s="20"/>
      <c r="X20" s="45"/>
      <c r="Y20" s="43"/>
      <c r="Z20" s="45"/>
    </row>
    <row r="21" spans="1:26" ht="34.5" customHeight="1" x14ac:dyDescent="0.65">
      <c r="A21" s="183" t="s">
        <v>79</v>
      </c>
      <c r="C21" s="115">
        <v>499974</v>
      </c>
      <c r="D21" s="115"/>
      <c r="E21" s="115">
        <v>20872831796</v>
      </c>
      <c r="F21" s="115"/>
      <c r="G21" s="115">
        <v>22192791174</v>
      </c>
      <c r="H21" s="115"/>
      <c r="I21" s="115">
        <f t="shared" si="0"/>
        <v>-1319959378</v>
      </c>
      <c r="J21" s="115"/>
      <c r="K21" s="115">
        <v>712011</v>
      </c>
      <c r="L21" s="115"/>
      <c r="M21" s="115">
        <v>29743061737</v>
      </c>
      <c r="N21" s="115"/>
      <c r="O21" s="115">
        <v>31641236560</v>
      </c>
      <c r="P21" s="115"/>
      <c r="Q21" s="115">
        <f t="shared" si="1"/>
        <v>-1898174823</v>
      </c>
      <c r="R21" s="43"/>
      <c r="S21" s="43"/>
      <c r="T21" s="43"/>
      <c r="U21" s="45"/>
      <c r="V21" s="45"/>
      <c r="W21" s="20"/>
      <c r="X21" s="45"/>
      <c r="Y21" s="43"/>
      <c r="Z21" s="45"/>
    </row>
    <row r="22" spans="1:26" ht="34.5" customHeight="1" x14ac:dyDescent="0.65">
      <c r="A22" s="183" t="s">
        <v>67</v>
      </c>
      <c r="C22" s="115">
        <v>8000000</v>
      </c>
      <c r="D22" s="115"/>
      <c r="E22" s="115">
        <v>16111194603</v>
      </c>
      <c r="F22" s="115"/>
      <c r="G22" s="115">
        <f>18974426074-3451341274</f>
        <v>15523084800</v>
      </c>
      <c r="H22" s="115"/>
      <c r="I22" s="115">
        <f t="shared" si="0"/>
        <v>588109803</v>
      </c>
      <c r="J22" s="115"/>
      <c r="K22" s="115">
        <v>45200002</v>
      </c>
      <c r="L22" s="115"/>
      <c r="M22" s="115">
        <v>96330741105</v>
      </c>
      <c r="N22" s="115"/>
      <c r="O22" s="249">
        <v>107205511532</v>
      </c>
      <c r="P22" s="115"/>
      <c r="Q22" s="115">
        <f t="shared" si="1"/>
        <v>-10874770427</v>
      </c>
      <c r="R22" s="249"/>
      <c r="S22" s="115"/>
      <c r="T22" s="43"/>
      <c r="U22" s="45"/>
      <c r="V22" s="45"/>
      <c r="W22" s="20"/>
      <c r="X22" s="45"/>
      <c r="Y22" s="43"/>
      <c r="Z22" s="45"/>
    </row>
    <row r="23" spans="1:26" ht="34.5" customHeight="1" x14ac:dyDescent="0.65">
      <c r="A23" s="183" t="s">
        <v>78</v>
      </c>
      <c r="C23" s="115">
        <v>200000</v>
      </c>
      <c r="D23" s="115"/>
      <c r="E23" s="115">
        <v>3769437629</v>
      </c>
      <c r="F23" s="115"/>
      <c r="G23" s="115">
        <v>4593192191</v>
      </c>
      <c r="H23" s="115"/>
      <c r="I23" s="115">
        <f t="shared" si="0"/>
        <v>-823754562</v>
      </c>
      <c r="J23" s="115"/>
      <c r="K23" s="115">
        <v>600000</v>
      </c>
      <c r="L23" s="115"/>
      <c r="M23" s="115">
        <v>10495430484</v>
      </c>
      <c r="N23" s="115"/>
      <c r="O23" s="115">
        <v>13779576578</v>
      </c>
      <c r="P23" s="115"/>
      <c r="Q23" s="115">
        <f t="shared" si="1"/>
        <v>-3284146094</v>
      </c>
      <c r="R23" s="43"/>
      <c r="S23" s="43"/>
      <c r="T23" s="43"/>
      <c r="U23" s="45"/>
      <c r="V23" s="45"/>
      <c r="W23" s="20"/>
      <c r="X23" s="45"/>
      <c r="Y23" s="43"/>
      <c r="Z23" s="45"/>
    </row>
    <row r="24" spans="1:26" ht="34.5" customHeight="1" x14ac:dyDescent="0.65">
      <c r="A24" s="183" t="s">
        <v>74</v>
      </c>
      <c r="C24" s="115">
        <v>6400000</v>
      </c>
      <c r="D24" s="115"/>
      <c r="E24" s="115">
        <v>16542980490</v>
      </c>
      <c r="F24" s="115"/>
      <c r="G24" s="115">
        <v>14430081831</v>
      </c>
      <c r="H24" s="115"/>
      <c r="I24" s="115">
        <f t="shared" si="0"/>
        <v>2112898659</v>
      </c>
      <c r="J24" s="115"/>
      <c r="K24" s="115">
        <v>70000002</v>
      </c>
      <c r="L24" s="115"/>
      <c r="M24" s="115">
        <v>190148616124</v>
      </c>
      <c r="N24" s="115"/>
      <c r="O24" s="115">
        <v>180376029820</v>
      </c>
      <c r="P24" s="115"/>
      <c r="Q24" s="115">
        <f t="shared" si="1"/>
        <v>9772586304</v>
      </c>
      <c r="R24" s="43"/>
      <c r="S24" s="43"/>
      <c r="T24" s="43"/>
      <c r="U24" s="45"/>
      <c r="V24" s="45"/>
      <c r="X24" s="45"/>
      <c r="Y24" s="43"/>
    </row>
    <row r="25" spans="1:26" ht="34.5" customHeight="1" x14ac:dyDescent="0.65">
      <c r="A25" s="183" t="s">
        <v>85</v>
      </c>
      <c r="C25" s="115">
        <v>0</v>
      </c>
      <c r="D25" s="115"/>
      <c r="E25" s="115">
        <v>0</v>
      </c>
      <c r="F25" s="115"/>
      <c r="G25" s="115">
        <v>0</v>
      </c>
      <c r="H25" s="115"/>
      <c r="I25" s="115">
        <f t="shared" si="0"/>
        <v>0</v>
      </c>
      <c r="J25" s="115"/>
      <c r="K25" s="115">
        <v>4100000</v>
      </c>
      <c r="L25" s="115"/>
      <c r="M25" s="115">
        <v>77328665573</v>
      </c>
      <c r="N25" s="115"/>
      <c r="O25" s="115">
        <v>71526867750</v>
      </c>
      <c r="P25" s="115"/>
      <c r="Q25" s="115">
        <f t="shared" si="1"/>
        <v>5801797823</v>
      </c>
      <c r="R25" s="43"/>
      <c r="S25" s="43"/>
      <c r="T25" s="43"/>
      <c r="U25" s="45"/>
      <c r="V25" s="45"/>
      <c r="X25" s="45"/>
      <c r="Y25" s="43"/>
    </row>
    <row r="26" spans="1:26" ht="38.25" customHeight="1" x14ac:dyDescent="0.65">
      <c r="A26" s="183" t="s">
        <v>105</v>
      </c>
      <c r="C26" s="115">
        <v>0</v>
      </c>
      <c r="E26" s="115">
        <v>0</v>
      </c>
      <c r="F26" s="115"/>
      <c r="G26" s="115">
        <v>0</v>
      </c>
      <c r="H26" s="115"/>
      <c r="I26" s="115">
        <f t="shared" si="0"/>
        <v>0</v>
      </c>
      <c r="K26" s="115">
        <v>100000</v>
      </c>
      <c r="L26" s="115"/>
      <c r="M26" s="115">
        <v>4889731955</v>
      </c>
      <c r="N26" s="115"/>
      <c r="O26" s="115">
        <v>4954593595</v>
      </c>
      <c r="P26" s="115"/>
      <c r="Q26" s="115">
        <f t="shared" si="1"/>
        <v>-64861640</v>
      </c>
    </row>
    <row r="27" spans="1:26" s="115" customFormat="1" ht="38.25" customHeight="1" x14ac:dyDescent="0.25">
      <c r="A27" s="183" t="s">
        <v>66</v>
      </c>
      <c r="C27" s="115">
        <v>0</v>
      </c>
      <c r="E27" s="115">
        <v>0</v>
      </c>
      <c r="G27" s="115">
        <v>0</v>
      </c>
      <c r="H27" s="115">
        <f ca="1">SUM(H9:H27)</f>
        <v>0</v>
      </c>
      <c r="I27" s="115">
        <f t="shared" si="0"/>
        <v>0</v>
      </c>
      <c r="J27" s="116">
        <f ca="1">SUM(J9:J27)</f>
        <v>0</v>
      </c>
      <c r="K27" s="115">
        <v>200000</v>
      </c>
      <c r="L27" s="116">
        <f ca="1">SUM(L9:L27)</f>
        <v>0</v>
      </c>
      <c r="M27" s="115">
        <v>1188883823</v>
      </c>
      <c r="N27" s="175">
        <f ca="1">SUM(N9:N27)</f>
        <v>0</v>
      </c>
      <c r="O27" s="115">
        <v>1596531954</v>
      </c>
      <c r="P27" s="175">
        <f ca="1">SUM(P9:P27)</f>
        <v>0</v>
      </c>
      <c r="Q27" s="115">
        <f t="shared" si="1"/>
        <v>-407648131</v>
      </c>
    </row>
    <row r="28" spans="1:26" s="115" customFormat="1" ht="38.25" customHeight="1" x14ac:dyDescent="0.25">
      <c r="A28" s="183" t="s">
        <v>82</v>
      </c>
      <c r="C28" s="115">
        <v>0</v>
      </c>
      <c r="E28" s="115">
        <v>0</v>
      </c>
      <c r="G28" s="115">
        <v>0</v>
      </c>
      <c r="I28" s="115">
        <f t="shared" si="0"/>
        <v>0</v>
      </c>
      <c r="K28" s="115">
        <v>2</v>
      </c>
      <c r="M28" s="115">
        <v>2</v>
      </c>
      <c r="O28" s="115">
        <v>11252</v>
      </c>
      <c r="Q28" s="115">
        <f t="shared" si="1"/>
        <v>-11250</v>
      </c>
    </row>
    <row r="29" spans="1:26" s="115" customFormat="1" ht="38.25" customHeight="1" x14ac:dyDescent="0.25">
      <c r="A29" s="183" t="s">
        <v>99</v>
      </c>
      <c r="C29" s="115">
        <v>0</v>
      </c>
      <c r="E29" s="115">
        <v>0</v>
      </c>
      <c r="G29" s="115">
        <v>0</v>
      </c>
      <c r="I29" s="115">
        <f t="shared" si="0"/>
        <v>0</v>
      </c>
      <c r="K29" s="115">
        <v>44444</v>
      </c>
      <c r="M29" s="115">
        <v>128518337</v>
      </c>
      <c r="O29" s="115">
        <v>121979763</v>
      </c>
      <c r="Q29" s="115">
        <f t="shared" si="1"/>
        <v>6538574</v>
      </c>
    </row>
    <row r="30" spans="1:26" s="115" customFormat="1" ht="38.25" customHeight="1" x14ac:dyDescent="0.25">
      <c r="A30" s="183" t="s">
        <v>68</v>
      </c>
      <c r="C30" s="115">
        <v>0</v>
      </c>
      <c r="E30" s="115">
        <v>0</v>
      </c>
      <c r="G30" s="115">
        <v>0</v>
      </c>
      <c r="I30" s="115">
        <f t="shared" si="0"/>
        <v>0</v>
      </c>
      <c r="K30" s="115">
        <v>400000</v>
      </c>
      <c r="M30" s="115">
        <v>2536401470</v>
      </c>
      <c r="O30" s="115">
        <v>3184985094</v>
      </c>
      <c r="Q30" s="115">
        <f t="shared" si="1"/>
        <v>-648583624</v>
      </c>
    </row>
    <row r="31" spans="1:26" s="115" customFormat="1" ht="38.25" customHeight="1" x14ac:dyDescent="0.25">
      <c r="A31" s="183" t="s">
        <v>100</v>
      </c>
      <c r="C31" s="115">
        <v>0</v>
      </c>
      <c r="E31" s="115">
        <v>0</v>
      </c>
      <c r="G31" s="115">
        <v>0</v>
      </c>
      <c r="I31" s="115">
        <f t="shared" si="0"/>
        <v>0</v>
      </c>
      <c r="K31" s="115">
        <v>407397</v>
      </c>
      <c r="M31" s="115">
        <v>2199308682</v>
      </c>
      <c r="O31" s="115">
        <v>2460555005</v>
      </c>
      <c r="Q31" s="115">
        <f t="shared" si="1"/>
        <v>-261246323</v>
      </c>
    </row>
    <row r="32" spans="1:26" s="115" customFormat="1" ht="38.25" customHeight="1" x14ac:dyDescent="0.25">
      <c r="A32" s="183" t="s">
        <v>101</v>
      </c>
      <c r="C32" s="115">
        <v>0</v>
      </c>
      <c r="E32" s="115">
        <v>0</v>
      </c>
      <c r="G32" s="115">
        <v>0</v>
      </c>
      <c r="I32" s="115">
        <f t="shared" si="0"/>
        <v>0</v>
      </c>
      <c r="K32" s="115">
        <v>33745</v>
      </c>
      <c r="M32" s="115">
        <v>517677196</v>
      </c>
      <c r="O32" s="115">
        <v>751801624</v>
      </c>
      <c r="Q32" s="115">
        <f t="shared" si="1"/>
        <v>-234124428</v>
      </c>
    </row>
    <row r="33" spans="1:17" s="115" customFormat="1" ht="38.25" customHeight="1" x14ac:dyDescent="0.25">
      <c r="A33" s="183" t="s">
        <v>97</v>
      </c>
      <c r="C33" s="115">
        <v>0</v>
      </c>
      <c r="E33" s="115">
        <v>0</v>
      </c>
      <c r="G33" s="115">
        <v>0</v>
      </c>
      <c r="I33" s="115">
        <f t="shared" si="0"/>
        <v>0</v>
      </c>
      <c r="K33" s="115">
        <v>733429</v>
      </c>
      <c r="M33" s="115">
        <v>5957007530</v>
      </c>
      <c r="O33" s="115">
        <v>4808680653</v>
      </c>
      <c r="Q33" s="115">
        <f t="shared" si="1"/>
        <v>1148326877</v>
      </c>
    </row>
    <row r="34" spans="1:17" ht="38.25" customHeight="1" thickBot="1" x14ac:dyDescent="0.7">
      <c r="A34" s="183" t="s">
        <v>64</v>
      </c>
      <c r="C34" s="115">
        <v>0</v>
      </c>
      <c r="E34" s="306">
        <v>0</v>
      </c>
      <c r="G34" s="306">
        <v>0</v>
      </c>
      <c r="I34" s="306">
        <f t="shared" si="0"/>
        <v>0</v>
      </c>
      <c r="K34" s="115">
        <v>1400000</v>
      </c>
      <c r="M34" s="306">
        <v>39807987692</v>
      </c>
      <c r="O34" s="306">
        <v>39217260600</v>
      </c>
      <c r="Q34" s="306">
        <f t="shared" si="1"/>
        <v>590727092</v>
      </c>
    </row>
    <row r="35" spans="1:17" ht="38.25" customHeight="1" thickTop="1" thickBot="1" x14ac:dyDescent="0.7">
      <c r="A35" s="184" t="s">
        <v>48</v>
      </c>
      <c r="B35" s="115"/>
      <c r="C35" s="305"/>
      <c r="D35" s="305"/>
      <c r="E35" s="306">
        <f>SUM(E9:E34)</f>
        <v>686149082234</v>
      </c>
      <c r="F35" s="115"/>
      <c r="G35" s="306">
        <f>SUM(G9:G34)</f>
        <v>654179006599</v>
      </c>
      <c r="H35" s="118"/>
      <c r="I35" s="306">
        <f>SUM(I9:I34)</f>
        <v>31970075635</v>
      </c>
      <c r="J35" s="115"/>
      <c r="K35" s="115"/>
      <c r="L35" s="115"/>
      <c r="M35" s="306">
        <f>SUM(M9:M34)</f>
        <v>1313202179720</v>
      </c>
      <c r="N35" s="115"/>
      <c r="O35" s="306">
        <f>SUM(O9:O34)</f>
        <v>1342383578694</v>
      </c>
      <c r="P35" s="115"/>
      <c r="Q35" s="306">
        <f>SUM(Q9:Q34)</f>
        <v>-29181398974</v>
      </c>
    </row>
    <row r="36" spans="1:17" ht="38.25" customHeight="1" thickTop="1" x14ac:dyDescent="0.65">
      <c r="C36" s="60"/>
      <c r="E36" s="43"/>
      <c r="G36" s="45"/>
      <c r="I36" s="45"/>
      <c r="K36" s="60"/>
      <c r="M36" s="45"/>
      <c r="O36" s="45"/>
      <c r="Q36" s="45"/>
    </row>
    <row r="37" spans="1:17" ht="38.25" customHeight="1" x14ac:dyDescent="0.65">
      <c r="C37" s="60"/>
      <c r="G37" s="43"/>
      <c r="I37" s="43"/>
      <c r="K37" s="248"/>
      <c r="M37" s="43"/>
      <c r="O37" s="43"/>
      <c r="Q37" s="43"/>
    </row>
    <row r="38" spans="1:17" ht="38.25" customHeight="1" x14ac:dyDescent="0.65">
      <c r="I38" s="43"/>
      <c r="K38" s="60"/>
      <c r="Q38" s="43"/>
    </row>
    <row r="39" spans="1:17" ht="38.25" customHeight="1" x14ac:dyDescent="0.65">
      <c r="I39" s="45"/>
      <c r="K39" s="39"/>
      <c r="Q39" s="45"/>
    </row>
    <row r="40" spans="1:17" x14ac:dyDescent="0.65">
      <c r="A40" s="183"/>
      <c r="I40" s="43"/>
      <c r="K40" s="39"/>
      <c r="Q40" s="43"/>
    </row>
    <row r="41" spans="1:17" x14ac:dyDescent="0.65">
      <c r="I41" s="43"/>
      <c r="K41" s="39"/>
      <c r="Q41" s="43"/>
    </row>
    <row r="42" spans="1:17" x14ac:dyDescent="0.65">
      <c r="Q42" s="45"/>
    </row>
    <row r="43" spans="1:17" x14ac:dyDescent="0.65">
      <c r="I43" s="43"/>
      <c r="Q43" s="43"/>
    </row>
    <row r="45" spans="1:17" x14ac:dyDescent="0.65">
      <c r="G45" s="41"/>
      <c r="I45" s="43"/>
      <c r="Q45" s="43"/>
    </row>
    <row r="46" spans="1:17" x14ac:dyDescent="0.65">
      <c r="Q46" s="45"/>
    </row>
    <row r="47" spans="1:17" x14ac:dyDescent="0.65">
      <c r="I47" s="43"/>
      <c r="Q47" s="43"/>
    </row>
    <row r="48" spans="1:17" x14ac:dyDescent="0.65">
      <c r="I48" s="45"/>
      <c r="Q48" s="45"/>
    </row>
    <row r="49" spans="9:17" x14ac:dyDescent="0.65">
      <c r="I49" s="45"/>
      <c r="Q49" s="45"/>
    </row>
    <row r="50" spans="9:17" x14ac:dyDescent="0.65">
      <c r="I50" s="45"/>
      <c r="Q50" s="45"/>
    </row>
    <row r="51" spans="9:17" x14ac:dyDescent="0.65">
      <c r="I51" s="45"/>
      <c r="Q51" s="45"/>
    </row>
    <row r="52" spans="9:17" x14ac:dyDescent="0.65">
      <c r="I52" s="43"/>
      <c r="Q52" s="43"/>
    </row>
    <row r="54" spans="9:17" x14ac:dyDescent="0.65">
      <c r="I54" s="43"/>
    </row>
  </sheetData>
  <sortState xmlns:xlrd2="http://schemas.microsoft.com/office/spreadsheetml/2017/richdata2" ref="A9:Q33">
    <sortCondition descending="1" ref="Q9:Q38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5"/>
  <sheetViews>
    <sheetView rightToLeft="1" view="pageBreakPreview" topLeftCell="A4" zoomScale="50" zoomScaleNormal="50" zoomScaleSheetLayoutView="50" workbookViewId="0">
      <selection activeCell="V20" sqref="V20"/>
    </sheetView>
  </sheetViews>
  <sheetFormatPr defaultColWidth="9.140625" defaultRowHeight="42.75" x14ac:dyDescent="0.25"/>
  <cols>
    <col min="1" max="1" width="68.42578125" style="126" bestFit="1" customWidth="1"/>
    <col min="2" max="2" width="1" style="126" customWidth="1"/>
    <col min="3" max="3" width="22.7109375" style="127" bestFit="1" customWidth="1"/>
    <col min="4" max="4" width="1" style="126" customWidth="1"/>
    <col min="5" max="5" width="29.85546875" style="126" bestFit="1" customWidth="1"/>
    <col min="6" max="6" width="1" style="126" customWidth="1"/>
    <col min="7" max="7" width="33.42578125" style="126" customWidth="1"/>
    <col min="8" max="8" width="1" style="126" customWidth="1"/>
    <col min="9" max="9" width="33" style="126" bestFit="1" customWidth="1"/>
    <col min="10" max="10" width="1" style="126" customWidth="1"/>
    <col min="11" max="11" width="23.42578125" style="127" bestFit="1" customWidth="1"/>
    <col min="12" max="12" width="1" style="126" customWidth="1"/>
    <col min="13" max="13" width="30.85546875" style="126" customWidth="1"/>
    <col min="14" max="14" width="1" style="126" customWidth="1"/>
    <col min="15" max="15" width="32.5703125" style="126" bestFit="1" customWidth="1"/>
    <col min="16" max="16" width="1" style="126" customWidth="1"/>
    <col min="17" max="17" width="30.5703125" style="6" customWidth="1"/>
    <col min="18" max="18" width="1.85546875" style="126" customWidth="1"/>
    <col min="19" max="19" width="28.42578125" style="126" bestFit="1" customWidth="1"/>
    <col min="20" max="20" width="23.85546875" style="126" bestFit="1" customWidth="1"/>
    <col min="21" max="21" width="28.5703125" style="126" bestFit="1" customWidth="1"/>
    <col min="22" max="22" width="15.42578125" style="126" customWidth="1"/>
    <col min="23" max="24" width="29.7109375" style="126" bestFit="1" customWidth="1"/>
    <col min="25" max="25" width="12.85546875" style="122" customWidth="1"/>
    <col min="26" max="26" width="15.140625" style="126" bestFit="1" customWidth="1"/>
    <col min="27" max="27" width="22.28515625" style="126" bestFit="1" customWidth="1"/>
    <col min="28" max="16384" width="9.140625" style="126"/>
  </cols>
  <sheetData>
    <row r="1" spans="1:27" s="119" customFormat="1" ht="18.75" customHeight="1" x14ac:dyDescent="0.25">
      <c r="C1" s="120"/>
      <c r="K1" s="120"/>
      <c r="Q1" s="121"/>
      <c r="Y1" s="122"/>
    </row>
    <row r="2" spans="1:27" s="123" customFormat="1" x14ac:dyDescent="0.25">
      <c r="A2" s="283" t="s">
        <v>51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Y2" s="122"/>
    </row>
    <row r="3" spans="1:27" s="123" customFormat="1" x14ac:dyDescent="0.25">
      <c r="A3" s="283" t="s">
        <v>18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Y3" s="122"/>
    </row>
    <row r="4" spans="1:27" s="123" customFormat="1" x14ac:dyDescent="0.25">
      <c r="A4" s="283" t="str">
        <f>'درآمد سود سهام '!A4:S4</f>
        <v>برای ماه منتهی به 1403/06/31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Y4" s="122"/>
    </row>
    <row r="5" spans="1:27" s="119" customFormat="1" x14ac:dyDescent="0.65">
      <c r="A5" s="112"/>
      <c r="B5" s="112"/>
      <c r="C5" s="112"/>
      <c r="D5" s="112"/>
      <c r="E5" s="112"/>
      <c r="F5" s="112"/>
      <c r="G5" s="124"/>
      <c r="H5" s="112"/>
      <c r="I5" s="108"/>
      <c r="J5" s="112"/>
      <c r="K5" s="112"/>
      <c r="L5" s="112"/>
      <c r="M5" s="112"/>
      <c r="N5" s="112"/>
      <c r="O5" s="112"/>
      <c r="P5" s="112"/>
      <c r="Q5" s="125"/>
      <c r="Y5" s="122"/>
    </row>
    <row r="6" spans="1:27" x14ac:dyDescent="0.25">
      <c r="A6" s="282" t="s">
        <v>109</v>
      </c>
      <c r="B6" s="282"/>
      <c r="C6" s="282"/>
      <c r="D6" s="282"/>
      <c r="E6" s="282"/>
      <c r="F6" s="282"/>
      <c r="G6" s="282"/>
      <c r="H6" s="282"/>
      <c r="I6" s="282"/>
    </row>
    <row r="7" spans="1:27" s="71" customFormat="1" ht="43.5" thickBot="1" x14ac:dyDescent="0.7">
      <c r="A7" s="252" t="s">
        <v>1</v>
      </c>
      <c r="C7" s="285" t="s">
        <v>148</v>
      </c>
      <c r="D7" s="285" t="s">
        <v>20</v>
      </c>
      <c r="E7" s="285" t="s">
        <v>20</v>
      </c>
      <c r="F7" s="285" t="s">
        <v>20</v>
      </c>
      <c r="G7" s="285" t="s">
        <v>20</v>
      </c>
      <c r="H7" s="285" t="s">
        <v>20</v>
      </c>
      <c r="I7" s="285" t="s">
        <v>20</v>
      </c>
      <c r="J7" s="39"/>
      <c r="K7" s="285" t="s">
        <v>150</v>
      </c>
      <c r="L7" s="285" t="s">
        <v>21</v>
      </c>
      <c r="M7" s="285" t="s">
        <v>21</v>
      </c>
      <c r="N7" s="285" t="s">
        <v>21</v>
      </c>
      <c r="O7" s="285" t="s">
        <v>21</v>
      </c>
      <c r="P7" s="285" t="s">
        <v>21</v>
      </c>
      <c r="Q7" s="285" t="s">
        <v>21</v>
      </c>
      <c r="Y7" s="122"/>
    </row>
    <row r="8" spans="1:27" s="128" customFormat="1" ht="66" customHeight="1" thickBot="1" x14ac:dyDescent="0.3">
      <c r="A8" s="284" t="s">
        <v>1</v>
      </c>
      <c r="C8" s="129" t="s">
        <v>4</v>
      </c>
      <c r="E8" s="129" t="s">
        <v>33</v>
      </c>
      <c r="G8" s="129" t="s">
        <v>34</v>
      </c>
      <c r="I8" s="129" t="s">
        <v>35</v>
      </c>
      <c r="K8" s="129" t="s">
        <v>4</v>
      </c>
      <c r="M8" s="129" t="s">
        <v>33</v>
      </c>
      <c r="O8" s="129" t="s">
        <v>34</v>
      </c>
      <c r="Q8" s="130" t="s">
        <v>35</v>
      </c>
      <c r="Y8" s="131"/>
    </row>
    <row r="9" spans="1:27" s="71" customFormat="1" ht="40.5" customHeight="1" x14ac:dyDescent="0.65">
      <c r="A9" s="205" t="s">
        <v>98</v>
      </c>
      <c r="B9" s="39"/>
      <c r="C9" s="166">
        <v>92000000</v>
      </c>
      <c r="D9" s="108"/>
      <c r="E9" s="166">
        <v>292008151800</v>
      </c>
      <c r="F9" s="167"/>
      <c r="G9" s="166">
        <v>257827764121</v>
      </c>
      <c r="H9" s="108"/>
      <c r="I9" s="115">
        <f>E9-G9</f>
        <v>34180387679</v>
      </c>
      <c r="J9" s="108"/>
      <c r="K9" s="115">
        <v>92000000</v>
      </c>
      <c r="L9" s="167"/>
      <c r="M9" s="115">
        <v>292008151800</v>
      </c>
      <c r="N9" s="167"/>
      <c r="O9" s="115">
        <v>273826021833</v>
      </c>
      <c r="P9" s="108"/>
      <c r="Q9" s="115">
        <f>M9-O9</f>
        <v>18182129967</v>
      </c>
      <c r="S9" s="85"/>
      <c r="T9" s="85"/>
      <c r="U9" s="85"/>
      <c r="V9" s="85"/>
      <c r="W9" s="85"/>
      <c r="X9" s="85"/>
      <c r="Y9" s="85"/>
    </row>
    <row r="10" spans="1:27" s="71" customFormat="1" ht="40.5" customHeight="1" x14ac:dyDescent="0.65">
      <c r="A10" s="205" t="s">
        <v>66</v>
      </c>
      <c r="B10" s="39"/>
      <c r="C10" s="166">
        <v>50000000</v>
      </c>
      <c r="D10" s="108"/>
      <c r="E10" s="166">
        <v>343941300000</v>
      </c>
      <c r="F10" s="167"/>
      <c r="G10" s="166">
        <v>323066250000</v>
      </c>
      <c r="H10" s="108"/>
      <c r="I10" s="115">
        <f t="shared" ref="I10:I28" si="0">E10-G10</f>
        <v>20875050000</v>
      </c>
      <c r="J10" s="108"/>
      <c r="K10" s="115">
        <v>50000000</v>
      </c>
      <c r="L10" s="167"/>
      <c r="M10" s="115">
        <v>343941300000</v>
      </c>
      <c r="N10" s="167"/>
      <c r="O10" s="115">
        <v>398679493307</v>
      </c>
      <c r="P10" s="108"/>
      <c r="Q10" s="115">
        <f t="shared" ref="Q10:Q28" si="1">M10-O10</f>
        <v>-54738193307</v>
      </c>
      <c r="S10" s="85"/>
      <c r="T10" s="85"/>
      <c r="U10" s="85"/>
      <c r="V10" s="85"/>
      <c r="W10" s="85"/>
      <c r="X10" s="85"/>
      <c r="Y10" s="85"/>
    </row>
    <row r="11" spans="1:27" s="71" customFormat="1" ht="40.5" customHeight="1" x14ac:dyDescent="0.65">
      <c r="A11" s="205" t="s">
        <v>89</v>
      </c>
      <c r="B11" s="39"/>
      <c r="C11" s="166">
        <v>30000000</v>
      </c>
      <c r="D11" s="108"/>
      <c r="E11" s="166">
        <v>233502345000</v>
      </c>
      <c r="F11" s="167"/>
      <c r="G11" s="166">
        <v>211519347143</v>
      </c>
      <c r="H11" s="108"/>
      <c r="I11" s="115">
        <f t="shared" si="0"/>
        <v>21982997857</v>
      </c>
      <c r="J11" s="108"/>
      <c r="K11" s="115">
        <v>30000000</v>
      </c>
      <c r="L11" s="167"/>
      <c r="M11" s="115">
        <v>233502345000</v>
      </c>
      <c r="N11" s="167"/>
      <c r="O11" s="115">
        <v>250394704201</v>
      </c>
      <c r="P11" s="108"/>
      <c r="Q11" s="115">
        <f t="shared" si="1"/>
        <v>-16892359201</v>
      </c>
      <c r="S11" s="85"/>
      <c r="T11" s="85"/>
      <c r="U11" s="85"/>
      <c r="V11" s="85"/>
      <c r="W11" s="85"/>
      <c r="X11" s="85"/>
      <c r="Y11" s="85"/>
    </row>
    <row r="12" spans="1:27" s="71" customFormat="1" ht="40.5" customHeight="1" x14ac:dyDescent="0.65">
      <c r="A12" s="205" t="s">
        <v>133</v>
      </c>
      <c r="B12" s="39"/>
      <c r="C12" s="166">
        <v>7200000</v>
      </c>
      <c r="D12" s="108"/>
      <c r="E12" s="166">
        <v>44374392000</v>
      </c>
      <c r="F12" s="167"/>
      <c r="G12" s="166">
        <v>41275161499</v>
      </c>
      <c r="H12" s="108"/>
      <c r="I12" s="115">
        <f t="shared" si="0"/>
        <v>3099230501</v>
      </c>
      <c r="J12" s="108"/>
      <c r="K12" s="115">
        <v>7200000</v>
      </c>
      <c r="L12" s="167"/>
      <c r="M12" s="115">
        <v>44374392000</v>
      </c>
      <c r="N12" s="167"/>
      <c r="O12" s="115">
        <v>44487125651</v>
      </c>
      <c r="P12" s="108"/>
      <c r="Q12" s="115">
        <f t="shared" si="1"/>
        <v>-112733651</v>
      </c>
      <c r="S12" s="85"/>
      <c r="T12" s="85"/>
      <c r="U12" s="85"/>
      <c r="V12" s="85"/>
      <c r="W12" s="85"/>
      <c r="X12" s="85"/>
      <c r="Y12" s="85"/>
    </row>
    <row r="13" spans="1:27" s="71" customFormat="1" ht="40.5" customHeight="1" x14ac:dyDescent="0.65">
      <c r="A13" s="205" t="s">
        <v>102</v>
      </c>
      <c r="B13" s="39"/>
      <c r="C13" s="166">
        <v>1500000</v>
      </c>
      <c r="D13" s="108"/>
      <c r="E13" s="166">
        <v>103555158750</v>
      </c>
      <c r="F13" s="167"/>
      <c r="G13" s="166">
        <v>99282638962</v>
      </c>
      <c r="H13" s="108"/>
      <c r="I13" s="115">
        <f t="shared" si="0"/>
        <v>4272519788</v>
      </c>
      <c r="J13" s="108"/>
      <c r="K13" s="115">
        <v>1500000</v>
      </c>
      <c r="L13" s="167"/>
      <c r="M13" s="115">
        <v>103555158750</v>
      </c>
      <c r="N13" s="167"/>
      <c r="O13" s="115">
        <v>96439632842</v>
      </c>
      <c r="P13" s="108"/>
      <c r="Q13" s="115">
        <f t="shared" si="1"/>
        <v>7115525908</v>
      </c>
      <c r="S13" s="85"/>
      <c r="T13" s="85"/>
      <c r="U13" s="85"/>
      <c r="V13" s="85"/>
      <c r="W13" s="85"/>
      <c r="X13" s="85"/>
      <c r="Y13" s="85"/>
    </row>
    <row r="14" spans="1:27" s="71" customFormat="1" ht="40.5" customHeight="1" x14ac:dyDescent="0.65">
      <c r="A14" s="205" t="s">
        <v>87</v>
      </c>
      <c r="B14" s="39"/>
      <c r="C14" s="166">
        <v>800000</v>
      </c>
      <c r="D14" s="108"/>
      <c r="E14" s="166">
        <v>36191372400</v>
      </c>
      <c r="F14" s="167"/>
      <c r="G14" s="166">
        <v>39899868839</v>
      </c>
      <c r="H14" s="108"/>
      <c r="I14" s="115">
        <f t="shared" si="0"/>
        <v>-3708496439</v>
      </c>
      <c r="J14" s="108"/>
      <c r="K14" s="115">
        <v>800000</v>
      </c>
      <c r="L14" s="167"/>
      <c r="M14" s="115">
        <v>36191372400</v>
      </c>
      <c r="N14" s="167"/>
      <c r="O14" s="115">
        <v>30236178724</v>
      </c>
      <c r="P14" s="108"/>
      <c r="Q14" s="115">
        <f t="shared" si="1"/>
        <v>5955193676</v>
      </c>
      <c r="S14" s="85"/>
      <c r="T14" s="85"/>
      <c r="U14" s="85"/>
      <c r="V14" s="85"/>
      <c r="W14" s="85"/>
      <c r="X14" s="85"/>
      <c r="Y14" s="85"/>
    </row>
    <row r="15" spans="1:27" s="71" customFormat="1" ht="40.5" customHeight="1" x14ac:dyDescent="0.65">
      <c r="A15" s="205" t="s">
        <v>65</v>
      </c>
      <c r="B15" s="39"/>
      <c r="C15" s="166">
        <v>8000000</v>
      </c>
      <c r="D15" s="108"/>
      <c r="E15" s="166">
        <v>292409748000</v>
      </c>
      <c r="F15" s="167"/>
      <c r="G15" s="166">
        <v>299796199425</v>
      </c>
      <c r="H15" s="108"/>
      <c r="I15" s="115">
        <f t="shared" si="0"/>
        <v>-7386451425</v>
      </c>
      <c r="J15" s="108"/>
      <c r="K15" s="115">
        <v>8000000</v>
      </c>
      <c r="L15" s="167"/>
      <c r="M15" s="115">
        <v>292409748000</v>
      </c>
      <c r="N15" s="167"/>
      <c r="O15" s="115">
        <v>381698422199</v>
      </c>
      <c r="P15" s="108"/>
      <c r="Q15" s="115">
        <f t="shared" si="1"/>
        <v>-89288674199</v>
      </c>
      <c r="S15" s="85"/>
      <c r="T15" s="85"/>
      <c r="U15" s="85"/>
      <c r="V15" s="85"/>
      <c r="W15" s="85"/>
      <c r="X15" s="85"/>
      <c r="Y15" s="85"/>
      <c r="Z15" s="97"/>
      <c r="AA15" s="87"/>
    </row>
    <row r="16" spans="1:27" s="71" customFormat="1" ht="40.5" customHeight="1" x14ac:dyDescent="0.65">
      <c r="A16" s="205" t="s">
        <v>80</v>
      </c>
      <c r="B16" s="39"/>
      <c r="C16" s="166">
        <v>12600000</v>
      </c>
      <c r="D16" s="108"/>
      <c r="E16" s="166">
        <v>334794051900</v>
      </c>
      <c r="F16" s="167"/>
      <c r="G16" s="166">
        <v>333016829274</v>
      </c>
      <c r="H16" s="108"/>
      <c r="I16" s="115">
        <f t="shared" si="0"/>
        <v>1777222626</v>
      </c>
      <c r="J16" s="108"/>
      <c r="K16" s="115">
        <v>12600000</v>
      </c>
      <c r="L16" s="167"/>
      <c r="M16" s="115">
        <v>334794051900</v>
      </c>
      <c r="N16" s="167"/>
      <c r="O16" s="115">
        <v>280583911888</v>
      </c>
      <c r="P16" s="108"/>
      <c r="Q16" s="115">
        <f t="shared" si="1"/>
        <v>54210140012</v>
      </c>
      <c r="S16" s="85"/>
      <c r="T16" s="85"/>
      <c r="U16" s="85"/>
      <c r="V16" s="85"/>
      <c r="W16" s="85"/>
      <c r="X16" s="85"/>
      <c r="Y16" s="85"/>
    </row>
    <row r="17" spans="1:25" s="71" customFormat="1" ht="40.5" customHeight="1" x14ac:dyDescent="0.65">
      <c r="A17" s="205" t="s">
        <v>144</v>
      </c>
      <c r="B17" s="39"/>
      <c r="C17" s="166">
        <v>2000000</v>
      </c>
      <c r="D17" s="108"/>
      <c r="E17" s="166">
        <v>67495995000</v>
      </c>
      <c r="F17" s="167"/>
      <c r="G17" s="166">
        <v>63670523835</v>
      </c>
      <c r="H17" s="108"/>
      <c r="I17" s="115">
        <f t="shared" si="0"/>
        <v>3825471165</v>
      </c>
      <c r="J17" s="108"/>
      <c r="K17" s="115">
        <v>2000000</v>
      </c>
      <c r="L17" s="167"/>
      <c r="M17" s="115">
        <v>67495995000</v>
      </c>
      <c r="N17" s="167"/>
      <c r="O17" s="115">
        <v>63670523835</v>
      </c>
      <c r="P17" s="108"/>
      <c r="Q17" s="115">
        <f t="shared" si="1"/>
        <v>3825471165</v>
      </c>
      <c r="S17" s="85"/>
      <c r="T17" s="85"/>
      <c r="U17" s="85"/>
      <c r="V17" s="85"/>
      <c r="W17" s="85"/>
      <c r="X17" s="85"/>
      <c r="Y17" s="85"/>
    </row>
    <row r="18" spans="1:25" s="71" customFormat="1" ht="40.5" customHeight="1" x14ac:dyDescent="0.65">
      <c r="A18" s="205" t="s">
        <v>99</v>
      </c>
      <c r="B18" s="39"/>
      <c r="C18" s="166">
        <v>2400000</v>
      </c>
      <c r="D18" s="108"/>
      <c r="E18" s="166">
        <v>4950369000</v>
      </c>
      <c r="F18" s="167"/>
      <c r="G18" s="166">
        <v>4482767880</v>
      </c>
      <c r="H18" s="108"/>
      <c r="I18" s="115">
        <f t="shared" si="0"/>
        <v>467601120</v>
      </c>
      <c r="J18" s="108"/>
      <c r="K18" s="115">
        <v>2400000</v>
      </c>
      <c r="L18" s="167"/>
      <c r="M18" s="115">
        <v>4950369000</v>
      </c>
      <c r="N18" s="167"/>
      <c r="O18" s="115">
        <v>6586972917</v>
      </c>
      <c r="P18" s="108"/>
      <c r="Q18" s="115">
        <f t="shared" si="1"/>
        <v>-1636603917</v>
      </c>
      <c r="S18" s="85"/>
      <c r="T18" s="85"/>
      <c r="U18" s="85"/>
      <c r="V18" s="85"/>
      <c r="W18" s="85"/>
      <c r="X18" s="85"/>
      <c r="Y18" s="85"/>
    </row>
    <row r="19" spans="1:25" s="71" customFormat="1" ht="40.5" customHeight="1" x14ac:dyDescent="0.65">
      <c r="A19" s="205" t="s">
        <v>134</v>
      </c>
      <c r="B19" s="39"/>
      <c r="C19" s="166">
        <v>36400000</v>
      </c>
      <c r="D19" s="108"/>
      <c r="E19" s="166">
        <v>59304625380</v>
      </c>
      <c r="F19" s="167"/>
      <c r="G19" s="166">
        <v>58358480303</v>
      </c>
      <c r="H19" s="108"/>
      <c r="I19" s="115">
        <f t="shared" si="0"/>
        <v>946145077</v>
      </c>
      <c r="J19" s="108"/>
      <c r="K19" s="115">
        <v>36400000</v>
      </c>
      <c r="L19" s="167"/>
      <c r="M19" s="115">
        <v>59304625380</v>
      </c>
      <c r="N19" s="167"/>
      <c r="O19" s="115">
        <v>58744489273</v>
      </c>
      <c r="P19" s="108"/>
      <c r="Q19" s="115">
        <f t="shared" si="1"/>
        <v>560136107</v>
      </c>
      <c r="S19" s="85"/>
      <c r="T19" s="85"/>
      <c r="U19" s="85"/>
      <c r="V19" s="85"/>
      <c r="W19" s="85"/>
      <c r="X19" s="85"/>
      <c r="Y19" s="85"/>
    </row>
    <row r="20" spans="1:25" s="71" customFormat="1" ht="40.5" customHeight="1" x14ac:dyDescent="0.65">
      <c r="A20" s="205" t="s">
        <v>81</v>
      </c>
      <c r="B20" s="39"/>
      <c r="C20" s="166">
        <v>45000000</v>
      </c>
      <c r="D20" s="108"/>
      <c r="E20" s="166">
        <v>51531552000</v>
      </c>
      <c r="F20" s="167"/>
      <c r="G20" s="166">
        <v>44680315608</v>
      </c>
      <c r="H20" s="108"/>
      <c r="I20" s="115">
        <f t="shared" si="0"/>
        <v>6851236392</v>
      </c>
      <c r="J20" s="108"/>
      <c r="K20" s="115">
        <v>45000000</v>
      </c>
      <c r="L20" s="167"/>
      <c r="M20" s="115">
        <v>51531552000</v>
      </c>
      <c r="N20" s="167"/>
      <c r="O20" s="115">
        <v>52663884303</v>
      </c>
      <c r="P20" s="108"/>
      <c r="Q20" s="115">
        <f t="shared" si="1"/>
        <v>-1132332303</v>
      </c>
      <c r="S20" s="85"/>
      <c r="T20" s="85"/>
      <c r="U20" s="85"/>
      <c r="V20" s="85"/>
      <c r="W20" s="85"/>
      <c r="X20" s="85"/>
      <c r="Y20" s="85"/>
    </row>
    <row r="21" spans="1:25" s="71" customFormat="1" ht="40.5" customHeight="1" x14ac:dyDescent="0.65">
      <c r="A21" s="205" t="s">
        <v>79</v>
      </c>
      <c r="B21" s="39"/>
      <c r="C21" s="166">
        <v>6100026</v>
      </c>
      <c r="D21" s="108"/>
      <c r="E21" s="166">
        <v>256495814756</v>
      </c>
      <c r="F21" s="167"/>
      <c r="G21" s="166">
        <v>233938108026</v>
      </c>
      <c r="H21" s="108"/>
      <c r="I21" s="115">
        <f t="shared" si="0"/>
        <v>22557706730</v>
      </c>
      <c r="J21" s="108"/>
      <c r="K21" s="115">
        <v>6100026</v>
      </c>
      <c r="L21" s="167"/>
      <c r="M21" s="115">
        <v>256495814756</v>
      </c>
      <c r="N21" s="167"/>
      <c r="O21" s="115">
        <v>270767287090</v>
      </c>
      <c r="P21" s="108"/>
      <c r="Q21" s="115">
        <f t="shared" si="1"/>
        <v>-14271472334</v>
      </c>
      <c r="S21" s="85"/>
      <c r="T21" s="85"/>
      <c r="U21" s="85"/>
      <c r="V21" s="85"/>
      <c r="W21" s="85"/>
      <c r="X21" s="85"/>
      <c r="Y21" s="85"/>
    </row>
    <row r="22" spans="1:25" s="71" customFormat="1" ht="40.5" customHeight="1" x14ac:dyDescent="0.65">
      <c r="A22" s="205" t="s">
        <v>68</v>
      </c>
      <c r="B22" s="39"/>
      <c r="C22" s="166">
        <v>8600000</v>
      </c>
      <c r="D22" s="108"/>
      <c r="E22" s="166">
        <v>40170952170</v>
      </c>
      <c r="F22" s="167"/>
      <c r="G22" s="166">
        <v>32750567730</v>
      </c>
      <c r="H22" s="108"/>
      <c r="I22" s="115">
        <f t="shared" si="0"/>
        <v>7420384440</v>
      </c>
      <c r="J22" s="108"/>
      <c r="K22" s="115">
        <v>8600000</v>
      </c>
      <c r="L22" s="167"/>
      <c r="M22" s="115">
        <v>40170952170</v>
      </c>
      <c r="N22" s="167"/>
      <c r="O22" s="115">
        <v>53363029714</v>
      </c>
      <c r="P22" s="108"/>
      <c r="Q22" s="115">
        <f t="shared" si="1"/>
        <v>-13192077544</v>
      </c>
      <c r="S22" s="85"/>
      <c r="T22" s="85"/>
      <c r="U22" s="85"/>
      <c r="V22" s="85"/>
      <c r="W22" s="85"/>
      <c r="X22" s="85"/>
      <c r="Y22" s="85"/>
    </row>
    <row r="23" spans="1:25" s="71" customFormat="1" ht="40.5" customHeight="1" x14ac:dyDescent="0.65">
      <c r="A23" s="205" t="s">
        <v>78</v>
      </c>
      <c r="B23" s="39"/>
      <c r="C23" s="166">
        <v>5200000</v>
      </c>
      <c r="D23" s="108"/>
      <c r="E23" s="166">
        <v>102088935000</v>
      </c>
      <c r="F23" s="167"/>
      <c r="G23" s="166">
        <v>90954893809</v>
      </c>
      <c r="H23" s="108"/>
      <c r="I23" s="115">
        <f t="shared" si="0"/>
        <v>11134041191</v>
      </c>
      <c r="J23" s="108"/>
      <c r="K23" s="115">
        <v>5200000</v>
      </c>
      <c r="L23" s="167"/>
      <c r="M23" s="115">
        <v>102088935000</v>
      </c>
      <c r="N23" s="167"/>
      <c r="O23" s="115">
        <v>119422997056</v>
      </c>
      <c r="P23" s="108"/>
      <c r="Q23" s="115">
        <f t="shared" si="1"/>
        <v>-17334062056</v>
      </c>
      <c r="S23" s="85"/>
      <c r="T23" s="85"/>
      <c r="U23" s="85"/>
      <c r="V23" s="85"/>
      <c r="W23" s="85"/>
      <c r="X23" s="85"/>
      <c r="Y23" s="85"/>
    </row>
    <row r="24" spans="1:25" s="71" customFormat="1" ht="40.5" customHeight="1" x14ac:dyDescent="0.65">
      <c r="A24" s="205" t="s">
        <v>74</v>
      </c>
      <c r="B24" s="39"/>
      <c r="C24" s="166">
        <v>70000000</v>
      </c>
      <c r="D24" s="108"/>
      <c r="E24" s="166">
        <v>181195434000</v>
      </c>
      <c r="F24" s="167"/>
      <c r="G24" s="166">
        <v>171636197169</v>
      </c>
      <c r="H24" s="108"/>
      <c r="I24" s="115">
        <f t="shared" si="0"/>
        <v>9559236831</v>
      </c>
      <c r="J24" s="108"/>
      <c r="K24" s="115">
        <v>70000000</v>
      </c>
      <c r="L24" s="167"/>
      <c r="M24" s="115">
        <v>181195434000</v>
      </c>
      <c r="N24" s="167"/>
      <c r="O24" s="115">
        <v>157829020207</v>
      </c>
      <c r="P24" s="108"/>
      <c r="Q24" s="115">
        <f t="shared" si="1"/>
        <v>23366413793</v>
      </c>
      <c r="S24" s="85"/>
      <c r="T24" s="85"/>
      <c r="U24" s="85"/>
      <c r="V24" s="85"/>
      <c r="W24" s="85"/>
      <c r="X24" s="85"/>
      <c r="Y24" s="85"/>
    </row>
    <row r="25" spans="1:25" s="71" customFormat="1" ht="40.5" customHeight="1" x14ac:dyDescent="0.65">
      <c r="A25" s="205" t="s">
        <v>145</v>
      </c>
      <c r="B25" s="39"/>
      <c r="C25" s="166">
        <v>10000</v>
      </c>
      <c r="D25" s="108"/>
      <c r="E25" s="166">
        <v>24910893</v>
      </c>
      <c r="F25" s="167"/>
      <c r="G25" s="166">
        <v>25013187</v>
      </c>
      <c r="H25" s="108"/>
      <c r="I25" s="115">
        <f t="shared" si="0"/>
        <v>-102294</v>
      </c>
      <c r="J25" s="108"/>
      <c r="K25" s="115">
        <v>10000</v>
      </c>
      <c r="L25" s="167"/>
      <c r="M25" s="115">
        <v>24910893</v>
      </c>
      <c r="N25" s="167"/>
      <c r="O25" s="115">
        <v>25013187</v>
      </c>
      <c r="P25" s="108"/>
      <c r="Q25" s="115">
        <f t="shared" si="1"/>
        <v>-102294</v>
      </c>
      <c r="S25" s="85"/>
      <c r="T25" s="85"/>
      <c r="U25" s="85"/>
      <c r="V25" s="85"/>
      <c r="W25" s="85"/>
      <c r="X25" s="85"/>
      <c r="Y25" s="85"/>
    </row>
    <row r="26" spans="1:25" s="71" customFormat="1" ht="40.5" customHeight="1" x14ac:dyDescent="0.65">
      <c r="A26" s="205" t="s">
        <v>100</v>
      </c>
      <c r="B26" s="39"/>
      <c r="C26" s="166">
        <v>44800000</v>
      </c>
      <c r="D26" s="108"/>
      <c r="E26" s="166">
        <v>181162033920</v>
      </c>
      <c r="F26" s="167"/>
      <c r="G26" s="166">
        <v>171661158107</v>
      </c>
      <c r="H26" s="108"/>
      <c r="I26" s="115">
        <f t="shared" si="0"/>
        <v>9500875813</v>
      </c>
      <c r="J26" s="108"/>
      <c r="K26" s="115">
        <v>44800000</v>
      </c>
      <c r="L26" s="167"/>
      <c r="M26" s="115">
        <v>181162033920</v>
      </c>
      <c r="N26" s="167"/>
      <c r="O26" s="115">
        <v>184891309319</v>
      </c>
      <c r="P26" s="108"/>
      <c r="Q26" s="115">
        <f t="shared" si="1"/>
        <v>-3729275399</v>
      </c>
      <c r="S26" s="85"/>
      <c r="T26" s="85"/>
      <c r="U26" s="85"/>
      <c r="V26" s="85"/>
      <c r="W26" s="85"/>
      <c r="X26" s="85"/>
      <c r="Y26" s="85"/>
    </row>
    <row r="27" spans="1:25" s="71" customFormat="1" ht="40.5" customHeight="1" x14ac:dyDescent="0.65">
      <c r="A27" s="205" t="s">
        <v>101</v>
      </c>
      <c r="B27" s="39"/>
      <c r="C27" s="166">
        <v>10200000</v>
      </c>
      <c r="D27" s="108"/>
      <c r="E27" s="166">
        <v>150568753500</v>
      </c>
      <c r="F27" s="167"/>
      <c r="G27" s="166">
        <v>134095843432</v>
      </c>
      <c r="H27" s="108"/>
      <c r="I27" s="115">
        <f t="shared" si="0"/>
        <v>16472910068</v>
      </c>
      <c r="J27" s="108"/>
      <c r="K27" s="115">
        <v>10200000</v>
      </c>
      <c r="L27" s="167"/>
      <c r="M27" s="115">
        <v>150568753500</v>
      </c>
      <c r="N27" s="167"/>
      <c r="O27" s="115">
        <v>216069740874</v>
      </c>
      <c r="P27" s="108"/>
      <c r="Q27" s="115">
        <f t="shared" si="1"/>
        <v>-65500987374</v>
      </c>
      <c r="S27" s="85"/>
      <c r="T27" s="85"/>
      <c r="U27" s="85"/>
      <c r="V27" s="85"/>
      <c r="W27" s="85"/>
      <c r="X27" s="85"/>
      <c r="Y27" s="85"/>
    </row>
    <row r="28" spans="1:25" ht="34.5" customHeight="1" x14ac:dyDescent="0.25">
      <c r="A28" s="205" t="s">
        <v>97</v>
      </c>
      <c r="C28" s="166">
        <v>38000000</v>
      </c>
      <c r="E28" s="166">
        <v>300302505000</v>
      </c>
      <c r="G28" s="166">
        <v>287081640000</v>
      </c>
      <c r="I28" s="115">
        <f t="shared" si="0"/>
        <v>13220865000</v>
      </c>
      <c r="K28" s="115">
        <v>38000000</v>
      </c>
      <c r="M28" s="115">
        <v>300302505000</v>
      </c>
      <c r="O28" s="115">
        <v>251998196463</v>
      </c>
      <c r="Q28" s="115">
        <f t="shared" si="1"/>
        <v>48304308537</v>
      </c>
      <c r="S28" s="85"/>
      <c r="T28" s="85"/>
      <c r="U28" s="85"/>
      <c r="V28" s="85"/>
      <c r="W28" s="85"/>
      <c r="X28" s="85"/>
      <c r="Y28" s="85"/>
    </row>
    <row r="29" spans="1:25" ht="43.5" thickBot="1" x14ac:dyDescent="0.3">
      <c r="A29" s="206" t="s">
        <v>48</v>
      </c>
      <c r="B29" s="42"/>
      <c r="C29" s="307"/>
      <c r="D29" s="42"/>
      <c r="E29" s="117">
        <f>SUM(E9:E28)</f>
        <v>3076068400469</v>
      </c>
      <c r="F29" s="42"/>
      <c r="G29" s="117">
        <f>SUM(G9:G28)</f>
        <v>2899019568349</v>
      </c>
      <c r="H29" s="42"/>
      <c r="I29" s="308">
        <f>SUM(I9:I28)</f>
        <v>177048832120</v>
      </c>
      <c r="J29" s="42"/>
      <c r="K29" s="307"/>
      <c r="L29" s="42"/>
      <c r="M29" s="117">
        <f>SUM(M9:M28)</f>
        <v>3076068400469</v>
      </c>
      <c r="N29" s="42"/>
      <c r="O29" s="117">
        <f>SUM(O9:O28)</f>
        <v>3192377954883</v>
      </c>
      <c r="P29" s="42"/>
      <c r="Q29" s="117">
        <f>SUM(Q9:Q28)</f>
        <v>-116309554414</v>
      </c>
      <c r="S29" s="85"/>
      <c r="T29" s="85"/>
    </row>
    <row r="30" spans="1:25" s="6" customFormat="1" ht="43.5" thickTop="1" x14ac:dyDescent="0.65">
      <c r="A30" s="205"/>
      <c r="C30" s="166"/>
      <c r="D30" s="108"/>
      <c r="E30" s="166"/>
      <c r="F30" s="108"/>
      <c r="G30" s="166"/>
      <c r="H30" s="108"/>
      <c r="I30" s="115"/>
      <c r="J30" s="108"/>
      <c r="K30" s="115"/>
      <c r="L30" s="108"/>
      <c r="M30" s="115"/>
      <c r="N30" s="108"/>
      <c r="O30" s="115"/>
      <c r="P30" s="108"/>
      <c r="Q30" s="115"/>
      <c r="S30" s="85"/>
      <c r="T30" s="85"/>
      <c r="Y30" s="7"/>
    </row>
    <row r="31" spans="1:25" s="6" customFormat="1" x14ac:dyDescent="0.65">
      <c r="A31" s="205"/>
      <c r="C31" s="166"/>
      <c r="D31" s="108"/>
      <c r="E31" s="166"/>
      <c r="F31" s="108"/>
      <c r="G31" s="166"/>
      <c r="H31" s="108"/>
      <c r="I31" s="115"/>
      <c r="J31" s="108"/>
      <c r="K31" s="115"/>
      <c r="L31" s="108"/>
      <c r="M31" s="115"/>
      <c r="N31" s="108"/>
      <c r="O31" s="115"/>
      <c r="P31" s="108"/>
      <c r="Q31" s="115"/>
      <c r="S31" s="85"/>
      <c r="T31" s="85"/>
      <c r="Y31" s="7"/>
    </row>
    <row r="32" spans="1:25" s="6" customFormat="1" x14ac:dyDescent="0.25"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Y32" s="7"/>
    </row>
    <row r="33" spans="1:25" s="6" customFormat="1" x14ac:dyDescent="0.25">
      <c r="Y33" s="7"/>
    </row>
    <row r="34" spans="1:25" s="6" customFormat="1" x14ac:dyDescent="0.25">
      <c r="A34"/>
      <c r="I34" s="230"/>
      <c r="K34" s="32"/>
      <c r="Q34" s="230"/>
      <c r="Y34" s="7"/>
    </row>
    <row r="35" spans="1:25" s="6" customFormat="1" x14ac:dyDescent="0.65">
      <c r="I35" s="108"/>
      <c r="Y35" s="7"/>
    </row>
    <row r="36" spans="1:25" s="6" customFormat="1" x14ac:dyDescent="0.65">
      <c r="I36" s="108"/>
      <c r="Y36" s="7"/>
    </row>
    <row r="37" spans="1:25" x14ac:dyDescent="0.65">
      <c r="E37" s="45"/>
      <c r="F37" s="39"/>
      <c r="I37" s="108"/>
    </row>
    <row r="38" spans="1:25" x14ac:dyDescent="0.65">
      <c r="A38" s="42"/>
      <c r="B38" s="42"/>
      <c r="C38" s="132"/>
      <c r="D38" s="42"/>
      <c r="E38" s="42"/>
      <c r="F38" s="42"/>
      <c r="G38" s="42"/>
      <c r="H38" s="42"/>
      <c r="I38" s="108">
        <f>I36+I37</f>
        <v>0</v>
      </c>
      <c r="J38" s="42"/>
      <c r="K38" s="132"/>
      <c r="L38" s="42"/>
      <c r="M38" s="42"/>
      <c r="N38" s="42"/>
      <c r="O38" s="42"/>
      <c r="P38" s="42"/>
    </row>
    <row r="39" spans="1:25" x14ac:dyDescent="0.65">
      <c r="A39" s="42"/>
      <c r="B39" s="42"/>
      <c r="C39" s="132"/>
      <c r="D39" s="42"/>
      <c r="E39" s="45"/>
      <c r="F39" s="39"/>
      <c r="G39" s="45"/>
      <c r="H39" s="39"/>
      <c r="I39" s="108"/>
      <c r="J39" s="42"/>
      <c r="K39" s="132"/>
      <c r="L39" s="42"/>
      <c r="M39" s="42"/>
      <c r="N39" s="42"/>
      <c r="O39" s="42"/>
      <c r="P39" s="42"/>
    </row>
    <row r="40" spans="1:25" x14ac:dyDescent="0.65">
      <c r="E40" s="45"/>
      <c r="F40" s="39"/>
      <c r="G40" s="45"/>
      <c r="H40" s="39"/>
      <c r="I40" s="108"/>
    </row>
    <row r="41" spans="1:25" x14ac:dyDescent="0.65">
      <c r="A41" s="42"/>
      <c r="B41" s="42"/>
      <c r="C41" s="132"/>
      <c r="D41" s="42"/>
      <c r="E41" s="42"/>
      <c r="F41" s="42"/>
      <c r="G41" s="108"/>
      <c r="H41" s="42"/>
      <c r="I41" s="108"/>
      <c r="J41" s="133"/>
      <c r="K41" s="133"/>
      <c r="L41" s="133"/>
      <c r="M41" s="133"/>
      <c r="N41" s="133"/>
      <c r="O41" s="133"/>
      <c r="P41" s="133"/>
      <c r="Q41" s="133"/>
    </row>
    <row r="42" spans="1:25" x14ac:dyDescent="0.65">
      <c r="G42" s="108"/>
      <c r="I42" s="133"/>
      <c r="J42" s="133"/>
      <c r="K42" s="133"/>
      <c r="L42" s="133"/>
      <c r="M42" s="133"/>
      <c r="N42" s="133"/>
      <c r="O42" s="133"/>
      <c r="P42" s="133"/>
      <c r="Q42" s="133"/>
    </row>
    <row r="43" spans="1:25" x14ac:dyDescent="0.65">
      <c r="A43" s="42"/>
      <c r="B43" s="42"/>
      <c r="C43" s="132"/>
      <c r="D43" s="42"/>
      <c r="E43" s="42"/>
      <c r="F43" s="42"/>
      <c r="G43" s="108"/>
      <c r="H43" s="42"/>
      <c r="I43" s="133"/>
      <c r="J43" s="133"/>
      <c r="K43" s="133"/>
      <c r="L43" s="133"/>
      <c r="M43" s="133"/>
      <c r="N43" s="133"/>
      <c r="O43" s="133"/>
      <c r="P43" s="133"/>
      <c r="Q43" s="133"/>
    </row>
    <row r="44" spans="1:25" x14ac:dyDescent="0.65">
      <c r="A44" s="42"/>
      <c r="B44" s="42"/>
      <c r="C44" s="132"/>
      <c r="D44" s="42"/>
      <c r="E44" s="42"/>
      <c r="F44" s="42"/>
      <c r="G44" s="108"/>
      <c r="H44" s="42"/>
      <c r="I44" s="133"/>
      <c r="J44" s="133"/>
      <c r="K44" s="133"/>
      <c r="L44" s="133"/>
      <c r="M44" s="133"/>
      <c r="N44" s="133"/>
      <c r="O44" s="133"/>
      <c r="P44" s="133"/>
      <c r="Q44" s="133"/>
    </row>
    <row r="45" spans="1:25" x14ac:dyDescent="0.25">
      <c r="A45" s="42"/>
      <c r="B45" s="42"/>
      <c r="C45" s="132"/>
      <c r="D45" s="42"/>
      <c r="E45" s="42"/>
      <c r="F45" s="42"/>
      <c r="G45" s="42"/>
      <c r="H45" s="42"/>
      <c r="I45" s="134"/>
      <c r="J45" s="133"/>
      <c r="K45" s="133"/>
      <c r="L45" s="133"/>
      <c r="M45" s="133"/>
      <c r="N45" s="133"/>
      <c r="O45" s="133"/>
      <c r="P45" s="133"/>
      <c r="Q45" s="134"/>
    </row>
    <row r="46" spans="1:25" x14ac:dyDescent="0.25">
      <c r="A46" s="42"/>
      <c r="B46" s="42"/>
      <c r="C46" s="13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</row>
    <row r="47" spans="1:25" x14ac:dyDescent="0.25">
      <c r="A47" s="42"/>
      <c r="B47" s="42"/>
      <c r="C47" s="13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1:25" x14ac:dyDescent="0.25">
      <c r="A48" s="42"/>
      <c r="B48" s="42"/>
      <c r="C48" s="132"/>
      <c r="D48" s="42"/>
      <c r="E48" s="42"/>
      <c r="F48" s="42"/>
      <c r="G48" s="42"/>
      <c r="H48" s="42"/>
      <c r="I48" s="42"/>
      <c r="J48" s="42"/>
      <c r="K48" s="132"/>
      <c r="L48" s="42"/>
      <c r="M48" s="42"/>
      <c r="N48" s="42"/>
      <c r="O48" s="42"/>
      <c r="P48" s="42"/>
    </row>
    <row r="49" spans="1:17" x14ac:dyDescent="0.25">
      <c r="C49" s="135"/>
      <c r="E49" s="136"/>
      <c r="G49" s="136"/>
      <c r="I49" s="137"/>
      <c r="K49" s="135"/>
      <c r="M49" s="136"/>
      <c r="O49" s="136"/>
      <c r="Q49" s="138"/>
    </row>
    <row r="50" spans="1:17" x14ac:dyDescent="0.25">
      <c r="A50" s="42"/>
      <c r="B50" s="42"/>
      <c r="C50" s="132"/>
      <c r="D50" s="42"/>
      <c r="E50" s="42"/>
      <c r="F50" s="42"/>
      <c r="G50" s="42"/>
      <c r="H50" s="42"/>
      <c r="I50" s="42"/>
      <c r="J50" s="42"/>
      <c r="K50" s="132"/>
      <c r="L50" s="42"/>
      <c r="M50" s="42"/>
      <c r="N50" s="42"/>
      <c r="O50" s="42"/>
      <c r="P50" s="42"/>
    </row>
    <row r="51" spans="1:17" x14ac:dyDescent="0.25">
      <c r="A51" s="42"/>
      <c r="B51" s="42"/>
      <c r="C51" s="132"/>
      <c r="D51" s="42"/>
      <c r="E51" s="42"/>
      <c r="F51" s="42"/>
      <c r="G51" s="42"/>
      <c r="H51" s="42"/>
      <c r="I51" s="42"/>
      <c r="J51" s="42"/>
      <c r="K51" s="132"/>
      <c r="L51" s="42"/>
      <c r="M51" s="42"/>
      <c r="N51" s="42"/>
      <c r="O51" s="42"/>
      <c r="P51" s="42"/>
    </row>
    <row r="52" spans="1:17" x14ac:dyDescent="0.25">
      <c r="A52" s="42"/>
      <c r="B52" s="42"/>
      <c r="C52" s="132"/>
      <c r="D52" s="42"/>
      <c r="E52" s="42"/>
      <c r="F52" s="42"/>
      <c r="G52" s="42"/>
      <c r="H52" s="42"/>
      <c r="I52" s="42"/>
      <c r="J52" s="42"/>
      <c r="K52" s="132"/>
      <c r="L52" s="42"/>
      <c r="M52" s="42"/>
      <c r="N52" s="42"/>
      <c r="O52" s="42"/>
      <c r="P52" s="42"/>
    </row>
    <row r="53" spans="1:17" x14ac:dyDescent="0.25">
      <c r="A53" s="42"/>
      <c r="B53" s="42"/>
      <c r="C53" s="132"/>
      <c r="D53" s="42"/>
      <c r="E53" s="42"/>
      <c r="F53" s="42"/>
      <c r="G53" s="42"/>
      <c r="H53" s="42"/>
      <c r="I53" s="42"/>
      <c r="J53" s="42"/>
      <c r="K53" s="132"/>
      <c r="L53" s="42"/>
      <c r="M53" s="42"/>
      <c r="N53" s="42"/>
      <c r="O53" s="42"/>
      <c r="P53" s="42"/>
    </row>
    <row r="54" spans="1:17" x14ac:dyDescent="0.25">
      <c r="A54" s="42"/>
      <c r="B54" s="42"/>
      <c r="C54" s="132"/>
      <c r="D54" s="42"/>
      <c r="E54" s="42"/>
      <c r="F54" s="42"/>
      <c r="G54" s="42"/>
      <c r="H54" s="42"/>
      <c r="I54" s="42"/>
      <c r="J54" s="42"/>
      <c r="K54" s="132"/>
      <c r="L54" s="42"/>
      <c r="M54" s="42"/>
      <c r="N54" s="42"/>
      <c r="O54" s="42"/>
      <c r="P54" s="42"/>
    </row>
    <row r="55" spans="1:17" x14ac:dyDescent="0.25">
      <c r="A55" s="42"/>
      <c r="B55" s="42"/>
      <c r="C55" s="132"/>
      <c r="D55" s="42"/>
      <c r="E55" s="42"/>
      <c r="F55" s="42"/>
      <c r="G55" s="42"/>
      <c r="H55" s="42"/>
      <c r="I55" s="42"/>
      <c r="J55" s="42"/>
      <c r="K55" s="132"/>
      <c r="L55" s="42"/>
      <c r="M55" s="42"/>
      <c r="N55" s="42"/>
      <c r="O55" s="42"/>
      <c r="P55" s="42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83"/>
  <sheetViews>
    <sheetView rightToLeft="1" view="pageBreakPreview" zoomScale="40" zoomScaleNormal="40" zoomScaleSheetLayoutView="40" workbookViewId="0">
      <selection activeCell="AC20" sqref="AC20"/>
    </sheetView>
  </sheetViews>
  <sheetFormatPr defaultColWidth="9.140625" defaultRowHeight="36.75" x14ac:dyDescent="0.25"/>
  <cols>
    <col min="1" max="1" width="66.5703125" style="71" bestFit="1" customWidth="1"/>
    <col min="2" max="2" width="1" style="71" customWidth="1"/>
    <col min="3" max="3" width="31.85546875" style="90" bestFit="1" customWidth="1"/>
    <col min="4" max="4" width="1" style="71" customWidth="1"/>
    <col min="5" max="5" width="32" style="71" bestFit="1" customWidth="1"/>
    <col min="6" max="6" width="0.7109375" style="71" customWidth="1"/>
    <col min="7" max="7" width="42" style="71" bestFit="1" customWidth="1"/>
    <col min="8" max="8" width="1.140625" style="71" customWidth="1"/>
    <col min="9" max="9" width="23" style="90" bestFit="1" customWidth="1"/>
    <col min="10" max="10" width="1.42578125" style="71" customWidth="1"/>
    <col min="11" max="11" width="33.7109375" style="71" bestFit="1" customWidth="1"/>
    <col min="12" max="12" width="0.7109375" style="71" customWidth="1"/>
    <col min="13" max="13" width="27" style="90" bestFit="1" customWidth="1"/>
    <col min="14" max="14" width="0.85546875" style="71" customWidth="1"/>
    <col min="15" max="15" width="33.42578125" style="71" bestFit="1" customWidth="1"/>
    <col min="16" max="16" width="1" style="71" customWidth="1"/>
    <col min="17" max="17" width="27.7109375" style="90" bestFit="1" customWidth="1"/>
    <col min="18" max="18" width="1" style="71" customWidth="1"/>
    <col min="19" max="19" width="28" style="71" bestFit="1" customWidth="1"/>
    <col min="20" max="20" width="1" style="71" customWidth="1"/>
    <col min="21" max="21" width="36.28515625" style="71" bestFit="1" customWidth="1"/>
    <col min="22" max="22" width="0.85546875" style="71" customWidth="1"/>
    <col min="23" max="23" width="36.28515625" style="71" bestFit="1" customWidth="1"/>
    <col min="24" max="24" width="1" style="71" customWidth="1"/>
    <col min="25" max="25" width="28.42578125" style="90" customWidth="1"/>
    <col min="26" max="26" width="1.85546875" style="71" customWidth="1"/>
    <col min="27" max="27" width="30.42578125" style="72" customWidth="1"/>
    <col min="28" max="28" width="29.5703125" style="71" bestFit="1" customWidth="1"/>
    <col min="29" max="29" width="23.42578125" style="71" bestFit="1" customWidth="1"/>
    <col min="30" max="30" width="9.140625" style="71" customWidth="1"/>
    <col min="31" max="31" width="19.42578125" style="71" bestFit="1" customWidth="1"/>
    <col min="32" max="32" width="9.140625" style="71"/>
    <col min="33" max="33" width="27.28515625" style="71" bestFit="1" customWidth="1"/>
    <col min="34" max="16384" width="9.140625" style="71"/>
  </cols>
  <sheetData>
    <row r="2" spans="1:33" ht="47.25" customHeight="1" x14ac:dyDescent="0.25">
      <c r="A2" s="254" t="s">
        <v>51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</row>
    <row r="3" spans="1:33" ht="47.25" customHeight="1" x14ac:dyDescent="0.25">
      <c r="A3" s="254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</row>
    <row r="4" spans="1:33" ht="47.25" customHeight="1" x14ac:dyDescent="0.25">
      <c r="A4" s="254" t="s">
        <v>143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</row>
    <row r="5" spans="1:33" ht="47.25" customHeigh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33" s="76" customFormat="1" ht="47.25" customHeight="1" x14ac:dyDescent="0.25">
      <c r="A6" s="74" t="s">
        <v>52</v>
      </c>
      <c r="B6" s="74"/>
      <c r="C6" s="75"/>
      <c r="D6" s="74"/>
      <c r="E6" s="74"/>
      <c r="F6" s="74"/>
      <c r="G6" s="74"/>
      <c r="H6" s="74"/>
      <c r="I6" s="75"/>
      <c r="J6" s="74"/>
      <c r="K6" s="74"/>
      <c r="L6" s="74"/>
      <c r="M6" s="75"/>
      <c r="N6" s="74"/>
      <c r="O6" s="74"/>
      <c r="P6" s="74"/>
      <c r="Q6" s="75"/>
      <c r="R6" s="74"/>
      <c r="S6" s="74"/>
      <c r="T6" s="74"/>
      <c r="U6" s="74"/>
      <c r="V6" s="74"/>
      <c r="W6" s="74"/>
      <c r="Y6" s="77"/>
      <c r="AA6" s="78"/>
    </row>
    <row r="7" spans="1:33" s="76" customFormat="1" ht="47.25" customHeight="1" x14ac:dyDescent="0.25">
      <c r="A7" s="74" t="s">
        <v>53</v>
      </c>
      <c r="B7" s="74"/>
      <c r="C7" s="75"/>
      <c r="D7" s="74"/>
      <c r="E7" s="200"/>
      <c r="F7" s="74"/>
      <c r="G7" s="74"/>
      <c r="H7" s="74"/>
      <c r="I7" s="75"/>
      <c r="J7" s="74"/>
      <c r="K7" s="74"/>
      <c r="L7" s="74"/>
      <c r="M7" s="75"/>
      <c r="N7" s="74"/>
      <c r="O7" s="74"/>
      <c r="P7" s="74"/>
      <c r="Q7" s="75"/>
      <c r="R7" s="74"/>
      <c r="S7" s="74"/>
      <c r="T7" s="74"/>
      <c r="U7" s="74"/>
      <c r="V7" s="74"/>
      <c r="W7" s="74"/>
      <c r="Y7" s="77"/>
      <c r="AA7" s="78"/>
    </row>
    <row r="9" spans="1:33" ht="40.5" customHeight="1" x14ac:dyDescent="0.25">
      <c r="A9" s="252" t="s">
        <v>1</v>
      </c>
      <c r="C9" s="253" t="s">
        <v>137</v>
      </c>
      <c r="D9" s="253" t="s">
        <v>72</v>
      </c>
      <c r="E9" s="253" t="s">
        <v>72</v>
      </c>
      <c r="F9" s="253" t="s">
        <v>72</v>
      </c>
      <c r="G9" s="253" t="s">
        <v>72</v>
      </c>
      <c r="I9" s="253" t="s">
        <v>2</v>
      </c>
      <c r="J9" s="253" t="s">
        <v>2</v>
      </c>
      <c r="K9" s="253" t="s">
        <v>2</v>
      </c>
      <c r="L9" s="253" t="s">
        <v>2</v>
      </c>
      <c r="M9" s="253" t="s">
        <v>2</v>
      </c>
      <c r="N9" s="253" t="s">
        <v>2</v>
      </c>
      <c r="O9" s="253" t="s">
        <v>2</v>
      </c>
      <c r="Q9" s="253" t="s">
        <v>147</v>
      </c>
      <c r="R9" s="253" t="s">
        <v>73</v>
      </c>
      <c r="S9" s="253" t="s">
        <v>73</v>
      </c>
      <c r="T9" s="253" t="s">
        <v>73</v>
      </c>
      <c r="U9" s="253" t="s">
        <v>73</v>
      </c>
      <c r="V9" s="253" t="s">
        <v>73</v>
      </c>
      <c r="W9" s="253" t="s">
        <v>73</v>
      </c>
      <c r="X9" s="253" t="s">
        <v>73</v>
      </c>
      <c r="Y9" s="253" t="s">
        <v>73</v>
      </c>
    </row>
    <row r="10" spans="1:33" ht="33.75" customHeight="1" x14ac:dyDescent="0.25">
      <c r="A10" s="252" t="s">
        <v>1</v>
      </c>
      <c r="C10" s="255" t="s">
        <v>4</v>
      </c>
      <c r="E10" s="255" t="s">
        <v>5</v>
      </c>
      <c r="G10" s="255" t="s">
        <v>6</v>
      </c>
      <c r="I10" s="252" t="s">
        <v>7</v>
      </c>
      <c r="J10" s="252" t="s">
        <v>7</v>
      </c>
      <c r="K10" s="252" t="s">
        <v>7</v>
      </c>
      <c r="M10" s="252" t="s">
        <v>8</v>
      </c>
      <c r="N10" s="252" t="s">
        <v>8</v>
      </c>
      <c r="O10" s="252" t="s">
        <v>8</v>
      </c>
      <c r="Q10" s="255" t="s">
        <v>4</v>
      </c>
      <c r="S10" s="255" t="s">
        <v>9</v>
      </c>
      <c r="U10" s="255" t="s">
        <v>5</v>
      </c>
      <c r="V10" s="255"/>
      <c r="W10" s="255" t="s">
        <v>6</v>
      </c>
      <c r="Y10" s="257" t="s">
        <v>10</v>
      </c>
    </row>
    <row r="11" spans="1:33" ht="60.75" customHeight="1" x14ac:dyDescent="0.25">
      <c r="A11" s="252" t="s">
        <v>1</v>
      </c>
      <c r="C11" s="256" t="s">
        <v>4</v>
      </c>
      <c r="E11" s="253" t="s">
        <v>5</v>
      </c>
      <c r="G11" s="253" t="s">
        <v>6</v>
      </c>
      <c r="I11" s="79" t="s">
        <v>4</v>
      </c>
      <c r="K11" s="79" t="s">
        <v>5</v>
      </c>
      <c r="M11" s="79" t="s">
        <v>4</v>
      </c>
      <c r="O11" s="79" t="s">
        <v>11</v>
      </c>
      <c r="Q11" s="253" t="s">
        <v>4</v>
      </c>
      <c r="S11" s="253" t="s">
        <v>9</v>
      </c>
      <c r="U11" s="253" t="s">
        <v>5</v>
      </c>
      <c r="V11" s="253"/>
      <c r="W11" s="253"/>
      <c r="Y11" s="258" t="s">
        <v>10</v>
      </c>
    </row>
    <row r="12" spans="1:33" ht="41.25" customHeight="1" x14ac:dyDescent="0.9">
      <c r="A12" s="201" t="s">
        <v>100</v>
      </c>
      <c r="B12" s="159"/>
      <c r="C12" s="36">
        <v>13000000</v>
      </c>
      <c r="D12" s="36"/>
      <c r="E12" s="36">
        <v>65344723025</v>
      </c>
      <c r="F12" s="36"/>
      <c r="G12" s="36">
        <v>50850627750</v>
      </c>
      <c r="H12" s="36"/>
      <c r="I12" s="36">
        <v>31800000</v>
      </c>
      <c r="J12" s="36"/>
      <c r="K12" s="36">
        <v>120810530357</v>
      </c>
      <c r="L12" s="36"/>
      <c r="M12" s="36">
        <v>0</v>
      </c>
      <c r="N12" s="36"/>
      <c r="O12" s="36">
        <v>0</v>
      </c>
      <c r="P12" s="36"/>
      <c r="Q12" s="85">
        <f>C12+I12+M12</f>
        <v>44800000</v>
      </c>
      <c r="R12" s="85"/>
      <c r="S12" s="36">
        <v>4068</v>
      </c>
      <c r="T12" s="36"/>
      <c r="U12" s="36">
        <v>186155253382</v>
      </c>
      <c r="V12" s="36"/>
      <c r="W12" s="36">
        <v>181162033920</v>
      </c>
      <c r="X12" s="36"/>
      <c r="Y12" s="170">
        <f>W12/'جمع درآمدها'!$J$6</f>
        <v>5.5794817325518276E-2</v>
      </c>
      <c r="AA12" s="173"/>
      <c r="AB12" s="174"/>
      <c r="AD12" s="83"/>
      <c r="AE12" s="84"/>
      <c r="AF12" s="85"/>
      <c r="AG12" s="85"/>
    </row>
    <row r="13" spans="1:33" ht="41.25" customHeight="1" x14ac:dyDescent="0.9">
      <c r="A13" s="201" t="s">
        <v>74</v>
      </c>
      <c r="B13" s="160"/>
      <c r="C13" s="36">
        <v>76400000</v>
      </c>
      <c r="D13" s="36"/>
      <c r="E13" s="36">
        <v>170477242827</v>
      </c>
      <c r="F13" s="36"/>
      <c r="G13" s="36">
        <v>186066279000</v>
      </c>
      <c r="H13" s="36"/>
      <c r="I13" s="36">
        <v>0</v>
      </c>
      <c r="J13" s="36"/>
      <c r="K13" s="36">
        <v>0</v>
      </c>
      <c r="L13" s="36"/>
      <c r="M13" s="36">
        <v>-6400000</v>
      </c>
      <c r="N13" s="36"/>
      <c r="O13" s="36">
        <v>16542980490</v>
      </c>
      <c r="P13" s="36"/>
      <c r="Q13" s="85">
        <f>C13+I13+M13</f>
        <v>70000000</v>
      </c>
      <c r="R13" s="85"/>
      <c r="S13" s="36">
        <v>2604</v>
      </c>
      <c r="T13" s="36"/>
      <c r="U13" s="36">
        <v>156196426716</v>
      </c>
      <c r="V13" s="36"/>
      <c r="W13" s="36">
        <v>181195434000</v>
      </c>
      <c r="X13" s="36"/>
      <c r="Y13" s="170">
        <f>W13/'جمع درآمدها'!$J$6</f>
        <v>5.5805103980629912E-2</v>
      </c>
      <c r="AA13" s="173"/>
      <c r="AD13" s="83"/>
      <c r="AE13" s="84"/>
      <c r="AF13" s="85"/>
      <c r="AG13" s="85"/>
    </row>
    <row r="14" spans="1:33" ht="41.25" customHeight="1" x14ac:dyDescent="0.9">
      <c r="A14" s="201" t="s">
        <v>67</v>
      </c>
      <c r="B14" s="160"/>
      <c r="C14" s="36">
        <v>8000000</v>
      </c>
      <c r="D14" s="36"/>
      <c r="E14" s="36">
        <v>16574024032</v>
      </c>
      <c r="F14" s="36"/>
      <c r="G14" s="36">
        <v>15523084800</v>
      </c>
      <c r="H14" s="36"/>
      <c r="I14" s="36">
        <v>0</v>
      </c>
      <c r="J14" s="36"/>
      <c r="K14" s="36">
        <v>0</v>
      </c>
      <c r="L14" s="36"/>
      <c r="M14" s="36">
        <v>-8000000</v>
      </c>
      <c r="N14" s="36"/>
      <c r="O14" s="36">
        <v>16111194603</v>
      </c>
      <c r="P14" s="36"/>
      <c r="Q14" s="85">
        <f t="shared" ref="Q14:Q37" si="0">C14+I14+M14</f>
        <v>0</v>
      </c>
      <c r="R14" s="85"/>
      <c r="S14" s="36">
        <v>0</v>
      </c>
      <c r="T14" s="36"/>
      <c r="U14" s="36">
        <v>0</v>
      </c>
      <c r="V14" s="36"/>
      <c r="W14" s="36">
        <v>0</v>
      </c>
      <c r="X14" s="36"/>
      <c r="Y14" s="170">
        <f>W14/'جمع درآمدها'!$J$6</f>
        <v>0</v>
      </c>
      <c r="AA14" s="173"/>
      <c r="AD14" s="83"/>
      <c r="AE14" s="84"/>
      <c r="AF14" s="85"/>
      <c r="AG14" s="85"/>
    </row>
    <row r="15" spans="1:33" ht="41.25" customHeight="1" x14ac:dyDescent="0.9">
      <c r="A15" s="201" t="s">
        <v>135</v>
      </c>
      <c r="B15" s="160"/>
      <c r="C15" s="36">
        <v>300000</v>
      </c>
      <c r="D15" s="36"/>
      <c r="E15" s="36">
        <v>3123686129</v>
      </c>
      <c r="F15" s="36"/>
      <c r="G15" s="36">
        <v>3161079000</v>
      </c>
      <c r="H15" s="36"/>
      <c r="I15" s="36">
        <v>0</v>
      </c>
      <c r="J15" s="36"/>
      <c r="K15" s="36">
        <v>0</v>
      </c>
      <c r="L15" s="36"/>
      <c r="M15" s="36">
        <v>-300000</v>
      </c>
      <c r="N15" s="36"/>
      <c r="O15" s="36">
        <v>3382331863</v>
      </c>
      <c r="P15" s="36"/>
      <c r="Q15" s="85">
        <f t="shared" si="0"/>
        <v>0</v>
      </c>
      <c r="R15" s="85"/>
      <c r="S15" s="36">
        <v>0</v>
      </c>
      <c r="T15" s="36"/>
      <c r="U15" s="36">
        <v>0</v>
      </c>
      <c r="V15" s="36"/>
      <c r="W15" s="36">
        <v>0</v>
      </c>
      <c r="X15" s="36"/>
      <c r="Y15" s="170">
        <f>W15/'جمع درآمدها'!$J$6</f>
        <v>0</v>
      </c>
      <c r="AA15" s="173"/>
      <c r="AD15" s="83"/>
      <c r="AE15" s="84"/>
      <c r="AF15" s="85"/>
      <c r="AG15" s="85"/>
    </row>
    <row r="16" spans="1:33" ht="41.25" customHeight="1" x14ac:dyDescent="0.9">
      <c r="A16" s="201" t="s">
        <v>68</v>
      </c>
      <c r="B16" s="160"/>
      <c r="C16" s="36">
        <v>8600000</v>
      </c>
      <c r="D16" s="36"/>
      <c r="E16" s="36">
        <v>48519061209</v>
      </c>
      <c r="F16" s="36"/>
      <c r="G16" s="36">
        <v>32750567730</v>
      </c>
      <c r="H16" s="36"/>
      <c r="I16" s="36">
        <v>0</v>
      </c>
      <c r="J16" s="36"/>
      <c r="K16" s="36">
        <v>0</v>
      </c>
      <c r="L16" s="36"/>
      <c r="M16" s="36">
        <v>0</v>
      </c>
      <c r="N16" s="36"/>
      <c r="O16" s="36">
        <v>0</v>
      </c>
      <c r="P16" s="36"/>
      <c r="Q16" s="85">
        <f t="shared" si="0"/>
        <v>8600000</v>
      </c>
      <c r="R16" s="85"/>
      <c r="S16" s="36">
        <v>4699</v>
      </c>
      <c r="T16" s="36"/>
      <c r="U16" s="36">
        <v>48519061209</v>
      </c>
      <c r="V16" s="36"/>
      <c r="W16" s="36">
        <v>40170952170</v>
      </c>
      <c r="X16" s="36"/>
      <c r="Y16" s="170">
        <f>W16/'جمع درآمدها'!$J$6</f>
        <v>1.237196828507147E-2</v>
      </c>
      <c r="AA16" s="173"/>
      <c r="AD16" s="83"/>
      <c r="AE16" s="84"/>
      <c r="AF16" s="85"/>
      <c r="AG16" s="85"/>
    </row>
    <row r="17" spans="1:33" ht="41.25" customHeight="1" x14ac:dyDescent="0.9">
      <c r="A17" s="201" t="s">
        <v>99</v>
      </c>
      <c r="B17" s="160"/>
      <c r="C17" s="36">
        <v>2400000</v>
      </c>
      <c r="D17" s="36"/>
      <c r="E17" s="36">
        <v>7268367170</v>
      </c>
      <c r="F17" s="36"/>
      <c r="G17" s="36">
        <v>4482767880</v>
      </c>
      <c r="H17" s="36"/>
      <c r="I17" s="36">
        <v>0</v>
      </c>
      <c r="J17" s="36"/>
      <c r="K17" s="36">
        <v>0</v>
      </c>
      <c r="L17" s="36"/>
      <c r="M17" s="36">
        <v>0</v>
      </c>
      <c r="N17" s="36"/>
      <c r="O17" s="36">
        <v>0</v>
      </c>
      <c r="P17" s="36"/>
      <c r="Q17" s="85">
        <f t="shared" si="0"/>
        <v>2400000</v>
      </c>
      <c r="R17" s="85"/>
      <c r="S17" s="36">
        <v>2075</v>
      </c>
      <c r="T17" s="36"/>
      <c r="U17" s="36">
        <v>7268367170</v>
      </c>
      <c r="V17" s="36"/>
      <c r="W17" s="36">
        <v>4950369000</v>
      </c>
      <c r="X17" s="36"/>
      <c r="Y17" s="170">
        <f>W17/'جمع درآمدها'!$J$6</f>
        <v>1.5246292397604617E-3</v>
      </c>
      <c r="AA17" s="173"/>
      <c r="AD17" s="83"/>
      <c r="AE17" s="84"/>
      <c r="AF17" s="85"/>
      <c r="AG17" s="85"/>
    </row>
    <row r="18" spans="1:33" ht="41.25" customHeight="1" x14ac:dyDescent="0.9">
      <c r="A18" s="201" t="s">
        <v>78</v>
      </c>
      <c r="B18" s="160"/>
      <c r="C18" s="36">
        <v>5400000</v>
      </c>
      <c r="D18" s="36"/>
      <c r="E18" s="36">
        <v>131257769233</v>
      </c>
      <c r="F18" s="36"/>
      <c r="G18" s="36">
        <v>95548086000</v>
      </c>
      <c r="H18" s="36"/>
      <c r="I18" s="36">
        <v>0</v>
      </c>
      <c r="J18" s="36"/>
      <c r="K18" s="36">
        <v>0</v>
      </c>
      <c r="L18" s="36"/>
      <c r="M18" s="36">
        <v>-200000</v>
      </c>
      <c r="N18" s="36"/>
      <c r="O18" s="36">
        <v>3769437629</v>
      </c>
      <c r="P18" s="36"/>
      <c r="Q18" s="85">
        <f t="shared" si="0"/>
        <v>5200000</v>
      </c>
      <c r="R18" s="85"/>
      <c r="S18" s="36">
        <v>19750</v>
      </c>
      <c r="T18" s="36"/>
      <c r="U18" s="36">
        <v>126396370374</v>
      </c>
      <c r="V18" s="36"/>
      <c r="W18" s="36">
        <v>102088935000</v>
      </c>
      <c r="X18" s="36"/>
      <c r="Y18" s="170">
        <f>W18/'جمع درآمدها'!$J$6</f>
        <v>3.1441651189437633E-2</v>
      </c>
      <c r="AA18" s="173"/>
      <c r="AD18" s="83"/>
      <c r="AE18" s="84"/>
      <c r="AF18" s="85"/>
      <c r="AG18" s="85"/>
    </row>
    <row r="19" spans="1:33" ht="41.25" customHeight="1" x14ac:dyDescent="0.9">
      <c r="A19" s="201" t="s">
        <v>86</v>
      </c>
      <c r="B19" s="160"/>
      <c r="C19" s="36">
        <v>8800000</v>
      </c>
      <c r="D19" s="36"/>
      <c r="E19" s="36">
        <v>271465882016</v>
      </c>
      <c r="F19" s="36"/>
      <c r="G19" s="36">
        <v>215104467600</v>
      </c>
      <c r="H19" s="36"/>
      <c r="I19" s="36">
        <v>0</v>
      </c>
      <c r="J19" s="36"/>
      <c r="K19" s="36">
        <v>0</v>
      </c>
      <c r="L19" s="36"/>
      <c r="M19" s="36">
        <v>-8800000</v>
      </c>
      <c r="N19" s="36"/>
      <c r="O19" s="36">
        <v>219321887812</v>
      </c>
      <c r="P19" s="36"/>
      <c r="Q19" s="85">
        <f t="shared" si="0"/>
        <v>0</v>
      </c>
      <c r="R19" s="85"/>
      <c r="S19" s="36">
        <v>0</v>
      </c>
      <c r="T19" s="36"/>
      <c r="U19" s="36">
        <v>0</v>
      </c>
      <c r="V19" s="36"/>
      <c r="W19" s="36">
        <v>0</v>
      </c>
      <c r="X19" s="36"/>
      <c r="Y19" s="170">
        <f>W19/'جمع درآمدها'!$J$6</f>
        <v>0</v>
      </c>
      <c r="AA19" s="173"/>
      <c r="AD19" s="83"/>
      <c r="AE19" s="84"/>
      <c r="AF19" s="85"/>
      <c r="AG19" s="85"/>
    </row>
    <row r="20" spans="1:33" ht="41.25" customHeight="1" x14ac:dyDescent="0.9">
      <c r="A20" s="201" t="s">
        <v>101</v>
      </c>
      <c r="B20" s="160"/>
      <c r="C20" s="36">
        <v>10000000</v>
      </c>
      <c r="D20" s="36"/>
      <c r="E20" s="36">
        <v>213364112186</v>
      </c>
      <c r="F20" s="36"/>
      <c r="G20" s="36">
        <v>131413410000</v>
      </c>
      <c r="H20" s="36"/>
      <c r="I20" s="36">
        <v>200000</v>
      </c>
      <c r="J20" s="36"/>
      <c r="K20" s="36">
        <v>2682433432</v>
      </c>
      <c r="L20" s="36"/>
      <c r="M20" s="36">
        <v>0</v>
      </c>
      <c r="N20" s="36"/>
      <c r="O20" s="36">
        <v>0</v>
      </c>
      <c r="P20" s="36"/>
      <c r="Q20" s="85">
        <f t="shared" si="0"/>
        <v>10200000</v>
      </c>
      <c r="R20" s="85"/>
      <c r="S20" s="36">
        <v>14850</v>
      </c>
      <c r="T20" s="36"/>
      <c r="U20" s="36">
        <v>216046545618</v>
      </c>
      <c r="V20" s="36"/>
      <c r="W20" s="36">
        <v>150568753500</v>
      </c>
      <c r="X20" s="36"/>
      <c r="Y20" s="170">
        <f>W20/'جمع درآمدها'!$J$6</f>
        <v>4.637260862379862E-2</v>
      </c>
      <c r="AA20" s="173"/>
      <c r="AD20" s="83"/>
      <c r="AE20" s="84"/>
      <c r="AF20" s="85"/>
      <c r="AG20" s="85"/>
    </row>
    <row r="21" spans="1:33" ht="41.25" customHeight="1" x14ac:dyDescent="0.9">
      <c r="A21" s="201" t="s">
        <v>133</v>
      </c>
      <c r="B21" s="160"/>
      <c r="C21" s="36">
        <v>5200000</v>
      </c>
      <c r="D21" s="36"/>
      <c r="E21" s="36">
        <v>32882368552</v>
      </c>
      <c r="F21" s="36"/>
      <c r="G21" s="36">
        <v>29670404400</v>
      </c>
      <c r="H21" s="36"/>
      <c r="I21" s="36">
        <v>2000000</v>
      </c>
      <c r="J21" s="36"/>
      <c r="K21" s="36">
        <v>11604757099</v>
      </c>
      <c r="L21" s="36"/>
      <c r="M21" s="36">
        <v>0</v>
      </c>
      <c r="N21" s="36"/>
      <c r="O21" s="36">
        <v>0</v>
      </c>
      <c r="P21" s="36"/>
      <c r="Q21" s="85">
        <f t="shared" si="0"/>
        <v>7200000</v>
      </c>
      <c r="R21" s="85"/>
      <c r="S21" s="36">
        <v>6200</v>
      </c>
      <c r="T21" s="36"/>
      <c r="U21" s="36">
        <v>44487125651</v>
      </c>
      <c r="V21" s="36"/>
      <c r="W21" s="36">
        <v>44374392000</v>
      </c>
      <c r="X21" s="36"/>
      <c r="Y21" s="170">
        <f>W21/'جمع درآمدها'!$J$6</f>
        <v>1.3666556076888959E-2</v>
      </c>
      <c r="AA21" s="173"/>
      <c r="AB21" s="81"/>
      <c r="AC21" s="82"/>
      <c r="AD21" s="83"/>
      <c r="AE21" s="84"/>
      <c r="AF21" s="85"/>
      <c r="AG21" s="85"/>
    </row>
    <row r="22" spans="1:33" ht="41.25" customHeight="1" x14ac:dyDescent="0.9">
      <c r="A22" s="201" t="s">
        <v>81</v>
      </c>
      <c r="B22" s="160"/>
      <c r="C22" s="36">
        <v>100000000</v>
      </c>
      <c r="D22" s="36"/>
      <c r="E22" s="36">
        <v>114657587960</v>
      </c>
      <c r="F22" s="36"/>
      <c r="G22" s="36">
        <v>109047285000</v>
      </c>
      <c r="H22" s="36"/>
      <c r="I22" s="36">
        <v>0</v>
      </c>
      <c r="J22" s="36"/>
      <c r="K22" s="36">
        <v>0</v>
      </c>
      <c r="L22" s="36"/>
      <c r="M22" s="36">
        <v>-55000000</v>
      </c>
      <c r="N22" s="36"/>
      <c r="O22" s="36">
        <v>61383403287</v>
      </c>
      <c r="P22" s="36"/>
      <c r="Q22" s="85">
        <f t="shared" si="0"/>
        <v>45000000</v>
      </c>
      <c r="R22" s="85"/>
      <c r="S22" s="36">
        <v>1152</v>
      </c>
      <c r="T22" s="36"/>
      <c r="U22" s="36">
        <v>51595914594</v>
      </c>
      <c r="V22" s="36"/>
      <c r="W22" s="36">
        <v>51531552000</v>
      </c>
      <c r="X22" s="36"/>
      <c r="Y22" s="170">
        <f>W22/'جمع درآمدها'!$J$6</f>
        <v>1.5870839315096853E-2</v>
      </c>
      <c r="AA22" s="173"/>
      <c r="AB22" s="81"/>
      <c r="AC22" s="82"/>
      <c r="AD22" s="83"/>
      <c r="AE22" s="84"/>
      <c r="AF22" s="85"/>
      <c r="AG22" s="85"/>
    </row>
    <row r="23" spans="1:33" ht="41.25" customHeight="1" x14ac:dyDescent="0.9">
      <c r="A23" s="201" t="s">
        <v>65</v>
      </c>
      <c r="B23" s="160"/>
      <c r="C23" s="36">
        <v>7400000</v>
      </c>
      <c r="D23" s="36"/>
      <c r="E23" s="36">
        <v>165315250142</v>
      </c>
      <c r="F23" s="36"/>
      <c r="G23" s="36">
        <v>279894658500</v>
      </c>
      <c r="H23" s="36"/>
      <c r="I23" s="36">
        <v>900000</v>
      </c>
      <c r="J23" s="36"/>
      <c r="K23" s="36">
        <v>34256549065</v>
      </c>
      <c r="L23" s="36"/>
      <c r="M23" s="36">
        <v>-300000</v>
      </c>
      <c r="N23" s="36"/>
      <c r="O23" s="36">
        <v>11571736065</v>
      </c>
      <c r="P23" s="36"/>
      <c r="Q23" s="85">
        <f t="shared" si="0"/>
        <v>8000000</v>
      </c>
      <c r="R23" s="85"/>
      <c r="S23" s="36">
        <v>36770</v>
      </c>
      <c r="T23" s="36"/>
      <c r="U23" s="36">
        <v>192405143421</v>
      </c>
      <c r="V23" s="36"/>
      <c r="W23" s="36">
        <v>292409748000</v>
      </c>
      <c r="X23" s="36"/>
      <c r="Y23" s="170">
        <f>W23/'جمع درآمدها'!$J$6</f>
        <v>9.0057216298782619E-2</v>
      </c>
      <c r="AA23" s="173"/>
      <c r="AB23" s="81"/>
      <c r="AC23" s="82"/>
      <c r="AD23" s="83"/>
      <c r="AE23" s="84"/>
      <c r="AF23" s="85"/>
      <c r="AG23" s="85"/>
    </row>
    <row r="24" spans="1:33" ht="41.25" customHeight="1" x14ac:dyDescent="0.9">
      <c r="A24" s="201" t="s">
        <v>87</v>
      </c>
      <c r="B24" s="160"/>
      <c r="C24" s="36">
        <v>1700000</v>
      </c>
      <c r="D24" s="36"/>
      <c r="E24" s="36">
        <v>55216171219</v>
      </c>
      <c r="F24" s="36"/>
      <c r="G24" s="36">
        <v>73915569900</v>
      </c>
      <c r="H24" s="36"/>
      <c r="I24" s="36">
        <v>0</v>
      </c>
      <c r="J24" s="36"/>
      <c r="K24" s="36">
        <v>0</v>
      </c>
      <c r="L24" s="36"/>
      <c r="M24" s="36">
        <v>-900000</v>
      </c>
      <c r="N24" s="36"/>
      <c r="O24" s="36">
        <v>40888745443</v>
      </c>
      <c r="P24" s="36"/>
      <c r="Q24" s="85">
        <f t="shared" si="0"/>
        <v>800000</v>
      </c>
      <c r="R24" s="85"/>
      <c r="S24" s="36">
        <v>45510</v>
      </c>
      <c r="T24" s="36"/>
      <c r="U24" s="36">
        <v>25984080570</v>
      </c>
      <c r="V24" s="36"/>
      <c r="W24" s="36">
        <v>36191372400</v>
      </c>
      <c r="X24" s="36"/>
      <c r="Y24" s="170">
        <f>W24/'جمع درآمدها'!$J$6</f>
        <v>1.114632557453793E-2</v>
      </c>
      <c r="AA24" s="173"/>
      <c r="AB24" s="81"/>
      <c r="AC24" s="82"/>
      <c r="AD24" s="83"/>
      <c r="AE24" s="84"/>
      <c r="AF24" s="85"/>
      <c r="AG24" s="85"/>
    </row>
    <row r="25" spans="1:33" ht="41.25" customHeight="1" x14ac:dyDescent="0.9">
      <c r="A25" s="201" t="s">
        <v>79</v>
      </c>
      <c r="B25" s="160"/>
      <c r="C25" s="36">
        <v>6600000</v>
      </c>
      <c r="D25" s="36"/>
      <c r="E25" s="36">
        <v>176899691172</v>
      </c>
      <c r="F25" s="36"/>
      <c r="G25" s="36">
        <v>256130899200</v>
      </c>
      <c r="H25" s="36"/>
      <c r="I25" s="36">
        <v>0</v>
      </c>
      <c r="J25" s="36"/>
      <c r="K25" s="36">
        <v>0</v>
      </c>
      <c r="L25" s="36"/>
      <c r="M25" s="36">
        <v>-499974</v>
      </c>
      <c r="N25" s="36"/>
      <c r="O25" s="36">
        <v>20872831796</v>
      </c>
      <c r="P25" s="36"/>
      <c r="Q25" s="85">
        <f t="shared" si="0"/>
        <v>6100026</v>
      </c>
      <c r="R25" s="85"/>
      <c r="S25" s="36">
        <v>42300</v>
      </c>
      <c r="T25" s="36"/>
      <c r="U25" s="36">
        <v>163498896289</v>
      </c>
      <c r="V25" s="36"/>
      <c r="W25" s="36">
        <v>256495814756.19</v>
      </c>
      <c r="X25" s="36"/>
      <c r="Y25" s="170">
        <f>W25/'جمع درآمدها'!$J$6</f>
        <v>7.8996337253540119E-2</v>
      </c>
      <c r="AA25" s="173"/>
      <c r="AB25" s="81"/>
      <c r="AC25" s="82"/>
      <c r="AD25" s="83"/>
      <c r="AE25" s="84"/>
      <c r="AF25" s="85"/>
      <c r="AG25" s="85"/>
    </row>
    <row r="26" spans="1:33" ht="41.25" customHeight="1" x14ac:dyDescent="0.9">
      <c r="A26" s="201" t="s">
        <v>80</v>
      </c>
      <c r="B26" s="160"/>
      <c r="C26" s="36">
        <v>17938066</v>
      </c>
      <c r="D26" s="36"/>
      <c r="E26" s="36">
        <v>353711560047</v>
      </c>
      <c r="F26" s="36"/>
      <c r="G26" s="36">
        <v>451846016414.98199</v>
      </c>
      <c r="H26" s="36"/>
      <c r="I26" s="36">
        <v>11934</v>
      </c>
      <c r="J26" s="36"/>
      <c r="K26" s="36">
        <v>307632577</v>
      </c>
      <c r="L26" s="36"/>
      <c r="M26" s="36">
        <v>-5350000</v>
      </c>
      <c r="N26" s="36"/>
      <c r="O26" s="36">
        <v>142646749393</v>
      </c>
      <c r="P26" s="36"/>
      <c r="Q26" s="85">
        <f t="shared" si="0"/>
        <v>12600000</v>
      </c>
      <c r="R26" s="85"/>
      <c r="S26" s="36">
        <v>26730</v>
      </c>
      <c r="T26" s="36"/>
      <c r="U26" s="36">
        <v>248503722960</v>
      </c>
      <c r="V26" s="36"/>
      <c r="W26" s="36">
        <v>334794051900</v>
      </c>
      <c r="X26" s="36"/>
      <c r="Y26" s="170">
        <f>W26/'جمع درآمدها'!$J$6</f>
        <v>0.10311085917526988</v>
      </c>
      <c r="AA26" s="173"/>
      <c r="AB26" s="81"/>
      <c r="AC26" s="82"/>
      <c r="AD26" s="83"/>
      <c r="AE26" s="84"/>
      <c r="AF26" s="85"/>
      <c r="AG26" s="85"/>
    </row>
    <row r="27" spans="1:33" ht="41.25" customHeight="1" x14ac:dyDescent="0.9">
      <c r="A27" s="201" t="s">
        <v>103</v>
      </c>
      <c r="B27" s="160"/>
      <c r="C27" s="36">
        <v>11000000</v>
      </c>
      <c r="D27" s="36"/>
      <c r="E27" s="36">
        <v>46472768412</v>
      </c>
      <c r="F27" s="36"/>
      <c r="G27" s="36">
        <v>42251101200</v>
      </c>
      <c r="H27" s="36"/>
      <c r="I27" s="36">
        <v>0</v>
      </c>
      <c r="J27" s="36"/>
      <c r="K27" s="36">
        <v>0</v>
      </c>
      <c r="L27" s="36"/>
      <c r="M27" s="36">
        <v>-11000000</v>
      </c>
      <c r="N27" s="36"/>
      <c r="O27" s="36">
        <v>38602871260</v>
      </c>
      <c r="P27" s="36"/>
      <c r="Q27" s="85">
        <f t="shared" si="0"/>
        <v>0</v>
      </c>
      <c r="R27" s="85"/>
      <c r="S27" s="36">
        <v>0</v>
      </c>
      <c r="T27" s="36"/>
      <c r="U27" s="36">
        <v>0</v>
      </c>
      <c r="V27" s="36"/>
      <c r="W27" s="36">
        <v>0</v>
      </c>
      <c r="X27" s="36"/>
      <c r="Y27" s="170">
        <f>W27/'جمع درآمدها'!$J$6</f>
        <v>0</v>
      </c>
      <c r="AA27" s="173"/>
      <c r="AB27" s="81"/>
      <c r="AC27" s="82"/>
      <c r="AD27" s="83"/>
      <c r="AE27" s="84"/>
      <c r="AF27" s="85"/>
      <c r="AG27" s="85"/>
    </row>
    <row r="28" spans="1:33" ht="41.25" customHeight="1" x14ac:dyDescent="0.9">
      <c r="A28" s="201" t="s">
        <v>102</v>
      </c>
      <c r="B28" s="160"/>
      <c r="C28" s="36">
        <v>1000000</v>
      </c>
      <c r="D28" s="36"/>
      <c r="E28" s="36">
        <v>60955087316</v>
      </c>
      <c r="F28" s="36"/>
      <c r="G28" s="36">
        <v>64036701000</v>
      </c>
      <c r="H28" s="36"/>
      <c r="I28" s="36">
        <v>1000000</v>
      </c>
      <c r="J28" s="36"/>
      <c r="K28" s="36">
        <v>67392482240</v>
      </c>
      <c r="L28" s="36"/>
      <c r="M28" s="36">
        <v>-500000</v>
      </c>
      <c r="N28" s="36"/>
      <c r="O28" s="36">
        <v>35283804759</v>
      </c>
      <c r="P28" s="36"/>
      <c r="Q28" s="85">
        <f t="shared" si="0"/>
        <v>1500000</v>
      </c>
      <c r="R28" s="85"/>
      <c r="S28" s="36">
        <v>69450</v>
      </c>
      <c r="T28" s="36"/>
      <c r="U28" s="36">
        <v>96260677168</v>
      </c>
      <c r="V28" s="36"/>
      <c r="W28" s="36">
        <v>103555158750</v>
      </c>
      <c r="X28" s="36"/>
      <c r="Y28" s="170">
        <f>W28/'جمع درآمدها'!$J$6</f>
        <v>3.18932231028205E-2</v>
      </c>
      <c r="AA28" s="173"/>
      <c r="AB28" s="81"/>
      <c r="AC28" s="82"/>
      <c r="AD28" s="83"/>
      <c r="AE28" s="84"/>
      <c r="AF28" s="85"/>
      <c r="AG28" s="85"/>
    </row>
    <row r="29" spans="1:33" ht="41.25" customHeight="1" x14ac:dyDescent="0.9">
      <c r="A29" s="201" t="s">
        <v>136</v>
      </c>
      <c r="B29" s="160"/>
      <c r="C29" s="36">
        <v>1000000</v>
      </c>
      <c r="D29" s="36"/>
      <c r="E29" s="36">
        <v>7598895205</v>
      </c>
      <c r="F29" s="36"/>
      <c r="G29" s="36">
        <v>6958350000</v>
      </c>
      <c r="H29" s="36"/>
      <c r="I29" s="36">
        <v>0</v>
      </c>
      <c r="J29" s="36"/>
      <c r="K29" s="36">
        <v>0</v>
      </c>
      <c r="L29" s="36"/>
      <c r="M29" s="36">
        <v>-1000000</v>
      </c>
      <c r="N29" s="36"/>
      <c r="O29" s="36">
        <v>6958868362</v>
      </c>
      <c r="P29" s="36"/>
      <c r="Q29" s="85">
        <f t="shared" si="0"/>
        <v>0</v>
      </c>
      <c r="R29" s="85"/>
      <c r="S29" s="36">
        <v>0</v>
      </c>
      <c r="T29" s="36"/>
      <c r="U29" s="36">
        <v>0</v>
      </c>
      <c r="V29" s="36"/>
      <c r="W29" s="36">
        <v>0</v>
      </c>
      <c r="X29" s="36"/>
      <c r="Y29" s="170">
        <f>W29/'جمع درآمدها'!$J$6</f>
        <v>0</v>
      </c>
      <c r="AA29" s="173"/>
      <c r="AB29" s="81"/>
      <c r="AC29" s="82"/>
      <c r="AD29" s="83"/>
      <c r="AE29" s="84"/>
      <c r="AF29" s="85"/>
      <c r="AG29" s="85"/>
    </row>
    <row r="30" spans="1:33" ht="41.25" customHeight="1" x14ac:dyDescent="0.9">
      <c r="A30" s="201" t="s">
        <v>98</v>
      </c>
      <c r="B30" s="160"/>
      <c r="C30" s="36">
        <v>112400000</v>
      </c>
      <c r="D30" s="36"/>
      <c r="E30" s="36">
        <v>381030614111</v>
      </c>
      <c r="F30" s="36"/>
      <c r="G30" s="36">
        <v>318545708219</v>
      </c>
      <c r="H30" s="36"/>
      <c r="I30" s="36">
        <v>0</v>
      </c>
      <c r="J30" s="36"/>
      <c r="K30" s="36">
        <v>0</v>
      </c>
      <c r="L30" s="36"/>
      <c r="M30" s="36">
        <v>-20400000</v>
      </c>
      <c r="N30" s="36"/>
      <c r="O30" s="36">
        <v>63981469319</v>
      </c>
      <c r="P30" s="36"/>
      <c r="Q30" s="85">
        <f t="shared" si="0"/>
        <v>92000000</v>
      </c>
      <c r="R30" s="85"/>
      <c r="S30" s="36">
        <v>3193</v>
      </c>
      <c r="T30" s="36"/>
      <c r="U30" s="36">
        <v>311875591625</v>
      </c>
      <c r="V30" s="36"/>
      <c r="W30" s="36">
        <v>292008151800</v>
      </c>
      <c r="X30" s="36"/>
      <c r="Y30" s="170">
        <f>W30/'جمع درآمدها'!$J$6</f>
        <v>8.9933531517083165E-2</v>
      </c>
      <c r="AA30" s="173"/>
      <c r="AB30" s="81"/>
      <c r="AC30" s="82"/>
      <c r="AD30" s="83"/>
      <c r="AE30" s="84"/>
      <c r="AF30" s="85"/>
      <c r="AG30" s="85"/>
    </row>
    <row r="31" spans="1:33" ht="41.25" customHeight="1" x14ac:dyDescent="0.9">
      <c r="A31" s="201" t="s">
        <v>66</v>
      </c>
      <c r="B31" s="160"/>
      <c r="C31" s="36">
        <v>50000000</v>
      </c>
      <c r="D31" s="36"/>
      <c r="E31" s="36">
        <v>447047682844</v>
      </c>
      <c r="F31" s="36"/>
      <c r="G31" s="36">
        <v>323066250000</v>
      </c>
      <c r="H31" s="36"/>
      <c r="I31" s="36">
        <v>0</v>
      </c>
      <c r="J31" s="36"/>
      <c r="K31" s="36">
        <v>0</v>
      </c>
      <c r="L31" s="36"/>
      <c r="M31" s="36">
        <v>0</v>
      </c>
      <c r="N31" s="36"/>
      <c r="O31" s="36">
        <v>0</v>
      </c>
      <c r="P31" s="36"/>
      <c r="Q31" s="85">
        <f t="shared" si="0"/>
        <v>50000000</v>
      </c>
      <c r="R31" s="85"/>
      <c r="S31" s="36">
        <v>6920</v>
      </c>
      <c r="T31" s="36"/>
      <c r="U31" s="36">
        <v>447047682844</v>
      </c>
      <c r="V31" s="36"/>
      <c r="W31" s="36">
        <v>343941300000</v>
      </c>
      <c r="X31" s="36"/>
      <c r="Y31" s="170">
        <f>W31/'جمع درآمدها'!$J$6</f>
        <v>0.10592805561387947</v>
      </c>
      <c r="AA31" s="173"/>
      <c r="AB31" s="81"/>
      <c r="AC31" s="82"/>
      <c r="AD31" s="83"/>
      <c r="AE31" s="84"/>
      <c r="AF31" s="85"/>
      <c r="AG31" s="85"/>
    </row>
    <row r="32" spans="1:33" ht="41.25" customHeight="1" x14ac:dyDescent="0.9">
      <c r="A32" s="201" t="s">
        <v>89</v>
      </c>
      <c r="B32" s="160"/>
      <c r="C32" s="36">
        <v>30400000</v>
      </c>
      <c r="D32" s="36"/>
      <c r="E32" s="36">
        <v>262033680836</v>
      </c>
      <c r="F32" s="87"/>
      <c r="G32" s="36">
        <v>214857943200</v>
      </c>
      <c r="H32" s="87"/>
      <c r="I32" s="36">
        <v>0</v>
      </c>
      <c r="K32" s="36">
        <v>0</v>
      </c>
      <c r="M32" s="36">
        <v>-400000</v>
      </c>
      <c r="O32" s="36">
        <v>2890697421</v>
      </c>
      <c r="P32" s="198"/>
      <c r="Q32" s="85">
        <f t="shared" si="0"/>
        <v>30000000</v>
      </c>
      <c r="S32" s="36">
        <v>7830</v>
      </c>
      <c r="T32" s="87"/>
      <c r="U32" s="36">
        <v>258585869245</v>
      </c>
      <c r="W32" s="36">
        <v>233502345000</v>
      </c>
      <c r="Y32" s="170">
        <f>W32/'جمع درآمدها'!$J$6</f>
        <v>7.1914740646532624E-2</v>
      </c>
      <c r="AA32" s="173"/>
      <c r="AB32" s="89"/>
    </row>
    <row r="33" spans="1:27" ht="41.25" customHeight="1" x14ac:dyDescent="0.9">
      <c r="A33" s="201" t="s">
        <v>134</v>
      </c>
      <c r="B33" s="160"/>
      <c r="C33" s="36">
        <v>11800000</v>
      </c>
      <c r="D33" s="36"/>
      <c r="E33" s="36">
        <v>18309128090</v>
      </c>
      <c r="G33" s="36">
        <v>17923119120</v>
      </c>
      <c r="I33" s="36">
        <v>24600000</v>
      </c>
      <c r="K33" s="36">
        <v>40435361183</v>
      </c>
      <c r="M33" s="36">
        <v>0</v>
      </c>
      <c r="O33" s="36">
        <v>0</v>
      </c>
      <c r="Q33" s="85">
        <f t="shared" si="0"/>
        <v>36400000</v>
      </c>
      <c r="S33" s="36">
        <v>1639</v>
      </c>
      <c r="U33" s="36">
        <v>58744489273</v>
      </c>
      <c r="V33" s="91"/>
      <c r="W33" s="36">
        <v>59304625380</v>
      </c>
      <c r="Y33" s="170">
        <f>W33/'جمع درآمدها'!$J$6</f>
        <v>1.8264813371970529E-2</v>
      </c>
      <c r="AA33" s="173"/>
    </row>
    <row r="34" spans="1:27" ht="41.25" customHeight="1" x14ac:dyDescent="0.9">
      <c r="A34" s="201" t="s">
        <v>97</v>
      </c>
      <c r="B34" s="160"/>
      <c r="C34" s="36">
        <v>38000000</v>
      </c>
      <c r="D34" s="36"/>
      <c r="E34" s="36">
        <v>235997347949</v>
      </c>
      <c r="G34" s="36">
        <v>287081640000</v>
      </c>
      <c r="I34" s="36">
        <v>0</v>
      </c>
      <c r="K34" s="36">
        <v>0</v>
      </c>
      <c r="M34" s="36">
        <v>0</v>
      </c>
      <c r="O34" s="36">
        <v>0</v>
      </c>
      <c r="Q34" s="85">
        <f t="shared" si="0"/>
        <v>38000000</v>
      </c>
      <c r="S34" s="36">
        <v>7950</v>
      </c>
      <c r="U34" s="36">
        <v>235997347949</v>
      </c>
      <c r="V34" s="89"/>
      <c r="W34" s="36">
        <v>300302505000</v>
      </c>
      <c r="Y34" s="170">
        <f>W34/'جمع درآمدها'!$J$6</f>
        <v>9.2488050869806326E-2</v>
      </c>
      <c r="AA34" s="173"/>
    </row>
    <row r="35" spans="1:27" ht="42.75" x14ac:dyDescent="0.9">
      <c r="A35" s="201" t="s">
        <v>144</v>
      </c>
      <c r="B35" s="160"/>
      <c r="C35" s="36">
        <v>0</v>
      </c>
      <c r="D35" s="36"/>
      <c r="E35" s="36">
        <v>0</v>
      </c>
      <c r="G35" s="36">
        <v>0</v>
      </c>
      <c r="I35" s="36">
        <v>2000000</v>
      </c>
      <c r="K35" s="36">
        <v>63670523835</v>
      </c>
      <c r="M35" s="36">
        <v>0</v>
      </c>
      <c r="O35" s="36">
        <v>0</v>
      </c>
      <c r="Q35" s="85">
        <f t="shared" si="0"/>
        <v>2000000</v>
      </c>
      <c r="S35" s="36">
        <v>33950</v>
      </c>
      <c r="U35" s="36">
        <v>63670523835</v>
      </c>
      <c r="W35" s="36">
        <v>67495995000</v>
      </c>
      <c r="Y35" s="170">
        <f>W35/'جمع درآمدها'!$J$6</f>
        <v>2.0787615538099467E-2</v>
      </c>
      <c r="AA35" s="173"/>
    </row>
    <row r="36" spans="1:27" ht="42.75" x14ac:dyDescent="0.9">
      <c r="A36" s="201" t="s">
        <v>145</v>
      </c>
      <c r="B36" s="160"/>
      <c r="C36" s="36">
        <v>0</v>
      </c>
      <c r="D36" s="36"/>
      <c r="E36" s="36">
        <v>0</v>
      </c>
      <c r="F36" s="188"/>
      <c r="G36" s="36">
        <v>0</v>
      </c>
      <c r="I36" s="36">
        <v>10000</v>
      </c>
      <c r="K36" s="36">
        <v>25013187</v>
      </c>
      <c r="M36" s="36">
        <v>0</v>
      </c>
      <c r="O36" s="36">
        <v>0</v>
      </c>
      <c r="Q36" s="85">
        <f t="shared" si="0"/>
        <v>10000</v>
      </c>
      <c r="S36" s="36">
        <v>2506</v>
      </c>
      <c r="U36" s="36">
        <v>25013187</v>
      </c>
      <c r="W36" s="36">
        <v>24910893</v>
      </c>
      <c r="Y36" s="170">
        <f>W36/'جمع درآمدها'!$J$6</f>
        <v>7.6721302707624835E-6</v>
      </c>
      <c r="AA36" s="173"/>
    </row>
    <row r="37" spans="1:27" ht="42.75" x14ac:dyDescent="0.9">
      <c r="A37" s="201" t="s">
        <v>146</v>
      </c>
      <c r="B37" s="227"/>
      <c r="C37" s="294">
        <v>0</v>
      </c>
      <c r="D37" s="36"/>
      <c r="E37" s="36">
        <v>0</v>
      </c>
      <c r="F37" s="188"/>
      <c r="G37" s="36">
        <v>0</v>
      </c>
      <c r="I37" s="36">
        <v>4725630</v>
      </c>
      <c r="K37" s="36">
        <v>1887276059</v>
      </c>
      <c r="L37" s="296"/>
      <c r="M37" s="294">
        <v>-4725630</v>
      </c>
      <c r="N37" s="296"/>
      <c r="O37" s="36">
        <v>1940072732</v>
      </c>
      <c r="Q37" s="85">
        <f t="shared" si="0"/>
        <v>0</v>
      </c>
      <c r="S37" s="36">
        <v>0</v>
      </c>
      <c r="U37" s="36">
        <v>0</v>
      </c>
      <c r="W37" s="36">
        <v>0</v>
      </c>
      <c r="Y37" s="170">
        <f>W37/'جمع درآمدها'!$J$6</f>
        <v>0</v>
      </c>
      <c r="AA37" s="173"/>
    </row>
    <row r="38" spans="1:27" s="220" customFormat="1" ht="41.25" thickBot="1" x14ac:dyDescent="0.8">
      <c r="C38" s="286"/>
      <c r="D38" s="286"/>
      <c r="E38" s="287">
        <f>SUM(E12:E37)</f>
        <v>3285522701682</v>
      </c>
      <c r="F38" s="288"/>
      <c r="G38" s="289">
        <f>SUM(G12:G37)</f>
        <v>3210126015913.9819</v>
      </c>
      <c r="H38" s="239"/>
      <c r="I38" s="290"/>
      <c r="J38" s="291"/>
      <c r="K38" s="291">
        <f>SUM(K12:K37)</f>
        <v>343072559034</v>
      </c>
      <c r="L38" s="295"/>
      <c r="M38" s="290"/>
      <c r="N38" s="295"/>
      <c r="O38" s="291">
        <f>SUM(O12:O37)</f>
        <v>686149082234</v>
      </c>
      <c r="P38" s="239"/>
      <c r="Q38" s="293"/>
      <c r="R38" s="36"/>
      <c r="S38" s="293"/>
      <c r="T38" s="239"/>
      <c r="U38" s="287">
        <f>SUM(U12:U37)</f>
        <v>2939264103080</v>
      </c>
      <c r="V38" s="292"/>
      <c r="W38" s="287">
        <f>SUM(W12:W37)</f>
        <v>3076068400469.1899</v>
      </c>
      <c r="X38" s="239"/>
      <c r="Y38" s="240">
        <f>SUM(Y12:Y37)</f>
        <v>0.94737661512879556</v>
      </c>
      <c r="Z38" s="221"/>
    </row>
    <row r="39" spans="1:27" ht="37.5" thickTop="1" x14ac:dyDescent="0.25">
      <c r="C39"/>
      <c r="D39"/>
      <c r="E39" s="85"/>
      <c r="F39" s="85"/>
      <c r="G39" s="85"/>
      <c r="I39" s="86"/>
      <c r="M39" s="88"/>
      <c r="O39" s="89"/>
      <c r="Q39"/>
      <c r="U39" s="91"/>
      <c r="W39" s="91"/>
      <c r="Y39" s="211"/>
      <c r="Z39" s="213"/>
    </row>
    <row r="40" spans="1:27" x14ac:dyDescent="0.25">
      <c r="C40" s="86"/>
      <c r="D40"/>
      <c r="E40" s="85"/>
      <c r="F40" s="85"/>
      <c r="G40" s="85"/>
      <c r="I40" s="88"/>
      <c r="K40" s="85"/>
      <c r="M40" s="88"/>
      <c r="O40" s="89"/>
      <c r="Q40" s="197"/>
      <c r="U40" s="85"/>
      <c r="W40" s="91"/>
      <c r="Y40" s="212"/>
      <c r="Z40" s="213"/>
    </row>
    <row r="41" spans="1:27" x14ac:dyDescent="0.9">
      <c r="A41" s="201"/>
      <c r="B41"/>
      <c r="C41" s="209"/>
      <c r="D41"/>
      <c r="E41" s="89"/>
      <c r="F41" s="89"/>
      <c r="G41" s="89"/>
      <c r="I41" s="88"/>
      <c r="K41" s="85"/>
      <c r="M41" s="86"/>
      <c r="O41" s="85"/>
      <c r="Q41" s="197"/>
      <c r="U41" s="89"/>
      <c r="W41" s="89"/>
      <c r="Y41" s="228"/>
      <c r="Z41" s="213"/>
    </row>
    <row r="42" spans="1:27" x14ac:dyDescent="0.75">
      <c r="A42"/>
      <c r="B42"/>
      <c r="C42" s="36"/>
      <c r="D42"/>
      <c r="E42" s="223"/>
      <c r="F42"/>
      <c r="G42" s="210"/>
      <c r="I42" s="88"/>
      <c r="M42" s="86"/>
      <c r="Q42" s="197"/>
      <c r="U42" s="89"/>
      <c r="W42" s="89"/>
      <c r="Y42" s="212"/>
      <c r="Z42" s="213"/>
    </row>
    <row r="43" spans="1:27" x14ac:dyDescent="0.25">
      <c r="A43"/>
      <c r="B43" s="160"/>
      <c r="C43" s="208"/>
      <c r="D43"/>
      <c r="E43" s="85"/>
      <c r="F43" s="85"/>
      <c r="G43" s="85"/>
      <c r="Q43" s="197"/>
      <c r="U43" s="89"/>
      <c r="W43" s="91"/>
      <c r="Y43" s="211"/>
      <c r="Z43" s="213"/>
    </row>
    <row r="44" spans="1:27" x14ac:dyDescent="0.75">
      <c r="A44"/>
      <c r="B44" s="160"/>
      <c r="C44" s="36"/>
      <c r="D44"/>
      <c r="E44" s="85"/>
      <c r="F44" s="85"/>
      <c r="G44" s="85"/>
      <c r="Q44"/>
      <c r="U44" s="89"/>
      <c r="W44" s="91"/>
      <c r="Y44" s="212"/>
      <c r="Z44" s="213"/>
    </row>
    <row r="45" spans="1:27" x14ac:dyDescent="0.25">
      <c r="A45"/>
      <c r="B45" s="160"/>
      <c r="C45" s="207"/>
      <c r="D45"/>
      <c r="E45" s="85"/>
      <c r="F45" s="85"/>
      <c r="G45" s="85"/>
      <c r="Q45"/>
      <c r="Y45" s="211"/>
      <c r="Z45" s="213"/>
    </row>
    <row r="46" spans="1:27" x14ac:dyDescent="0.75">
      <c r="A46"/>
      <c r="B46" s="160"/>
      <c r="C46" s="36"/>
      <c r="D46"/>
      <c r="E46" s="222"/>
      <c r="F46"/>
      <c r="G46" s="210"/>
      <c r="Q46"/>
      <c r="U46" s="89"/>
      <c r="W46" s="89"/>
      <c r="Y46" s="212"/>
      <c r="Z46" s="213"/>
    </row>
    <row r="47" spans="1:27" x14ac:dyDescent="0.25">
      <c r="A47"/>
      <c r="B47" s="160"/>
      <c r="C47" s="207"/>
      <c r="D47"/>
      <c r="E47" s="223"/>
      <c r="F47"/>
      <c r="G47" s="207"/>
      <c r="Q47"/>
      <c r="U47" s="91"/>
      <c r="W47" s="91"/>
      <c r="Y47" s="211"/>
      <c r="Z47" s="213"/>
    </row>
    <row r="48" spans="1:27" x14ac:dyDescent="0.75">
      <c r="A48"/>
      <c r="B48" s="160"/>
      <c r="C48" s="208"/>
      <c r="D48"/>
      <c r="E48"/>
      <c r="F48"/>
      <c r="G48" s="210"/>
      <c r="Q48"/>
      <c r="Y48" s="212"/>
      <c r="Z48" s="213"/>
    </row>
    <row r="49" spans="1:26" x14ac:dyDescent="0.75">
      <c r="A49"/>
      <c r="B49" s="160"/>
      <c r="C49" s="36"/>
      <c r="D49"/>
      <c r="E49"/>
      <c r="F49"/>
      <c r="G49" s="210"/>
      <c r="Q49"/>
      <c r="Y49" s="211"/>
      <c r="Z49" s="213"/>
    </row>
    <row r="50" spans="1:26" x14ac:dyDescent="0.75">
      <c r="A50"/>
      <c r="B50" s="160"/>
      <c r="C50" s="36"/>
      <c r="D50"/>
      <c r="E50"/>
      <c r="F50"/>
      <c r="G50" s="226"/>
      <c r="Q50"/>
      <c r="Y50" s="212"/>
      <c r="Z50" s="213"/>
    </row>
    <row r="51" spans="1:26" x14ac:dyDescent="0.25">
      <c r="A51"/>
      <c r="B51" s="160"/>
      <c r="C51" s="208"/>
      <c r="D51"/>
      <c r="E51"/>
      <c r="F51"/>
      <c r="G51" s="207"/>
      <c r="Q51"/>
      <c r="Y51" s="212"/>
      <c r="Z51" s="213"/>
    </row>
    <row r="52" spans="1:26" x14ac:dyDescent="0.75">
      <c r="A52"/>
      <c r="B52" s="160"/>
      <c r="C52" s="36"/>
      <c r="D52"/>
      <c r="E52"/>
      <c r="F52"/>
      <c r="G52" s="210"/>
      <c r="Q52"/>
      <c r="Y52" s="211"/>
      <c r="Z52" s="213"/>
    </row>
    <row r="53" spans="1:26" x14ac:dyDescent="0.25">
      <c r="A53"/>
      <c r="B53" s="160"/>
      <c r="C53" s="208"/>
      <c r="D53"/>
      <c r="E53"/>
      <c r="F53"/>
      <c r="G53" s="208"/>
      <c r="Q53"/>
      <c r="Y53" s="211"/>
      <c r="Z53" s="213"/>
    </row>
    <row r="54" spans="1:26" x14ac:dyDescent="0.75">
      <c r="A54"/>
      <c r="B54" s="160"/>
      <c r="C54" s="36"/>
      <c r="D54"/>
      <c r="E54"/>
      <c r="F54"/>
      <c r="G54" s="210"/>
      <c r="Q54"/>
      <c r="Y54" s="212"/>
      <c r="Z54" s="213"/>
    </row>
    <row r="55" spans="1:26" x14ac:dyDescent="0.25">
      <c r="A55"/>
      <c r="B55" s="160"/>
      <c r="C55" s="208"/>
      <c r="D55"/>
      <c r="E55"/>
      <c r="F55"/>
      <c r="G55" s="207"/>
      <c r="Q55"/>
      <c r="Y55" s="211"/>
      <c r="Z55" s="213"/>
    </row>
    <row r="56" spans="1:26" x14ac:dyDescent="0.25">
      <c r="A56"/>
      <c r="B56"/>
      <c r="C56"/>
      <c r="D56"/>
      <c r="E56"/>
      <c r="F56"/>
      <c r="G56"/>
      <c r="H56"/>
      <c r="I56"/>
      <c r="J56"/>
      <c r="K56"/>
      <c r="Q56"/>
      <c r="Y56" s="212"/>
      <c r="Z56" s="213"/>
    </row>
    <row r="57" spans="1:26" x14ac:dyDescent="0.25">
      <c r="A57"/>
      <c r="B57"/>
      <c r="C57"/>
      <c r="D57"/>
      <c r="E57"/>
      <c r="F57"/>
      <c r="G57"/>
      <c r="H57"/>
      <c r="I57"/>
      <c r="J57"/>
      <c r="K57"/>
      <c r="Q57"/>
      <c r="Y57" s="211"/>
      <c r="Z57" s="213"/>
    </row>
    <row r="58" spans="1:26" x14ac:dyDescent="0.25">
      <c r="A58"/>
      <c r="B58"/>
      <c r="C58"/>
      <c r="D58"/>
      <c r="E58"/>
      <c r="F58"/>
      <c r="G58"/>
      <c r="H58"/>
      <c r="I58"/>
      <c r="J58"/>
      <c r="K58"/>
      <c r="Q58"/>
      <c r="Y58" s="212"/>
      <c r="Z58" s="213"/>
    </row>
    <row r="59" spans="1:26" x14ac:dyDescent="0.25">
      <c r="A59"/>
      <c r="B59"/>
      <c r="C59"/>
      <c r="D59"/>
      <c r="E59"/>
      <c r="F59"/>
      <c r="G59"/>
      <c r="H59"/>
      <c r="I59"/>
      <c r="J59"/>
      <c r="K59"/>
      <c r="Q59"/>
      <c r="Y59" s="211"/>
      <c r="Z59" s="213"/>
    </row>
    <row r="60" spans="1:26" x14ac:dyDescent="0.25">
      <c r="A60"/>
      <c r="B60"/>
      <c r="C60"/>
      <c r="D60"/>
      <c r="E60"/>
      <c r="F60"/>
      <c r="G60"/>
      <c r="H60"/>
      <c r="I60"/>
      <c r="J60"/>
      <c r="K60"/>
      <c r="Q60"/>
      <c r="Y60" s="212"/>
      <c r="Z60" s="213"/>
    </row>
    <row r="61" spans="1:26" x14ac:dyDescent="0.25">
      <c r="A61"/>
      <c r="B61"/>
      <c r="C61"/>
      <c r="D61"/>
      <c r="E61"/>
      <c r="F61"/>
      <c r="G61"/>
      <c r="H61"/>
      <c r="I61"/>
      <c r="J61"/>
      <c r="K61"/>
      <c r="Q61"/>
      <c r="Y61" s="211"/>
    </row>
    <row r="62" spans="1:26" x14ac:dyDescent="0.25">
      <c r="A62"/>
      <c r="B62"/>
      <c r="C62"/>
      <c r="D62"/>
      <c r="E62"/>
      <c r="F62"/>
      <c r="G62"/>
      <c r="H62"/>
      <c r="I62"/>
      <c r="J62"/>
      <c r="K62"/>
      <c r="Q62"/>
      <c r="Y62" s="212"/>
    </row>
    <row r="63" spans="1:26" x14ac:dyDescent="0.25">
      <c r="A63"/>
      <c r="B63"/>
      <c r="C63"/>
      <c r="D63"/>
      <c r="E63"/>
      <c r="F63"/>
      <c r="G63"/>
      <c r="H63"/>
      <c r="I63"/>
      <c r="J63"/>
      <c r="K63"/>
      <c r="Q63"/>
      <c r="Y63" s="211"/>
    </row>
    <row r="64" spans="1:26" x14ac:dyDescent="0.25">
      <c r="C64" s="207"/>
      <c r="D64"/>
      <c r="E64"/>
      <c r="F64"/>
      <c r="G64" s="208"/>
      <c r="Q64"/>
      <c r="Y64" s="212"/>
    </row>
    <row r="65" spans="3:25" x14ac:dyDescent="0.75">
      <c r="C65" s="36"/>
      <c r="D65"/>
      <c r="E65"/>
      <c r="F65"/>
      <c r="G65" s="210"/>
      <c r="Q65"/>
      <c r="Y65" s="211"/>
    </row>
    <row r="66" spans="3:25" x14ac:dyDescent="0.25">
      <c r="C66" s="208"/>
      <c r="D66"/>
      <c r="E66"/>
      <c r="F66"/>
      <c r="G66" s="208"/>
      <c r="Q66"/>
      <c r="Y66" s="211"/>
    </row>
    <row r="67" spans="3:25" x14ac:dyDescent="0.75">
      <c r="C67" s="36"/>
      <c r="D67"/>
      <c r="E67"/>
      <c r="F67"/>
      <c r="G67" s="210"/>
      <c r="Q67"/>
      <c r="Y67" s="212"/>
    </row>
    <row r="68" spans="3:25" x14ac:dyDescent="0.25">
      <c r="C68" s="208"/>
      <c r="D68"/>
      <c r="E68"/>
      <c r="F68"/>
      <c r="G68" s="208"/>
      <c r="Q68"/>
      <c r="Y68" s="212"/>
    </row>
    <row r="69" spans="3:25" x14ac:dyDescent="0.75">
      <c r="C69" s="36"/>
      <c r="D69"/>
      <c r="E69"/>
      <c r="F69"/>
      <c r="G69" s="210"/>
      <c r="Q69"/>
      <c r="Y69" s="211"/>
    </row>
    <row r="70" spans="3:25" x14ac:dyDescent="0.25">
      <c r="C70" s="207"/>
      <c r="D70"/>
      <c r="E70"/>
      <c r="F70"/>
      <c r="G70" s="207"/>
      <c r="Q70"/>
      <c r="Y70" s="212"/>
    </row>
    <row r="71" spans="3:25" ht="39.75" x14ac:dyDescent="0.75">
      <c r="C71" s="36"/>
      <c r="E71" s="186"/>
      <c r="G71" s="210"/>
      <c r="Q71"/>
      <c r="Y71" s="211"/>
    </row>
    <row r="72" spans="3:25" x14ac:dyDescent="0.85">
      <c r="C72" s="207"/>
      <c r="E72" s="185"/>
      <c r="G72" s="209"/>
      <c r="Q72"/>
      <c r="Y72" s="211"/>
    </row>
    <row r="73" spans="3:25" ht="39.75" x14ac:dyDescent="0.75">
      <c r="C73" s="36"/>
      <c r="E73" s="186"/>
      <c r="G73" s="210"/>
      <c r="Q73"/>
      <c r="Y73" s="212"/>
    </row>
    <row r="74" spans="3:25" x14ac:dyDescent="0.85">
      <c r="C74" s="209"/>
      <c r="E74" s="185"/>
      <c r="G74" s="207"/>
      <c r="Q74"/>
      <c r="Y74" s="211"/>
    </row>
    <row r="75" spans="3:25" ht="39.75" x14ac:dyDescent="0.75">
      <c r="C75" s="36"/>
      <c r="E75" s="186"/>
      <c r="G75" s="210"/>
      <c r="Q75"/>
      <c r="Y75" s="212"/>
    </row>
    <row r="76" spans="3:25" x14ac:dyDescent="0.85">
      <c r="C76" s="207"/>
      <c r="E76" s="185"/>
      <c r="G76" s="207"/>
      <c r="Q76"/>
      <c r="Y76" s="211"/>
    </row>
    <row r="77" spans="3:25" x14ac:dyDescent="0.75">
      <c r="C77" s="36"/>
      <c r="G77" s="210"/>
      <c r="Q77"/>
      <c r="Y77" s="212"/>
    </row>
    <row r="78" spans="3:25" x14ac:dyDescent="0.25">
      <c r="Q78"/>
      <c r="Y78" s="212"/>
    </row>
    <row r="79" spans="3:25" x14ac:dyDescent="0.25">
      <c r="Q79"/>
      <c r="Y79" s="211"/>
    </row>
    <row r="80" spans="3:25" x14ac:dyDescent="0.25">
      <c r="Q80"/>
      <c r="Y80" s="211"/>
    </row>
    <row r="81" spans="17:25" x14ac:dyDescent="0.25">
      <c r="Q81"/>
      <c r="Y81" s="212"/>
    </row>
    <row r="82" spans="17:25" x14ac:dyDescent="0.25">
      <c r="Q82"/>
      <c r="Y82" s="211"/>
    </row>
    <row r="83" spans="17:25" x14ac:dyDescent="0.25">
      <c r="Q83"/>
      <c r="Y83" s="212"/>
    </row>
  </sheetData>
  <sortState xmlns:xlrd2="http://schemas.microsoft.com/office/spreadsheetml/2017/richdata2" ref="Y38:Y83">
    <sortCondition descending="1" ref="Y38:Y83"/>
  </sortState>
  <mergeCells count="18"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64" zoomScaleNormal="100" zoomScaleSheetLayoutView="64" workbookViewId="0">
      <selection activeCell="A5" sqref="A5"/>
    </sheetView>
  </sheetViews>
  <sheetFormatPr defaultColWidth="9" defaultRowHeight="27.75" x14ac:dyDescent="0.6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 x14ac:dyDescent="0.75">
      <c r="A2" s="259" t="s">
        <v>51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</row>
    <row r="3" spans="1:39" ht="30" x14ac:dyDescent="0.75">
      <c r="A3" s="259" t="s">
        <v>69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</row>
    <row r="4" spans="1:39" ht="30" x14ac:dyDescent="0.75">
      <c r="A4" s="259" t="s">
        <v>143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</row>
    <row r="6" spans="1:39" ht="40.5" x14ac:dyDescent="0.65">
      <c r="A6" s="11" t="s">
        <v>52</v>
      </c>
    </row>
    <row r="7" spans="1:39" ht="40.5" x14ac:dyDescent="0.65">
      <c r="A7" s="261" t="s">
        <v>90</v>
      </c>
      <c r="B7" s="261"/>
      <c r="C7" s="261"/>
      <c r="D7" s="261"/>
      <c r="E7" s="261"/>
      <c r="F7" s="261"/>
      <c r="G7" s="261"/>
    </row>
    <row r="9" spans="1:39" x14ac:dyDescent="0.65">
      <c r="A9" s="260" t="s">
        <v>129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U9" s="262" t="s">
        <v>2</v>
      </c>
      <c r="V9" s="262"/>
      <c r="W9" s="262"/>
      <c r="X9" s="262"/>
      <c r="Y9" s="262"/>
      <c r="Z9" s="262"/>
      <c r="AA9" s="262"/>
      <c r="AC9" s="262" t="s">
        <v>147</v>
      </c>
      <c r="AD9" s="262"/>
      <c r="AE9" s="262"/>
      <c r="AF9" s="262"/>
      <c r="AG9" s="262"/>
      <c r="AH9" s="262"/>
      <c r="AI9" s="262"/>
      <c r="AJ9" s="262"/>
      <c r="AK9" s="262"/>
    </row>
    <row r="10" spans="1:39" s="8" customFormat="1" ht="101.25" x14ac:dyDescent="0.65">
      <c r="A10" s="12" t="s">
        <v>1</v>
      </c>
      <c r="B10" s="13"/>
      <c r="C10" s="14" t="s">
        <v>91</v>
      </c>
      <c r="D10" s="13"/>
      <c r="E10" s="14" t="s">
        <v>92</v>
      </c>
      <c r="F10" s="13"/>
      <c r="G10" s="14" t="s">
        <v>93</v>
      </c>
      <c r="H10" s="13"/>
      <c r="I10" s="14" t="s">
        <v>94</v>
      </c>
      <c r="J10" s="15"/>
      <c r="K10" s="14" t="s">
        <v>12</v>
      </c>
      <c r="L10" s="13"/>
      <c r="M10" s="14" t="s">
        <v>95</v>
      </c>
      <c r="N10" s="15"/>
      <c r="O10" s="14" t="s">
        <v>4</v>
      </c>
      <c r="P10" s="13"/>
      <c r="Q10" s="14" t="s">
        <v>5</v>
      </c>
      <c r="R10" s="35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96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 x14ac:dyDescent="0.65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 x14ac:dyDescent="0.7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 x14ac:dyDescent="0.65"/>
    <row r="14" spans="1:39" x14ac:dyDescent="0.65">
      <c r="Q14" s="3"/>
      <c r="S14" s="3"/>
      <c r="Y14" s="17"/>
    </row>
    <row r="15" spans="1:39" ht="31.5" x14ac:dyDescent="0.65">
      <c r="Q15" s="3"/>
      <c r="S15" s="3"/>
      <c r="W15" s="3"/>
      <c r="AA15" s="10"/>
    </row>
    <row r="16" spans="1:39" x14ac:dyDescent="0.65">
      <c r="Q16" s="3"/>
      <c r="S16" s="3"/>
      <c r="W16" s="17"/>
      <c r="Y16" s="17"/>
      <c r="AA16" s="17"/>
    </row>
    <row r="17" spans="17:19" x14ac:dyDescent="0.65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zoomScale="85" zoomScaleNormal="100" zoomScaleSheetLayoutView="85" workbookViewId="0">
      <selection activeCell="M19" sqref="M19"/>
    </sheetView>
  </sheetViews>
  <sheetFormatPr defaultColWidth="9.140625" defaultRowHeight="24.75" x14ac:dyDescent="0.6"/>
  <cols>
    <col min="1" max="1" width="58.85546875" style="92" customWidth="1"/>
    <col min="2" max="2" width="1" style="92" customWidth="1"/>
    <col min="3" max="3" width="27.28515625" style="92" bestFit="1" customWidth="1"/>
    <col min="4" max="4" width="1" style="92" customWidth="1"/>
    <col min="5" max="5" width="29" style="92" bestFit="1" customWidth="1"/>
    <col min="6" max="6" width="1" style="92" customWidth="1"/>
    <col min="7" max="7" width="28.140625" style="92" bestFit="1" customWidth="1"/>
    <col min="8" max="8" width="1" style="92" customWidth="1"/>
    <col min="9" max="9" width="27.28515625" style="92" bestFit="1" customWidth="1"/>
    <col min="10" max="10" width="1" style="92" customWidth="1"/>
    <col min="11" max="11" width="15.7109375" style="93" customWidth="1"/>
    <col min="12" max="12" width="1" style="92" customWidth="1"/>
    <col min="13" max="13" width="16" style="92" customWidth="1"/>
    <col min="14" max="14" width="9.140625" style="92"/>
    <col min="15" max="15" width="13.85546875" style="92" bestFit="1" customWidth="1"/>
    <col min="16" max="16" width="9.140625" style="92"/>
    <col min="17" max="17" width="13.85546875" style="92" bestFit="1" customWidth="1"/>
    <col min="18" max="18" width="9.140625" style="92"/>
    <col min="19" max="19" width="13.85546875" style="92" bestFit="1" customWidth="1"/>
    <col min="20" max="16384" width="9.140625" style="92"/>
  </cols>
  <sheetData>
    <row r="2" spans="1:20" ht="26.25" x14ac:dyDescent="0.65">
      <c r="A2" s="263" t="str">
        <f>سهام!A2</f>
        <v>صندوق سرمایه‌گذاری آهنگ سهام کیان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20" ht="26.25" x14ac:dyDescent="0.65">
      <c r="A3" s="263" t="str">
        <f>سهام!A3</f>
        <v>صورت وضعیت پرتفوی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20" ht="26.25" x14ac:dyDescent="0.65">
      <c r="A4" s="263" t="str">
        <f>سهام!A4</f>
        <v>برای ماه منتهی به 1403/06/31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20" ht="26.25" x14ac:dyDescent="0.6">
      <c r="C5" s="264"/>
      <c r="D5" s="264"/>
      <c r="E5" s="264"/>
    </row>
    <row r="6" spans="1:20" ht="33.75" x14ac:dyDescent="0.6">
      <c r="A6" s="266" t="s">
        <v>54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</row>
    <row r="7" spans="1:20" ht="27" thickBot="1" x14ac:dyDescent="0.65">
      <c r="A7" s="264" t="s">
        <v>14</v>
      </c>
      <c r="C7" s="94" t="str">
        <f>سهام!C9</f>
        <v>1403/05/31</v>
      </c>
      <c r="E7" s="265" t="s">
        <v>2</v>
      </c>
      <c r="F7" s="265" t="s">
        <v>2</v>
      </c>
      <c r="G7" s="265" t="s">
        <v>2</v>
      </c>
      <c r="I7" s="265" t="str">
        <f>سهام!Q9</f>
        <v>1403/06/31</v>
      </c>
      <c r="J7" s="265" t="s">
        <v>3</v>
      </c>
      <c r="K7" s="265" t="s">
        <v>3</v>
      </c>
    </row>
    <row r="8" spans="1:20" ht="52.5" x14ac:dyDescent="0.6">
      <c r="A8" s="264" t="s">
        <v>14</v>
      </c>
      <c r="C8" s="95" t="s">
        <v>15</v>
      </c>
      <c r="E8" s="95" t="s">
        <v>16</v>
      </c>
      <c r="G8" s="95" t="s">
        <v>17</v>
      </c>
      <c r="I8" s="95" t="s">
        <v>15</v>
      </c>
      <c r="K8" s="244" t="s">
        <v>13</v>
      </c>
    </row>
    <row r="9" spans="1:20" ht="31.5" x14ac:dyDescent="0.75">
      <c r="A9" s="96" t="s">
        <v>139</v>
      </c>
      <c r="B9" s="96"/>
      <c r="C9" s="36">
        <v>101680</v>
      </c>
      <c r="D9" s="36"/>
      <c r="E9" s="36">
        <v>0</v>
      </c>
      <c r="F9" s="36"/>
      <c r="G9" s="36">
        <v>0</v>
      </c>
      <c r="H9" s="36"/>
      <c r="I9" s="36">
        <v>101680</v>
      </c>
      <c r="J9" s="36"/>
      <c r="K9" s="170">
        <f>I9/'جمع درآمدها'!$J$6</f>
        <v>3.1315706182477254E-8</v>
      </c>
      <c r="M9" s="242"/>
      <c r="N9" s="171"/>
      <c r="O9" s="97"/>
      <c r="P9" s="37"/>
      <c r="Q9" s="97"/>
      <c r="R9" s="37"/>
      <c r="S9" s="97"/>
      <c r="T9" s="37"/>
    </row>
    <row r="10" spans="1:20" ht="31.5" x14ac:dyDescent="0.75">
      <c r="A10" s="96" t="s">
        <v>110</v>
      </c>
      <c r="B10" s="96"/>
      <c r="C10" s="36">
        <v>4307805836</v>
      </c>
      <c r="D10" s="36"/>
      <c r="E10" s="36">
        <v>466279124325</v>
      </c>
      <c r="F10" s="36"/>
      <c r="G10" s="36">
        <v>440559990136</v>
      </c>
      <c r="H10" s="36"/>
      <c r="I10" s="36">
        <v>30026940025</v>
      </c>
      <c r="J10" s="36"/>
      <c r="K10" s="170">
        <f>I10/'جمع درآمدها'!$J$6</f>
        <v>9.2477855171298803E-3</v>
      </c>
      <c r="M10" s="242"/>
      <c r="N10" s="37"/>
      <c r="O10" s="97"/>
      <c r="P10" s="37"/>
      <c r="Q10" s="97"/>
      <c r="R10" s="37"/>
      <c r="S10" s="97"/>
      <c r="T10" s="37"/>
    </row>
    <row r="11" spans="1:20" ht="31.5" x14ac:dyDescent="0.75">
      <c r="A11" s="96" t="s">
        <v>111</v>
      </c>
      <c r="B11" s="96"/>
      <c r="C11" s="36">
        <v>74052407</v>
      </c>
      <c r="D11" s="36"/>
      <c r="E11" s="36">
        <v>313157</v>
      </c>
      <c r="F11" s="36"/>
      <c r="G11" s="36">
        <v>0</v>
      </c>
      <c r="H11" s="36"/>
      <c r="I11" s="36">
        <v>74365564</v>
      </c>
      <c r="J11" s="36"/>
      <c r="K11" s="170">
        <f>I11/'جمع درآمدها'!$J$6</f>
        <v>2.2903325652224703E-5</v>
      </c>
      <c r="M11" s="242"/>
      <c r="N11" s="37"/>
      <c r="O11" s="97"/>
      <c r="P11" s="37"/>
      <c r="R11" s="37"/>
      <c r="S11" s="97"/>
      <c r="T11" s="37"/>
    </row>
    <row r="12" spans="1:20" ht="31.5" x14ac:dyDescent="0.75">
      <c r="A12" s="96" t="s">
        <v>112</v>
      </c>
      <c r="B12" s="96"/>
      <c r="C12" s="36">
        <v>1510931</v>
      </c>
      <c r="D12" s="36"/>
      <c r="E12" s="36">
        <v>6389</v>
      </c>
      <c r="F12" s="36"/>
      <c r="G12" s="36">
        <v>0</v>
      </c>
      <c r="H12" s="36"/>
      <c r="I12" s="36">
        <v>1517320</v>
      </c>
      <c r="J12" s="36"/>
      <c r="K12" s="170">
        <f>I12/'جمع درآمدها'!$J$6</f>
        <v>4.6730868710460647E-7</v>
      </c>
      <c r="M12" s="242"/>
      <c r="N12" s="37"/>
      <c r="O12" s="97"/>
      <c r="P12" s="37"/>
      <c r="R12" s="37"/>
      <c r="S12" s="97"/>
      <c r="T12" s="37"/>
    </row>
    <row r="13" spans="1:20" ht="31.5" x14ac:dyDescent="0.75">
      <c r="A13" s="96" t="s">
        <v>140</v>
      </c>
      <c r="B13" s="96"/>
      <c r="C13" s="36">
        <v>1133616</v>
      </c>
      <c r="D13" s="36"/>
      <c r="E13" s="36">
        <v>4801</v>
      </c>
      <c r="F13" s="36"/>
      <c r="G13" s="36">
        <v>0</v>
      </c>
      <c r="H13" s="36"/>
      <c r="I13" s="36">
        <v>1138417</v>
      </c>
      <c r="J13" s="36"/>
      <c r="K13" s="170">
        <f>I13/'جمع درآمدها'!$J$6</f>
        <v>3.5061302404737619E-7</v>
      </c>
      <c r="M13" s="242"/>
      <c r="N13" s="37"/>
      <c r="P13" s="37"/>
      <c r="Q13" s="97"/>
      <c r="R13" s="37"/>
      <c r="S13" s="97"/>
      <c r="T13" s="37"/>
    </row>
    <row r="14" spans="1:20" ht="31.5" x14ac:dyDescent="0.75">
      <c r="A14" s="96" t="s">
        <v>113</v>
      </c>
      <c r="B14" s="96"/>
      <c r="C14" s="36">
        <v>2608273</v>
      </c>
      <c r="D14" s="36"/>
      <c r="E14" s="36">
        <v>9270</v>
      </c>
      <c r="F14" s="36"/>
      <c r="G14" s="36">
        <v>10000</v>
      </c>
      <c r="H14" s="36"/>
      <c r="I14" s="36">
        <v>2607543</v>
      </c>
      <c r="J14" s="36"/>
      <c r="K14" s="170">
        <f>I14/'جمع درآمدها'!$J$6</f>
        <v>8.0307878094192847E-7</v>
      </c>
      <c r="M14" s="242"/>
      <c r="N14" s="37"/>
      <c r="P14" s="37"/>
      <c r="Q14" s="97"/>
      <c r="R14" s="37"/>
      <c r="S14" s="97"/>
      <c r="T14" s="37"/>
    </row>
    <row r="15" spans="1:20" ht="32.25" thickBot="1" x14ac:dyDescent="0.8">
      <c r="C15" s="297">
        <f>SUM(C9:C14)</f>
        <v>4387212743</v>
      </c>
      <c r="D15" s="298"/>
      <c r="E15" s="297">
        <f>SUM(E9:E14)</f>
        <v>466279457942</v>
      </c>
      <c r="F15" s="298"/>
      <c r="G15" s="299">
        <f>SUM(G9:G14)</f>
        <v>440560000136</v>
      </c>
      <c r="H15" s="298"/>
      <c r="I15" s="299">
        <f>SUM(I9:I14)</f>
        <v>30106670549</v>
      </c>
      <c r="J15" s="96"/>
      <c r="K15" s="215">
        <f>SUM(K9:K14)</f>
        <v>9.2723411589803826E-3</v>
      </c>
      <c r="M15" s="193"/>
    </row>
    <row r="16" spans="1:20" ht="25.5" thickTop="1" x14ac:dyDescent="0.6">
      <c r="E16" s="98"/>
    </row>
    <row r="17" spans="1:11" x14ac:dyDescent="0.6">
      <c r="C17" s="99"/>
      <c r="E17" s="99"/>
      <c r="F17" s="99"/>
      <c r="G17" s="99"/>
      <c r="H17" s="99"/>
      <c r="I17" s="99"/>
      <c r="J17" s="99"/>
      <c r="K17" s="229"/>
    </row>
    <row r="18" spans="1:11" ht="26.25" x14ac:dyDescent="0.65">
      <c r="C18" s="218"/>
      <c r="D18" s="218"/>
      <c r="E18" s="218"/>
      <c r="F18" s="218"/>
      <c r="G18" s="218"/>
      <c r="H18" s="218"/>
      <c r="I18" s="218"/>
      <c r="K18" s="214"/>
    </row>
    <row r="19" spans="1:11" x14ac:dyDescent="0.6">
      <c r="C19" s="100"/>
      <c r="D19" s="100"/>
      <c r="E19" s="100"/>
      <c r="F19" s="100"/>
      <c r="G19" s="100"/>
      <c r="H19" s="100"/>
      <c r="I19" s="100"/>
      <c r="K19" s="214"/>
    </row>
    <row r="20" spans="1:11" s="190" customFormat="1" ht="31.5" x14ac:dyDescent="0.75">
      <c r="A20" s="96"/>
      <c r="C20" s="191"/>
      <c r="E20" s="192"/>
      <c r="G20" s="245"/>
      <c r="I20" s="191"/>
      <c r="K20" s="104"/>
    </row>
    <row r="21" spans="1:11" ht="26.25" x14ac:dyDescent="0.65">
      <c r="A21" s="96"/>
      <c r="C21" s="99"/>
      <c r="D21" s="99"/>
      <c r="E21" s="99"/>
      <c r="F21" s="99"/>
      <c r="G21" s="99"/>
      <c r="H21" s="99"/>
      <c r="I21" s="99"/>
    </row>
    <row r="22" spans="1:11" ht="26.25" x14ac:dyDescent="0.65">
      <c r="A22" s="96"/>
      <c r="C22" s="99"/>
      <c r="E22" s="98"/>
      <c r="G22" s="99"/>
      <c r="I22" s="99"/>
    </row>
    <row r="23" spans="1:11" ht="26.25" x14ac:dyDescent="0.65">
      <c r="A23" s="96"/>
      <c r="C23" s="99"/>
      <c r="E23" s="98"/>
      <c r="G23" s="99"/>
      <c r="I23" s="99"/>
    </row>
    <row r="24" spans="1:11" ht="26.25" x14ac:dyDescent="0.65">
      <c r="A24" s="96"/>
      <c r="E24" s="98"/>
    </row>
    <row r="25" spans="1:11" ht="26.25" x14ac:dyDescent="0.65">
      <c r="A25" s="96"/>
      <c r="E25" s="98"/>
    </row>
    <row r="26" spans="1:11" x14ac:dyDescent="0.6">
      <c r="E26" s="98"/>
    </row>
    <row r="27" spans="1:11" x14ac:dyDescent="0.6">
      <c r="E27" s="98"/>
    </row>
    <row r="28" spans="1:11" x14ac:dyDescent="0.6">
      <c r="E28" s="98"/>
    </row>
    <row r="29" spans="1:11" x14ac:dyDescent="0.6">
      <c r="E29" s="98"/>
    </row>
    <row r="30" spans="1:11" x14ac:dyDescent="0.6">
      <c r="E30" s="98"/>
    </row>
    <row r="31" spans="1:11" x14ac:dyDescent="0.6">
      <c r="E31" s="98"/>
    </row>
    <row r="32" spans="1:11" x14ac:dyDescent="0.6">
      <c r="E32" s="98"/>
    </row>
    <row r="33" spans="5:5" x14ac:dyDescent="0.6">
      <c r="E33" s="98"/>
    </row>
    <row r="34" spans="5:5" x14ac:dyDescent="0.6">
      <c r="E34" s="98"/>
    </row>
    <row r="35" spans="5:5" x14ac:dyDescent="0.6">
      <c r="E35" s="98"/>
    </row>
    <row r="36" spans="5:5" x14ac:dyDescent="0.6">
      <c r="E36" s="98"/>
    </row>
    <row r="37" spans="5:5" x14ac:dyDescent="0.6">
      <c r="E37" s="98"/>
    </row>
    <row r="38" spans="5:5" x14ac:dyDescent="0.6">
      <c r="E38" s="98"/>
    </row>
    <row r="39" spans="5:5" x14ac:dyDescent="0.6">
      <c r="E39" s="98"/>
    </row>
    <row r="40" spans="5:5" x14ac:dyDescent="0.6">
      <c r="E40" s="98"/>
    </row>
    <row r="41" spans="5:5" x14ac:dyDescent="0.6">
      <c r="E41" s="98"/>
    </row>
    <row r="42" spans="5:5" x14ac:dyDescent="0.6">
      <c r="E42" s="98"/>
    </row>
    <row r="43" spans="5:5" x14ac:dyDescent="0.6">
      <c r="E43" s="98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0"/>
  <sheetViews>
    <sheetView rightToLeft="1" view="pageBreakPreview" zoomScale="85" zoomScaleNormal="100" zoomScaleSheetLayoutView="85" workbookViewId="0">
      <selection activeCell="E22" sqref="E22"/>
    </sheetView>
  </sheetViews>
  <sheetFormatPr defaultColWidth="9.140625" defaultRowHeight="27.75" x14ac:dyDescent="0.65"/>
  <cols>
    <col min="1" max="1" width="57.85546875" style="39" customWidth="1"/>
    <col min="2" max="2" width="1" style="39" customWidth="1"/>
    <col min="3" max="3" width="27.28515625" style="47" bestFit="1" customWidth="1"/>
    <col min="4" max="4" width="1" style="39" customWidth="1"/>
    <col min="5" max="5" width="35.42578125" style="39" bestFit="1" customWidth="1"/>
    <col min="6" max="6" width="1" style="39" customWidth="1"/>
    <col min="7" max="7" width="25" style="39" bestFit="1" customWidth="1"/>
    <col min="8" max="8" width="1" style="39" customWidth="1"/>
    <col min="9" max="9" width="25.5703125" style="39" customWidth="1"/>
    <col min="10" max="10" width="37.42578125" style="39" customWidth="1"/>
    <col min="11" max="11" width="21.85546875" style="39" bestFit="1" customWidth="1"/>
    <col min="12" max="12" width="9.140625" style="39"/>
    <col min="13" max="13" width="22.85546875" style="39" bestFit="1" customWidth="1"/>
    <col min="14" max="14" width="3.85546875" style="39" customWidth="1"/>
    <col min="15" max="15" width="22.85546875" style="39" bestFit="1" customWidth="1"/>
    <col min="16" max="16" width="20" style="39" bestFit="1" customWidth="1"/>
    <col min="17" max="17" width="12.7109375" style="39" customWidth="1"/>
    <col min="18" max="16384" width="9.140625" style="39"/>
  </cols>
  <sheetData>
    <row r="2" spans="1:17" ht="30" x14ac:dyDescent="0.65">
      <c r="A2" s="267" t="s">
        <v>51</v>
      </c>
      <c r="B2" s="267"/>
      <c r="C2" s="267"/>
      <c r="D2" s="267"/>
      <c r="E2" s="267"/>
      <c r="F2" s="267"/>
      <c r="G2" s="267"/>
      <c r="H2" s="267"/>
      <c r="I2" s="267"/>
      <c r="J2" s="45"/>
    </row>
    <row r="3" spans="1:17" ht="30" x14ac:dyDescent="0.65">
      <c r="A3" s="267" t="s">
        <v>18</v>
      </c>
      <c r="B3" s="267" t="s">
        <v>18</v>
      </c>
      <c r="C3" s="267"/>
      <c r="D3" s="267"/>
      <c r="E3" s="267" t="s">
        <v>18</v>
      </c>
      <c r="F3" s="267" t="s">
        <v>18</v>
      </c>
      <c r="G3" s="267" t="s">
        <v>18</v>
      </c>
      <c r="H3" s="267"/>
      <c r="I3" s="267"/>
    </row>
    <row r="4" spans="1:17" ht="30" x14ac:dyDescent="0.65">
      <c r="A4" s="267" t="str">
        <f>سهام!A4</f>
        <v>برای ماه منتهی به 1403/06/31</v>
      </c>
      <c r="B4" s="267" t="s">
        <v>0</v>
      </c>
      <c r="C4" s="267"/>
      <c r="D4" s="267"/>
      <c r="E4" s="267" t="s">
        <v>0</v>
      </c>
      <c r="F4" s="267" t="s">
        <v>0</v>
      </c>
      <c r="G4" s="267" t="s">
        <v>0</v>
      </c>
      <c r="H4" s="267"/>
      <c r="I4" s="267"/>
      <c r="J4" s="45"/>
    </row>
    <row r="5" spans="1:17" ht="33.75" x14ac:dyDescent="0.65">
      <c r="A5" s="38"/>
      <c r="B5" s="38"/>
      <c r="C5" s="38"/>
      <c r="D5" s="38"/>
      <c r="E5" s="38"/>
      <c r="F5" s="38"/>
      <c r="G5" s="38"/>
      <c r="H5" s="38"/>
      <c r="I5" s="38"/>
      <c r="J5" s="9">
        <v>92888613175</v>
      </c>
      <c r="K5" s="80" t="s">
        <v>88</v>
      </c>
    </row>
    <row r="6" spans="1:17" ht="33.75" x14ac:dyDescent="0.65">
      <c r="A6" s="268" t="s">
        <v>56</v>
      </c>
      <c r="B6" s="268"/>
      <c r="C6" s="268"/>
      <c r="D6" s="268"/>
      <c r="E6" s="268"/>
      <c r="F6" s="268"/>
      <c r="G6" s="268"/>
      <c r="J6" s="9">
        <v>3246933005678</v>
      </c>
      <c r="K6" s="80" t="s">
        <v>77</v>
      </c>
    </row>
    <row r="7" spans="1:17" ht="28.5" x14ac:dyDescent="0.65">
      <c r="A7" s="101"/>
      <c r="B7" s="101"/>
      <c r="C7" s="269" t="s">
        <v>138</v>
      </c>
      <c r="D7" s="269"/>
      <c r="E7" s="269"/>
      <c r="F7" s="269"/>
      <c r="G7" s="269"/>
      <c r="H7" s="269"/>
      <c r="I7" s="269"/>
      <c r="J7" s="45"/>
    </row>
    <row r="8" spans="1:17" ht="64.5" customHeight="1" thickBot="1" x14ac:dyDescent="0.7">
      <c r="A8" s="102" t="s">
        <v>22</v>
      </c>
      <c r="C8" s="102" t="s">
        <v>55</v>
      </c>
      <c r="E8" s="241" t="s">
        <v>15</v>
      </c>
      <c r="G8" s="241" t="s">
        <v>40</v>
      </c>
      <c r="I8" s="246" t="s">
        <v>10</v>
      </c>
      <c r="J8" s="103"/>
      <c r="K8" s="103"/>
      <c r="L8" s="103"/>
      <c r="M8" s="103"/>
      <c r="N8" s="103"/>
      <c r="O8" s="103"/>
      <c r="P8" s="103"/>
      <c r="Q8" s="103"/>
    </row>
    <row r="9" spans="1:17" ht="31.5" customHeight="1" x14ac:dyDescent="0.65">
      <c r="A9" s="180" t="s">
        <v>116</v>
      </c>
      <c r="B9" s="180"/>
      <c r="C9" s="181" t="s">
        <v>124</v>
      </c>
      <c r="E9" s="168">
        <f>'سرمایه‌گذاری در سهام '!S41</f>
        <v>77693762613</v>
      </c>
      <c r="F9" s="161"/>
      <c r="G9" s="176">
        <f>E9/$E$12</f>
        <v>0.95258449477743179</v>
      </c>
      <c r="H9" s="177"/>
      <c r="I9" s="176">
        <f>E9/$J$6</f>
        <v>2.3928354073562592E-2</v>
      </c>
      <c r="J9" s="103"/>
      <c r="L9" s="103"/>
      <c r="M9" s="103"/>
      <c r="N9" s="103"/>
      <c r="O9" s="103"/>
      <c r="P9" s="103"/>
      <c r="Q9" s="103"/>
    </row>
    <row r="10" spans="1:17" x14ac:dyDescent="0.65">
      <c r="A10" s="180" t="s">
        <v>117</v>
      </c>
      <c r="B10" s="180"/>
      <c r="C10" s="181" t="s">
        <v>125</v>
      </c>
      <c r="E10" s="168">
        <f>'درآمد سپرده بانکی '!G15</f>
        <v>654311562</v>
      </c>
      <c r="F10" s="161"/>
      <c r="G10" s="178">
        <f t="shared" ref="G10:G11" si="0">E10/$E$12</f>
        <v>8.0223563353399949E-3</v>
      </c>
      <c r="H10" s="179"/>
      <c r="I10" s="178">
        <f t="shared" ref="I10:I11" si="1">E10/$J$6</f>
        <v>2.0151680396724773E-4</v>
      </c>
      <c r="J10" s="103"/>
      <c r="K10" s="103"/>
      <c r="L10" s="103"/>
      <c r="M10" s="103"/>
      <c r="N10" s="103"/>
      <c r="O10" s="103"/>
      <c r="P10" s="103"/>
      <c r="Q10" s="103"/>
    </row>
    <row r="11" spans="1:17" x14ac:dyDescent="0.65">
      <c r="A11" s="180" t="s">
        <v>50</v>
      </c>
      <c r="B11" s="180"/>
      <c r="C11" s="181" t="s">
        <v>126</v>
      </c>
      <c r="E11" s="168">
        <f>'سایر درآمدها '!E12</f>
        <v>3212945387</v>
      </c>
      <c r="F11" s="161"/>
      <c r="G11" s="178">
        <f t="shared" si="0"/>
        <v>3.9393148887228224E-2</v>
      </c>
      <c r="H11" s="177"/>
      <c r="I11" s="178">
        <f t="shared" si="1"/>
        <v>9.895323929940763E-4</v>
      </c>
      <c r="J11" s="103"/>
      <c r="K11" s="103"/>
      <c r="L11" s="103"/>
      <c r="M11" s="103"/>
      <c r="N11" s="103"/>
      <c r="O11" s="103"/>
      <c r="P11" s="103"/>
      <c r="Q11" s="103"/>
    </row>
    <row r="12" spans="1:17" ht="32.25" thickBot="1" x14ac:dyDescent="0.8">
      <c r="C12" s="182"/>
      <c r="E12" s="202">
        <f>SUM(E9:E11)</f>
        <v>81561019562</v>
      </c>
      <c r="F12" s="104"/>
      <c r="G12" s="165">
        <f>SUM(G9:G11)</f>
        <v>1</v>
      </c>
      <c r="H12" s="104"/>
      <c r="I12" s="165">
        <f>SUM(I9:I11)</f>
        <v>2.5119403270523918E-2</v>
      </c>
      <c r="J12" s="103"/>
      <c r="K12" s="103"/>
      <c r="L12" s="103"/>
      <c r="M12" s="103"/>
      <c r="N12" s="103"/>
      <c r="O12" s="103"/>
      <c r="P12" s="103"/>
      <c r="Q12" s="103"/>
    </row>
    <row r="13" spans="1:17" ht="28.5" thickTop="1" x14ac:dyDescent="0.65">
      <c r="E13" s="45"/>
      <c r="J13" s="103"/>
      <c r="K13" s="103"/>
      <c r="L13" s="103"/>
      <c r="M13" s="103"/>
      <c r="N13" s="103"/>
      <c r="O13" s="103"/>
      <c r="P13" s="103"/>
      <c r="Q13" s="103"/>
    </row>
    <row r="14" spans="1:17" x14ac:dyDescent="0.65">
      <c r="C14" s="60"/>
      <c r="E14" s="105"/>
      <c r="G14" s="45"/>
      <c r="I14" s="105"/>
      <c r="J14" s="103"/>
      <c r="K14" s="103"/>
      <c r="L14" s="103"/>
      <c r="M14" s="103"/>
      <c r="N14" s="103"/>
      <c r="O14" s="103"/>
      <c r="P14" s="103"/>
      <c r="Q14" s="103"/>
    </row>
    <row r="15" spans="1:17" ht="27.75" customHeight="1" x14ac:dyDescent="0.65">
      <c r="C15" s="219"/>
      <c r="E15" s="45"/>
      <c r="G15" s="45"/>
      <c r="I15" s="45"/>
      <c r="M15" s="46"/>
    </row>
    <row r="16" spans="1:17" x14ac:dyDescent="0.65">
      <c r="C16" s="60"/>
      <c r="E16" s="43"/>
      <c r="G16" s="45"/>
      <c r="I16" s="106"/>
      <c r="M16" s="46"/>
    </row>
    <row r="17" spans="5:13" x14ac:dyDescent="0.65">
      <c r="G17" s="43"/>
      <c r="M17" s="46"/>
    </row>
    <row r="18" spans="5:13" x14ac:dyDescent="0.65">
      <c r="E18" s="43"/>
      <c r="I18" s="45"/>
      <c r="M18" s="46"/>
    </row>
    <row r="19" spans="5:13" x14ac:dyDescent="0.65">
      <c r="I19" s="45"/>
      <c r="M19" s="46"/>
    </row>
    <row r="20" spans="5:13" x14ac:dyDescent="0.65">
      <c r="I20" s="45"/>
      <c r="M20" s="46"/>
    </row>
    <row r="21" spans="5:13" x14ac:dyDescent="0.65">
      <c r="I21" s="108"/>
      <c r="M21" s="46"/>
    </row>
    <row r="22" spans="5:13" x14ac:dyDescent="0.65">
      <c r="M22" s="46"/>
    </row>
    <row r="23" spans="5:13" x14ac:dyDescent="0.65">
      <c r="M23" s="46"/>
    </row>
    <row r="24" spans="5:13" ht="28.5" customHeight="1" x14ac:dyDescent="0.65">
      <c r="M24" s="46"/>
    </row>
    <row r="25" spans="5:13" x14ac:dyDescent="0.65">
      <c r="M25" s="46"/>
    </row>
    <row r="26" spans="5:13" x14ac:dyDescent="0.65">
      <c r="M26" s="46"/>
    </row>
    <row r="27" spans="5:13" x14ac:dyDescent="0.65">
      <c r="M27" s="46"/>
    </row>
    <row r="28" spans="5:13" x14ac:dyDescent="0.65">
      <c r="M28" s="46"/>
    </row>
    <row r="29" spans="5:13" x14ac:dyDescent="0.65">
      <c r="M29" s="46"/>
    </row>
    <row r="30" spans="5:13" x14ac:dyDescent="0.65">
      <c r="M30" s="46"/>
    </row>
    <row r="31" spans="5:13" x14ac:dyDescent="0.65">
      <c r="M31" s="46"/>
    </row>
    <row r="32" spans="5:13" x14ac:dyDescent="0.65">
      <c r="M32" s="46"/>
    </row>
    <row r="33" spans="13:13" x14ac:dyDescent="0.65">
      <c r="M33" s="46"/>
    </row>
    <row r="34" spans="13:13" x14ac:dyDescent="0.65">
      <c r="M34" s="46"/>
    </row>
    <row r="35" spans="13:13" x14ac:dyDescent="0.65">
      <c r="M35" s="46"/>
    </row>
    <row r="36" spans="13:13" x14ac:dyDescent="0.65">
      <c r="M36" s="46"/>
    </row>
    <row r="37" spans="13:13" x14ac:dyDescent="0.65">
      <c r="M37" s="46"/>
    </row>
    <row r="38" spans="13:13" x14ac:dyDescent="0.65">
      <c r="M38" s="46"/>
    </row>
    <row r="39" spans="13:13" x14ac:dyDescent="0.65">
      <c r="M39" s="46"/>
    </row>
    <row r="40" spans="13:13" x14ac:dyDescent="0.65">
      <c r="M40" s="46"/>
    </row>
  </sheetData>
  <mergeCells count="5">
    <mergeCell ref="A2:I2"/>
    <mergeCell ref="A3:I3"/>
    <mergeCell ref="A4:I4"/>
    <mergeCell ref="A6:G6"/>
    <mergeCell ref="C7:I7"/>
  </mergeCells>
  <phoneticPr fontId="54" type="noConversion"/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9"/>
  <sheetViews>
    <sheetView rightToLeft="1" view="pageBreakPreview" topLeftCell="A19" zoomScale="40" zoomScaleNormal="91" zoomScaleSheetLayoutView="40" workbookViewId="0">
      <selection activeCell="X12" sqref="X12"/>
    </sheetView>
  </sheetViews>
  <sheetFormatPr defaultColWidth="9.140625" defaultRowHeight="27.75" x14ac:dyDescent="0.65"/>
  <cols>
    <col min="1" max="1" width="74.140625" style="43" bestFit="1" customWidth="1"/>
    <col min="2" max="2" width="1" style="43" customWidth="1"/>
    <col min="3" max="3" width="44.140625" style="43" bestFit="1" customWidth="1"/>
    <col min="4" max="4" width="1" style="43" customWidth="1"/>
    <col min="5" max="5" width="45.7109375" style="43" bestFit="1" customWidth="1"/>
    <col min="6" max="6" width="2.5703125" style="43" customWidth="1"/>
    <col min="7" max="7" width="44.28515625" style="43" bestFit="1" customWidth="1"/>
    <col min="8" max="8" width="1" style="43" customWidth="1"/>
    <col min="9" max="9" width="49.140625" style="43" bestFit="1" customWidth="1"/>
    <col min="10" max="10" width="1" style="43" customWidth="1"/>
    <col min="11" max="11" width="32.28515625" style="60" bestFit="1" customWidth="1"/>
    <col min="12" max="12" width="1" style="43" customWidth="1"/>
    <col min="13" max="13" width="44.28515625" style="43" bestFit="1" customWidth="1"/>
    <col min="14" max="14" width="1" style="43" customWidth="1"/>
    <col min="15" max="15" width="49.140625" style="43" bestFit="1" customWidth="1"/>
    <col min="16" max="16" width="1.5703125" style="43" customWidth="1"/>
    <col min="17" max="17" width="44" style="43" customWidth="1"/>
    <col min="18" max="18" width="1.28515625" style="43" customWidth="1"/>
    <col min="19" max="19" width="49.140625" style="43" bestFit="1" customWidth="1"/>
    <col min="20" max="20" width="1" style="43" customWidth="1"/>
    <col min="21" max="21" width="23.42578125" style="60" customWidth="1"/>
    <col min="22" max="22" width="1" style="43" customWidth="1"/>
    <col min="23" max="23" width="54.140625" style="43" bestFit="1" customWidth="1"/>
    <col min="24" max="24" width="45.140625" style="43" bestFit="1" customWidth="1"/>
    <col min="25" max="25" width="37.7109375" style="43" bestFit="1" customWidth="1"/>
    <col min="26" max="26" width="23" style="43" bestFit="1" customWidth="1"/>
    <col min="27" max="27" width="31.7109375" style="43" bestFit="1" customWidth="1"/>
    <col min="28" max="16384" width="9.140625" style="43"/>
  </cols>
  <sheetData>
    <row r="2" spans="1:25" s="52" customFormat="1" ht="78" x14ac:dyDescent="1.7">
      <c r="A2" s="270" t="s">
        <v>51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</row>
    <row r="3" spans="1:25" s="52" customFormat="1" ht="78" x14ac:dyDescent="1.7">
      <c r="A3" s="270" t="s">
        <v>18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</row>
    <row r="4" spans="1:25" s="52" customFormat="1" ht="78" x14ac:dyDescent="1.7">
      <c r="A4" s="270" t="str">
        <f>'درآمد ناشی از فروش '!A4:Q4</f>
        <v>برای ماه منتهی به 1403/06/31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</row>
    <row r="5" spans="1:25" s="54" customFormat="1" ht="36" x14ac:dyDescent="0.8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5" s="55" customFormat="1" ht="53.25" x14ac:dyDescent="0.95">
      <c r="A6" s="273" t="s">
        <v>60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U6" s="56"/>
    </row>
    <row r="7" spans="1:25" ht="40.5" x14ac:dyDescent="0.65">
      <c r="A7" s="57"/>
      <c r="B7" s="57"/>
      <c r="C7" s="57"/>
      <c r="D7" s="57"/>
      <c r="E7" s="57"/>
      <c r="F7" s="57"/>
      <c r="G7" s="57"/>
      <c r="H7" s="57"/>
      <c r="I7" s="58"/>
      <c r="J7" s="57"/>
      <c r="K7" s="59"/>
      <c r="L7" s="57"/>
      <c r="M7" s="57"/>
      <c r="N7" s="57"/>
      <c r="O7" s="57"/>
      <c r="P7" s="57"/>
      <c r="Q7" s="57"/>
      <c r="R7" s="57"/>
      <c r="S7" s="58"/>
    </row>
    <row r="8" spans="1:25" s="55" customFormat="1" ht="46.5" customHeight="1" thickBot="1" x14ac:dyDescent="1">
      <c r="A8" s="271" t="s">
        <v>1</v>
      </c>
      <c r="C8" s="272" t="s">
        <v>148</v>
      </c>
      <c r="D8" s="272" t="s">
        <v>20</v>
      </c>
      <c r="E8" s="272" t="s">
        <v>20</v>
      </c>
      <c r="F8" s="272"/>
      <c r="G8" s="272" t="s">
        <v>20</v>
      </c>
      <c r="H8" s="272" t="s">
        <v>20</v>
      </c>
      <c r="I8" s="272" t="s">
        <v>20</v>
      </c>
      <c r="J8" s="272" t="s">
        <v>20</v>
      </c>
      <c r="K8" s="272" t="s">
        <v>20</v>
      </c>
      <c r="M8" s="272" t="s">
        <v>149</v>
      </c>
      <c r="N8" s="272" t="s">
        <v>21</v>
      </c>
      <c r="O8" s="272" t="s">
        <v>21</v>
      </c>
      <c r="P8" s="272" t="s">
        <v>21</v>
      </c>
      <c r="Q8" s="272" t="s">
        <v>21</v>
      </c>
      <c r="R8" s="302"/>
      <c r="S8" s="272" t="s">
        <v>21</v>
      </c>
      <c r="T8" s="272" t="s">
        <v>21</v>
      </c>
      <c r="U8" s="272" t="s">
        <v>21</v>
      </c>
    </row>
    <row r="9" spans="1:25" s="61" customFormat="1" ht="76.5" customHeight="1" thickBot="1" x14ac:dyDescent="1">
      <c r="A9" s="272" t="s">
        <v>1</v>
      </c>
      <c r="C9" s="62" t="s">
        <v>37</v>
      </c>
      <c r="E9" s="62" t="s">
        <v>38</v>
      </c>
      <c r="F9" s="62"/>
      <c r="G9" s="62" t="s">
        <v>39</v>
      </c>
      <c r="I9" s="300" t="s">
        <v>15</v>
      </c>
      <c r="J9" s="301"/>
      <c r="K9" s="300" t="s">
        <v>40</v>
      </c>
      <c r="M9" s="62" t="s">
        <v>37</v>
      </c>
      <c r="O9" s="62" t="s">
        <v>38</v>
      </c>
      <c r="Q9" s="62" t="s">
        <v>39</v>
      </c>
      <c r="R9" s="57"/>
      <c r="S9" s="300" t="s">
        <v>15</v>
      </c>
      <c r="T9" s="43"/>
      <c r="U9" s="300" t="s">
        <v>40</v>
      </c>
    </row>
    <row r="10" spans="1:25" s="63" customFormat="1" ht="51" customHeight="1" x14ac:dyDescent="1.45">
      <c r="A10" s="169" t="s">
        <v>136</v>
      </c>
      <c r="B10" s="169"/>
      <c r="C10" s="63">
        <v>0</v>
      </c>
      <c r="E10" s="63">
        <v>0</v>
      </c>
      <c r="F10" s="64"/>
      <c r="G10" s="216">
        <f>IFERROR(VLOOKUP(A10,'درآمد ناشی از فروش '!$A$9:$Q$34,9,0),0)</f>
        <v>518362</v>
      </c>
      <c r="H10" s="64"/>
      <c r="I10" s="64">
        <f>C10+E10+G10</f>
        <v>518362</v>
      </c>
      <c r="K10" s="65">
        <f>I10/$W$10</f>
        <v>2.4301338949348183E-6</v>
      </c>
      <c r="M10" s="64">
        <v>0</v>
      </c>
      <c r="N10" s="64"/>
      <c r="O10" s="64">
        <v>0</v>
      </c>
      <c r="P10" s="64"/>
      <c r="Q10" s="64">
        <f>IFERROR(VLOOKUP(A10,'درآمد ناشی از فروش '!$A$9:$Q$34,17,0),0)</f>
        <v>-640026843</v>
      </c>
      <c r="R10" s="64"/>
      <c r="S10" s="64">
        <f>M10+O10+Q10</f>
        <v>-640026843</v>
      </c>
      <c r="U10" s="65">
        <f>S10/'جمع درآمدها'!$J$5</f>
        <v>-6.890261584530326E-3</v>
      </c>
      <c r="W10" s="172">
        <v>213305942146</v>
      </c>
      <c r="X10" s="172" t="s">
        <v>127</v>
      </c>
      <c r="Y10" s="55"/>
    </row>
    <row r="11" spans="1:25" s="63" customFormat="1" ht="51" customHeight="1" x14ac:dyDescent="1.45">
      <c r="A11" s="169" t="s">
        <v>98</v>
      </c>
      <c r="B11" s="169"/>
      <c r="C11" s="63">
        <v>0</v>
      </c>
      <c r="E11" s="63">
        <v>34180387679</v>
      </c>
      <c r="F11" s="64"/>
      <c r="G11" s="216">
        <f>IFERROR(VLOOKUP(A11,'درآمد ناشی از فروش '!$A$9:$Q$34,9,0),0)</f>
        <v>3263525220</v>
      </c>
      <c r="H11" s="64"/>
      <c r="I11" s="64">
        <f t="shared" ref="I11:I40" si="0">C11+E11+G11</f>
        <v>37443912899</v>
      </c>
      <c r="K11" s="65">
        <f t="shared" ref="K11:K40" si="1">I11/$W$10</f>
        <v>0.17554088049441693</v>
      </c>
      <c r="M11" s="64">
        <v>0</v>
      </c>
      <c r="N11" s="64"/>
      <c r="O11" s="64">
        <v>18182129967</v>
      </c>
      <c r="P11" s="64"/>
      <c r="Q11" s="64">
        <f>IFERROR(VLOOKUP(A11,'درآمد ناشی از فروش '!$A$9:$Q$34,17,0),0)</f>
        <v>3263525220</v>
      </c>
      <c r="R11" s="64"/>
      <c r="S11" s="64">
        <f t="shared" ref="S11:S40" si="2">M11+O11+Q11</f>
        <v>21445655187</v>
      </c>
      <c r="U11" s="65">
        <f>S11/'جمع درآمدها'!$J$5</f>
        <v>0.23087496361472079</v>
      </c>
      <c r="W11" s="172">
        <v>92888613175</v>
      </c>
      <c r="X11" s="172" t="s">
        <v>128</v>
      </c>
      <c r="Y11" s="55"/>
    </row>
    <row r="12" spans="1:25" s="63" customFormat="1" ht="51" customHeight="1" x14ac:dyDescent="1.05">
      <c r="A12" s="169" t="s">
        <v>135</v>
      </c>
      <c r="B12" s="169"/>
      <c r="C12" s="63">
        <v>0</v>
      </c>
      <c r="E12" s="63">
        <v>0</v>
      </c>
      <c r="F12" s="64"/>
      <c r="G12" s="216">
        <f>IFERROR(VLOOKUP(A12,'درآمد ناشی از فروش '!$A$9:$Q$34,9,0),0)</f>
        <v>221252863</v>
      </c>
      <c r="H12" s="64"/>
      <c r="I12" s="64">
        <f t="shared" si="0"/>
        <v>221252863</v>
      </c>
      <c r="K12" s="65">
        <f t="shared" si="1"/>
        <v>1.0372559750283967E-3</v>
      </c>
      <c r="M12" s="64">
        <v>0</v>
      </c>
      <c r="N12" s="64"/>
      <c r="O12" s="64">
        <v>0</v>
      </c>
      <c r="P12" s="64"/>
      <c r="Q12" s="64">
        <f>IFERROR(VLOOKUP(A12,'درآمد ناشی از فروش '!$A$9:$Q$34,17,0),0)</f>
        <v>313048636</v>
      </c>
      <c r="R12" s="64"/>
      <c r="S12" s="64">
        <f t="shared" si="2"/>
        <v>313048636</v>
      </c>
      <c r="U12" s="65">
        <f>S12/'جمع درآمدها'!$J$5</f>
        <v>3.3701508215029929E-3</v>
      </c>
      <c r="W12" s="187"/>
      <c r="X12" s="187"/>
      <c r="Y12" s="55"/>
    </row>
    <row r="13" spans="1:25" s="63" customFormat="1" ht="51" customHeight="1" x14ac:dyDescent="1.05">
      <c r="A13" s="169" t="s">
        <v>89</v>
      </c>
      <c r="B13" s="169"/>
      <c r="C13" s="63">
        <v>0</v>
      </c>
      <c r="E13" s="63">
        <v>21982997857</v>
      </c>
      <c r="F13" s="64"/>
      <c r="G13" s="216">
        <f>IFERROR(VLOOKUP(A13,'درآمد ناشی از فروش '!$A$9:$Q$34,9,0),0)</f>
        <v>-447898636</v>
      </c>
      <c r="H13" s="64"/>
      <c r="I13" s="64">
        <f t="shared" si="0"/>
        <v>21535099221</v>
      </c>
      <c r="K13" s="65">
        <f t="shared" si="1"/>
        <v>0.10095874031610438</v>
      </c>
      <c r="M13" s="64">
        <v>0</v>
      </c>
      <c r="N13" s="64"/>
      <c r="O13" s="64">
        <v>-16892359201</v>
      </c>
      <c r="P13" s="64"/>
      <c r="Q13" s="64">
        <f>IFERROR(VLOOKUP(A13,'درآمد ناشی از فروش '!$A$9:$Q$34,17,0),0)</f>
        <v>584757325</v>
      </c>
      <c r="R13" s="64"/>
      <c r="S13" s="64">
        <f t="shared" si="2"/>
        <v>-16307601876</v>
      </c>
      <c r="U13" s="65">
        <f>S13/'جمع درآمدها'!$J$5</f>
        <v>-0.17556082837922077</v>
      </c>
      <c r="W13" s="187"/>
      <c r="X13" s="187"/>
      <c r="Y13" s="55"/>
    </row>
    <row r="14" spans="1:25" s="63" customFormat="1" ht="51" customHeight="1" x14ac:dyDescent="1.05">
      <c r="A14" s="169" t="s">
        <v>102</v>
      </c>
      <c r="B14" s="169"/>
      <c r="C14" s="63">
        <v>0</v>
      </c>
      <c r="E14" s="63">
        <v>4272519788</v>
      </c>
      <c r="F14" s="64"/>
      <c r="G14" s="216">
        <f>IFERROR(VLOOKUP(A14,'درآمد ناشی از فروش '!$A$9:$Q$34,9,0),0)</f>
        <v>3137260481</v>
      </c>
      <c r="H14" s="64"/>
      <c r="I14" s="64">
        <f t="shared" si="0"/>
        <v>7409780269</v>
      </c>
      <c r="K14" s="65">
        <f t="shared" si="1"/>
        <v>3.4737805212797498E-2</v>
      </c>
      <c r="M14" s="64">
        <v>4779589132</v>
      </c>
      <c r="N14" s="64"/>
      <c r="O14" s="64">
        <v>7115525908</v>
      </c>
      <c r="P14" s="64"/>
      <c r="Q14" s="64">
        <f>IFERROR(VLOOKUP(A14,'درآمد ناشی از فروش '!$A$9:$Q$34,17,0),0)</f>
        <v>3137260481</v>
      </c>
      <c r="R14" s="64"/>
      <c r="S14" s="64">
        <f t="shared" si="2"/>
        <v>15032375521</v>
      </c>
      <c r="U14" s="65">
        <f>S14/'جمع درآمدها'!$J$5</f>
        <v>0.1618322742388171</v>
      </c>
      <c r="W14" s="187"/>
      <c r="X14" s="66"/>
      <c r="Y14" s="55"/>
    </row>
    <row r="15" spans="1:25" s="63" customFormat="1" ht="51" customHeight="1" x14ac:dyDescent="1.05">
      <c r="A15" s="169" t="s">
        <v>87</v>
      </c>
      <c r="B15" s="169"/>
      <c r="C15" s="63">
        <v>0</v>
      </c>
      <c r="E15" s="63">
        <v>-3708496439</v>
      </c>
      <c r="F15" s="64"/>
      <c r="G15" s="216">
        <f>IFERROR(VLOOKUP(A15,'درآمد ناشی از فروش '!$A$9:$Q$34,9,0),0)</f>
        <v>6873044382</v>
      </c>
      <c r="H15" s="64"/>
      <c r="I15" s="64">
        <f t="shared" si="0"/>
        <v>3164547943</v>
      </c>
      <c r="K15" s="65">
        <f t="shared" si="1"/>
        <v>1.4835723333173645E-2</v>
      </c>
      <c r="M15" s="64">
        <v>19600000000</v>
      </c>
      <c r="N15" s="64"/>
      <c r="O15" s="64">
        <v>5955193676</v>
      </c>
      <c r="P15" s="64"/>
      <c r="Q15" s="64">
        <f>IFERROR(VLOOKUP(A15,'درآمد ناشی از فروش '!$A$9:$Q$34,17,0),0)</f>
        <v>11709982696</v>
      </c>
      <c r="R15" s="64"/>
      <c r="S15" s="64">
        <f t="shared" si="2"/>
        <v>37265176372</v>
      </c>
      <c r="U15" s="65">
        <f>S15/'جمع درآمدها'!$J$5</f>
        <v>0.40118131919779304</v>
      </c>
      <c r="W15" s="187"/>
      <c r="X15" s="66"/>
      <c r="Y15" s="55"/>
    </row>
    <row r="16" spans="1:25" s="63" customFormat="1" ht="51" customHeight="1" x14ac:dyDescent="1.05">
      <c r="A16" s="169" t="s">
        <v>65</v>
      </c>
      <c r="B16" s="169"/>
      <c r="C16" s="63">
        <v>0</v>
      </c>
      <c r="E16" s="63">
        <v>-7386451425</v>
      </c>
      <c r="F16" s="64"/>
      <c r="G16" s="216">
        <f>IFERROR(VLOOKUP(A16,'درآمد ناشی از فروش '!$A$9:$Q$34,9,0),0)</f>
        <v>-2783272075</v>
      </c>
      <c r="H16" s="64"/>
      <c r="I16" s="64">
        <f t="shared" si="0"/>
        <v>-10169723500</v>
      </c>
      <c r="K16" s="65">
        <f t="shared" si="1"/>
        <v>-4.7676700412964595E-2</v>
      </c>
      <c r="M16" s="64">
        <v>43550000000</v>
      </c>
      <c r="N16" s="64"/>
      <c r="O16" s="64">
        <v>-89288674199</v>
      </c>
      <c r="P16" s="64"/>
      <c r="Q16" s="64">
        <f>IFERROR(VLOOKUP(A16,'درآمد ناشی از فروش '!$A$9:$Q$34,17,0),0)</f>
        <v>-2783272075</v>
      </c>
      <c r="R16" s="64"/>
      <c r="S16" s="64">
        <f t="shared" si="2"/>
        <v>-48521946274</v>
      </c>
      <c r="U16" s="65">
        <f>S16/'جمع درآمدها'!$J$5</f>
        <v>-0.52236700081403709</v>
      </c>
      <c r="W16" s="187"/>
      <c r="X16"/>
      <c r="Y16" s="55"/>
    </row>
    <row r="17" spans="1:25" s="63" customFormat="1" ht="51" customHeight="1" x14ac:dyDescent="1.05">
      <c r="A17" s="169" t="s">
        <v>80</v>
      </c>
      <c r="B17" s="169"/>
      <c r="C17" s="63">
        <v>0</v>
      </c>
      <c r="E17" s="63">
        <v>1777222626</v>
      </c>
      <c r="F17" s="64"/>
      <c r="G17" s="216">
        <f>IFERROR(VLOOKUP(A17,'درآمد ناشی از فروش '!$A$9:$Q$34,9,0),0)</f>
        <v>23509929676</v>
      </c>
      <c r="H17" s="64"/>
      <c r="I17" s="64">
        <f t="shared" si="0"/>
        <v>25287152302</v>
      </c>
      <c r="K17" s="65">
        <f t="shared" si="1"/>
        <v>0.11854874762322319</v>
      </c>
      <c r="M17" s="64">
        <v>0</v>
      </c>
      <c r="N17" s="64"/>
      <c r="O17" s="64">
        <v>54210140012</v>
      </c>
      <c r="P17" s="64"/>
      <c r="Q17" s="64">
        <f>IFERROR(VLOOKUP(A17,'درآمد ناشی از فروش '!$A$9:$Q$34,17,0),0)</f>
        <v>24314713365</v>
      </c>
      <c r="R17" s="64"/>
      <c r="S17" s="64">
        <f t="shared" si="2"/>
        <v>78524853377</v>
      </c>
      <c r="U17" s="65">
        <f>S17/'جمع درآمدها'!$J$5</f>
        <v>0.8453657632831808</v>
      </c>
      <c r="W17" s="187"/>
      <c r="X17"/>
      <c r="Y17" s="55"/>
    </row>
    <row r="18" spans="1:25" s="63" customFormat="1" ht="51" customHeight="1" x14ac:dyDescent="1.05">
      <c r="A18" s="169" t="s">
        <v>146</v>
      </c>
      <c r="B18" s="169"/>
      <c r="C18" s="63">
        <v>0</v>
      </c>
      <c r="E18" s="63">
        <v>0</v>
      </c>
      <c r="F18" s="64"/>
      <c r="G18" s="216">
        <f>IFERROR(VLOOKUP(A18,'درآمد ناشی از فروش '!$A$9:$Q$34,9,0),0)</f>
        <v>52796673</v>
      </c>
      <c r="H18" s="64"/>
      <c r="I18" s="64">
        <f t="shared" si="0"/>
        <v>52796673</v>
      </c>
      <c r="K18" s="65">
        <f t="shared" si="1"/>
        <v>2.4751618482274926E-4</v>
      </c>
      <c r="M18" s="64">
        <v>0</v>
      </c>
      <c r="N18" s="64"/>
      <c r="O18" s="64">
        <v>0</v>
      </c>
      <c r="P18" s="64"/>
      <c r="Q18" s="64">
        <f>IFERROR(VLOOKUP(A18,'درآمد ناشی از فروش '!$A$9:$Q$34,17,0),0)</f>
        <v>52796673</v>
      </c>
      <c r="R18" s="64"/>
      <c r="S18" s="64">
        <f t="shared" si="2"/>
        <v>52796673</v>
      </c>
      <c r="U18" s="65">
        <f>S18/'جمع درآمدها'!$J$5</f>
        <v>5.6838692273866005E-4</v>
      </c>
      <c r="W18" s="187"/>
      <c r="X18"/>
      <c r="Y18" s="55"/>
    </row>
    <row r="19" spans="1:25" s="63" customFormat="1" ht="51" customHeight="1" x14ac:dyDescent="1.05">
      <c r="A19" s="169" t="s">
        <v>86</v>
      </c>
      <c r="B19" s="169"/>
      <c r="C19" s="63">
        <v>0</v>
      </c>
      <c r="E19" s="63">
        <v>0</v>
      </c>
      <c r="F19" s="64"/>
      <c r="G19" s="216">
        <f>IFERROR(VLOOKUP(A19,'درآمد ناشی از فروش '!$A$9:$Q$34,9,0),0)</f>
        <v>4217420212</v>
      </c>
      <c r="H19" s="64"/>
      <c r="I19" s="64">
        <f t="shared" si="0"/>
        <v>4217420212</v>
      </c>
      <c r="K19" s="65">
        <f t="shared" si="1"/>
        <v>1.9771695854179872E-2</v>
      </c>
      <c r="M19" s="64">
        <v>28718229376</v>
      </c>
      <c r="N19" s="64"/>
      <c r="O19" s="64">
        <v>0</v>
      </c>
      <c r="P19" s="64"/>
      <c r="Q19" s="64">
        <f>IFERROR(VLOOKUP(A19,'درآمد ناشی از فروش '!$A$9:$Q$34,17,0),0)</f>
        <v>-53849178842</v>
      </c>
      <c r="R19" s="64"/>
      <c r="S19" s="64">
        <f t="shared" si="2"/>
        <v>-25130949466</v>
      </c>
      <c r="U19" s="65">
        <f>S19/'جمع درآمدها'!$J$5</f>
        <v>-0.27054930208349515</v>
      </c>
      <c r="W19" s="187"/>
      <c r="X19"/>
      <c r="Y19" s="55"/>
    </row>
    <row r="20" spans="1:25" s="63" customFormat="1" ht="51" customHeight="1" x14ac:dyDescent="1.05">
      <c r="A20" s="169" t="s">
        <v>103</v>
      </c>
      <c r="B20" s="169"/>
      <c r="C20" s="63">
        <v>0</v>
      </c>
      <c r="E20" s="63">
        <v>0</v>
      </c>
      <c r="F20" s="64"/>
      <c r="G20" s="216">
        <f>IFERROR(VLOOKUP(A20,'درآمد ناشی از فروش '!$A$9:$Q$34,9,0),0)</f>
        <v>-3648229940</v>
      </c>
      <c r="H20" s="64"/>
      <c r="I20" s="64">
        <f t="shared" si="0"/>
        <v>-3648229940</v>
      </c>
      <c r="K20" s="65">
        <f t="shared" si="1"/>
        <v>-1.7103273838958138E-2</v>
      </c>
      <c r="M20" s="64">
        <v>813565789</v>
      </c>
      <c r="N20" s="64"/>
      <c r="O20" s="64">
        <v>0</v>
      </c>
      <c r="P20" s="64"/>
      <c r="Q20" s="64">
        <f>IFERROR(VLOOKUP(A20,'درآمد ناشی از فروش '!$A$9:$Q$34,17,0),0)</f>
        <v>-8150039366</v>
      </c>
      <c r="R20" s="64"/>
      <c r="S20" s="64">
        <f t="shared" si="2"/>
        <v>-7336473577</v>
      </c>
      <c r="U20" s="65">
        <f>S20/'جمع درآمدها'!$J$5</f>
        <v>-7.8981409305554529E-2</v>
      </c>
      <c r="W20" s="187"/>
      <c r="X20"/>
      <c r="Y20" s="55"/>
    </row>
    <row r="21" spans="1:25" s="63" customFormat="1" ht="51" customHeight="1" x14ac:dyDescent="1.05">
      <c r="A21" s="169" t="s">
        <v>81</v>
      </c>
      <c r="B21" s="169"/>
      <c r="C21" s="63">
        <v>0</v>
      </c>
      <c r="E21" s="63">
        <v>6851236392</v>
      </c>
      <c r="F21" s="64"/>
      <c r="G21" s="216">
        <f>IFERROR(VLOOKUP(A21,'درآمد ناشی از فروش '!$A$9:$Q$34,9,0),0)</f>
        <v>-2983566105</v>
      </c>
      <c r="H21" s="64"/>
      <c r="I21" s="64">
        <f t="shared" si="0"/>
        <v>3867670287</v>
      </c>
      <c r="K21" s="65">
        <f t="shared" si="1"/>
        <v>1.8132032554220752E-2</v>
      </c>
      <c r="M21" s="64">
        <v>0</v>
      </c>
      <c r="N21" s="64"/>
      <c r="O21" s="64">
        <v>-1132332303</v>
      </c>
      <c r="P21" s="64"/>
      <c r="Q21" s="64">
        <f>IFERROR(VLOOKUP(A21,'درآمد ناشی از فروش '!$A$9:$Q$34,17,0),0)</f>
        <v>-6781376174</v>
      </c>
      <c r="R21" s="64"/>
      <c r="S21" s="64">
        <f t="shared" si="2"/>
        <v>-7913708477</v>
      </c>
      <c r="U21" s="65">
        <f>S21/'جمع درآمدها'!$J$5</f>
        <v>-8.5195679066612351E-2</v>
      </c>
      <c r="W21" s="187"/>
      <c r="X21"/>
      <c r="Y21" s="55"/>
    </row>
    <row r="22" spans="1:25" s="63" customFormat="1" ht="51" customHeight="1" x14ac:dyDescent="1.05">
      <c r="A22" s="169" t="s">
        <v>79</v>
      </c>
      <c r="B22" s="169"/>
      <c r="C22" s="63">
        <v>0</v>
      </c>
      <c r="E22" s="63">
        <v>22557706730</v>
      </c>
      <c r="F22" s="64"/>
      <c r="G22" s="216">
        <f>IFERROR(VLOOKUP(A22,'درآمد ناشی از فروش '!$A$9:$Q$34,9,0),0)</f>
        <v>-1319959378</v>
      </c>
      <c r="H22" s="64"/>
      <c r="I22" s="64">
        <f t="shared" si="0"/>
        <v>21237747352</v>
      </c>
      <c r="K22" s="65">
        <f t="shared" si="1"/>
        <v>9.9564724443839223E-2</v>
      </c>
      <c r="M22" s="64">
        <v>34022244760</v>
      </c>
      <c r="N22" s="64"/>
      <c r="O22" s="64">
        <v>-14271472333</v>
      </c>
      <c r="P22" s="64"/>
      <c r="Q22" s="64">
        <f>IFERROR(VLOOKUP(A22,'درآمد ناشی از فروش '!$A$9:$Q$34,17,0),0)</f>
        <v>-1898174823</v>
      </c>
      <c r="R22" s="64"/>
      <c r="S22" s="64">
        <f t="shared" si="2"/>
        <v>17852597604</v>
      </c>
      <c r="U22" s="65">
        <f>S22/'جمع درآمدها'!$J$5</f>
        <v>0.19219360687801548</v>
      </c>
      <c r="W22" s="187"/>
      <c r="X22"/>
      <c r="Y22" s="55"/>
    </row>
    <row r="23" spans="1:25" s="63" customFormat="1" ht="51" customHeight="1" x14ac:dyDescent="1.05">
      <c r="A23" s="169" t="s">
        <v>67</v>
      </c>
      <c r="B23" s="169"/>
      <c r="C23" s="63">
        <v>0</v>
      </c>
      <c r="E23" s="63">
        <v>0</v>
      </c>
      <c r="F23" s="64"/>
      <c r="G23" s="216">
        <f>IFERROR(VLOOKUP(A23,'درآمد ناشی از فروش '!$A$9:$Q$34,9,0),0)</f>
        <v>588109803</v>
      </c>
      <c r="H23" s="64"/>
      <c r="I23" s="64">
        <f t="shared" si="0"/>
        <v>588109803</v>
      </c>
      <c r="K23" s="65">
        <f t="shared" si="1"/>
        <v>2.7571187051013361E-3</v>
      </c>
      <c r="M23" s="64">
        <v>1148000000</v>
      </c>
      <c r="N23" s="64"/>
      <c r="O23" s="64">
        <v>0</v>
      </c>
      <c r="P23" s="64"/>
      <c r="Q23" s="64">
        <f>IFERROR(VLOOKUP(A23,'درآمد ناشی از فروش '!$A$9:$Q$34,17,0),0)</f>
        <v>-10874770427</v>
      </c>
      <c r="R23" s="64"/>
      <c r="S23" s="64">
        <f t="shared" si="2"/>
        <v>-9726770427</v>
      </c>
      <c r="U23" s="65">
        <f>S23/'جمع درآمدها'!$J$5</f>
        <v>-0.10471434651171925</v>
      </c>
      <c r="W23" s="187"/>
      <c r="X23"/>
      <c r="Y23" s="55"/>
    </row>
    <row r="24" spans="1:25" s="63" customFormat="1" ht="51" customHeight="1" x14ac:dyDescent="1.05">
      <c r="A24" s="169" t="s">
        <v>78</v>
      </c>
      <c r="B24" s="169"/>
      <c r="C24" s="63">
        <v>0</v>
      </c>
      <c r="E24" s="63">
        <v>11134041191</v>
      </c>
      <c r="F24" s="64"/>
      <c r="G24" s="216">
        <f>IFERROR(VLOOKUP(A24,'درآمد ناشی از فروش '!$A$9:$Q$34,9,0),0)</f>
        <v>-823754562</v>
      </c>
      <c r="H24" s="64"/>
      <c r="I24" s="64">
        <f t="shared" si="0"/>
        <v>10310286629</v>
      </c>
      <c r="K24" s="65">
        <f t="shared" si="1"/>
        <v>4.8335674689938976E-2</v>
      </c>
      <c r="M24" s="64">
        <v>10856410256</v>
      </c>
      <c r="N24" s="64"/>
      <c r="O24" s="64">
        <v>-17334062056</v>
      </c>
      <c r="P24" s="64"/>
      <c r="Q24" s="64">
        <f>IFERROR(VLOOKUP(A24,'درآمد ناشی از فروش '!$A$9:$Q$34,17,0),0)</f>
        <v>-3284146094</v>
      </c>
      <c r="R24" s="64"/>
      <c r="S24" s="64">
        <f t="shared" si="2"/>
        <v>-9761797894</v>
      </c>
      <c r="U24" s="65">
        <f>S24/'جمع درآمدها'!$J$5</f>
        <v>-0.10509143758674702</v>
      </c>
      <c r="W24" s="187"/>
      <c r="X24"/>
      <c r="Y24" s="55"/>
    </row>
    <row r="25" spans="1:25" s="63" customFormat="1" ht="51" customHeight="1" x14ac:dyDescent="1.05">
      <c r="A25" s="169" t="s">
        <v>74</v>
      </c>
      <c r="B25" s="169"/>
      <c r="C25" s="63">
        <v>0</v>
      </c>
      <c r="E25" s="63">
        <v>9559236831</v>
      </c>
      <c r="F25" s="64"/>
      <c r="G25" s="216">
        <f>IFERROR(VLOOKUP(A25,'درآمد ناشی از فروش '!$A$9:$Q$34,9,0),0)</f>
        <v>2112898659</v>
      </c>
      <c r="H25" s="64"/>
      <c r="I25" s="64">
        <f t="shared" si="0"/>
        <v>11672135490</v>
      </c>
      <c r="K25" s="65">
        <f t="shared" si="1"/>
        <v>5.4720160969593881E-2</v>
      </c>
      <c r="M25" s="64">
        <v>24000000000</v>
      </c>
      <c r="N25" s="64"/>
      <c r="O25" s="64">
        <v>23366413793</v>
      </c>
      <c r="P25" s="64"/>
      <c r="Q25" s="64">
        <f>IFERROR(VLOOKUP(A25,'درآمد ناشی از فروش '!$A$9:$Q$34,17,0),0)</f>
        <v>9772586304</v>
      </c>
      <c r="R25" s="64"/>
      <c r="S25" s="64">
        <f t="shared" si="2"/>
        <v>57139000097</v>
      </c>
      <c r="U25" s="65">
        <f>S25/'جمع درآمدها'!$J$5</f>
        <v>0.61513460201361225</v>
      </c>
      <c r="W25" s="187"/>
      <c r="X25"/>
      <c r="Y25" s="55"/>
    </row>
    <row r="26" spans="1:25" s="63" customFormat="1" ht="51" customHeight="1" x14ac:dyDescent="1.05">
      <c r="A26" s="169" t="s">
        <v>85</v>
      </c>
      <c r="B26" s="169"/>
      <c r="C26" s="63">
        <v>0</v>
      </c>
      <c r="E26" s="63">
        <v>0</v>
      </c>
      <c r="F26" s="64"/>
      <c r="G26" s="216">
        <f>IFERROR(VLOOKUP(A26,'درآمد ناشی از فروش '!$A$9:$Q$34,9,0),0)</f>
        <v>0</v>
      </c>
      <c r="H26" s="64"/>
      <c r="I26" s="64">
        <f t="shared" si="0"/>
        <v>0</v>
      </c>
      <c r="K26" s="65">
        <f t="shared" si="1"/>
        <v>0</v>
      </c>
      <c r="M26" s="64">
        <v>0</v>
      </c>
      <c r="N26" s="64"/>
      <c r="O26" s="64">
        <v>0</v>
      </c>
      <c r="P26" s="64"/>
      <c r="Q26" s="64">
        <f>IFERROR(VLOOKUP(A26,'درآمد ناشی از فروش '!$A$9:$Q$34,17,0),0)</f>
        <v>5801797823</v>
      </c>
      <c r="R26" s="64"/>
      <c r="S26" s="64">
        <f t="shared" si="2"/>
        <v>5801797823</v>
      </c>
      <c r="U26" s="65">
        <f>S26/'جمع درآمدها'!$J$5</f>
        <v>6.245973133509429E-2</v>
      </c>
      <c r="W26" s="187"/>
      <c r="X26"/>
      <c r="Y26" s="55"/>
    </row>
    <row r="27" spans="1:25" s="63" customFormat="1" ht="51" customHeight="1" x14ac:dyDescent="1.05">
      <c r="A27" s="169" t="s">
        <v>105</v>
      </c>
      <c r="B27" s="169"/>
      <c r="C27" s="63">
        <v>0</v>
      </c>
      <c r="E27" s="63">
        <v>0</v>
      </c>
      <c r="F27" s="64"/>
      <c r="G27" s="216">
        <f>IFERROR(VLOOKUP(A27,'درآمد ناشی از فروش '!$A$9:$Q$34,9,0),0)</f>
        <v>0</v>
      </c>
      <c r="H27" s="64"/>
      <c r="I27" s="64">
        <f t="shared" si="0"/>
        <v>0</v>
      </c>
      <c r="K27" s="65">
        <f t="shared" si="1"/>
        <v>0</v>
      </c>
      <c r="M27" s="64">
        <v>0</v>
      </c>
      <c r="N27" s="64"/>
      <c r="O27" s="64">
        <v>0</v>
      </c>
      <c r="P27" s="64"/>
      <c r="Q27" s="64">
        <f>IFERROR(VLOOKUP(A27,'درآمد ناشی از فروش '!$A$9:$Q$34,17,0),0)</f>
        <v>-64861640</v>
      </c>
      <c r="R27" s="64"/>
      <c r="S27" s="64">
        <f t="shared" si="2"/>
        <v>-64861640</v>
      </c>
      <c r="U27" s="65">
        <f>S27/'جمع درآمدها'!$J$5</f>
        <v>-6.9827331664218276E-4</v>
      </c>
      <c r="W27" s="187"/>
      <c r="X27"/>
      <c r="Y27" s="55"/>
    </row>
    <row r="28" spans="1:25" s="63" customFormat="1" ht="51" customHeight="1" x14ac:dyDescent="1.05">
      <c r="A28" s="169" t="s">
        <v>66</v>
      </c>
      <c r="B28" s="169"/>
      <c r="C28" s="63">
        <v>0</v>
      </c>
      <c r="E28" s="63">
        <v>20875050000</v>
      </c>
      <c r="F28" s="64"/>
      <c r="G28" s="216">
        <f>IFERROR(VLOOKUP(A28,'درآمد ناشی از فروش '!$A$9:$Q$34,9,0),0)</f>
        <v>0</v>
      </c>
      <c r="H28" s="64"/>
      <c r="I28" s="64">
        <f t="shared" si="0"/>
        <v>20875050000</v>
      </c>
      <c r="K28" s="65">
        <f>I28/$W$10</f>
        <v>9.7864362286315509E-2</v>
      </c>
      <c r="M28" s="64">
        <v>0</v>
      </c>
      <c r="N28" s="64"/>
      <c r="O28" s="64">
        <v>-54738193307</v>
      </c>
      <c r="P28" s="64"/>
      <c r="Q28" s="64">
        <f>IFERROR(VLOOKUP(A28,'درآمد ناشی از فروش '!$A$9:$Q$34,17,0),0)</f>
        <v>-407648131</v>
      </c>
      <c r="R28" s="64"/>
      <c r="S28" s="64">
        <f t="shared" si="2"/>
        <v>-55145841438</v>
      </c>
      <c r="U28" s="65">
        <f>S28/'جمع درآمدها'!$J$5</f>
        <v>-0.59367708864493984</v>
      </c>
      <c r="W28" s="187"/>
      <c r="X28"/>
      <c r="Y28" s="55"/>
    </row>
    <row r="29" spans="1:25" s="63" customFormat="1" ht="51" customHeight="1" x14ac:dyDescent="1.05">
      <c r="A29" s="169" t="s">
        <v>82</v>
      </c>
      <c r="B29" s="169"/>
      <c r="C29" s="63">
        <v>0</v>
      </c>
      <c r="E29" s="63">
        <v>0</v>
      </c>
      <c r="F29" s="64"/>
      <c r="G29" s="216">
        <f>IFERROR(VLOOKUP(A29,'درآمد ناشی از فروش '!$A$9:$Q$34,9,0),0)</f>
        <v>0</v>
      </c>
      <c r="H29" s="64"/>
      <c r="I29" s="64">
        <f t="shared" si="0"/>
        <v>0</v>
      </c>
      <c r="K29" s="65">
        <f t="shared" si="1"/>
        <v>0</v>
      </c>
      <c r="M29" s="64">
        <v>0</v>
      </c>
      <c r="N29" s="64"/>
      <c r="O29" s="64">
        <v>0</v>
      </c>
      <c r="P29" s="64"/>
      <c r="Q29" s="64">
        <f>IFERROR(VLOOKUP(A29,'درآمد ناشی از فروش '!$A$9:$Q$34,17,0),0)</f>
        <v>-11250</v>
      </c>
      <c r="R29" s="64"/>
      <c r="S29" s="64">
        <f t="shared" si="2"/>
        <v>-11250</v>
      </c>
      <c r="U29" s="65">
        <f>S29/'جمع درآمدها'!$J$5</f>
        <v>-1.2111279967981932E-7</v>
      </c>
      <c r="W29" s="187"/>
      <c r="X29"/>
      <c r="Y29" s="55"/>
    </row>
    <row r="30" spans="1:25" s="63" customFormat="1" ht="51" customHeight="1" x14ac:dyDescent="1.05">
      <c r="A30" s="169" t="s">
        <v>99</v>
      </c>
      <c r="B30" s="169"/>
      <c r="C30" s="63">
        <v>0</v>
      </c>
      <c r="E30" s="63">
        <v>467601120</v>
      </c>
      <c r="F30" s="64"/>
      <c r="G30" s="216">
        <f>IFERROR(VLOOKUP(A30,'درآمد ناشی از فروش '!$A$9:$Q$34,9,0),0)</f>
        <v>0</v>
      </c>
      <c r="H30" s="64"/>
      <c r="I30" s="64">
        <f t="shared" si="0"/>
        <v>467601120</v>
      </c>
      <c r="K30" s="65">
        <f t="shared" si="1"/>
        <v>2.1921617152134672E-3</v>
      </c>
      <c r="M30" s="64">
        <v>360000000</v>
      </c>
      <c r="N30" s="64"/>
      <c r="O30" s="64">
        <v>-1636603917</v>
      </c>
      <c r="P30" s="64"/>
      <c r="Q30" s="64">
        <f>IFERROR(VLOOKUP(A30,'درآمد ناشی از فروش '!$A$9:$Q$34,17,0),0)</f>
        <v>6538574</v>
      </c>
      <c r="R30" s="64"/>
      <c r="S30" s="64">
        <f t="shared" si="2"/>
        <v>-1270065343</v>
      </c>
      <c r="U30" s="65">
        <f>S30/'جمع درآمدها'!$J$5</f>
        <v>-1.3672992841514667E-2</v>
      </c>
      <c r="W30" s="187"/>
      <c r="X30"/>
      <c r="Y30" s="55"/>
    </row>
    <row r="31" spans="1:25" s="63" customFormat="1" ht="51" customHeight="1" x14ac:dyDescent="1.05">
      <c r="A31" s="169" t="s">
        <v>68</v>
      </c>
      <c r="B31" s="169"/>
      <c r="C31" s="63">
        <v>0</v>
      </c>
      <c r="E31" s="63">
        <v>7420384440</v>
      </c>
      <c r="F31" s="64"/>
      <c r="G31" s="216">
        <f>IFERROR(VLOOKUP(A31,'درآمد ناشی از فروش '!$A$9:$Q$34,9,0),0)</f>
        <v>0</v>
      </c>
      <c r="H31" s="64"/>
      <c r="I31" s="64">
        <f t="shared" si="0"/>
        <v>7420384440</v>
      </c>
      <c r="K31" s="65">
        <f t="shared" si="1"/>
        <v>3.4787518647375622E-2</v>
      </c>
      <c r="M31" s="64">
        <v>2365757962</v>
      </c>
      <c r="N31" s="64"/>
      <c r="O31" s="64">
        <v>-13192077544</v>
      </c>
      <c r="P31" s="64"/>
      <c r="Q31" s="64">
        <f>IFERROR(VLOOKUP(A31,'درآمد ناشی از فروش '!$A$9:$Q$34,17,0),0)</f>
        <v>-648583624</v>
      </c>
      <c r="R31" s="64"/>
      <c r="S31" s="64">
        <f t="shared" si="2"/>
        <v>-11474903206</v>
      </c>
      <c r="U31" s="65">
        <f>S31/'جمع درآمدها'!$J$5</f>
        <v>-0.12353401362965284</v>
      </c>
      <c r="W31" s="187"/>
      <c r="X31"/>
      <c r="Y31" s="55"/>
    </row>
    <row r="32" spans="1:25" s="63" customFormat="1" ht="51" customHeight="1" x14ac:dyDescent="1.05">
      <c r="A32" s="169" t="s">
        <v>100</v>
      </c>
      <c r="B32" s="169"/>
      <c r="C32" s="63">
        <v>0</v>
      </c>
      <c r="E32" s="63">
        <v>9500875813</v>
      </c>
      <c r="F32" s="64"/>
      <c r="G32" s="216">
        <f>IFERROR(VLOOKUP(A32,'درآمد ناشی از فروش '!$A$9:$Q$34,9,0),0)</f>
        <v>0</v>
      </c>
      <c r="H32" s="64"/>
      <c r="I32" s="64">
        <f t="shared" si="0"/>
        <v>9500875813</v>
      </c>
      <c r="K32" s="65">
        <f t="shared" si="1"/>
        <v>4.4541074277701105E-2</v>
      </c>
      <c r="M32" s="64">
        <v>1848101266</v>
      </c>
      <c r="N32" s="64"/>
      <c r="O32" s="64">
        <v>-3729275399</v>
      </c>
      <c r="P32" s="64"/>
      <c r="Q32" s="64">
        <f>IFERROR(VLOOKUP(A32,'درآمد ناشی از فروش '!$A$9:$Q$34,17,0),0)</f>
        <v>-261246323</v>
      </c>
      <c r="R32" s="64"/>
      <c r="S32" s="64">
        <f t="shared" si="2"/>
        <v>-2142420456</v>
      </c>
      <c r="U32" s="65">
        <f>S32/'جمع درآمدها'!$J$5</f>
        <v>-2.3064403512664457E-2</v>
      </c>
      <c r="W32" s="187"/>
      <c r="X32"/>
      <c r="Y32" s="55"/>
    </row>
    <row r="33" spans="1:27" s="63" customFormat="1" ht="51" customHeight="1" x14ac:dyDescent="1.05">
      <c r="A33" s="169" t="s">
        <v>101</v>
      </c>
      <c r="B33" s="169"/>
      <c r="C33" s="63">
        <v>0</v>
      </c>
      <c r="E33" s="63">
        <v>16472910068</v>
      </c>
      <c r="F33" s="64"/>
      <c r="G33" s="216">
        <f>IFERROR(VLOOKUP(A33,'درآمد ناشی از فروش '!$A$9:$Q$34,9,0),0)</f>
        <v>0</v>
      </c>
      <c r="H33" s="64"/>
      <c r="I33" s="64">
        <f t="shared" si="0"/>
        <v>16472910068</v>
      </c>
      <c r="K33" s="65">
        <f t="shared" si="1"/>
        <v>7.7226681555476337E-2</v>
      </c>
      <c r="M33" s="64">
        <v>18970094980</v>
      </c>
      <c r="N33" s="64"/>
      <c r="O33" s="64">
        <v>-65500987374</v>
      </c>
      <c r="P33" s="64"/>
      <c r="Q33" s="64">
        <f>IFERROR(VLOOKUP(A33,'درآمد ناشی از فروش '!$A$9:$Q$34,17,0),0)</f>
        <v>-234124428</v>
      </c>
      <c r="R33" s="64"/>
      <c r="S33" s="64">
        <f t="shared" si="2"/>
        <v>-46765016822</v>
      </c>
      <c r="U33" s="65">
        <f>S33/'جمع درآمدها'!$J$5</f>
        <v>-0.50345263238989035</v>
      </c>
      <c r="W33" s="187"/>
      <c r="X33"/>
      <c r="Y33" s="55"/>
    </row>
    <row r="34" spans="1:27" s="55" customFormat="1" ht="51" customHeight="1" x14ac:dyDescent="1.05">
      <c r="A34" s="169" t="s">
        <v>97</v>
      </c>
      <c r="B34" s="169"/>
      <c r="C34" s="63">
        <v>0</v>
      </c>
      <c r="E34" s="63">
        <v>13220865000</v>
      </c>
      <c r="G34" s="216">
        <f>IFERROR(VLOOKUP(A34,'درآمد ناشی از فروش '!$A$9:$Q$34,9,0),0)</f>
        <v>0</v>
      </c>
      <c r="I34" s="64">
        <f t="shared" si="0"/>
        <v>13220865000</v>
      </c>
      <c r="K34" s="65">
        <f t="shared" si="1"/>
        <v>6.1980762781333153E-2</v>
      </c>
      <c r="M34" s="64">
        <v>32152722479</v>
      </c>
      <c r="O34" s="64">
        <v>48304308537</v>
      </c>
      <c r="P34" s="64"/>
      <c r="Q34" s="64">
        <f>IFERROR(VLOOKUP(A34,'درآمد ناشی از فروش '!$A$9:$Q$34,17,0),0)</f>
        <v>1148326877</v>
      </c>
      <c r="S34" s="64">
        <f t="shared" si="2"/>
        <v>81605357893</v>
      </c>
      <c r="U34" s="65">
        <f>S34/'جمع درآمدها'!$J$5</f>
        <v>0.87852918784843292</v>
      </c>
      <c r="V34" s="63"/>
      <c r="X34"/>
      <c r="AA34" s="69">
        <f>SUM(W34:Z34)</f>
        <v>0</v>
      </c>
    </row>
    <row r="35" spans="1:27" s="55" customFormat="1" ht="51" customHeight="1" x14ac:dyDescent="1.05">
      <c r="A35" s="169" t="s">
        <v>106</v>
      </c>
      <c r="B35" s="169"/>
      <c r="C35" s="63">
        <v>0</v>
      </c>
      <c r="E35" s="63">
        <v>0</v>
      </c>
      <c r="F35" s="156"/>
      <c r="G35" s="216">
        <f>IFERROR(VLOOKUP(A35,'درآمد ناشی از فروش '!$A$9:$Q$34,9,0),0)</f>
        <v>0</v>
      </c>
      <c r="I35" s="64">
        <f t="shared" si="0"/>
        <v>0</v>
      </c>
      <c r="J35" s="63"/>
      <c r="K35" s="65">
        <f t="shared" si="1"/>
        <v>0</v>
      </c>
      <c r="L35" s="63"/>
      <c r="M35" s="64">
        <v>0</v>
      </c>
      <c r="O35" s="64">
        <v>0</v>
      </c>
      <c r="P35" s="64"/>
      <c r="Q35" s="64">
        <f>IFERROR(VLOOKUP(A35,'درآمد ناشی از فروش '!$A$9:$Q$34,17,0),0)</f>
        <v>0</v>
      </c>
      <c r="R35" s="156"/>
      <c r="S35" s="64">
        <f t="shared" si="2"/>
        <v>0</v>
      </c>
      <c r="T35" s="63"/>
      <c r="U35" s="65">
        <f>S35/'جمع درآمدها'!$J$5</f>
        <v>0</v>
      </c>
      <c r="V35" s="63"/>
      <c r="X35"/>
      <c r="AA35" s="69"/>
    </row>
    <row r="36" spans="1:27" s="55" customFormat="1" ht="51" customHeight="1" x14ac:dyDescent="1.05">
      <c r="A36" s="169" t="s">
        <v>64</v>
      </c>
      <c r="B36" s="169"/>
      <c r="C36" s="63">
        <v>0</v>
      </c>
      <c r="E36" s="63">
        <v>0</v>
      </c>
      <c r="F36" s="156"/>
      <c r="G36" s="216">
        <f>IFERROR(VLOOKUP(A36,'درآمد ناشی از فروش '!$A$9:$Q$34,9,0),0)</f>
        <v>0</v>
      </c>
      <c r="I36" s="64">
        <f t="shared" si="0"/>
        <v>0</v>
      </c>
      <c r="J36" s="63"/>
      <c r="K36" s="65">
        <f t="shared" si="1"/>
        <v>0</v>
      </c>
      <c r="L36" s="63"/>
      <c r="M36" s="64">
        <v>0</v>
      </c>
      <c r="O36" s="64">
        <v>0</v>
      </c>
      <c r="P36" s="64"/>
      <c r="Q36" s="64">
        <f>IFERROR(VLOOKUP(A36,'درآمد ناشی از فروش '!$A$9:$Q$34,17,0),0)</f>
        <v>590727092</v>
      </c>
      <c r="R36" s="156"/>
      <c r="S36" s="64">
        <f t="shared" si="2"/>
        <v>590727092</v>
      </c>
      <c r="T36" s="63"/>
      <c r="U36" s="65">
        <f>S36/'جمع درآمدها'!$J$5</f>
        <v>6.3595210630078393E-3</v>
      </c>
      <c r="V36" s="63"/>
      <c r="X36"/>
      <c r="AA36" s="69"/>
    </row>
    <row r="37" spans="1:27" s="156" customFormat="1" ht="51" customHeight="1" x14ac:dyDescent="1.05">
      <c r="A37" s="169" t="s">
        <v>133</v>
      </c>
      <c r="B37" s="169"/>
      <c r="C37" s="63">
        <v>0</v>
      </c>
      <c r="E37" s="63">
        <v>3099230501</v>
      </c>
      <c r="G37" s="216">
        <f>IFERROR(VLOOKUP(A37,'درآمد ناشی از فروش '!$A$9:$Q$34,9,0),0)</f>
        <v>0</v>
      </c>
      <c r="I37" s="64">
        <f t="shared" si="0"/>
        <v>3099230501</v>
      </c>
      <c r="K37" s="65">
        <f t="shared" si="1"/>
        <v>1.452950850698145E-2</v>
      </c>
      <c r="M37" s="64">
        <v>0</v>
      </c>
      <c r="O37" s="64">
        <v>-112733651</v>
      </c>
      <c r="P37" s="64"/>
      <c r="Q37" s="64">
        <f>IFERROR(VLOOKUP(A37,'درآمد ناشی از فروش '!$A$9:$Q$34,17,0),0)</f>
        <v>0</v>
      </c>
      <c r="S37" s="64">
        <f t="shared" si="2"/>
        <v>-112733651</v>
      </c>
      <c r="U37" s="65">
        <f>S37/'جمع درآمدها'!$J$5</f>
        <v>-1.2136433858433477E-3</v>
      </c>
      <c r="X37"/>
    </row>
    <row r="38" spans="1:27" s="70" customFormat="1" ht="51" customHeight="1" x14ac:dyDescent="1.05">
      <c r="A38" s="169" t="s">
        <v>144</v>
      </c>
      <c r="B38" s="169"/>
      <c r="C38" s="63">
        <v>0</v>
      </c>
      <c r="E38" s="63">
        <v>3825471165</v>
      </c>
      <c r="G38" s="216">
        <f>IFERROR(VLOOKUP(A38,'درآمد ناشی از فروش '!$A$9:$Q$34,9,0),0)</f>
        <v>0</v>
      </c>
      <c r="I38" s="64">
        <f t="shared" si="0"/>
        <v>3825471165</v>
      </c>
      <c r="K38" s="65">
        <f t="shared" si="1"/>
        <v>1.7934198768741319E-2</v>
      </c>
      <c r="M38" s="64">
        <v>0</v>
      </c>
      <c r="O38" s="64">
        <v>3825471165</v>
      </c>
      <c r="P38" s="64"/>
      <c r="Q38" s="64">
        <f>IFERROR(VLOOKUP(A38,'درآمد ناشی از فروش '!$A$9:$Q$34,17,0),0)</f>
        <v>0</v>
      </c>
      <c r="S38" s="64">
        <f t="shared" si="2"/>
        <v>3825471165</v>
      </c>
      <c r="U38" s="65">
        <f>S38/'جمع درآمدها'!$J$5</f>
        <v>4.1183424256672888E-2</v>
      </c>
      <c r="X38"/>
    </row>
    <row r="39" spans="1:27" s="70" customFormat="1" ht="42.75" x14ac:dyDescent="1.05">
      <c r="A39" s="169" t="s">
        <v>134</v>
      </c>
      <c r="B39" s="169"/>
      <c r="C39" s="63">
        <v>0</v>
      </c>
      <c r="E39" s="63">
        <v>946145077</v>
      </c>
      <c r="G39" s="216">
        <f>IFERROR(VLOOKUP(A39,'درآمد ناشی از فروش '!$A$9:$Q$34,9,0),0)</f>
        <v>0</v>
      </c>
      <c r="I39" s="64">
        <f t="shared" si="0"/>
        <v>946145077</v>
      </c>
      <c r="K39" s="65">
        <f t="shared" si="1"/>
        <v>4.4356245657347828E-3</v>
      </c>
      <c r="M39" s="64">
        <v>0</v>
      </c>
      <c r="O39" s="64">
        <v>560136107</v>
      </c>
      <c r="P39" s="64"/>
      <c r="Q39" s="64">
        <f>IFERROR(VLOOKUP(A39,'درآمد ناشی از فروش '!$A$9:$Q$34,17,0),0)</f>
        <v>0</v>
      </c>
      <c r="S39" s="64">
        <f t="shared" si="2"/>
        <v>560136107</v>
      </c>
      <c r="U39" s="65">
        <f>S39/'جمع درآمدها'!$J$5</f>
        <v>6.0301912996022075E-3</v>
      </c>
      <c r="X39"/>
    </row>
    <row r="40" spans="1:27" s="70" customFormat="1" ht="42.75" x14ac:dyDescent="1.05">
      <c r="A40" s="169" t="s">
        <v>145</v>
      </c>
      <c r="B40" s="169"/>
      <c r="C40" s="63">
        <v>0</v>
      </c>
      <c r="E40" s="63">
        <v>-102294</v>
      </c>
      <c r="G40" s="216">
        <f>IFERROR(VLOOKUP(A40,'درآمد ناشی از فروش '!$A$9:$Q$34,9,0),0)</f>
        <v>0</v>
      </c>
      <c r="I40" s="64">
        <f t="shared" si="0"/>
        <v>-102294</v>
      </c>
      <c r="K40" s="65">
        <f t="shared" si="1"/>
        <v>-4.7956469928054587E-7</v>
      </c>
      <c r="M40" s="64">
        <v>0</v>
      </c>
      <c r="O40" s="64">
        <v>-102294</v>
      </c>
      <c r="P40" s="64"/>
      <c r="Q40" s="64">
        <f>IFERROR(VLOOKUP(A40,'درآمد ناشی از فروش '!$A$9:$Q$34,17,0),0)</f>
        <v>0</v>
      </c>
      <c r="S40" s="64">
        <f t="shared" si="2"/>
        <v>-102294</v>
      </c>
      <c r="U40" s="65">
        <f>S40/'جمع درآمدها'!$J$5</f>
        <v>-1.101254464928661E-6</v>
      </c>
      <c r="X40"/>
    </row>
    <row r="41" spans="1:27" s="70" customFormat="1" ht="43.5" thickBot="1" x14ac:dyDescent="1.1000000000000001">
      <c r="C41" s="67">
        <f>SUM(C10:C40)</f>
        <v>0</v>
      </c>
      <c r="D41" s="55"/>
      <c r="E41" s="236">
        <f>SUM(E10:E40)</f>
        <v>177048832120</v>
      </c>
      <c r="F41" s="236"/>
      <c r="G41" s="237">
        <f>SUM(G10:G40)</f>
        <v>31970075635</v>
      </c>
      <c r="H41" s="224"/>
      <c r="I41" s="224">
        <f>SUM(I10:I40)</f>
        <v>209018907755</v>
      </c>
      <c r="J41" s="224"/>
      <c r="K41" s="225">
        <f>SUM(K10:K40)</f>
        <v>0.97990194577858647</v>
      </c>
      <c r="L41" s="63"/>
      <c r="M41" s="67">
        <f>SUM(M10:M40)</f>
        <v>223184716000</v>
      </c>
      <c r="N41" s="55"/>
      <c r="O41" s="67">
        <f>SUM(O10:O40)</f>
        <v>-116309554413</v>
      </c>
      <c r="P41" s="55"/>
      <c r="Q41" s="67">
        <f>SUM(Q10:Q40)</f>
        <v>-29181398974</v>
      </c>
      <c r="R41" s="67"/>
      <c r="S41" s="67">
        <f>SUM(S10:S40)</f>
        <v>77693762613</v>
      </c>
      <c r="T41" s="63"/>
      <c r="U41" s="68">
        <f>SUM(U10:V40)</f>
        <v>0.83641858735286256</v>
      </c>
      <c r="X41"/>
    </row>
    <row r="42" spans="1:27" s="70" customFormat="1" ht="37.5" thickTop="1" x14ac:dyDescent="0.25">
      <c r="X42"/>
    </row>
    <row r="43" spans="1:27" s="70" customFormat="1" ht="36.75" x14ac:dyDescent="0.25">
      <c r="K43" s="238"/>
      <c r="U43" s="238"/>
      <c r="X43"/>
    </row>
    <row r="44" spans="1:27" s="70" customFormat="1" ht="36.75" x14ac:dyDescent="0.25">
      <c r="X44"/>
    </row>
    <row r="45" spans="1:27" s="70" customFormat="1" ht="36.75" x14ac:dyDescent="0.25">
      <c r="X45"/>
    </row>
    <row r="46" spans="1:27" s="70" customFormat="1" ht="36.75" x14ac:dyDescent="0.25">
      <c r="X46"/>
    </row>
    <row r="47" spans="1:27" s="70" customFormat="1" ht="36.75" x14ac:dyDescent="0.25">
      <c r="X47"/>
    </row>
    <row r="48" spans="1:27" s="70" customFormat="1" ht="36.75" x14ac:dyDescent="0.25">
      <c r="X48"/>
    </row>
    <row r="49" spans="1:24" s="70" customFormat="1" ht="36.75" x14ac:dyDescent="0.25">
      <c r="X49"/>
    </row>
    <row r="50" spans="1:24" s="70" customFormat="1" ht="36.75" x14ac:dyDescent="0.25">
      <c r="X50"/>
    </row>
    <row r="51" spans="1:24" s="70" customFormat="1" ht="36.75" x14ac:dyDescent="0.25">
      <c r="X51"/>
    </row>
    <row r="52" spans="1:24" s="70" customFormat="1" ht="42.75" x14ac:dyDescent="1.05">
      <c r="A52" s="169"/>
      <c r="X52"/>
    </row>
    <row r="53" spans="1:24" s="70" customFormat="1" ht="36.75" x14ac:dyDescent="0.25">
      <c r="X53"/>
    </row>
    <row r="54" spans="1:24" s="70" customFormat="1" ht="36.75" x14ac:dyDescent="0.25">
      <c r="X54"/>
    </row>
    <row r="55" spans="1:24" s="70" customFormat="1" ht="36.75" x14ac:dyDescent="0.25">
      <c r="X55"/>
    </row>
    <row r="56" spans="1:24" s="70" customFormat="1" ht="36.75" x14ac:dyDescent="0.25">
      <c r="X56"/>
    </row>
    <row r="57" spans="1:24" s="70" customFormat="1" ht="36.75" x14ac:dyDescent="0.25">
      <c r="X57"/>
    </row>
    <row r="58" spans="1:24" s="70" customFormat="1" ht="36.75" x14ac:dyDescent="0.25"/>
    <row r="59" spans="1:24" ht="36.75" x14ac:dyDescent="0.65">
      <c r="A59" s="70"/>
    </row>
  </sheetData>
  <sortState xmlns:xlrd2="http://schemas.microsoft.com/office/spreadsheetml/2017/richdata2" ref="X16:X57">
    <sortCondition descending="1" ref="X16:X57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C9" sqref="C9"/>
    </sheetView>
  </sheetViews>
  <sheetFormatPr defaultColWidth="9.140625" defaultRowHeight="27.75" x14ac:dyDescent="0.6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 x14ac:dyDescent="0.65">
      <c r="A2" s="274" t="s">
        <v>51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18" ht="30" x14ac:dyDescent="0.65">
      <c r="A3" s="274" t="str">
        <f>'سرمایه‌گذاری در سهام '!A3:U3</f>
        <v>صورت وضعیت درآمدها</v>
      </c>
      <c r="B3" s="274"/>
      <c r="C3" s="274" t="s">
        <v>18</v>
      </c>
      <c r="D3" s="274" t="s">
        <v>18</v>
      </c>
      <c r="E3" s="274" t="s">
        <v>18</v>
      </c>
      <c r="F3" s="274" t="s">
        <v>18</v>
      </c>
      <c r="G3" s="274" t="s">
        <v>18</v>
      </c>
      <c r="H3" s="274"/>
      <c r="I3" s="274"/>
      <c r="J3" s="274"/>
      <c r="K3" s="274"/>
      <c r="L3" s="274"/>
      <c r="M3" s="274"/>
      <c r="N3" s="274"/>
      <c r="O3" s="274"/>
      <c r="P3" s="274"/>
      <c r="Q3" s="274"/>
    </row>
    <row r="4" spans="1:18" ht="30" x14ac:dyDescent="0.65">
      <c r="A4" s="274" t="str">
        <f>'سرمایه‌گذاری در سهام '!A4:U4</f>
        <v>برای ماه منتهی به 1403/06/31</v>
      </c>
      <c r="B4" s="274"/>
      <c r="C4" s="274">
        <f>'سرمایه‌گذاری در سهام '!A4:U4</f>
        <v>0</v>
      </c>
      <c r="D4" s="274" t="s">
        <v>46</v>
      </c>
      <c r="E4" s="274" t="s">
        <v>46</v>
      </c>
      <c r="F4" s="274" t="s">
        <v>46</v>
      </c>
      <c r="G4" s="274" t="s">
        <v>46</v>
      </c>
      <c r="H4" s="274"/>
      <c r="I4" s="274"/>
      <c r="J4" s="274"/>
      <c r="K4" s="274"/>
      <c r="L4" s="274"/>
      <c r="M4" s="274"/>
      <c r="N4" s="274"/>
      <c r="O4" s="274"/>
      <c r="P4" s="274"/>
      <c r="Q4" s="274"/>
    </row>
    <row r="5" spans="1:18" ht="30" x14ac:dyDescent="0.6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 x14ac:dyDescent="0.65">
      <c r="A6" s="275" t="s">
        <v>62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</row>
    <row r="7" spans="1:18" ht="32.25" x14ac:dyDescent="0.6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 x14ac:dyDescent="0.65">
      <c r="A8" s="274" t="s">
        <v>22</v>
      </c>
      <c r="C8" s="274" t="str">
        <f>'درآمد ناشی از فروش '!C7</f>
        <v>طی شهریور ماه</v>
      </c>
      <c r="D8" s="274" t="s">
        <v>20</v>
      </c>
      <c r="E8" s="274" t="s">
        <v>20</v>
      </c>
      <c r="F8" s="274" t="s">
        <v>20</v>
      </c>
      <c r="G8" s="274" t="s">
        <v>20</v>
      </c>
      <c r="H8" s="274" t="s">
        <v>20</v>
      </c>
      <c r="I8" s="274" t="s">
        <v>20</v>
      </c>
      <c r="K8" s="274" t="str">
        <f>'درآمد ناشی از فروش '!K7</f>
        <v>از ابتدای سال مالی تا پایان شهریور ماه</v>
      </c>
      <c r="L8" s="274" t="s">
        <v>21</v>
      </c>
      <c r="M8" s="274" t="s">
        <v>21</v>
      </c>
      <c r="N8" s="274" t="s">
        <v>21</v>
      </c>
      <c r="O8" s="274" t="s">
        <v>21</v>
      </c>
      <c r="P8" s="274" t="s">
        <v>21</v>
      </c>
      <c r="Q8" s="274" t="s">
        <v>21</v>
      </c>
    </row>
    <row r="9" spans="1:18" ht="72.75" customHeight="1" thickBot="1" x14ac:dyDescent="0.7">
      <c r="A9" s="274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 x14ac:dyDescent="0.75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 x14ac:dyDescent="1.100000000000000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 x14ac:dyDescent="0.65"/>
    <row r="13" spans="1:18" x14ac:dyDescent="0.65">
      <c r="M13" s="31"/>
    </row>
    <row r="14" spans="1:18" x14ac:dyDescent="0.65">
      <c r="M14" s="31"/>
    </row>
    <row r="15" spans="1:18" x14ac:dyDescent="0.65">
      <c r="M15" s="31"/>
    </row>
    <row r="16" spans="1:18" x14ac:dyDescent="0.65">
      <c r="M16" s="31"/>
    </row>
    <row r="17" spans="13:13" x14ac:dyDescent="0.65">
      <c r="M17" s="31"/>
    </row>
    <row r="18" spans="13:13" x14ac:dyDescent="0.65">
      <c r="M18" s="31"/>
    </row>
    <row r="19" spans="13:13" x14ac:dyDescent="0.65">
      <c r="M19" s="31"/>
    </row>
    <row r="20" spans="13:13" x14ac:dyDescent="0.65">
      <c r="M20" s="31"/>
    </row>
    <row r="21" spans="13:13" x14ac:dyDescent="0.65">
      <c r="M21" s="31"/>
    </row>
    <row r="22" spans="13:13" x14ac:dyDescent="0.65">
      <c r="M22" s="31"/>
    </row>
    <row r="23" spans="13:13" x14ac:dyDescent="0.65">
      <c r="M23" s="31"/>
    </row>
    <row r="24" spans="13:13" x14ac:dyDescent="0.65">
      <c r="M24" s="31"/>
    </row>
    <row r="25" spans="13:13" x14ac:dyDescent="0.65">
      <c r="M25" s="31"/>
    </row>
    <row r="26" spans="13:13" x14ac:dyDescent="0.65">
      <c r="M26" s="31"/>
    </row>
    <row r="27" spans="13:13" x14ac:dyDescent="0.65">
      <c r="M27" s="31"/>
    </row>
    <row r="28" spans="13:13" x14ac:dyDescent="0.65">
      <c r="M28" s="31"/>
    </row>
    <row r="29" spans="13:13" x14ac:dyDescent="0.65">
      <c r="M29" s="31"/>
    </row>
    <row r="30" spans="13:13" x14ac:dyDescent="0.65">
      <c r="M30" s="31"/>
    </row>
    <row r="31" spans="13:13" x14ac:dyDescent="0.65">
      <c r="M31" s="31"/>
    </row>
    <row r="32" spans="13:13" x14ac:dyDescent="0.65">
      <c r="M32" s="31"/>
    </row>
    <row r="33" spans="13:13" x14ac:dyDescent="0.65">
      <c r="M33" s="31"/>
    </row>
    <row r="34" spans="13:13" x14ac:dyDescent="0.65">
      <c r="M34" s="31"/>
    </row>
    <row r="35" spans="13:13" x14ac:dyDescent="0.65">
      <c r="M35" s="31"/>
    </row>
    <row r="36" spans="13:13" x14ac:dyDescent="0.65">
      <c r="M36" s="31"/>
    </row>
    <row r="37" spans="13:13" x14ac:dyDescent="0.65">
      <c r="M37" s="31"/>
    </row>
    <row r="38" spans="13:13" x14ac:dyDescent="0.65">
      <c r="M38" s="31"/>
    </row>
    <row r="39" spans="13:13" x14ac:dyDescent="0.65">
      <c r="M39" s="31"/>
    </row>
    <row r="40" spans="13:13" x14ac:dyDescent="0.65">
      <c r="M40" s="31"/>
    </row>
    <row r="41" spans="13:13" x14ac:dyDescent="0.65">
      <c r="M41" s="31"/>
    </row>
    <row r="42" spans="13:13" x14ac:dyDescent="0.65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1"/>
  <sheetViews>
    <sheetView rightToLeft="1" view="pageBreakPreview" topLeftCell="A4" zoomScaleNormal="100" zoomScaleSheetLayoutView="100" workbookViewId="0">
      <selection activeCell="E26" sqref="E26"/>
    </sheetView>
  </sheetViews>
  <sheetFormatPr defaultColWidth="9.140625" defaultRowHeight="22.5" x14ac:dyDescent="0.55000000000000004"/>
  <cols>
    <col min="1" max="1" width="26.140625" style="139" bestFit="1" customWidth="1"/>
    <col min="2" max="2" width="1" style="139" customWidth="1"/>
    <col min="3" max="3" width="32.5703125" style="139" bestFit="1" customWidth="1"/>
    <col min="4" max="4" width="1" style="139" customWidth="1"/>
    <col min="5" max="5" width="15.42578125" style="141" bestFit="1" customWidth="1"/>
    <col min="6" max="6" width="1" style="139" customWidth="1"/>
    <col min="7" max="7" width="32.5703125" style="139" bestFit="1" customWidth="1"/>
    <col min="8" max="8" width="1" style="139" customWidth="1"/>
    <col min="9" max="9" width="13.5703125" style="141" bestFit="1" customWidth="1"/>
    <col min="10" max="10" width="1" style="139" customWidth="1"/>
    <col min="11" max="11" width="9.140625" style="139" customWidth="1"/>
    <col min="12" max="16384" width="9.140625" style="139"/>
  </cols>
  <sheetData>
    <row r="2" spans="1:14" ht="24" x14ac:dyDescent="0.55000000000000004">
      <c r="A2" s="276" t="s">
        <v>51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4" ht="24" x14ac:dyDescent="0.55000000000000004">
      <c r="A3" s="276" t="str">
        <f>'سرمایه‌گذاری در اوراق بهادار '!A3:Q3</f>
        <v>صورت وضعیت درآمدها</v>
      </c>
      <c r="B3" s="276" t="s">
        <v>18</v>
      </c>
      <c r="C3" s="276" t="s">
        <v>18</v>
      </c>
      <c r="D3" s="276" t="s">
        <v>18</v>
      </c>
      <c r="E3" s="276"/>
      <c r="F3" s="276"/>
      <c r="G3" s="276"/>
      <c r="H3" s="276"/>
      <c r="I3" s="276"/>
      <c r="J3" s="276"/>
      <c r="K3" s="276"/>
    </row>
    <row r="4" spans="1:14" ht="26.25" x14ac:dyDescent="0.6">
      <c r="A4" s="264" t="str">
        <f>'سرمایه‌گذاری در اوراق بهادار '!A4:Q4</f>
        <v>برای ماه منتهی به 1403/06/31</v>
      </c>
      <c r="B4" s="264" t="s">
        <v>71</v>
      </c>
      <c r="C4" s="264" t="s">
        <v>0</v>
      </c>
      <c r="D4" s="264" t="s">
        <v>0</v>
      </c>
      <c r="E4" s="264"/>
      <c r="F4" s="264"/>
      <c r="G4" s="264"/>
      <c r="H4" s="264"/>
      <c r="I4" s="264"/>
      <c r="J4" s="264"/>
      <c r="K4" s="264"/>
      <c r="L4" s="92"/>
    </row>
    <row r="5" spans="1:14" ht="24" x14ac:dyDescent="0.55000000000000004">
      <c r="B5" s="140"/>
      <c r="C5" s="140"/>
      <c r="D5" s="140"/>
      <c r="E5" s="140"/>
      <c r="F5" s="140"/>
      <c r="G5" s="140"/>
    </row>
    <row r="6" spans="1:14" ht="28.5" x14ac:dyDescent="0.55000000000000004">
      <c r="A6" s="268" t="s">
        <v>61</v>
      </c>
      <c r="B6" s="268"/>
      <c r="C6" s="268"/>
      <c r="D6" s="268"/>
      <c r="E6" s="268"/>
      <c r="F6" s="268"/>
      <c r="G6" s="268"/>
      <c r="H6" s="268"/>
      <c r="I6" s="268"/>
      <c r="J6" s="268"/>
    </row>
    <row r="7" spans="1:14" ht="28.5" x14ac:dyDescent="0.55000000000000004">
      <c r="A7" s="101"/>
      <c r="B7" s="101"/>
      <c r="C7" s="101"/>
      <c r="D7" s="101"/>
      <c r="E7" s="142"/>
      <c r="F7" s="101"/>
      <c r="G7" s="101"/>
      <c r="H7" s="101"/>
      <c r="I7" s="142"/>
      <c r="J7" s="101"/>
    </row>
    <row r="8" spans="1:14" ht="24.75" thickBot="1" x14ac:dyDescent="0.6">
      <c r="A8" s="277" t="s">
        <v>41</v>
      </c>
      <c r="B8" s="277" t="s">
        <v>41</v>
      </c>
      <c r="C8" s="277" t="str">
        <f>'درآمد ناشی از فروش '!C7</f>
        <v>طی شهریور ماه</v>
      </c>
      <c r="D8" s="277" t="s">
        <v>20</v>
      </c>
      <c r="E8" s="277" t="s">
        <v>20</v>
      </c>
      <c r="G8" s="277" t="str">
        <f>'درآمد ناشی از فروش '!K7</f>
        <v>از ابتدای سال مالی تا پایان شهریور ماه</v>
      </c>
      <c r="H8" s="277" t="s">
        <v>21</v>
      </c>
      <c r="I8" s="277" t="s">
        <v>21</v>
      </c>
    </row>
    <row r="9" spans="1:14" ht="32.25" thickBot="1" x14ac:dyDescent="0.6">
      <c r="A9" s="143" t="s">
        <v>42</v>
      </c>
      <c r="C9" s="143" t="s">
        <v>43</v>
      </c>
      <c r="E9" s="144" t="s">
        <v>44</v>
      </c>
      <c r="G9" s="143" t="s">
        <v>43</v>
      </c>
      <c r="I9" s="144" t="s">
        <v>44</v>
      </c>
    </row>
    <row r="10" spans="1:14" ht="24.75" x14ac:dyDescent="0.6">
      <c r="A10" s="99" t="s">
        <v>49</v>
      </c>
      <c r="B10" s="99"/>
      <c r="C10" s="163">
        <v>156516</v>
      </c>
      <c r="D10" s="145"/>
      <c r="E10" s="146">
        <f>C10/$C$15</f>
        <v>0.31933373186461633</v>
      </c>
      <c r="F10" s="145"/>
      <c r="G10" s="163">
        <v>646027522</v>
      </c>
      <c r="H10" s="145"/>
      <c r="I10" s="146">
        <f>G10/$G$15</f>
        <v>0.98733930365729961</v>
      </c>
      <c r="K10" s="147"/>
      <c r="L10" s="148"/>
      <c r="M10" s="147"/>
      <c r="N10" s="148"/>
    </row>
    <row r="11" spans="1:14" ht="24.75" x14ac:dyDescent="0.6">
      <c r="A11" s="99" t="s">
        <v>76</v>
      </c>
      <c r="B11" s="99"/>
      <c r="C11" s="163">
        <v>313157</v>
      </c>
      <c r="D11" s="145"/>
      <c r="E11" s="146">
        <f t="shared" ref="E11:E14" si="0">C11/$C$15</f>
        <v>0.63892249654685562</v>
      </c>
      <c r="F11" s="145"/>
      <c r="G11" s="163">
        <v>2530073</v>
      </c>
      <c r="H11" s="145"/>
      <c r="I11" s="146">
        <f t="shared" ref="I11:I14" si="1">G11/$G$15</f>
        <v>3.8667710414079463E-3</v>
      </c>
      <c r="K11" s="147"/>
      <c r="L11" s="148"/>
      <c r="M11" s="147"/>
      <c r="N11" s="148"/>
    </row>
    <row r="12" spans="1:14" ht="24.75" x14ac:dyDescent="0.6">
      <c r="A12" s="99" t="s">
        <v>83</v>
      </c>
      <c r="B12" s="99"/>
      <c r="C12" s="163">
        <v>6389</v>
      </c>
      <c r="D12" s="145"/>
      <c r="E12" s="146">
        <f t="shared" si="0"/>
        <v>1.3035237374345331E-2</v>
      </c>
      <c r="F12" s="145"/>
      <c r="G12" s="163">
        <v>37535</v>
      </c>
      <c r="H12" s="145"/>
      <c r="I12" s="146">
        <f t="shared" si="1"/>
        <v>5.7365637686836411E-5</v>
      </c>
      <c r="K12" s="147"/>
      <c r="L12" s="148"/>
      <c r="M12" s="147"/>
      <c r="N12" s="148"/>
    </row>
    <row r="13" spans="1:14" ht="24.75" x14ac:dyDescent="0.6">
      <c r="A13" s="99" t="s">
        <v>84</v>
      </c>
      <c r="B13" s="99"/>
      <c r="C13" s="163">
        <v>4801</v>
      </c>
      <c r="D13" s="145"/>
      <c r="E13" s="146">
        <f t="shared" si="0"/>
        <v>9.7953004592630979E-3</v>
      </c>
      <c r="F13" s="145"/>
      <c r="G13" s="163">
        <v>28203</v>
      </c>
      <c r="H13" s="145"/>
      <c r="I13" s="146">
        <f t="shared" si="1"/>
        <v>4.3103319027090644E-5</v>
      </c>
      <c r="K13" s="147"/>
      <c r="L13" s="148"/>
      <c r="M13" s="147"/>
      <c r="N13" s="148"/>
    </row>
    <row r="14" spans="1:14" ht="24.75" x14ac:dyDescent="0.6">
      <c r="A14" s="99" t="s">
        <v>104</v>
      </c>
      <c r="B14" s="99"/>
      <c r="C14" s="163">
        <v>9270</v>
      </c>
      <c r="D14" s="145"/>
      <c r="E14" s="146">
        <f t="shared" si="0"/>
        <v>1.8913233754919583E-2</v>
      </c>
      <c r="F14" s="145"/>
      <c r="G14" s="163">
        <v>5688229</v>
      </c>
      <c r="H14" s="145"/>
      <c r="I14" s="146">
        <f t="shared" si="1"/>
        <v>8.6934563445785484E-3</v>
      </c>
      <c r="K14" s="147"/>
      <c r="L14" s="148"/>
      <c r="M14" s="147"/>
      <c r="N14" s="148"/>
    </row>
    <row r="15" spans="1:14" s="92" customFormat="1" ht="36.75" customHeight="1" thickBot="1" x14ac:dyDescent="0.65">
      <c r="C15" s="303">
        <f>SUM(C10:C14)</f>
        <v>490133</v>
      </c>
      <c r="D15" s="145">
        <f t="shared" ref="D15:J15" si="2">SUM(D10:D12)</f>
        <v>0</v>
      </c>
      <c r="E15" s="149">
        <f>SUM(E10:E14)</f>
        <v>1</v>
      </c>
      <c r="F15" s="145">
        <f t="shared" si="2"/>
        <v>0</v>
      </c>
      <c r="G15" s="303">
        <f>SUM(G10:G14)</f>
        <v>654311562</v>
      </c>
      <c r="H15" s="145">
        <f t="shared" si="2"/>
        <v>0</v>
      </c>
      <c r="I15" s="149">
        <f>SUM(I10:I14)</f>
        <v>1.0000000000000002</v>
      </c>
      <c r="J15" s="92">
        <f t="shared" si="2"/>
        <v>0</v>
      </c>
      <c r="K15" s="98"/>
    </row>
    <row r="16" spans="1:14" ht="23.25" thickTop="1" x14ac:dyDescent="0.55000000000000004">
      <c r="C16" s="150"/>
      <c r="G16" s="150"/>
      <c r="K16" s="151"/>
    </row>
    <row r="17" spans="3:11" x14ac:dyDescent="0.55000000000000004">
      <c r="C17" s="150"/>
      <c r="E17" s="203"/>
      <c r="G17" s="150"/>
      <c r="I17" s="203"/>
      <c r="K17" s="151"/>
    </row>
    <row r="18" spans="3:11" x14ac:dyDescent="0.55000000000000004">
      <c r="C18" s="233"/>
      <c r="E18" s="232"/>
      <c r="G18" s="150"/>
      <c r="I18" s="231"/>
      <c r="K18" s="151"/>
    </row>
    <row r="19" spans="3:11" x14ac:dyDescent="0.55000000000000004">
      <c r="C19" s="234"/>
      <c r="E19" s="232"/>
      <c r="G19" s="147"/>
      <c r="I19" s="231"/>
      <c r="K19" s="151"/>
    </row>
    <row r="20" spans="3:11" x14ac:dyDescent="0.55000000000000004">
      <c r="C20" s="234"/>
      <c r="E20" s="232"/>
      <c r="G20" s="147"/>
      <c r="I20" s="231"/>
      <c r="K20" s="151"/>
    </row>
    <row r="21" spans="3:11" x14ac:dyDescent="0.55000000000000004">
      <c r="C21" s="233"/>
      <c r="E21" s="232"/>
      <c r="G21" s="150"/>
      <c r="I21" s="231"/>
      <c r="K21" s="151"/>
    </row>
    <row r="22" spans="3:11" ht="24.75" x14ac:dyDescent="0.6">
      <c r="C22" s="235"/>
      <c r="E22" s="232"/>
      <c r="G22" s="217"/>
      <c r="I22" s="231"/>
      <c r="K22" s="151"/>
    </row>
    <row r="23" spans="3:11" ht="24.75" x14ac:dyDescent="0.6">
      <c r="C23" s="217"/>
      <c r="G23" s="217"/>
      <c r="K23" s="151"/>
    </row>
    <row r="24" spans="3:11" ht="24.75" x14ac:dyDescent="0.6">
      <c r="C24" s="217"/>
      <c r="G24" s="217"/>
      <c r="K24" s="151"/>
    </row>
    <row r="25" spans="3:11" ht="24.75" x14ac:dyDescent="0.6">
      <c r="C25" s="217"/>
      <c r="G25" s="217"/>
      <c r="K25" s="151"/>
    </row>
    <row r="26" spans="3:11" ht="24.75" x14ac:dyDescent="0.6">
      <c r="C26" s="217"/>
      <c r="G26" s="217"/>
      <c r="K26" s="151"/>
    </row>
    <row r="27" spans="3:11" ht="24.75" x14ac:dyDescent="0.6">
      <c r="C27" s="217"/>
      <c r="K27" s="151"/>
    </row>
    <row r="28" spans="3:11" x14ac:dyDescent="0.55000000000000004">
      <c r="C28" s="147"/>
      <c r="G28" s="147"/>
      <c r="K28" s="151"/>
    </row>
    <row r="29" spans="3:11" x14ac:dyDescent="0.55000000000000004">
      <c r="C29" s="150"/>
      <c r="G29" s="150"/>
      <c r="K29" s="151"/>
    </row>
    <row r="30" spans="3:11" x14ac:dyDescent="0.55000000000000004">
      <c r="K30" s="151"/>
    </row>
    <row r="31" spans="3:11" x14ac:dyDescent="0.55000000000000004">
      <c r="K31" s="151"/>
    </row>
    <row r="32" spans="3:11" x14ac:dyDescent="0.55000000000000004">
      <c r="K32" s="151"/>
    </row>
    <row r="33" spans="11:11" x14ac:dyDescent="0.55000000000000004">
      <c r="K33" s="151"/>
    </row>
    <row r="34" spans="11:11" x14ac:dyDescent="0.55000000000000004">
      <c r="K34" s="151"/>
    </row>
    <row r="35" spans="11:11" x14ac:dyDescent="0.55000000000000004">
      <c r="K35" s="151"/>
    </row>
    <row r="36" spans="11:11" x14ac:dyDescent="0.55000000000000004">
      <c r="K36" s="151"/>
    </row>
    <row r="37" spans="11:11" x14ac:dyDescent="0.55000000000000004">
      <c r="K37" s="151"/>
    </row>
    <row r="38" spans="11:11" x14ac:dyDescent="0.55000000000000004">
      <c r="K38" s="151"/>
    </row>
    <row r="39" spans="11:11" x14ac:dyDescent="0.55000000000000004">
      <c r="K39" s="151"/>
    </row>
    <row r="40" spans="11:11" x14ac:dyDescent="0.55000000000000004">
      <c r="K40" s="151"/>
    </row>
    <row r="41" spans="11:11" x14ac:dyDescent="0.55000000000000004">
      <c r="K41" s="151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L7" sqref="L7"/>
    </sheetView>
  </sheetViews>
  <sheetFormatPr defaultColWidth="12.140625" defaultRowHeight="22.5" x14ac:dyDescent="0.55000000000000004"/>
  <cols>
    <col min="1" max="1" width="42.42578125" style="139" bestFit="1" customWidth="1"/>
    <col min="2" max="2" width="0.5703125" style="139" customWidth="1"/>
    <col min="3" max="3" width="23.42578125" style="139" bestFit="1" customWidth="1"/>
    <col min="4" max="4" width="0.7109375" style="139" customWidth="1"/>
    <col min="5" max="5" width="43.7109375" style="139" customWidth="1"/>
    <col min="6" max="6" width="12.7109375" style="139" bestFit="1" customWidth="1"/>
    <col min="7" max="7" width="14" style="139" bestFit="1" customWidth="1"/>
    <col min="8" max="16384" width="12.140625" style="139"/>
  </cols>
  <sheetData>
    <row r="2" spans="1:13" ht="24" x14ac:dyDescent="0.55000000000000004">
      <c r="A2" s="276" t="s">
        <v>51</v>
      </c>
      <c r="B2" s="276"/>
      <c r="C2" s="276"/>
      <c r="D2" s="276"/>
      <c r="E2" s="276"/>
    </row>
    <row r="3" spans="1:13" ht="24" x14ac:dyDescent="0.55000000000000004">
      <c r="A3" s="276" t="s">
        <v>18</v>
      </c>
      <c r="B3" s="276" t="s">
        <v>18</v>
      </c>
      <c r="C3" s="276" t="s">
        <v>18</v>
      </c>
      <c r="D3" s="276" t="s">
        <v>18</v>
      </c>
      <c r="E3" s="276"/>
    </row>
    <row r="4" spans="1:13" ht="24" x14ac:dyDescent="0.55000000000000004">
      <c r="A4" s="276" t="str">
        <f>'درآمد سپرده بانکی '!A4:K4</f>
        <v>برای ماه منتهی به 1403/06/31</v>
      </c>
      <c r="B4" s="276" t="s">
        <v>0</v>
      </c>
      <c r="C4" s="276" t="s">
        <v>0</v>
      </c>
      <c r="D4" s="276" t="s">
        <v>0</v>
      </c>
      <c r="E4" s="276"/>
    </row>
    <row r="5" spans="1:13" ht="24" x14ac:dyDescent="0.55000000000000004">
      <c r="A5" s="140"/>
      <c r="B5" s="140"/>
      <c r="C5" s="140"/>
      <c r="D5" s="140"/>
      <c r="E5" s="140"/>
    </row>
    <row r="6" spans="1:13" ht="28.5" x14ac:dyDescent="0.55000000000000004">
      <c r="A6" s="268" t="s">
        <v>63</v>
      </c>
      <c r="B6" s="268"/>
      <c r="C6" s="268"/>
      <c r="D6" s="268"/>
      <c r="E6" s="268"/>
    </row>
    <row r="7" spans="1:13" ht="28.5" x14ac:dyDescent="0.55000000000000004">
      <c r="A7" s="101"/>
      <c r="B7" s="101"/>
      <c r="C7" s="101"/>
      <c r="D7" s="101"/>
      <c r="E7" s="101"/>
    </row>
    <row r="8" spans="1:13" ht="24.75" thickBot="1" x14ac:dyDescent="0.6">
      <c r="A8" s="276" t="s">
        <v>45</v>
      </c>
      <c r="C8" s="152" t="str">
        <f>'درآمد ناشی از فروش '!C7</f>
        <v>طی شهریور ماه</v>
      </c>
      <c r="E8" s="153" t="str">
        <f>'درآمد ناشی از فروش '!K7</f>
        <v>از ابتدای سال مالی تا پایان شهریور ماه</v>
      </c>
      <c r="G8" s="97"/>
    </row>
    <row r="9" spans="1:13" ht="24.75" thickBot="1" x14ac:dyDescent="0.6">
      <c r="A9" s="277" t="s">
        <v>45</v>
      </c>
      <c r="C9" s="152" t="s">
        <v>15</v>
      </c>
      <c r="E9" s="152" t="s">
        <v>15</v>
      </c>
      <c r="G9" s="97"/>
    </row>
    <row r="10" spans="1:13" ht="24" x14ac:dyDescent="0.6">
      <c r="A10" s="154" t="s">
        <v>50</v>
      </c>
      <c r="C10" s="196">
        <v>0</v>
      </c>
      <c r="E10" s="162">
        <v>2897379514</v>
      </c>
      <c r="F10" s="97"/>
      <c r="G10" s="147"/>
      <c r="H10" s="147"/>
      <c r="I10" s="147"/>
      <c r="J10" s="147"/>
      <c r="K10" s="147"/>
    </row>
    <row r="11" spans="1:13" ht="24" x14ac:dyDescent="0.6">
      <c r="A11" s="154" t="s">
        <v>75</v>
      </c>
      <c r="C11" s="164">
        <v>179525952</v>
      </c>
      <c r="E11" s="164">
        <v>315565873</v>
      </c>
      <c r="F11" s="97"/>
      <c r="G11" s="147"/>
      <c r="H11" s="147"/>
      <c r="I11" s="147"/>
      <c r="J11" s="147"/>
      <c r="K11" s="147"/>
    </row>
    <row r="12" spans="1:13" ht="27" thickBot="1" x14ac:dyDescent="0.7">
      <c r="A12" s="154" t="s">
        <v>26</v>
      </c>
      <c r="C12" s="317">
        <f>SUM(C10:C11)</f>
        <v>179525952</v>
      </c>
      <c r="D12" s="92"/>
      <c r="E12" s="318">
        <f>SUM(E10:E11)</f>
        <v>3212945387</v>
      </c>
    </row>
    <row r="13" spans="1:13" ht="23.25" thickTop="1" x14ac:dyDescent="0.55000000000000004">
      <c r="M13" s="151"/>
    </row>
    <row r="14" spans="1:13" x14ac:dyDescent="0.55000000000000004">
      <c r="A14"/>
      <c r="B14"/>
      <c r="C14" s="222"/>
      <c r="D14"/>
      <c r="E14" s="222"/>
      <c r="F14" s="222"/>
      <c r="G14"/>
      <c r="H14"/>
      <c r="M14" s="151"/>
    </row>
    <row r="15" spans="1:13" x14ac:dyDescent="0.55000000000000004">
      <c r="A15"/>
      <c r="B15"/>
      <c r="C15" s="222"/>
      <c r="D15"/>
      <c r="E15" s="222"/>
      <c r="F15" s="222"/>
      <c r="G15"/>
      <c r="H15"/>
      <c r="M15" s="151"/>
    </row>
    <row r="16" spans="1:13" x14ac:dyDescent="0.55000000000000004">
      <c r="A16"/>
      <c r="B16"/>
      <c r="C16"/>
      <c r="D16"/>
      <c r="E16"/>
      <c r="F16"/>
      <c r="G16"/>
      <c r="H16"/>
      <c r="M16" s="151"/>
    </row>
    <row r="17" spans="1:13" x14ac:dyDescent="0.55000000000000004">
      <c r="A17"/>
      <c r="B17"/>
      <c r="C17" s="222"/>
      <c r="D17"/>
      <c r="E17" s="222"/>
      <c r="F17"/>
      <c r="G17"/>
      <c r="H17"/>
      <c r="M17" s="151"/>
    </row>
    <row r="18" spans="1:13" x14ac:dyDescent="0.55000000000000004">
      <c r="A18"/>
      <c r="B18"/>
      <c r="C18" s="247"/>
      <c r="D18"/>
      <c r="E18" s="247"/>
      <c r="F18"/>
      <c r="G18"/>
      <c r="H18"/>
      <c r="M18" s="151"/>
    </row>
    <row r="19" spans="1:13" x14ac:dyDescent="0.55000000000000004">
      <c r="A19"/>
      <c r="B19"/>
      <c r="C19"/>
      <c r="D19"/>
      <c r="E19"/>
      <c r="F19"/>
      <c r="G19"/>
      <c r="H19"/>
      <c r="M19" s="151"/>
    </row>
    <row r="20" spans="1:13" x14ac:dyDescent="0.55000000000000004">
      <c r="A20"/>
      <c r="B20"/>
      <c r="C20"/>
      <c r="D20"/>
      <c r="E20"/>
      <c r="F20"/>
      <c r="G20"/>
      <c r="H20"/>
      <c r="M20" s="151"/>
    </row>
    <row r="21" spans="1:13" x14ac:dyDescent="0.55000000000000004">
      <c r="A21"/>
      <c r="B21"/>
      <c r="C21"/>
      <c r="D21"/>
      <c r="E21"/>
      <c r="F21"/>
      <c r="G21"/>
      <c r="H21"/>
      <c r="M21" s="151"/>
    </row>
    <row r="22" spans="1:13" x14ac:dyDescent="0.55000000000000004">
      <c r="A22"/>
      <c r="B22"/>
      <c r="C22"/>
      <c r="D22"/>
      <c r="E22"/>
      <c r="F22"/>
      <c r="G22"/>
      <c r="H22"/>
      <c r="M22" s="151"/>
    </row>
    <row r="23" spans="1:13" x14ac:dyDescent="0.55000000000000004">
      <c r="A23"/>
      <c r="B23"/>
      <c r="C23"/>
      <c r="D23"/>
      <c r="E23"/>
      <c r="F23"/>
      <c r="G23"/>
      <c r="H23"/>
      <c r="M23" s="151"/>
    </row>
    <row r="24" spans="1:13" x14ac:dyDescent="0.55000000000000004">
      <c r="A24"/>
      <c r="B24"/>
      <c r="C24"/>
      <c r="D24"/>
      <c r="E24"/>
      <c r="F24"/>
      <c r="G24"/>
      <c r="H24"/>
      <c r="M24" s="151"/>
    </row>
    <row r="25" spans="1:13" x14ac:dyDescent="0.55000000000000004">
      <c r="A25"/>
      <c r="B25"/>
      <c r="C25"/>
      <c r="D25"/>
      <c r="E25"/>
      <c r="F25"/>
      <c r="G25"/>
      <c r="H25"/>
      <c r="M25" s="151"/>
    </row>
    <row r="26" spans="1:13" x14ac:dyDescent="0.55000000000000004">
      <c r="A26"/>
      <c r="B26"/>
      <c r="C26"/>
      <c r="D26"/>
      <c r="E26"/>
      <c r="F26"/>
      <c r="G26"/>
      <c r="H26"/>
      <c r="M26" s="151"/>
    </row>
    <row r="27" spans="1:13" x14ac:dyDescent="0.55000000000000004">
      <c r="A27"/>
      <c r="B27"/>
      <c r="C27"/>
      <c r="D27"/>
      <c r="E27"/>
      <c r="F27"/>
      <c r="G27"/>
      <c r="H27"/>
      <c r="M27" s="151"/>
    </row>
    <row r="28" spans="1:13" x14ac:dyDescent="0.55000000000000004">
      <c r="A28"/>
      <c r="B28"/>
      <c r="C28"/>
      <c r="D28"/>
      <c r="E28"/>
      <c r="F28"/>
      <c r="G28"/>
      <c r="H28"/>
      <c r="M28" s="151"/>
    </row>
    <row r="29" spans="1:13" x14ac:dyDescent="0.55000000000000004">
      <c r="A29"/>
      <c r="B29"/>
      <c r="C29"/>
      <c r="D29"/>
      <c r="E29"/>
      <c r="F29"/>
      <c r="G29"/>
      <c r="H29"/>
      <c r="M29" s="151"/>
    </row>
    <row r="30" spans="1:13" x14ac:dyDescent="0.55000000000000004">
      <c r="A30"/>
      <c r="B30"/>
      <c r="C30"/>
      <c r="D30"/>
      <c r="E30"/>
      <c r="F30"/>
      <c r="G30"/>
      <c r="H30"/>
      <c r="M30" s="151"/>
    </row>
    <row r="31" spans="1:13" x14ac:dyDescent="0.55000000000000004">
      <c r="A31"/>
      <c r="B31"/>
      <c r="C31"/>
      <c r="D31"/>
      <c r="E31"/>
      <c r="F31"/>
      <c r="G31"/>
      <c r="H31"/>
      <c r="M31" s="151"/>
    </row>
    <row r="32" spans="1:13" x14ac:dyDescent="0.55000000000000004">
      <c r="A32"/>
      <c r="B32"/>
      <c r="C32"/>
      <c r="D32"/>
      <c r="E32"/>
      <c r="F32"/>
      <c r="G32"/>
      <c r="H32"/>
      <c r="M32" s="151"/>
    </row>
    <row r="33" spans="13:13" x14ac:dyDescent="0.55000000000000004">
      <c r="M33" s="151"/>
    </row>
    <row r="34" spans="13:13" x14ac:dyDescent="0.55000000000000004">
      <c r="M34" s="151"/>
    </row>
    <row r="35" spans="13:13" x14ac:dyDescent="0.55000000000000004">
      <c r="M35" s="151"/>
    </row>
    <row r="36" spans="13:13" x14ac:dyDescent="0.55000000000000004">
      <c r="M36" s="151"/>
    </row>
    <row r="37" spans="13:13" x14ac:dyDescent="0.55000000000000004">
      <c r="M37" s="151"/>
    </row>
    <row r="38" spans="13:13" x14ac:dyDescent="0.55000000000000004">
      <c r="M38" s="151"/>
    </row>
    <row r="39" spans="13:13" x14ac:dyDescent="0.55000000000000004">
      <c r="M39" s="151"/>
    </row>
    <row r="40" spans="13:13" x14ac:dyDescent="0.55000000000000004">
      <c r="M40" s="151"/>
    </row>
    <row r="41" spans="13:13" x14ac:dyDescent="0.55000000000000004">
      <c r="M41" s="151"/>
    </row>
    <row r="42" spans="13:13" x14ac:dyDescent="0.55000000000000004">
      <c r="M42" s="151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Leili Kamyab</cp:lastModifiedBy>
  <cp:lastPrinted>2023-04-24T13:57:09Z</cp:lastPrinted>
  <dcterms:created xsi:type="dcterms:W3CDTF">2019-07-05T09:08:54Z</dcterms:created>
  <dcterms:modified xsi:type="dcterms:W3CDTF">2024-09-25T12:30:07Z</dcterms:modified>
</cp:coreProperties>
</file>