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4 صندوق آهنگ سهام کیان\گزارش ماهانه\سال 1403\08 آبان\"/>
    </mc:Choice>
  </mc:AlternateContent>
  <xr:revisionPtr revIDLastSave="0" documentId="13_ncr:1_{2D58E88C-53C1-428E-B757-682C37047F89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'!$A$8:$X$8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سهام!$G$36:$G$73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'!$A$9:$A$27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'!$A$1:$S$26</definedName>
    <definedName name="_xlnm.Print_Area" localSheetId="13">'درآمد ناشی از تغییر قیمت اوراق '!$A$1:$Q$31</definedName>
    <definedName name="_xlnm.Print_Area" localSheetId="12">'درآمد ناشی از فروش '!$A$1:$Q$37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'!$A$1:$K$16</definedName>
    <definedName name="_xlnm.Print_Area" localSheetId="6">'سرمایه‌گذاری در اوراق بهادار '!$A$1:$Q$12</definedName>
    <definedName name="_xlnm.Print_Area" localSheetId="5">'سرمایه‌گذاری در سهام '!$A$1:$U$44</definedName>
    <definedName name="_xlnm.Print_Area" localSheetId="1">سهام!$A$1:$Z$34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1" l="1"/>
  <c r="O12" i="11"/>
  <c r="O13" i="11"/>
  <c r="O14" i="11"/>
  <c r="O15" i="11"/>
  <c r="O16" i="11"/>
  <c r="O17" i="11"/>
  <c r="O18" i="11"/>
  <c r="O19" i="11"/>
  <c r="O22" i="11"/>
  <c r="O25" i="11"/>
  <c r="O30" i="11"/>
  <c r="O32" i="11"/>
  <c r="O34" i="11"/>
  <c r="O35" i="11"/>
  <c r="O38" i="11"/>
  <c r="O39" i="11"/>
  <c r="O40" i="11"/>
  <c r="O41" i="11"/>
  <c r="O42" i="11"/>
  <c r="O10" i="11"/>
  <c r="E11" i="11"/>
  <c r="E12" i="11"/>
  <c r="E13" i="11"/>
  <c r="E14" i="11"/>
  <c r="E15" i="11"/>
  <c r="E16" i="11"/>
  <c r="E17" i="11"/>
  <c r="E18" i="11"/>
  <c r="E19" i="11"/>
  <c r="E22" i="11"/>
  <c r="E25" i="11"/>
  <c r="E30" i="11"/>
  <c r="E32" i="11"/>
  <c r="E34" i="11"/>
  <c r="E35" i="11"/>
  <c r="E38" i="11"/>
  <c r="E39" i="11"/>
  <c r="E40" i="11"/>
  <c r="E41" i="11"/>
  <c r="E42" i="11"/>
  <c r="E10" i="11"/>
  <c r="I10" i="9" l="1"/>
  <c r="I11" i="9"/>
  <c r="I36" i="9" s="1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9" i="9"/>
  <c r="Q30" i="10"/>
  <c r="O30" i="10"/>
  <c r="M30" i="10"/>
  <c r="I30" i="10"/>
  <c r="G30" i="10"/>
  <c r="E30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9" i="10"/>
  <c r="O36" i="9"/>
  <c r="M36" i="9"/>
  <c r="G36" i="9"/>
  <c r="E36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9" i="9"/>
  <c r="Q36" i="9" s="1"/>
  <c r="M14" i="7"/>
  <c r="K14" i="7"/>
  <c r="I14" i="7"/>
  <c r="G14" i="7"/>
  <c r="E14" i="7"/>
  <c r="C14" i="7"/>
  <c r="M10" i="7"/>
  <c r="M11" i="7"/>
  <c r="M12" i="7"/>
  <c r="M13" i="7"/>
  <c r="M9" i="7"/>
  <c r="G10" i="7"/>
  <c r="G11" i="7"/>
  <c r="G12" i="7"/>
  <c r="G13" i="7"/>
  <c r="G9" i="7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9" i="8"/>
  <c r="E12" i="14"/>
  <c r="C12" i="14"/>
  <c r="I11" i="13"/>
  <c r="I15" i="13" s="1"/>
  <c r="I12" i="13"/>
  <c r="I13" i="13"/>
  <c r="I14" i="13"/>
  <c r="I10" i="13"/>
  <c r="E11" i="13"/>
  <c r="E12" i="13"/>
  <c r="E13" i="13"/>
  <c r="E15" i="13" s="1"/>
  <c r="E14" i="13"/>
  <c r="E10" i="13"/>
  <c r="G15" i="13"/>
  <c r="E10" i="15" s="1"/>
  <c r="I10" i="15" s="1"/>
  <c r="C15" i="13"/>
  <c r="O43" i="11"/>
  <c r="M43" i="11"/>
  <c r="E43" i="11"/>
  <c r="E11" i="15"/>
  <c r="I11" i="15" s="1"/>
  <c r="K10" i="6"/>
  <c r="K11" i="6"/>
  <c r="K12" i="6"/>
  <c r="K13" i="6"/>
  <c r="K14" i="6"/>
  <c r="K9" i="6"/>
  <c r="Y12" i="1" l="1"/>
  <c r="W33" i="1"/>
  <c r="U33" i="1"/>
  <c r="O33" i="1"/>
  <c r="K33" i="1"/>
  <c r="G33" i="1"/>
  <c r="E33" i="1"/>
  <c r="C43" i="11" l="1"/>
  <c r="G11" i="11" l="1"/>
  <c r="I11" i="11" s="1"/>
  <c r="K11" i="11" s="1"/>
  <c r="G12" i="11"/>
  <c r="I12" i="11" s="1"/>
  <c r="K12" i="11" s="1"/>
  <c r="G13" i="11"/>
  <c r="I13" i="11" s="1"/>
  <c r="K13" i="11" s="1"/>
  <c r="G14" i="11"/>
  <c r="I14" i="11" s="1"/>
  <c r="K14" i="11" s="1"/>
  <c r="G15" i="11"/>
  <c r="I15" i="11" s="1"/>
  <c r="K15" i="11" s="1"/>
  <c r="G16" i="11"/>
  <c r="I16" i="11" s="1"/>
  <c r="K16" i="11" s="1"/>
  <c r="G17" i="11"/>
  <c r="I17" i="11" s="1"/>
  <c r="K17" i="11" s="1"/>
  <c r="G18" i="11"/>
  <c r="I18" i="11" s="1"/>
  <c r="K18" i="11" s="1"/>
  <c r="G19" i="11"/>
  <c r="I19" i="11" s="1"/>
  <c r="K19" i="11" s="1"/>
  <c r="G20" i="11"/>
  <c r="I20" i="11" s="1"/>
  <c r="K20" i="11" s="1"/>
  <c r="G21" i="11"/>
  <c r="I21" i="11" s="1"/>
  <c r="K21" i="11" s="1"/>
  <c r="G22" i="11"/>
  <c r="I22" i="11" s="1"/>
  <c r="K22" i="11" s="1"/>
  <c r="G23" i="11"/>
  <c r="I23" i="11" s="1"/>
  <c r="K23" i="11" s="1"/>
  <c r="G24" i="11"/>
  <c r="I24" i="11" s="1"/>
  <c r="K24" i="11" s="1"/>
  <c r="G25" i="11"/>
  <c r="I25" i="11" s="1"/>
  <c r="K25" i="11" s="1"/>
  <c r="G26" i="11"/>
  <c r="I26" i="11" s="1"/>
  <c r="K26" i="11" s="1"/>
  <c r="G27" i="11"/>
  <c r="I27" i="11" s="1"/>
  <c r="K27" i="11" s="1"/>
  <c r="G28" i="11"/>
  <c r="I28" i="11" s="1"/>
  <c r="K28" i="11" s="1"/>
  <c r="G29" i="11"/>
  <c r="I29" i="11" s="1"/>
  <c r="K29" i="11" s="1"/>
  <c r="G30" i="11"/>
  <c r="I30" i="11" s="1"/>
  <c r="K30" i="11" s="1"/>
  <c r="G31" i="11"/>
  <c r="I31" i="11" s="1"/>
  <c r="K31" i="11" s="1"/>
  <c r="G32" i="11"/>
  <c r="I32" i="11" s="1"/>
  <c r="K32" i="11" s="1"/>
  <c r="G33" i="11"/>
  <c r="I33" i="11" s="1"/>
  <c r="K33" i="11" s="1"/>
  <c r="G34" i="11"/>
  <c r="I34" i="11" s="1"/>
  <c r="K34" i="11" s="1"/>
  <c r="G35" i="11"/>
  <c r="I35" i="11" s="1"/>
  <c r="K35" i="11" s="1"/>
  <c r="G36" i="11"/>
  <c r="I36" i="11" s="1"/>
  <c r="K36" i="11" s="1"/>
  <c r="G37" i="11"/>
  <c r="I37" i="11" s="1"/>
  <c r="K37" i="11" s="1"/>
  <c r="G38" i="11"/>
  <c r="I38" i="11" s="1"/>
  <c r="K38" i="11" s="1"/>
  <c r="G39" i="11"/>
  <c r="I39" i="11" s="1"/>
  <c r="K39" i="11" s="1"/>
  <c r="G40" i="11"/>
  <c r="I40" i="11" s="1"/>
  <c r="K40" i="11" s="1"/>
  <c r="G41" i="11"/>
  <c r="I41" i="11" s="1"/>
  <c r="K41" i="11" s="1"/>
  <c r="G42" i="11"/>
  <c r="I42" i="11" s="1"/>
  <c r="K42" i="11" s="1"/>
  <c r="G10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11" i="11"/>
  <c r="Q10" i="11"/>
  <c r="Q13" i="1"/>
  <c r="Q12" i="1"/>
  <c r="K15" i="6"/>
  <c r="I7" i="8"/>
  <c r="C8" i="14"/>
  <c r="C8" i="13"/>
  <c r="C8" i="18"/>
  <c r="I43" i="10"/>
  <c r="Q25" i="8"/>
  <c r="O25" i="8"/>
  <c r="K25" i="8"/>
  <c r="I25" i="8"/>
  <c r="Q43" i="11" l="1"/>
  <c r="G43" i="11"/>
  <c r="I10" i="11"/>
  <c r="S25" i="8"/>
  <c r="M25" i="8"/>
  <c r="I15" i="6"/>
  <c r="G15" i="6"/>
  <c r="E15" i="6"/>
  <c r="C15" i="6"/>
  <c r="Y13" i="1"/>
  <c r="Y14" i="1"/>
  <c r="Y15" i="1"/>
  <c r="Y16" i="1"/>
  <c r="Y17" i="1"/>
  <c r="Y18" i="1"/>
  <c r="Y19" i="1"/>
  <c r="Y20" i="1"/>
  <c r="Y21" i="1"/>
  <c r="Y33" i="1" s="1"/>
  <c r="Y22" i="1"/>
  <c r="Y23" i="1"/>
  <c r="Y24" i="1"/>
  <c r="Y25" i="1"/>
  <c r="Y26" i="1"/>
  <c r="Y27" i="1"/>
  <c r="Y28" i="1"/>
  <c r="Y29" i="1"/>
  <c r="Y30" i="1"/>
  <c r="Y31" i="1"/>
  <c r="Y32" i="1"/>
  <c r="S11" i="11"/>
  <c r="U11" i="11" s="1"/>
  <c r="S12" i="11"/>
  <c r="U12" i="11" s="1"/>
  <c r="S13" i="11"/>
  <c r="U13" i="11" s="1"/>
  <c r="S14" i="11"/>
  <c r="U14" i="11" s="1"/>
  <c r="S15" i="11"/>
  <c r="U15" i="11" s="1"/>
  <c r="S16" i="11"/>
  <c r="U16" i="11" s="1"/>
  <c r="S17" i="11"/>
  <c r="U17" i="11" s="1"/>
  <c r="S18" i="11"/>
  <c r="U18" i="11" s="1"/>
  <c r="S19" i="11"/>
  <c r="U19" i="11" s="1"/>
  <c r="S20" i="11"/>
  <c r="U20" i="11" s="1"/>
  <c r="S21" i="11"/>
  <c r="U21" i="11" s="1"/>
  <c r="S22" i="11"/>
  <c r="U22" i="11" s="1"/>
  <c r="S23" i="11"/>
  <c r="U23" i="11" s="1"/>
  <c r="S24" i="11"/>
  <c r="U24" i="11" s="1"/>
  <c r="S25" i="11"/>
  <c r="U25" i="11" s="1"/>
  <c r="S26" i="11"/>
  <c r="U26" i="11" s="1"/>
  <c r="S27" i="11"/>
  <c r="U27" i="11" s="1"/>
  <c r="S28" i="11"/>
  <c r="U28" i="11" s="1"/>
  <c r="S29" i="11"/>
  <c r="U29" i="11" s="1"/>
  <c r="S30" i="11"/>
  <c r="U30" i="11" s="1"/>
  <c r="S31" i="11"/>
  <c r="U31" i="11" s="1"/>
  <c r="S32" i="11"/>
  <c r="U32" i="11" s="1"/>
  <c r="S33" i="11"/>
  <c r="U33" i="11" s="1"/>
  <c r="S34" i="11"/>
  <c r="U34" i="11" s="1"/>
  <c r="S35" i="11"/>
  <c r="U35" i="11" s="1"/>
  <c r="S36" i="11"/>
  <c r="U36" i="11" s="1"/>
  <c r="S37" i="11"/>
  <c r="U37" i="11" s="1"/>
  <c r="S38" i="11"/>
  <c r="U38" i="11" s="1"/>
  <c r="S39" i="11"/>
  <c r="U39" i="11" s="1"/>
  <c r="S40" i="11"/>
  <c r="U40" i="11" s="1"/>
  <c r="S41" i="11"/>
  <c r="U41" i="11" s="1"/>
  <c r="S42" i="11"/>
  <c r="U42" i="11" s="1"/>
  <c r="I43" i="11" l="1"/>
  <c r="K10" i="11"/>
  <c r="K43" i="11" s="1"/>
  <c r="S10" i="1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U10" i="11" l="1"/>
  <c r="U43" i="11" s="1"/>
  <c r="S43" i="11"/>
  <c r="E9" i="15" l="1"/>
  <c r="A4" i="6"/>
  <c r="I9" i="15" l="1"/>
  <c r="I12" i="15" s="1"/>
  <c r="E12" i="15"/>
  <c r="G11" i="15" l="1"/>
  <c r="G10" i="15"/>
  <c r="G9" i="15"/>
  <c r="I7" i="6"/>
  <c r="A3" i="6"/>
  <c r="A2" i="6"/>
  <c r="O7" i="8"/>
  <c r="K10" i="22"/>
  <c r="I10" i="22"/>
  <c r="E10" i="22"/>
  <c r="C10" i="22"/>
  <c r="M9" i="22"/>
  <c r="G9" i="22"/>
  <c r="G12" i="15" l="1"/>
  <c r="G10" i="22"/>
  <c r="M10" i="22"/>
  <c r="C7" i="6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E8" i="14" l="1"/>
  <c r="G8" i="13"/>
  <c r="K8" i="18"/>
  <c r="J15" i="13" l="1"/>
  <c r="H15" i="13"/>
  <c r="F15" i="13"/>
  <c r="D15" i="13"/>
  <c r="R11" i="18"/>
  <c r="C4" i="18"/>
  <c r="A3" i="18"/>
  <c r="A3" i="13" s="1"/>
  <c r="AA34" i="11"/>
  <c r="R19" i="8"/>
  <c r="P19" i="8"/>
  <c r="N19" i="8"/>
  <c r="L19" i="8"/>
  <c r="J19" i="8"/>
  <c r="A4" i="15"/>
  <c r="A4" i="7" s="1"/>
  <c r="A4" i="22" l="1"/>
  <c r="A4" i="8"/>
  <c r="A4" i="10" s="1"/>
  <c r="A4" i="9" s="1"/>
  <c r="A4" i="11" l="1"/>
  <c r="A4" i="18" s="1"/>
  <c r="A4" i="13" s="1"/>
  <c r="A4" i="14" s="1"/>
  <c r="J27" i="9"/>
  <c r="N27" i="9"/>
  <c r="L27" i="9"/>
  <c r="H27" i="9"/>
  <c r="P27" i="9"/>
</calcChain>
</file>

<file path=xl/sharedStrings.xml><?xml version="1.0" encoding="utf-8"?>
<sst xmlns="http://schemas.openxmlformats.org/spreadsheetml/2006/main" count="492" uniqueCount="153">
  <si>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</si>
  <si>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</si>
  <si>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</si>
  <si>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</si>
  <si>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</si>
  <si>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</si>
  <si>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</si>
  <si>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</si>
  <si>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</si>
  <si>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</si>
  <si>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</si>
  <si>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</si>
  <si>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</si>
  <si>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</si>
  <si>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</si>
  <si>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</si>
  <si>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</si>
  <si>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</si>
  <si>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</si>
  <si>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</si>
  <si>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</si>
  <si>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</si>
  <si>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</si>
  <si>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</si>
  <si>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</si>
  <si>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</si>
  <si>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</si>
  <si>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</si>
  <si>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</si>
  <si>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</si>
  <si>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</si>
  <si>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</si>
  <si>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</si>
  <si>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</si>
  <si>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</si>
  <si>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</si>
  <si>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</si>
  <si>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</si>
  <si>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</si>
  <si>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</si>
  <si>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</si>
  <si>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</si>
  <si>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</si>
  <si>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</si>
  <si>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</si>
  <si>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</si>
  <si>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</si>
  <si>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</si>
  <si>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</si>
  <si>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</si>
  <si>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</si>
  <si>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</si>
  <si>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</si>
  <si>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</si>
  <si>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</si>
  <si>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</si>
  <si>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</si>
  <si>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</si>
  <si>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</si>
  <si>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</si>
  <si>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</si>
  <si>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</si>
  <si>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</si>
  <si>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</si>
  <si>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</si>
  <si>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</si>
  <si>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</si>
  <si>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</si>
  <si>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</si>
  <si>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</si>
  <si>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</si>
  <si>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</si>
  <si>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</si>
  <si>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</si>
  <si>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</si>
  <si>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</si>
  <si>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</si>
  <si>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</si>
  <si>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</si>
  <si>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</si>
  <si>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</si>
  <si>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</si>
  <si>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</si>
  <si>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</si>
  <si>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</si>
  <si>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</si>
  <si>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</si>
  <si>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</si>
  <si>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</si>
  <si>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</si>
  <si>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</si>
  <si>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</si>
  <si>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</si>
  <si>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</si>
  <si>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</si>
  <si>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</si>
  <si>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</si>
  <si>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</si>
  <si>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</si>
  <si>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</si>
  <si>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</si>
  <si>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</si>
  <si>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</si>
  <si>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</si>
  <si>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</si>
  <si>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</si>
  <si>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</si>
  <si>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</si>
  <si>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</si>
  <si>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</si>
  <si>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</si>
  <si>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</si>
  <si>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</si>
  <si>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</si>
  <si>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</si>
  <si>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</si>
  <si>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</si>
  <si>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</si>
  <si>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</si>
  <si>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</si>
  <si>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</si>
  <si>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</si>
  <si>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</si>
  <si>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</si>
  <si>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</si>
  <si>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</si>
  <si>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</si>
  <si>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</si>
  <si>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</si>
  <si>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</si>
  <si>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1403/04/19</t>
  </si>
  <si>
    <t>1403/04/28</t>
  </si>
  <si>
    <t>سپید ماکیان</t>
  </si>
  <si>
    <t>موتوژن‌</t>
  </si>
  <si>
    <t>پالایش نفت تبریز</t>
  </si>
  <si>
    <t>فولاد کاوه جنوب کیش</t>
  </si>
  <si>
    <t>بانک دی حافظ 0204407753001</t>
  </si>
  <si>
    <t>بانک ملی الوند 0228569775003</t>
  </si>
  <si>
    <t>1403/05/11</t>
  </si>
  <si>
    <t>شیشه‌ و گاز</t>
  </si>
  <si>
    <t>شیشه‌ همدان‌</t>
  </si>
  <si>
    <t>ح . موتوژن‌</t>
  </si>
  <si>
    <t>شرکت ارتباطات سیار ایران</t>
  </si>
  <si>
    <t>کاشی‌ الوند</t>
  </si>
  <si>
    <t>1403/07/30</t>
  </si>
  <si>
    <t>1403/07/08</t>
  </si>
  <si>
    <t>1403/06/28</t>
  </si>
  <si>
    <t>برای ماه منتهی به 1403/08/30</t>
  </si>
  <si>
    <t>1403/08/30</t>
  </si>
  <si>
    <t>طی آبان ماه</t>
  </si>
  <si>
    <t>از ابتدای سال مالی تا پایان آبان ماه</t>
  </si>
  <si>
    <t xml:space="preserve">از ابتدای سال مالی تا پایان آبان ماه </t>
  </si>
  <si>
    <t xml:space="preserve"> منتهی به 1403/08/30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</si>
</sst>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_-* #,##0.0000_-;_-* #,##0.0000\-;_-* &quot;-&quot;??_-;_-@_-"/>
  </numFmts>
  <fonts count="62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20"/>
      <color rgb="FFFFFF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28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C4D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8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9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0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167" fontId="11" fillId="0" borderId="0" xfId="2" applyNumberFormat="1" applyFont="1" applyFill="1" applyAlignment="1">
      <alignment vertical="center"/>
    </xf>
    <xf numFmtId="165" fontId="11" fillId="0" borderId="0" xfId="0" applyNumberFormat="1" applyFont="1" applyAlignment="1">
      <alignment wrapText="1"/>
    </xf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46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right" vertical="center" readingOrder="2"/>
    </xf>
    <xf numFmtId="3" fontId="48" fillId="0" borderId="0" xfId="0" applyNumberFormat="1" applyFont="1" applyFill="1" applyAlignment="1">
      <alignment horizontal="right" vertical="center" readingOrder="2"/>
    </xf>
    <xf numFmtId="0" fontId="48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4" fillId="0" borderId="0" xfId="0" applyNumberFormat="1" applyFont="1" applyFill="1"/>
    <xf numFmtId="165" fontId="3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vertical="center"/>
    </xf>
    <xf numFmtId="3" fontId="42" fillId="0" borderId="0" xfId="0" applyNumberFormat="1" applyFont="1" applyFill="1"/>
    <xf numFmtId="3" fontId="38" fillId="0" borderId="0" xfId="0" applyNumberFormat="1" applyFont="1" applyFill="1"/>
    <xf numFmtId="3" fontId="43" fillId="0" borderId="0" xfId="0" applyNumberFormat="1" applyFont="1" applyFill="1"/>
    <xf numFmtId="3" fontId="37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/>
    <xf numFmtId="3" fontId="33" fillId="0" borderId="0" xfId="0" applyNumberFormat="1" applyFont="1" applyFill="1"/>
    <xf numFmtId="168" fontId="11" fillId="0" borderId="0" xfId="0" applyNumberFormat="1" applyFont="1" applyFill="1"/>
    <xf numFmtId="3" fontId="11" fillId="0" borderId="0" xfId="0" applyNumberFormat="1" applyFont="1" applyFill="1"/>
    <xf numFmtId="165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165" fontId="3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36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49" fillId="0" borderId="10" xfId="0" applyFont="1" applyBorder="1" applyAlignment="1">
      <alignment vertical="top"/>
    </xf>
    <xf numFmtId="0" fontId="49" fillId="0" borderId="0" xfId="0" applyFont="1" applyAlignment="1">
      <alignment vertical="top"/>
    </xf>
    <xf numFmtId="0" fontId="0" fillId="0" borderId="0" xfId="0" applyAlignment="1">
      <alignment horizontal="left"/>
    </xf>
    <xf numFmtId="3" fontId="49" fillId="0" borderId="10" xfId="0" applyNumberFormat="1" applyFont="1" applyBorder="1" applyAlignment="1">
      <alignment horizontal="right" vertical="top"/>
    </xf>
    <xf numFmtId="3" fontId="49" fillId="0" borderId="0" xfId="0" applyNumberFormat="1" applyFont="1" applyAlignment="1">
      <alignment horizontal="right" vertical="top"/>
    </xf>
    <xf numFmtId="3" fontId="49" fillId="0" borderId="11" xfId="0" applyNumberFormat="1" applyFont="1" applyBorder="1" applyAlignment="1">
      <alignment horizontal="right" vertical="top"/>
    </xf>
    <xf numFmtId="2" fontId="8" fillId="0" borderId="2" xfId="1" applyNumberFormat="1" applyFont="1" applyFill="1" applyBorder="1" applyAlignment="1">
      <alignment horizontal="center" vertical="center"/>
    </xf>
    <xf numFmtId="3" fontId="37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/>
    </xf>
    <xf numFmtId="3" fontId="51" fillId="0" borderId="0" xfId="0" applyNumberFormat="1" applyFont="1" applyAlignment="1">
      <alignment horizontal="right" vertical="top"/>
    </xf>
    <xf numFmtId="0" fontId="30" fillId="0" borderId="0" xfId="0" applyFont="1" applyFill="1"/>
    <xf numFmtId="10" fontId="24" fillId="0" borderId="0" xfId="0" applyNumberFormat="1" applyFont="1" applyFill="1"/>
    <xf numFmtId="41" fontId="53" fillId="0" borderId="0" xfId="0" applyNumberFormat="1" applyFont="1" applyFill="1"/>
    <xf numFmtId="3" fontId="55" fillId="0" borderId="0" xfId="0" applyNumberFormat="1" applyFont="1" applyFill="1"/>
    <xf numFmtId="41" fontId="56" fillId="0" borderId="0" xfId="0" applyNumberFormat="1" applyFont="1" applyFill="1" applyAlignment="1">
      <alignment vertical="center"/>
    </xf>
    <xf numFmtId="0" fontId="56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right" vertical="center"/>
    </xf>
    <xf numFmtId="4" fontId="51" fillId="0" borderId="10" xfId="0" applyNumberFormat="1" applyFont="1" applyBorder="1" applyAlignment="1">
      <alignment horizontal="center" vertical="top"/>
    </xf>
    <xf numFmtId="0" fontId="57" fillId="0" borderId="0" xfId="0" applyFont="1" applyAlignment="1">
      <alignment horizontal="center"/>
    </xf>
    <xf numFmtId="4" fontId="51" fillId="0" borderId="0" xfId="0" applyNumberFormat="1" applyFont="1" applyBorder="1" applyAlignment="1">
      <alignment horizontal="center" vertical="top"/>
    </xf>
    <xf numFmtId="0" fontId="57" fillId="0" borderId="0" xfId="0" applyFont="1" applyBorder="1" applyAlignment="1">
      <alignment horizontal="center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center" vertical="top"/>
    </xf>
    <xf numFmtId="0" fontId="8" fillId="0" borderId="7" xfId="0" applyFont="1" applyFill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 applyFill="1"/>
    <xf numFmtId="3" fontId="58" fillId="3" borderId="0" xfId="0" applyNumberFormat="1" applyFont="1" applyFill="1" applyAlignment="1">
      <alignment horizontal="center" vertical="top"/>
    </xf>
    <xf numFmtId="10" fontId="29" fillId="0" borderId="0" xfId="0" applyNumberFormat="1" applyFont="1" applyFill="1"/>
    <xf numFmtId="167" fontId="24" fillId="0" borderId="0" xfId="0" applyNumberFormat="1" applyFont="1" applyFill="1"/>
    <xf numFmtId="0" fontId="24" fillId="0" borderId="0" xfId="0" applyFont="1" applyFill="1"/>
    <xf numFmtId="165" fontId="24" fillId="0" borderId="0" xfId="0" applyNumberFormat="1" applyFont="1" applyFill="1"/>
    <xf numFmtId="168" fontId="24" fillId="0" borderId="0" xfId="0" applyNumberFormat="1" applyFont="1" applyFill="1"/>
    <xf numFmtId="10" fontId="52" fillId="2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center"/>
    </xf>
    <xf numFmtId="43" fontId="49" fillId="0" borderId="10" xfId="0" applyNumberFormat="1" applyFont="1" applyBorder="1" applyAlignment="1">
      <alignment horizontal="right" vertical="top"/>
    </xf>
    <xf numFmtId="41" fontId="0" fillId="0" borderId="0" xfId="0" applyNumberFormat="1"/>
    <xf numFmtId="41" fontId="24" fillId="0" borderId="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6" fillId="0" borderId="0" xfId="0" applyFont="1" applyFill="1"/>
    <xf numFmtId="10" fontId="4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right" vertical="top"/>
    </xf>
    <xf numFmtId="165" fontId="46" fillId="0" borderId="7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3" borderId="0" xfId="0" applyNumberFormat="1" applyFont="1" applyFill="1" applyAlignment="1">
      <alignment horizontal="center" vertical="top"/>
    </xf>
    <xf numFmtId="3" fontId="32" fillId="3" borderId="0" xfId="0" applyNumberFormat="1" applyFont="1" applyFill="1" applyBorder="1" applyAlignment="1">
      <alignment horizontal="center" vertical="top"/>
    </xf>
    <xf numFmtId="41" fontId="59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10" fontId="59" fillId="0" borderId="0" xfId="0" applyNumberFormat="1" applyFont="1" applyFill="1" applyAlignment="1">
      <alignment horizontal="center" vertical="center"/>
    </xf>
    <xf numFmtId="10" fontId="59" fillId="0" borderId="0" xfId="0" applyNumberFormat="1" applyFont="1" applyFill="1" applyAlignment="1">
      <alignment vertical="center"/>
    </xf>
    <xf numFmtId="164" fontId="11" fillId="0" borderId="0" xfId="2" applyFont="1" applyFill="1" applyAlignment="1">
      <alignment horizontal="center"/>
    </xf>
    <xf numFmtId="37" fontId="29" fillId="0" borderId="0" xfId="0" applyNumberFormat="1" applyFont="1" applyFill="1" applyAlignment="1">
      <alignment horizontal="right" vertical="center"/>
    </xf>
    <xf numFmtId="167" fontId="11" fillId="0" borderId="0" xfId="2" applyNumberFormat="1" applyFont="1" applyFill="1"/>
    <xf numFmtId="165" fontId="13" fillId="0" borderId="0" xfId="2" applyNumberFormat="1" applyFont="1" applyFill="1"/>
    <xf numFmtId="167" fontId="8" fillId="0" borderId="0" xfId="2" applyNumberFormat="1" applyFont="1" applyFill="1" applyAlignment="1">
      <alignment horizontal="center"/>
    </xf>
    <xf numFmtId="167" fontId="29" fillId="0" borderId="0" xfId="2" applyNumberFormat="1" applyFont="1" applyFill="1" applyAlignment="1">
      <alignment vertical="center"/>
    </xf>
    <xf numFmtId="167" fontId="61" fillId="0" borderId="0" xfId="2" applyNumberFormat="1" applyFont="1" applyFill="1" applyAlignment="1">
      <alignment vertical="center"/>
    </xf>
    <xf numFmtId="3" fontId="0" fillId="0" borderId="0" xfId="0" applyNumberFormat="1"/>
    <xf numFmtId="166" fontId="0" fillId="0" borderId="0" xfId="0" applyNumberFormat="1"/>
    <xf numFmtId="3" fontId="32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horizontal="center" vertical="center"/>
    </xf>
    <xf numFmtId="167" fontId="24" fillId="0" borderId="0" xfId="2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center"/>
    </xf>
    <xf numFmtId="165" fontId="4" fillId="0" borderId="0" xfId="0" applyNumberFormat="1" applyFont="1" applyFill="1" applyAlignment="1"/>
    <xf numFmtId="3" fontId="4" fillId="0" borderId="0" xfId="0" applyNumberFormat="1" applyFont="1" applyFill="1" applyAlignment="1"/>
    <xf numFmtId="167" fontId="11" fillId="0" borderId="0" xfId="2" applyNumberFormat="1" applyFont="1" applyFill="1" applyAlignment="1"/>
    <xf numFmtId="0" fontId="3" fillId="0" borderId="1" xfId="0" applyFont="1" applyFill="1" applyBorder="1" applyAlignment="1">
      <alignment horizontal="center" vertical="center"/>
    </xf>
    <xf numFmtId="41" fontId="52" fillId="2" borderId="0" xfId="0" applyNumberFormat="1" applyFont="1" applyFill="1"/>
    <xf numFmtId="0" fontId="12" fillId="0" borderId="0" xfId="0" applyFont="1" applyFill="1" applyAlignment="1">
      <alignment horizontal="center" vertical="center" wrapText="1"/>
    </xf>
    <xf numFmtId="3" fontId="24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Fill="1"/>
    <xf numFmtId="167" fontId="60" fillId="0" borderId="0" xfId="2" applyNumberFormat="1" applyFont="1" applyFill="1"/>
    <xf numFmtId="41" fontId="24" fillId="0" borderId="1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6" fillId="0" borderId="7" xfId="0" applyFont="1" applyFill="1" applyBorder="1"/>
    <xf numFmtId="0" fontId="12" fillId="0" borderId="10" xfId="0" applyFont="1" applyBorder="1" applyAlignment="1">
      <alignment horizontal="right" vertical="top"/>
    </xf>
    <xf numFmtId="165" fontId="8" fillId="0" borderId="2" xfId="0" applyNumberFormat="1" applyFont="1" applyFill="1" applyBorder="1" applyAlignment="1">
      <alignment horizontal="right" vertical="center"/>
    </xf>
    <xf numFmtId="41" fontId="0" fillId="0" borderId="0" xfId="0" applyNumberFormat="1" applyFill="1"/>
    <xf numFmtId="10" fontId="24" fillId="0" borderId="2" xfId="2" applyNumberFormat="1" applyFont="1" applyFill="1" applyBorder="1" applyAlignment="1">
      <alignment horizontal="right" vertical="center"/>
    </xf>
    <xf numFmtId="164" fontId="59" fillId="0" borderId="0" xfId="0" applyNumberFormat="1" applyFont="1" applyFill="1" applyAlignment="1">
      <alignment horizontal="center" vertical="center"/>
    </xf>
    <xf numFmtId="164" fontId="11" fillId="0" borderId="0" xfId="2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wrapText="1"/>
    </xf>
    <xf numFmtId="3" fontId="11" fillId="0" borderId="0" xfId="0" applyNumberFormat="1" applyFont="1"/>
    <xf numFmtId="165" fontId="8" fillId="0" borderId="0" xfId="0" applyNumberFormat="1" applyFont="1" applyAlignment="1">
      <alignment wrapText="1"/>
    </xf>
    <xf numFmtId="164" fontId="34" fillId="0" borderId="0" xfId="2" applyNumberFormat="1" applyFont="1" applyFill="1" applyAlignment="1">
      <alignment horizontal="right" vertical="center"/>
    </xf>
    <xf numFmtId="169" fontId="34" fillId="0" borderId="0" xfId="2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wrapText="1"/>
    </xf>
    <xf numFmtId="164" fontId="24" fillId="0" borderId="0" xfId="2" applyNumberFormat="1" applyFont="1" applyFill="1" applyAlignment="1">
      <alignment horizontal="center" vertical="center"/>
    </xf>
    <xf numFmtId="43" fontId="37" fillId="0" borderId="0" xfId="0" applyNumberFormat="1" applyFont="1" applyFill="1" applyAlignment="1">
      <alignment horizontal="right" vertical="top"/>
    </xf>
    <xf numFmtId="43" fontId="37" fillId="0" borderId="0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wrapText="1"/>
    </xf>
    <xf numFmtId="3" fontId="37" fillId="0" borderId="0" xfId="0" applyNumberFormat="1" applyFont="1" applyFill="1" applyBorder="1" applyAlignment="1">
      <alignment horizontal="right" vertical="top"/>
    </xf>
    <xf numFmtId="165" fontId="44" fillId="0" borderId="0" xfId="0" applyNumberFormat="1" applyFont="1" applyFill="1" applyBorder="1" applyAlignment="1">
      <alignment horizontal="right" vertical="center"/>
    </xf>
    <xf numFmtId="41" fontId="24" fillId="0" borderId="0" xfId="0" applyNumberFormat="1" applyFont="1" applyFill="1" applyBorder="1"/>
    <xf numFmtId="165" fontId="30" fillId="0" borderId="0" xfId="0" applyNumberFormat="1" applyFont="1" applyFill="1"/>
    <xf numFmtId="165" fontId="30" fillId="0" borderId="2" xfId="0" applyNumberFormat="1" applyFont="1" applyFill="1" applyBorder="1" applyAlignment="1">
      <alignment horizontal="right" vertical="center"/>
    </xf>
    <xf numFmtId="9" fontId="30" fillId="0" borderId="2" xfId="1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/>
    </xf>
    <xf numFmtId="3" fontId="51" fillId="0" borderId="2" xfId="0" applyNumberFormat="1" applyFont="1" applyFill="1" applyBorder="1" applyAlignment="1">
      <alignment horizontal="right" vertical="top"/>
    </xf>
    <xf numFmtId="10" fontId="13" fillId="0" borderId="2" xfId="2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/>
    <xf numFmtId="166" fontId="24" fillId="0" borderId="2" xfId="0" applyNumberFormat="1" applyFont="1" applyFill="1" applyBorder="1" applyAlignment="1">
      <alignment vertical="center"/>
    </xf>
    <xf numFmtId="167" fontId="24" fillId="0" borderId="2" xfId="2" applyNumberFormat="1" applyFont="1" applyFill="1" applyBorder="1"/>
    <xf numFmtId="41" fontId="24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/>
    <xf numFmtId="3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0" fontId="8" fillId="0" borderId="7" xfId="0" applyFont="1" applyFill="1" applyBorder="1"/>
    <xf numFmtId="3" fontId="8" fillId="0" borderId="2" xfId="0" applyNumberFormat="1" applyFont="1" applyFill="1" applyBorder="1"/>
    <xf numFmtId="165" fontId="8" fillId="0" borderId="7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center" vertical="center"/>
    </xf>
    <xf numFmtId="41" fontId="8" fillId="0" borderId="2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45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9525</xdr:colOff>
          <xdr:row>40</xdr:row>
          <xdr:rowOff>28575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P21" sqref="P21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281" t="s">
        <v>70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</row>
    <row r="24" spans="1:13" ht="15" customHeight="1">
      <c r="A24" s="281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</row>
    <row r="25" spans="1:13" ht="15" customHeight="1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</row>
    <row r="28" spans="1:13">
      <c r="A28" s="282" t="s">
        <v>152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</row>
    <row r="29" spans="1:13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</row>
    <row r="30" spans="1:13">
      <c r="A30" s="282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</row>
    <row r="32" spans="1:13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026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9525</xdr:colOff>
                <xdr:row>40</xdr:row>
                <xdr:rowOff>28575</xdr:rowOff>
              </to>
            </anchor>
          </objectPr>
        </oleObject>
      </mc:Choice>
      <mc:Fallback>
        <oleObject progId="Acrobat Document" shapeId="10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3"/>
  <sheetViews>
    <sheetView rightToLeft="1" view="pageBreakPreview" topLeftCell="A11" zoomScale="70" zoomScaleNormal="70" zoomScaleSheetLayoutView="70" zoomScalePageLayoutView="70" workbookViewId="0">
      <selection activeCell="O37" sqref="O37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38" customWidth="1"/>
    <col min="14" max="14" width="1" style="38" customWidth="1"/>
    <col min="15" max="15" width="32.5703125" style="38" bestFit="1" customWidth="1"/>
    <col min="16" max="16" width="1" style="38" customWidth="1"/>
    <col min="17" max="17" width="30.5703125" style="38" bestFit="1" customWidth="1"/>
    <col min="18" max="18" width="1" style="38" customWidth="1"/>
    <col min="19" max="19" width="32.28515625" style="38" bestFit="1" customWidth="1"/>
    <col min="20" max="20" width="24.140625" style="23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1">
      <c r="A1" s="38"/>
      <c r="B1" s="38"/>
      <c r="C1" s="46"/>
      <c r="D1" s="46"/>
      <c r="E1" s="46"/>
      <c r="F1" s="38"/>
      <c r="G1" s="38"/>
      <c r="H1" s="38"/>
      <c r="I1" s="38"/>
      <c r="J1" s="38"/>
      <c r="K1" s="38"/>
      <c r="L1" s="38"/>
    </row>
    <row r="2" spans="1:21" ht="30">
      <c r="A2" s="298" t="s">
        <v>51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</row>
    <row r="3" spans="1:21" ht="30">
      <c r="A3" s="298" t="s">
        <v>18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</row>
    <row r="4" spans="1:21" ht="30">
      <c r="A4" s="298" t="str">
        <f>'جمع درآمدها'!A4:I4</f>
        <v>برای ماه منتهی به 1403/08/30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</row>
    <row r="5" spans="1:21" ht="30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21" ht="36">
      <c r="A6" s="311" t="s">
        <v>58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</row>
    <row r="7" spans="1:21" ht="30.75" thickBot="1">
      <c r="A7" s="298" t="s">
        <v>1</v>
      </c>
      <c r="B7" s="38"/>
      <c r="C7" s="310" t="s">
        <v>27</v>
      </c>
      <c r="D7" s="310" t="s">
        <v>27</v>
      </c>
      <c r="E7" s="310" t="s">
        <v>27</v>
      </c>
      <c r="F7" s="310" t="s">
        <v>27</v>
      </c>
      <c r="G7" s="310" t="s">
        <v>27</v>
      </c>
      <c r="H7" s="38"/>
      <c r="I7" s="310" t="str">
        <f>'سودسپرده بانکی '!C7</f>
        <v>طی آبان ماه</v>
      </c>
      <c r="J7" s="310" t="s">
        <v>20</v>
      </c>
      <c r="K7" s="310" t="s">
        <v>20</v>
      </c>
      <c r="L7" s="310" t="s">
        <v>20</v>
      </c>
      <c r="M7" s="310" t="s">
        <v>20</v>
      </c>
      <c r="O7" s="310" t="str">
        <f>'سودسپرده بانکی '!I7</f>
        <v>از ابتدای سال مالی تا پایان آبان ماه</v>
      </c>
      <c r="P7" s="310" t="s">
        <v>21</v>
      </c>
      <c r="Q7" s="310" t="s">
        <v>21</v>
      </c>
      <c r="R7" s="310" t="s">
        <v>21</v>
      </c>
      <c r="S7" s="310" t="s">
        <v>21</v>
      </c>
    </row>
    <row r="8" spans="1:21" s="8" customFormat="1" ht="90">
      <c r="A8" s="298" t="s">
        <v>1</v>
      </c>
      <c r="B8" s="40"/>
      <c r="C8" s="39" t="s">
        <v>28</v>
      </c>
      <c r="D8" s="48"/>
      <c r="E8" s="39" t="s">
        <v>29</v>
      </c>
      <c r="F8" s="40"/>
      <c r="G8" s="39" t="s">
        <v>30</v>
      </c>
      <c r="H8" s="40"/>
      <c r="I8" s="39" t="s">
        <v>31</v>
      </c>
      <c r="J8" s="40"/>
      <c r="K8" s="39" t="s">
        <v>24</v>
      </c>
      <c r="L8" s="40"/>
      <c r="M8" s="39" t="s">
        <v>32</v>
      </c>
      <c r="N8" s="40"/>
      <c r="O8" s="39" t="s">
        <v>31</v>
      </c>
      <c r="P8" s="40"/>
      <c r="Q8" s="266" t="s">
        <v>24</v>
      </c>
      <c r="R8" s="40"/>
      <c r="S8" s="39" t="s">
        <v>32</v>
      </c>
      <c r="T8" s="21"/>
    </row>
    <row r="9" spans="1:21" s="8" customFormat="1">
      <c r="A9" s="181" t="s">
        <v>86</v>
      </c>
      <c r="B9" s="40"/>
      <c r="C9" s="181" t="s">
        <v>118</v>
      </c>
      <c r="D9" s="48"/>
      <c r="E9" s="195">
        <v>9400000</v>
      </c>
      <c r="F9" s="49"/>
      <c r="G9" s="195">
        <v>3120</v>
      </c>
      <c r="H9" s="49"/>
      <c r="I9" s="252">
        <v>0</v>
      </c>
      <c r="J9" s="164"/>
      <c r="K9" s="252">
        <v>0</v>
      </c>
      <c r="L9" s="164"/>
      <c r="M9" s="252">
        <f>I9+K9</f>
        <v>0</v>
      </c>
      <c r="N9" s="164"/>
      <c r="O9" s="195">
        <v>29328000000</v>
      </c>
      <c r="P9" s="164"/>
      <c r="Q9" s="267">
        <v>0</v>
      </c>
      <c r="R9" s="164"/>
      <c r="S9" s="164">
        <f>O9+Q9</f>
        <v>29328000000</v>
      </c>
      <c r="T9" s="21"/>
      <c r="U9" s="247"/>
    </row>
    <row r="10" spans="1:21" s="8" customFormat="1">
      <c r="A10" s="181" t="s">
        <v>79</v>
      </c>
      <c r="B10" s="38"/>
      <c r="C10" s="181" t="s">
        <v>119</v>
      </c>
      <c r="D10" s="46"/>
      <c r="E10" s="195">
        <v>6100000</v>
      </c>
      <c r="F10" s="42"/>
      <c r="G10" s="195">
        <v>5650</v>
      </c>
      <c r="H10" s="42"/>
      <c r="I10" s="252">
        <v>0</v>
      </c>
      <c r="J10" s="164"/>
      <c r="K10" s="252">
        <v>0</v>
      </c>
      <c r="L10" s="164"/>
      <c r="M10" s="252">
        <f t="shared" ref="M10:M24" si="0">I10+K10</f>
        <v>0</v>
      </c>
      <c r="N10" s="164"/>
      <c r="O10" s="195">
        <v>34465000000</v>
      </c>
      <c r="P10" s="164"/>
      <c r="Q10" s="267">
        <v>0</v>
      </c>
      <c r="R10" s="164"/>
      <c r="S10" s="164">
        <f t="shared" ref="S10:S24" si="1">O10+Q10</f>
        <v>34465000000</v>
      </c>
      <c r="T10" s="245"/>
      <c r="U10" s="247"/>
    </row>
    <row r="11" spans="1:21" s="8" customFormat="1">
      <c r="A11" s="181" t="s">
        <v>87</v>
      </c>
      <c r="B11" s="38"/>
      <c r="C11" s="181" t="s">
        <v>107</v>
      </c>
      <c r="D11" s="46"/>
      <c r="E11" s="195">
        <v>3500000</v>
      </c>
      <c r="F11" s="38"/>
      <c r="G11" s="195">
        <v>5600</v>
      </c>
      <c r="H11" s="38"/>
      <c r="I11" s="252">
        <v>0</v>
      </c>
      <c r="J11" s="164"/>
      <c r="K11" s="252">
        <v>0</v>
      </c>
      <c r="L11" s="164"/>
      <c r="M11" s="252">
        <f t="shared" si="0"/>
        <v>0</v>
      </c>
      <c r="N11" s="164"/>
      <c r="O11" s="195">
        <v>19600000000</v>
      </c>
      <c r="P11" s="164"/>
      <c r="Q11" s="267">
        <v>0</v>
      </c>
      <c r="R11" s="164"/>
      <c r="S11" s="164">
        <f t="shared" si="1"/>
        <v>19600000000</v>
      </c>
      <c r="T11" s="33"/>
      <c r="U11" s="247"/>
    </row>
    <row r="12" spans="1:21" s="8" customFormat="1">
      <c r="A12" s="181" t="s">
        <v>97</v>
      </c>
      <c r="B12" s="38"/>
      <c r="C12" s="181" t="s">
        <v>129</v>
      </c>
      <c r="D12" s="46"/>
      <c r="E12" s="195">
        <v>34800000</v>
      </c>
      <c r="F12" s="38"/>
      <c r="G12" s="195">
        <v>960</v>
      </c>
      <c r="H12" s="38"/>
      <c r="I12" s="252">
        <v>0</v>
      </c>
      <c r="J12" s="164"/>
      <c r="K12" s="252">
        <v>0</v>
      </c>
      <c r="L12" s="164"/>
      <c r="M12" s="252">
        <f t="shared" si="0"/>
        <v>0</v>
      </c>
      <c r="N12" s="164"/>
      <c r="O12" s="195">
        <v>33408000000</v>
      </c>
      <c r="P12" s="164"/>
      <c r="Q12" s="267">
        <v>0</v>
      </c>
      <c r="R12" s="164"/>
      <c r="S12" s="164">
        <f t="shared" si="1"/>
        <v>33408000000</v>
      </c>
      <c r="T12" s="245"/>
      <c r="U12" s="247"/>
    </row>
    <row r="13" spans="1:21" s="8" customFormat="1">
      <c r="A13" s="181" t="s">
        <v>100</v>
      </c>
      <c r="B13" s="38"/>
      <c r="C13" s="181" t="s">
        <v>120</v>
      </c>
      <c r="D13" s="46"/>
      <c r="E13" s="195">
        <v>4000000</v>
      </c>
      <c r="F13" s="38"/>
      <c r="G13" s="195">
        <v>500</v>
      </c>
      <c r="H13" s="38"/>
      <c r="I13" s="252">
        <v>0</v>
      </c>
      <c r="J13" s="164"/>
      <c r="K13" s="252">
        <v>0</v>
      </c>
      <c r="L13" s="164"/>
      <c r="M13" s="252">
        <f t="shared" si="0"/>
        <v>0</v>
      </c>
      <c r="N13" s="164"/>
      <c r="O13" s="195">
        <v>2000000000</v>
      </c>
      <c r="P13" s="164"/>
      <c r="Q13" s="267">
        <v>-78947368</v>
      </c>
      <c r="R13" s="164"/>
      <c r="S13" s="164">
        <f t="shared" si="1"/>
        <v>1921052632</v>
      </c>
      <c r="T13" s="245"/>
      <c r="U13" s="247"/>
    </row>
    <row r="14" spans="1:21" s="8" customFormat="1">
      <c r="A14" s="181" t="s">
        <v>102</v>
      </c>
      <c r="B14" s="1"/>
      <c r="C14" s="181" t="s">
        <v>130</v>
      </c>
      <c r="D14" s="156"/>
      <c r="E14" s="195">
        <v>760000</v>
      </c>
      <c r="F14" s="1"/>
      <c r="G14" s="195">
        <v>6500</v>
      </c>
      <c r="H14" s="1"/>
      <c r="I14" s="252">
        <v>0</v>
      </c>
      <c r="J14" s="164"/>
      <c r="K14" s="252">
        <v>0</v>
      </c>
      <c r="L14" s="164"/>
      <c r="M14" s="252">
        <f t="shared" si="0"/>
        <v>0</v>
      </c>
      <c r="N14" s="164"/>
      <c r="O14" s="195">
        <v>4940000000</v>
      </c>
      <c r="P14" s="164"/>
      <c r="Q14" s="267">
        <v>0</v>
      </c>
      <c r="R14" s="164"/>
      <c r="S14" s="164">
        <f t="shared" si="1"/>
        <v>4940000000</v>
      </c>
      <c r="T14" s="245"/>
      <c r="U14" s="247"/>
    </row>
    <row r="15" spans="1:21" s="8" customFormat="1">
      <c r="A15" s="181" t="s">
        <v>67</v>
      </c>
      <c r="B15" s="1"/>
      <c r="C15" s="181" t="s">
        <v>121</v>
      </c>
      <c r="D15" s="156"/>
      <c r="E15" s="195">
        <v>14000000</v>
      </c>
      <c r="F15" s="1"/>
      <c r="G15" s="195">
        <v>82</v>
      </c>
      <c r="H15" s="1"/>
      <c r="I15" s="252">
        <v>0</v>
      </c>
      <c r="J15" s="164"/>
      <c r="K15" s="252">
        <v>0</v>
      </c>
      <c r="L15" s="164"/>
      <c r="M15" s="252">
        <f t="shared" si="0"/>
        <v>0</v>
      </c>
      <c r="N15" s="164"/>
      <c r="O15" s="195">
        <v>1148000000</v>
      </c>
      <c r="P15" s="164"/>
      <c r="Q15" s="267">
        <v>0</v>
      </c>
      <c r="R15" s="164"/>
      <c r="S15" s="164">
        <f t="shared" si="1"/>
        <v>1148000000</v>
      </c>
      <c r="T15" s="245"/>
      <c r="U15" s="247"/>
    </row>
    <row r="16" spans="1:21" s="8" customFormat="1">
      <c r="A16" s="181" t="s">
        <v>99</v>
      </c>
      <c r="B16" s="1"/>
      <c r="C16" s="181" t="s">
        <v>108</v>
      </c>
      <c r="D16" s="156"/>
      <c r="E16" s="195">
        <v>2400000</v>
      </c>
      <c r="F16" s="1"/>
      <c r="G16" s="195">
        <v>150</v>
      </c>
      <c r="H16" s="1"/>
      <c r="I16" s="252">
        <v>0</v>
      </c>
      <c r="J16" s="164"/>
      <c r="K16" s="252">
        <v>0</v>
      </c>
      <c r="L16" s="164"/>
      <c r="M16" s="252">
        <f t="shared" si="0"/>
        <v>0</v>
      </c>
      <c r="N16" s="164"/>
      <c r="O16" s="195">
        <v>360000000</v>
      </c>
      <c r="P16" s="164"/>
      <c r="Q16" s="267">
        <v>0</v>
      </c>
      <c r="R16" s="164"/>
      <c r="S16" s="164">
        <f t="shared" si="1"/>
        <v>360000000</v>
      </c>
      <c r="T16" s="245"/>
      <c r="U16" s="247"/>
    </row>
    <row r="17" spans="1:21" s="8" customFormat="1">
      <c r="A17" s="181" t="s">
        <v>68</v>
      </c>
      <c r="B17" s="1"/>
      <c r="C17" s="181" t="s">
        <v>122</v>
      </c>
      <c r="D17" s="156"/>
      <c r="E17" s="195">
        <v>4800000</v>
      </c>
      <c r="F17" s="1"/>
      <c r="G17" s="195">
        <v>530</v>
      </c>
      <c r="H17" s="1"/>
      <c r="I17" s="252">
        <v>0</v>
      </c>
      <c r="J17" s="164"/>
      <c r="K17" s="252">
        <v>0</v>
      </c>
      <c r="L17" s="164"/>
      <c r="M17" s="252">
        <f t="shared" si="0"/>
        <v>0</v>
      </c>
      <c r="N17" s="164"/>
      <c r="O17" s="195">
        <v>2544000000</v>
      </c>
      <c r="P17" s="164"/>
      <c r="Q17" s="267">
        <v>-84238411</v>
      </c>
      <c r="R17" s="164"/>
      <c r="S17" s="164">
        <f t="shared" si="1"/>
        <v>2459761589</v>
      </c>
      <c r="T17" s="245"/>
      <c r="U17" s="247"/>
    </row>
    <row r="18" spans="1:21" s="8" customFormat="1">
      <c r="A18" s="181" t="s">
        <v>65</v>
      </c>
      <c r="B18" s="1"/>
      <c r="C18" s="181" t="s">
        <v>122</v>
      </c>
      <c r="D18" s="156"/>
      <c r="E18" s="195">
        <v>6500000</v>
      </c>
      <c r="F18" s="1"/>
      <c r="G18" s="195">
        <v>6700</v>
      </c>
      <c r="H18" s="1"/>
      <c r="I18" s="252">
        <v>0</v>
      </c>
      <c r="J18" s="164"/>
      <c r="K18" s="252">
        <v>0</v>
      </c>
      <c r="L18" s="164"/>
      <c r="M18" s="252">
        <f t="shared" si="0"/>
        <v>0</v>
      </c>
      <c r="N18" s="164"/>
      <c r="O18" s="195">
        <v>43550000000</v>
      </c>
      <c r="P18" s="164"/>
      <c r="Q18" s="267">
        <v>0</v>
      </c>
      <c r="R18" s="164"/>
      <c r="S18" s="164">
        <f t="shared" si="1"/>
        <v>43550000000</v>
      </c>
      <c r="T18" s="245"/>
      <c r="U18" s="247"/>
    </row>
    <row r="19" spans="1:21" s="8" customFormat="1">
      <c r="A19" s="181" t="s">
        <v>89</v>
      </c>
      <c r="B19" s="1"/>
      <c r="C19" s="181" t="s">
        <v>145</v>
      </c>
      <c r="D19" s="5"/>
      <c r="E19" s="195">
        <v>30000000</v>
      </c>
      <c r="F19" s="1"/>
      <c r="G19" s="195">
        <v>1800</v>
      </c>
      <c r="H19" s="1"/>
      <c r="I19" s="252">
        <v>0</v>
      </c>
      <c r="J19" s="44" t="e">
        <f>SUM(#REF!)</f>
        <v>#REF!</v>
      </c>
      <c r="K19" s="252">
        <v>0</v>
      </c>
      <c r="L19" s="44" t="e">
        <f>SUM(#REF!)</f>
        <v>#REF!</v>
      </c>
      <c r="M19" s="252">
        <f t="shared" si="0"/>
        <v>0</v>
      </c>
      <c r="N19" s="44" t="e">
        <f>SUM(#REF!)</f>
        <v>#REF!</v>
      </c>
      <c r="O19" s="195">
        <v>54000000000</v>
      </c>
      <c r="P19" s="164" t="e">
        <f>SUM(#REF!)</f>
        <v>#REF!</v>
      </c>
      <c r="Q19" s="267">
        <v>-2403141361</v>
      </c>
      <c r="R19" s="44" t="e">
        <f>SUM(#REF!)</f>
        <v>#REF!</v>
      </c>
      <c r="S19" s="164">
        <f t="shared" si="1"/>
        <v>51596858639</v>
      </c>
      <c r="T19" s="245"/>
      <c r="U19" s="247"/>
    </row>
    <row r="20" spans="1:21" s="8" customFormat="1">
      <c r="A20" s="181" t="s">
        <v>74</v>
      </c>
      <c r="B20" s="1"/>
      <c r="C20" s="181" t="s">
        <v>131</v>
      </c>
      <c r="D20" s="5"/>
      <c r="E20" s="195">
        <v>80000000</v>
      </c>
      <c r="F20" s="1"/>
      <c r="G20" s="195">
        <v>300</v>
      </c>
      <c r="H20" s="1"/>
      <c r="I20" s="252">
        <v>0</v>
      </c>
      <c r="J20" s="1"/>
      <c r="K20" s="252">
        <v>0</v>
      </c>
      <c r="L20" s="1"/>
      <c r="M20" s="252">
        <f t="shared" si="0"/>
        <v>0</v>
      </c>
      <c r="N20" s="38"/>
      <c r="O20" s="195">
        <v>24000000000</v>
      </c>
      <c r="P20" s="164"/>
      <c r="Q20" s="267">
        <v>0</v>
      </c>
      <c r="R20" s="38"/>
      <c r="S20" s="164">
        <f t="shared" si="1"/>
        <v>24000000000</v>
      </c>
      <c r="T20" s="245"/>
      <c r="U20" s="247"/>
    </row>
    <row r="21" spans="1:21" s="8" customFormat="1">
      <c r="A21" s="181" t="s">
        <v>78</v>
      </c>
      <c r="B21" s="1"/>
      <c r="C21" s="181" t="s">
        <v>119</v>
      </c>
      <c r="D21" s="5"/>
      <c r="E21" s="195">
        <v>5800000</v>
      </c>
      <c r="F21" s="1"/>
      <c r="G21" s="195">
        <v>1950</v>
      </c>
      <c r="H21" s="1"/>
      <c r="I21" s="252">
        <v>0</v>
      </c>
      <c r="J21" s="38"/>
      <c r="K21" s="252">
        <v>0</v>
      </c>
      <c r="L21" s="38"/>
      <c r="M21" s="252">
        <f t="shared" si="0"/>
        <v>0</v>
      </c>
      <c r="N21" s="38"/>
      <c r="O21" s="195">
        <v>11310000000</v>
      </c>
      <c r="P21" s="195"/>
      <c r="Q21" s="267">
        <v>-7741273</v>
      </c>
      <c r="R21" s="38"/>
      <c r="S21" s="164">
        <f t="shared" si="1"/>
        <v>11302258727</v>
      </c>
      <c r="T21" s="245"/>
      <c r="U21" s="247"/>
    </row>
    <row r="22" spans="1:21" s="8" customFormat="1">
      <c r="A22" s="181" t="s">
        <v>101</v>
      </c>
      <c r="B22" s="1"/>
      <c r="C22" s="181" t="s">
        <v>123</v>
      </c>
      <c r="D22" s="5"/>
      <c r="E22" s="195">
        <v>8400000</v>
      </c>
      <c r="F22" s="1"/>
      <c r="G22" s="195">
        <v>2280</v>
      </c>
      <c r="H22" s="1"/>
      <c r="I22" s="252">
        <v>0</v>
      </c>
      <c r="J22" s="254"/>
      <c r="K22" s="252">
        <v>0</v>
      </c>
      <c r="L22" s="254"/>
      <c r="M22" s="252">
        <f t="shared" si="0"/>
        <v>0</v>
      </c>
      <c r="N22" s="254"/>
      <c r="O22" s="255">
        <v>19152000000</v>
      </c>
      <c r="P22" s="254"/>
      <c r="Q22" s="253">
        <v>0</v>
      </c>
      <c r="R22" s="254"/>
      <c r="S22" s="164">
        <f t="shared" si="1"/>
        <v>19152000000</v>
      </c>
      <c r="T22" s="245"/>
      <c r="U22" s="247"/>
    </row>
    <row r="23" spans="1:21" s="8" customFormat="1">
      <c r="A23" s="181" t="s">
        <v>103</v>
      </c>
      <c r="C23" s="181" t="s">
        <v>138</v>
      </c>
      <c r="E23" s="195">
        <v>11000000</v>
      </c>
      <c r="G23" s="195">
        <v>77</v>
      </c>
      <c r="I23" s="252">
        <v>0</v>
      </c>
      <c r="J23" s="254"/>
      <c r="K23" s="252">
        <v>0</v>
      </c>
      <c r="L23" s="254"/>
      <c r="M23" s="252">
        <f t="shared" si="0"/>
        <v>0</v>
      </c>
      <c r="N23" s="254"/>
      <c r="O23" s="255">
        <v>847000000</v>
      </c>
      <c r="P23" s="254"/>
      <c r="Q23" s="253">
        <v>0</v>
      </c>
      <c r="R23" s="254"/>
      <c r="S23" s="164">
        <f t="shared" si="1"/>
        <v>847000000</v>
      </c>
      <c r="T23" s="245"/>
      <c r="U23" s="247"/>
    </row>
    <row r="24" spans="1:21">
      <c r="A24" s="181" t="s">
        <v>98</v>
      </c>
      <c r="C24" s="181" t="s">
        <v>146</v>
      </c>
      <c r="E24" s="195">
        <v>92000000</v>
      </c>
      <c r="G24" s="195">
        <v>420</v>
      </c>
      <c r="I24" s="252">
        <v>0</v>
      </c>
      <c r="K24" s="252">
        <v>0</v>
      </c>
      <c r="M24" s="252">
        <f t="shared" si="0"/>
        <v>0</v>
      </c>
      <c r="O24" s="195">
        <v>38640000000</v>
      </c>
      <c r="Q24" s="253">
        <v>0</v>
      </c>
      <c r="S24" s="164">
        <f t="shared" si="1"/>
        <v>38640000000</v>
      </c>
      <c r="T24" s="246"/>
      <c r="U24" s="247"/>
    </row>
    <row r="25" spans="1:21" ht="30.75" thickBot="1">
      <c r="A25" s="232" t="s">
        <v>48</v>
      </c>
      <c r="I25" s="43">
        <f>SUM(I9:I24)</f>
        <v>0</v>
      </c>
      <c r="J25" s="276"/>
      <c r="K25" s="43">
        <f>SUM(K9:K24)</f>
        <v>0</v>
      </c>
      <c r="L25" s="276"/>
      <c r="M25" s="43">
        <f>SUM(M9:M24)</f>
        <v>0</v>
      </c>
      <c r="N25" s="276"/>
      <c r="O25" s="43">
        <f>SUM(O9:O24)</f>
        <v>319292000000</v>
      </c>
      <c r="P25" s="276"/>
      <c r="Q25" s="43">
        <f>SUM(Q9:Q24)</f>
        <v>-2574068413</v>
      </c>
      <c r="R25" s="276"/>
      <c r="S25" s="277">
        <f>SUM(S9:S24)</f>
        <v>316717931587</v>
      </c>
    </row>
    <row r="26" spans="1:21" s="190" customFormat="1" ht="41.25" thickTop="1">
      <c r="C26" s="191"/>
      <c r="D26" s="191"/>
      <c r="E26" s="191"/>
      <c r="I26" s="54"/>
      <c r="J26" s="54"/>
      <c r="K26" s="54"/>
      <c r="L26" s="54"/>
      <c r="M26" s="54"/>
      <c r="N26" s="110"/>
      <c r="O26" s="54"/>
      <c r="P26" s="62"/>
      <c r="Q26" s="54"/>
      <c r="R26" s="62"/>
      <c r="S26" s="54"/>
    </row>
    <row r="27" spans="1:21">
      <c r="A27" s="181"/>
      <c r="C27" s="181"/>
      <c r="I27" s="3"/>
      <c r="K27" s="3"/>
      <c r="M27" s="104"/>
      <c r="O27" s="44"/>
      <c r="Q27" s="44"/>
      <c r="S27" s="42"/>
    </row>
    <row r="28" spans="1:21" ht="40.5">
      <c r="A28" s="181"/>
      <c r="C28" s="181"/>
      <c r="I28" s="21"/>
      <c r="K28" s="21"/>
      <c r="M28" s="45"/>
      <c r="O28" s="54"/>
      <c r="P28" s="54"/>
      <c r="Q28" s="54"/>
      <c r="R28" s="54"/>
      <c r="S28" s="54"/>
    </row>
    <row r="29" spans="1:21">
      <c r="I29" s="21"/>
      <c r="K29" s="21"/>
      <c r="M29" s="45"/>
      <c r="O29" s="42"/>
      <c r="Q29" s="42"/>
      <c r="S29" s="44"/>
    </row>
    <row r="30" spans="1:21">
      <c r="I30" s="21"/>
      <c r="K30" s="21"/>
      <c r="M30" s="45"/>
      <c r="O30" s="44"/>
      <c r="Q30" s="44"/>
      <c r="S30" s="44"/>
    </row>
    <row r="31" spans="1:21">
      <c r="O31" s="42"/>
      <c r="Q31" s="42"/>
    </row>
    <row r="32" spans="1:21">
      <c r="A32" s="181"/>
      <c r="I32" s="3"/>
      <c r="K32" s="3"/>
      <c r="O32" s="44"/>
      <c r="Q32" s="44"/>
    </row>
    <row r="33" spans="9:17">
      <c r="I33" s="21"/>
      <c r="K33" s="21"/>
      <c r="O33" s="42"/>
      <c r="Q33" s="42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/>
  <cols>
    <col min="1" max="1" width="42" style="38" bestFit="1" customWidth="1"/>
    <col min="2" max="2" width="1" style="38" customWidth="1"/>
    <col min="3" max="3" width="28.140625" style="38" customWidth="1"/>
    <col min="4" max="4" width="1" style="38" customWidth="1"/>
    <col min="5" max="5" width="15.85546875" style="38" bestFit="1" customWidth="1"/>
    <col min="6" max="6" width="1" style="38" customWidth="1"/>
    <col min="7" max="7" width="24.7109375" style="38" bestFit="1" customWidth="1"/>
    <col min="8" max="8" width="1" style="38" customWidth="1"/>
    <col min="9" max="9" width="27" style="38" bestFit="1" customWidth="1"/>
    <col min="10" max="10" width="1" style="38" customWidth="1"/>
    <col min="11" max="11" width="15.85546875" style="38" bestFit="1" customWidth="1"/>
    <col min="12" max="12" width="1" style="38" customWidth="1"/>
    <col min="13" max="13" width="25.42578125" style="38" bestFit="1" customWidth="1"/>
    <col min="14" max="14" width="1" style="38" customWidth="1"/>
    <col min="15" max="15" width="13.85546875" style="38" bestFit="1" customWidth="1"/>
    <col min="16" max="16" width="11.140625" style="38" bestFit="1" customWidth="1"/>
    <col min="17" max="17" width="11.5703125" style="38" bestFit="1" customWidth="1"/>
    <col min="18" max="18" width="9.140625" style="38"/>
    <col min="19" max="19" width="11.140625" style="38" bestFit="1" customWidth="1"/>
    <col min="20" max="16384" width="9.140625" style="38"/>
  </cols>
  <sheetData>
    <row r="2" spans="1:20" ht="30">
      <c r="A2" s="298" t="s">
        <v>51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20" ht="30">
      <c r="A3" s="298" t="s">
        <v>18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20" ht="30">
      <c r="A4" s="298" t="str">
        <f>'جمع درآمدها'!A4:I4</f>
        <v>برای ماه منتهی به 1403/08/30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20" ht="30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20" ht="36">
      <c r="A6" s="312" t="s">
        <v>114</v>
      </c>
      <c r="B6" s="312"/>
      <c r="C6" s="312"/>
    </row>
    <row r="7" spans="1:20" ht="30.75" thickBot="1">
      <c r="A7" s="298" t="s">
        <v>19</v>
      </c>
      <c r="B7" s="298"/>
      <c r="C7" s="298" t="s">
        <v>149</v>
      </c>
      <c r="D7" s="298"/>
      <c r="E7" s="298"/>
      <c r="F7" s="298"/>
      <c r="G7" s="298"/>
      <c r="I7" s="310" t="s">
        <v>150</v>
      </c>
      <c r="J7" s="310" t="s">
        <v>21</v>
      </c>
      <c r="K7" s="310" t="s">
        <v>21</v>
      </c>
      <c r="L7" s="310" t="s">
        <v>21</v>
      </c>
      <c r="M7" s="310" t="s">
        <v>21</v>
      </c>
    </row>
    <row r="8" spans="1:20" ht="30">
      <c r="A8" s="106" t="s">
        <v>22</v>
      </c>
      <c r="C8" s="106" t="s">
        <v>23</v>
      </c>
      <c r="E8" s="106" t="s">
        <v>24</v>
      </c>
      <c r="G8" s="106" t="s">
        <v>25</v>
      </c>
      <c r="I8" s="106" t="s">
        <v>23</v>
      </c>
      <c r="K8" s="106" t="s">
        <v>24</v>
      </c>
      <c r="M8" s="106" t="s">
        <v>25</v>
      </c>
    </row>
    <row r="9" spans="1:20" ht="30">
      <c r="A9" s="155" t="s">
        <v>115</v>
      </c>
      <c r="C9" s="107">
        <v>0</v>
      </c>
      <c r="E9" s="107">
        <v>0</v>
      </c>
      <c r="F9" s="107"/>
      <c r="G9" s="107">
        <f>C9-E9</f>
        <v>0</v>
      </c>
      <c r="H9" s="107"/>
      <c r="I9" s="107">
        <v>0</v>
      </c>
      <c r="J9" s="107"/>
      <c r="K9" s="107">
        <v>0</v>
      </c>
      <c r="L9" s="107"/>
      <c r="M9" s="107">
        <f>I9-K9</f>
        <v>0</v>
      </c>
      <c r="O9" s="96"/>
      <c r="P9" s="96"/>
      <c r="Q9" s="44"/>
      <c r="S9" s="96"/>
      <c r="T9" s="44"/>
    </row>
    <row r="10" spans="1:20" ht="30.75" thickBot="1">
      <c r="A10" s="47"/>
      <c r="C10" s="108">
        <f>SUM(C9:C9)</f>
        <v>0</v>
      </c>
      <c r="D10" s="43"/>
      <c r="E10" s="109">
        <f>SUM(E9:E9)</f>
        <v>0</v>
      </c>
      <c r="F10" s="108"/>
      <c r="G10" s="108">
        <f>SUM(G9:G9)</f>
        <v>0</v>
      </c>
      <c r="H10" s="108"/>
      <c r="I10" s="108">
        <f>SUM(I9:I9)</f>
        <v>0</v>
      </c>
      <c r="J10" s="108"/>
      <c r="K10" s="109">
        <f>SUM(K9:K9)</f>
        <v>0</v>
      </c>
      <c r="L10" s="108"/>
      <c r="M10" s="108">
        <f>SUM(M9:M9)</f>
        <v>0</v>
      </c>
    </row>
    <row r="11" spans="1:20" ht="28.5" thickTop="1">
      <c r="C11" s="42"/>
      <c r="G11" s="45"/>
      <c r="I11" s="44"/>
      <c r="M11" s="44"/>
    </row>
    <row r="12" spans="1:20">
      <c r="C12" s="105"/>
      <c r="G12" s="45"/>
      <c r="I12" s="105"/>
      <c r="M12" s="105"/>
    </row>
    <row r="13" spans="1:20">
      <c r="G13" s="45"/>
      <c r="M13" s="105"/>
    </row>
    <row r="14" spans="1:20">
      <c r="G14" s="45"/>
    </row>
    <row r="15" spans="1:20">
      <c r="G15" s="45"/>
    </row>
    <row r="16" spans="1:20">
      <c r="G16" s="45"/>
      <c r="M16" s="105"/>
    </row>
    <row r="17" spans="7:7">
      <c r="G17" s="45"/>
    </row>
    <row r="18" spans="7:7">
      <c r="G18" s="45"/>
    </row>
    <row r="19" spans="7:7">
      <c r="G19" s="45"/>
    </row>
    <row r="20" spans="7:7">
      <c r="G20" s="45"/>
    </row>
    <row r="21" spans="7:7">
      <c r="G21" s="45"/>
    </row>
    <row r="22" spans="7:7">
      <c r="G22" s="45"/>
    </row>
    <row r="23" spans="7:7">
      <c r="G23" s="45"/>
    </row>
    <row r="24" spans="7:7">
      <c r="G24" s="45"/>
    </row>
    <row r="25" spans="7:7">
      <c r="G25" s="45"/>
    </row>
    <row r="26" spans="7:7">
      <c r="G26" s="45"/>
    </row>
    <row r="27" spans="7:7">
      <c r="G27" s="45"/>
    </row>
    <row r="28" spans="7:7">
      <c r="G28" s="45"/>
    </row>
    <row r="29" spans="7:7">
      <c r="G29" s="45"/>
    </row>
    <row r="30" spans="7:7">
      <c r="G30" s="45"/>
    </row>
    <row r="31" spans="7:7">
      <c r="G31" s="45"/>
    </row>
    <row r="32" spans="7:7">
      <c r="G32" s="45"/>
    </row>
    <row r="33" spans="7:7">
      <c r="G33" s="45"/>
    </row>
    <row r="34" spans="7:7">
      <c r="G34" s="45"/>
    </row>
    <row r="35" spans="7:7">
      <c r="G35" s="45"/>
    </row>
    <row r="36" spans="7:7">
      <c r="G36" s="45"/>
    </row>
    <row r="37" spans="7:7">
      <c r="G37" s="45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85" zoomScaleNormal="100" zoomScaleSheetLayoutView="85" workbookViewId="0">
      <selection activeCell="Q22" sqref="Q22"/>
    </sheetView>
  </sheetViews>
  <sheetFormatPr defaultColWidth="9.140625" defaultRowHeight="27.75"/>
  <cols>
    <col min="1" max="1" width="42" style="38" bestFit="1" customWidth="1"/>
    <col min="2" max="2" width="1" style="38" customWidth="1"/>
    <col min="3" max="3" width="28.140625" style="38" customWidth="1"/>
    <col min="4" max="4" width="1" style="38" customWidth="1"/>
    <col min="5" max="5" width="15.85546875" style="38" bestFit="1" customWidth="1"/>
    <col min="6" max="6" width="1" style="38" customWidth="1"/>
    <col min="7" max="7" width="24.7109375" style="38" bestFit="1" customWidth="1"/>
    <col min="8" max="8" width="1" style="38" customWidth="1"/>
    <col min="9" max="9" width="27" style="38" bestFit="1" customWidth="1"/>
    <col min="10" max="10" width="1" style="38" customWidth="1"/>
    <col min="11" max="11" width="15.85546875" style="38" bestFit="1" customWidth="1"/>
    <col min="12" max="12" width="1" style="38" customWidth="1"/>
    <col min="13" max="13" width="25.42578125" style="38" bestFit="1" customWidth="1"/>
    <col min="14" max="14" width="1" style="38" customWidth="1"/>
    <col min="15" max="15" width="13.85546875" style="38" bestFit="1" customWidth="1"/>
    <col min="16" max="16" width="11.140625" style="38" bestFit="1" customWidth="1"/>
    <col min="17" max="17" width="11.5703125" style="38" bestFit="1" customWidth="1"/>
    <col min="18" max="18" width="9.140625" style="38"/>
    <col min="19" max="19" width="11.140625" style="38" bestFit="1" customWidth="1"/>
    <col min="20" max="16384" width="9.140625" style="38"/>
  </cols>
  <sheetData>
    <row r="2" spans="1:20" ht="30">
      <c r="A2" s="298" t="s">
        <v>51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20" ht="30">
      <c r="A3" s="298" t="s">
        <v>18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20" ht="30">
      <c r="A4" s="298" t="str">
        <f>'جمع درآمدها'!A4:I4</f>
        <v>برای ماه منتهی به 1403/08/30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20" ht="30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20" ht="36">
      <c r="A6" s="312" t="s">
        <v>57</v>
      </c>
      <c r="B6" s="312"/>
      <c r="C6" s="312"/>
    </row>
    <row r="7" spans="1:20" ht="30.75" thickBot="1">
      <c r="A7" s="298" t="s">
        <v>19</v>
      </c>
      <c r="B7" s="298"/>
      <c r="C7" s="298" t="s">
        <v>149</v>
      </c>
      <c r="D7" s="298"/>
      <c r="E7" s="298"/>
      <c r="F7" s="298"/>
      <c r="G7" s="298"/>
      <c r="I7" s="310" t="s">
        <v>150</v>
      </c>
      <c r="J7" s="310" t="s">
        <v>21</v>
      </c>
      <c r="K7" s="310" t="s">
        <v>21</v>
      </c>
      <c r="L7" s="310" t="s">
        <v>21</v>
      </c>
      <c r="M7" s="310" t="s">
        <v>21</v>
      </c>
    </row>
    <row r="8" spans="1:20" ht="30">
      <c r="A8" s="106" t="s">
        <v>22</v>
      </c>
      <c r="C8" s="106" t="s">
        <v>23</v>
      </c>
      <c r="E8" s="106" t="s">
        <v>24</v>
      </c>
      <c r="G8" s="106" t="s">
        <v>25</v>
      </c>
      <c r="I8" s="106" t="s">
        <v>23</v>
      </c>
      <c r="K8" s="106" t="s">
        <v>24</v>
      </c>
      <c r="M8" s="106" t="s">
        <v>25</v>
      </c>
    </row>
    <row r="9" spans="1:20" ht="30">
      <c r="A9" s="50" t="s">
        <v>49</v>
      </c>
      <c r="C9" s="107">
        <v>966412</v>
      </c>
      <c r="E9" s="107">
        <v>0</v>
      </c>
      <c r="F9" s="107"/>
      <c r="G9" s="107">
        <f>C9+E9</f>
        <v>966412</v>
      </c>
      <c r="H9" s="107"/>
      <c r="I9" s="107">
        <v>648907731</v>
      </c>
      <c r="J9" s="107"/>
      <c r="K9" s="107">
        <v>0</v>
      </c>
      <c r="L9" s="107"/>
      <c r="M9" s="107">
        <f>I9+K9</f>
        <v>648907731</v>
      </c>
      <c r="O9" s="96"/>
      <c r="P9" s="96"/>
      <c r="Q9" s="44"/>
      <c r="S9" s="96"/>
      <c r="T9" s="44"/>
    </row>
    <row r="10" spans="1:20" ht="30">
      <c r="A10" s="50" t="s">
        <v>76</v>
      </c>
      <c r="C10" s="107">
        <v>304596</v>
      </c>
      <c r="E10" s="107">
        <v>0</v>
      </c>
      <c r="F10" s="107"/>
      <c r="G10" s="107">
        <f t="shared" ref="G10:G13" si="0">C10+E10</f>
        <v>304596</v>
      </c>
      <c r="H10" s="107"/>
      <c r="I10" s="107">
        <v>3149138</v>
      </c>
      <c r="J10" s="107"/>
      <c r="K10" s="107">
        <v>0</v>
      </c>
      <c r="L10" s="107"/>
      <c r="M10" s="107">
        <f t="shared" ref="M10:M13" si="1">I10+K10</f>
        <v>3149138</v>
      </c>
      <c r="O10" s="96"/>
      <c r="P10" s="96"/>
      <c r="Q10" s="44"/>
      <c r="S10" s="96"/>
      <c r="T10" s="44"/>
    </row>
    <row r="11" spans="1:20" ht="30">
      <c r="A11" s="50" t="s">
        <v>83</v>
      </c>
      <c r="C11" s="107">
        <v>4131</v>
      </c>
      <c r="D11" s="38">
        <v>0</v>
      </c>
      <c r="E11" s="107">
        <v>0</v>
      </c>
      <c r="F11" s="107"/>
      <c r="G11" s="107">
        <f t="shared" si="0"/>
        <v>4131</v>
      </c>
      <c r="H11" s="107"/>
      <c r="I11" s="107">
        <v>48048</v>
      </c>
      <c r="J11" s="107"/>
      <c r="K11" s="107">
        <v>0</v>
      </c>
      <c r="L11" s="107"/>
      <c r="M11" s="107">
        <f t="shared" si="1"/>
        <v>48048</v>
      </c>
      <c r="O11" s="96"/>
      <c r="P11" s="96"/>
      <c r="Q11" s="44"/>
      <c r="S11" s="96"/>
      <c r="T11" s="44"/>
    </row>
    <row r="12" spans="1:20" ht="30">
      <c r="A12" s="50" t="s">
        <v>84</v>
      </c>
      <c r="C12" s="107">
        <v>4685</v>
      </c>
      <c r="E12" s="107">
        <v>0</v>
      </c>
      <c r="F12" s="107"/>
      <c r="G12" s="107">
        <f t="shared" si="0"/>
        <v>4685</v>
      </c>
      <c r="H12" s="107"/>
      <c r="I12" s="107">
        <v>37709</v>
      </c>
      <c r="J12" s="107"/>
      <c r="K12" s="107">
        <v>0</v>
      </c>
      <c r="L12" s="107"/>
      <c r="M12" s="107">
        <f t="shared" si="1"/>
        <v>37709</v>
      </c>
      <c r="O12" s="96"/>
      <c r="P12" s="96"/>
      <c r="Q12" s="44"/>
      <c r="S12" s="96"/>
      <c r="T12" s="44"/>
    </row>
    <row r="13" spans="1:20" ht="30">
      <c r="A13" s="50" t="s">
        <v>104</v>
      </c>
      <c r="C13" s="107">
        <v>8601</v>
      </c>
      <c r="E13" s="107">
        <v>0</v>
      </c>
      <c r="F13" s="107"/>
      <c r="G13" s="107">
        <f t="shared" si="0"/>
        <v>8601</v>
      </c>
      <c r="H13" s="107"/>
      <c r="I13" s="107">
        <v>5707902</v>
      </c>
      <c r="J13" s="107"/>
      <c r="K13" s="107">
        <v>0</v>
      </c>
      <c r="L13" s="107"/>
      <c r="M13" s="107">
        <f t="shared" si="1"/>
        <v>5707902</v>
      </c>
      <c r="O13" s="96"/>
      <c r="P13" s="96"/>
      <c r="Q13" s="44"/>
      <c r="S13" s="96"/>
      <c r="T13" s="44"/>
    </row>
    <row r="14" spans="1:20" ht="30.75" thickBot="1">
      <c r="A14" s="37"/>
      <c r="C14" s="108">
        <f>SUM(C9:C13)</f>
        <v>1288425</v>
      </c>
      <c r="D14" s="43"/>
      <c r="E14" s="109">
        <f>SUM(E9:E13)</f>
        <v>0</v>
      </c>
      <c r="F14" s="108"/>
      <c r="G14" s="108">
        <f>SUM(G9:G13)</f>
        <v>1288425</v>
      </c>
      <c r="H14" s="108"/>
      <c r="I14" s="108">
        <f>SUM(I9:I13)</f>
        <v>657850528</v>
      </c>
      <c r="J14" s="108"/>
      <c r="K14" s="109">
        <f>SUM(K9:K13)</f>
        <v>0</v>
      </c>
      <c r="L14" s="108"/>
      <c r="M14" s="108">
        <f>SUM(M9:M13)</f>
        <v>657850528</v>
      </c>
    </row>
    <row r="15" spans="1:20" ht="28.5" thickTop="1">
      <c r="C15" s="42"/>
      <c r="G15" s="104"/>
      <c r="I15" s="44"/>
      <c r="M15" s="44"/>
    </row>
    <row r="16" spans="1:20" ht="31.5"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</row>
    <row r="17" spans="3:13">
      <c r="C17" s="44"/>
      <c r="E17" s="107"/>
      <c r="G17" s="45"/>
      <c r="I17" s="44"/>
      <c r="K17" s="107"/>
      <c r="M17" s="105"/>
    </row>
    <row r="18" spans="3:13">
      <c r="C18" s="105"/>
      <c r="E18" s="107"/>
      <c r="G18" s="45"/>
      <c r="I18" s="105"/>
      <c r="K18" s="107"/>
    </row>
    <row r="19" spans="3:13">
      <c r="C19" s="44"/>
      <c r="E19" s="107"/>
      <c r="G19" s="45"/>
      <c r="I19" s="44"/>
      <c r="K19" s="107"/>
    </row>
    <row r="20" spans="3:13">
      <c r="C20" s="44"/>
      <c r="E20" s="107"/>
      <c r="G20" s="45"/>
      <c r="I20" s="44"/>
      <c r="K20" s="107"/>
      <c r="M20" s="105"/>
    </row>
    <row r="21" spans="3:13">
      <c r="C21" s="44"/>
      <c r="E21" s="107"/>
      <c r="G21" s="45"/>
      <c r="I21" s="44"/>
      <c r="K21" s="107"/>
    </row>
    <row r="22" spans="3:13">
      <c r="G22" s="45"/>
    </row>
    <row r="23" spans="3:13">
      <c r="C23" s="44"/>
      <c r="G23" s="45"/>
      <c r="I23" s="44"/>
    </row>
    <row r="24" spans="3:13">
      <c r="C24" s="105"/>
      <c r="G24" s="45"/>
      <c r="I24" s="105"/>
    </row>
    <row r="25" spans="3:13">
      <c r="G25" s="45"/>
    </row>
    <row r="26" spans="3:13">
      <c r="G26" s="45"/>
    </row>
    <row r="27" spans="3:13">
      <c r="G27" s="45"/>
    </row>
    <row r="28" spans="3:13">
      <c r="G28" s="45"/>
    </row>
    <row r="29" spans="3:13">
      <c r="G29" s="45"/>
    </row>
    <row r="30" spans="3:13">
      <c r="G30" s="45"/>
    </row>
    <row r="31" spans="3:13">
      <c r="G31" s="45"/>
    </row>
    <row r="32" spans="3:13">
      <c r="G32" s="45"/>
    </row>
    <row r="33" spans="7:7">
      <c r="G33" s="45"/>
    </row>
    <row r="34" spans="7:7">
      <c r="G34" s="45"/>
    </row>
    <row r="35" spans="7:7">
      <c r="G35" s="45"/>
    </row>
    <row r="36" spans="7:7">
      <c r="G36" s="45"/>
    </row>
    <row r="37" spans="7:7">
      <c r="G37" s="45"/>
    </row>
    <row r="38" spans="7:7">
      <c r="G38" s="45"/>
    </row>
    <row r="39" spans="7:7">
      <c r="G39" s="45"/>
    </row>
    <row r="40" spans="7:7">
      <c r="G40" s="45"/>
    </row>
    <row r="41" spans="7:7">
      <c r="G41" s="45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4"/>
  <sheetViews>
    <sheetView rightToLeft="1" view="pageBreakPreview" zoomScale="50" zoomScaleNormal="100" zoomScaleSheetLayoutView="50" workbookViewId="0">
      <selection activeCell="S54" sqref="S54"/>
    </sheetView>
  </sheetViews>
  <sheetFormatPr defaultColWidth="8.7109375" defaultRowHeight="27.75"/>
  <cols>
    <col min="1" max="1" width="42.7109375" style="38" bestFit="1" customWidth="1"/>
    <col min="2" max="2" width="0.5703125" style="38" customWidth="1"/>
    <col min="3" max="3" width="24.85546875" style="46" bestFit="1" customWidth="1"/>
    <col min="4" max="4" width="0.5703125" style="38" customWidth="1"/>
    <col min="5" max="5" width="32.7109375" style="38" bestFit="1" customWidth="1"/>
    <col min="6" max="6" width="0.7109375" style="38" customWidth="1"/>
    <col min="7" max="7" width="32.7109375" style="38" bestFit="1" customWidth="1"/>
    <col min="8" max="8" width="1.28515625" style="38" customWidth="1"/>
    <col min="9" max="9" width="37" style="38" bestFit="1" customWidth="1"/>
    <col min="10" max="10" width="1.140625" style="38" customWidth="1"/>
    <col min="11" max="11" width="24.85546875" style="46" bestFit="1" customWidth="1"/>
    <col min="12" max="12" width="1.140625" style="38" customWidth="1"/>
    <col min="13" max="13" width="35.140625" style="38" bestFit="1" customWidth="1"/>
    <col min="14" max="14" width="1" style="38" customWidth="1"/>
    <col min="15" max="15" width="35.140625" style="38" bestFit="1" customWidth="1"/>
    <col min="16" max="16" width="0.85546875" style="38" customWidth="1"/>
    <col min="17" max="17" width="41.42578125" style="38" bestFit="1" customWidth="1"/>
    <col min="18" max="18" width="24.7109375" style="38" bestFit="1" customWidth="1"/>
    <col min="19" max="20" width="31.5703125" style="38" bestFit="1" customWidth="1"/>
    <col min="21" max="21" width="22.28515625" style="38" bestFit="1" customWidth="1"/>
    <col min="22" max="22" width="23.85546875" style="38" bestFit="1" customWidth="1"/>
    <col min="23" max="23" width="24.42578125" style="38" customWidth="1"/>
    <col min="24" max="24" width="17.5703125" style="38" bestFit="1" customWidth="1"/>
    <col min="25" max="25" width="21.28515625" style="38" customWidth="1"/>
    <col min="26" max="26" width="23.28515625" style="38" bestFit="1" customWidth="1"/>
    <col min="27" max="16384" width="8.7109375" style="38"/>
  </cols>
  <sheetData>
    <row r="1" spans="1:26" ht="31.5" customHeight="1"/>
    <row r="2" spans="1:26" s="110" customFormat="1" ht="36">
      <c r="A2" s="313" t="s">
        <v>51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</row>
    <row r="3" spans="1:26" s="110" customFormat="1" ht="36">
      <c r="A3" s="313" t="s">
        <v>18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</row>
    <row r="4" spans="1:26" s="110" customFormat="1" ht="36">
      <c r="A4" s="313" t="str">
        <f>'درآمد ناشی از تغییر قیمت اوراق '!A4:Q4</f>
        <v>برای ماه منتهی به 1403/08/30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</row>
    <row r="5" spans="1:26" s="110" customFormat="1" ht="36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26" ht="40.5">
      <c r="A6" s="314" t="s">
        <v>59</v>
      </c>
      <c r="B6" s="314"/>
      <c r="C6" s="314"/>
      <c r="D6" s="314"/>
      <c r="E6" s="314"/>
      <c r="F6" s="314"/>
      <c r="G6" s="314"/>
      <c r="H6" s="314"/>
    </row>
    <row r="7" spans="1:26" ht="45" customHeight="1" thickBot="1">
      <c r="A7" s="298" t="s">
        <v>1</v>
      </c>
      <c r="C7" s="310" t="s">
        <v>149</v>
      </c>
      <c r="D7" s="310" t="s">
        <v>20</v>
      </c>
      <c r="E7" s="310" t="s">
        <v>20</v>
      </c>
      <c r="F7" s="310" t="s">
        <v>20</v>
      </c>
      <c r="G7" s="310" t="s">
        <v>20</v>
      </c>
      <c r="H7" s="310" t="s">
        <v>20</v>
      </c>
      <c r="I7" s="310" t="s">
        <v>20</v>
      </c>
      <c r="K7" s="310" t="s">
        <v>150</v>
      </c>
      <c r="L7" s="310" t="s">
        <v>21</v>
      </c>
      <c r="M7" s="310" t="s">
        <v>21</v>
      </c>
      <c r="N7" s="310" t="s">
        <v>21</v>
      </c>
      <c r="O7" s="310" t="s">
        <v>21</v>
      </c>
      <c r="P7" s="310" t="s">
        <v>21</v>
      </c>
      <c r="Q7" s="310" t="s">
        <v>21</v>
      </c>
    </row>
    <row r="8" spans="1:26" s="40" customFormat="1" ht="54.75" customHeight="1" thickBot="1">
      <c r="A8" s="310" t="s">
        <v>1</v>
      </c>
      <c r="C8" s="112" t="s">
        <v>4</v>
      </c>
      <c r="E8" s="112" t="s">
        <v>33</v>
      </c>
      <c r="G8" s="112" t="s">
        <v>34</v>
      </c>
      <c r="I8" s="112" t="s">
        <v>36</v>
      </c>
      <c r="K8" s="112" t="s">
        <v>4</v>
      </c>
      <c r="M8" s="112" t="s">
        <v>33</v>
      </c>
      <c r="O8" s="112" t="s">
        <v>34</v>
      </c>
      <c r="Q8" s="112" t="s">
        <v>36</v>
      </c>
      <c r="S8" s="113"/>
    </row>
    <row r="9" spans="1:26" ht="34.5" customHeight="1">
      <c r="A9" s="238" t="s">
        <v>85</v>
      </c>
      <c r="C9" s="114">
        <v>54479</v>
      </c>
      <c r="D9" s="114"/>
      <c r="E9" s="114">
        <v>995907725</v>
      </c>
      <c r="F9" s="114"/>
      <c r="G9" s="114">
        <v>974483095</v>
      </c>
      <c r="H9" s="114"/>
      <c r="I9" s="114">
        <f>E9-G9</f>
        <v>21424630</v>
      </c>
      <c r="J9" s="114"/>
      <c r="K9" s="114">
        <v>4154479</v>
      </c>
      <c r="L9" s="114"/>
      <c r="M9" s="114">
        <v>78324573298</v>
      </c>
      <c r="N9" s="114"/>
      <c r="O9" s="114">
        <v>72501350845</v>
      </c>
      <c r="P9" s="114"/>
      <c r="Q9" s="114">
        <f>M9-O9</f>
        <v>5823222453</v>
      </c>
      <c r="R9" s="231"/>
      <c r="S9" s="114"/>
      <c r="T9" s="42"/>
      <c r="U9" s="44"/>
      <c r="V9" s="44"/>
      <c r="W9" s="20"/>
      <c r="X9" s="44"/>
      <c r="Y9" s="42"/>
      <c r="Z9" s="44"/>
    </row>
    <row r="10" spans="1:26" ht="34.5" customHeight="1">
      <c r="A10" s="181" t="s">
        <v>98</v>
      </c>
      <c r="C10" s="114">
        <v>2400000</v>
      </c>
      <c r="D10" s="114"/>
      <c r="E10" s="114">
        <v>6350354074</v>
      </c>
      <c r="F10" s="114"/>
      <c r="G10" s="114">
        <v>7139957297</v>
      </c>
      <c r="H10" s="114"/>
      <c r="I10" s="114">
        <f t="shared" ref="I10:I35" si="0">E10-G10</f>
        <v>-789603223</v>
      </c>
      <c r="J10" s="114"/>
      <c r="K10" s="114">
        <v>60800000</v>
      </c>
      <c r="L10" s="114"/>
      <c r="M10" s="114">
        <v>173430181015</v>
      </c>
      <c r="N10" s="114"/>
      <c r="O10" s="114">
        <v>180959953909</v>
      </c>
      <c r="P10" s="114"/>
      <c r="Q10" s="114">
        <f t="shared" ref="Q10:Q35" si="1">M10-O10</f>
        <v>-7529772894</v>
      </c>
      <c r="R10" s="42"/>
      <c r="S10" s="42"/>
      <c r="T10" s="42"/>
      <c r="U10" s="44"/>
      <c r="V10" s="44"/>
      <c r="W10" s="20"/>
      <c r="X10" s="44"/>
      <c r="Y10" s="42"/>
      <c r="Z10" s="44"/>
    </row>
    <row r="11" spans="1:26" ht="34.5" customHeight="1">
      <c r="A11" s="181" t="s">
        <v>89</v>
      </c>
      <c r="C11" s="114">
        <v>14000000</v>
      </c>
      <c r="D11" s="114"/>
      <c r="E11" s="114">
        <v>124319229213</v>
      </c>
      <c r="F11" s="114"/>
      <c r="G11" s="114">
        <v>116850861972</v>
      </c>
      <c r="H11" s="114"/>
      <c r="I11" s="114">
        <f t="shared" si="0"/>
        <v>7468367241</v>
      </c>
      <c r="J11" s="114"/>
      <c r="K11" s="114">
        <v>24296772</v>
      </c>
      <c r="L11" s="114"/>
      <c r="M11" s="114">
        <v>208540199676</v>
      </c>
      <c r="N11" s="114"/>
      <c r="O11" s="114">
        <v>203183831307</v>
      </c>
      <c r="P11" s="114"/>
      <c r="Q11" s="114">
        <f t="shared" si="1"/>
        <v>5356368369</v>
      </c>
      <c r="R11" s="231"/>
      <c r="S11" s="114"/>
      <c r="T11" s="42"/>
      <c r="U11" s="44"/>
      <c r="V11" s="44"/>
      <c r="W11" s="20"/>
      <c r="X11" s="44"/>
      <c r="Y11" s="42"/>
      <c r="Z11" s="44"/>
    </row>
    <row r="12" spans="1:26" ht="34.5" customHeight="1">
      <c r="A12" s="181" t="s">
        <v>102</v>
      </c>
      <c r="C12" s="114">
        <v>300000</v>
      </c>
      <c r="D12" s="114"/>
      <c r="E12" s="114">
        <v>19777778806</v>
      </c>
      <c r="F12" s="114"/>
      <c r="G12" s="114">
        <v>19287926543</v>
      </c>
      <c r="H12" s="114"/>
      <c r="I12" s="114">
        <f t="shared" si="0"/>
        <v>489852263</v>
      </c>
      <c r="J12" s="114"/>
      <c r="K12" s="114">
        <v>800000</v>
      </c>
      <c r="L12" s="114"/>
      <c r="M12" s="114">
        <v>55061583565</v>
      </c>
      <c r="N12" s="114"/>
      <c r="O12" s="114">
        <v>51434470821</v>
      </c>
      <c r="P12" s="114"/>
      <c r="Q12" s="114">
        <f t="shared" si="1"/>
        <v>3627112744</v>
      </c>
      <c r="R12" s="42"/>
      <c r="S12" s="42"/>
      <c r="T12" s="42"/>
      <c r="U12" s="44"/>
      <c r="V12" s="44"/>
      <c r="W12" s="20"/>
      <c r="X12" s="44"/>
      <c r="Y12" s="42"/>
      <c r="Z12" s="44"/>
    </row>
    <row r="13" spans="1:26" ht="34.5" customHeight="1">
      <c r="A13" s="181" t="s">
        <v>65</v>
      </c>
      <c r="C13" s="114">
        <v>200000</v>
      </c>
      <c r="D13" s="114"/>
      <c r="E13" s="114">
        <v>7785552983</v>
      </c>
      <c r="F13" s="114"/>
      <c r="G13" s="114">
        <v>9510823639</v>
      </c>
      <c r="H13" s="114"/>
      <c r="I13" s="114">
        <f t="shared" si="0"/>
        <v>-1725270656</v>
      </c>
      <c r="J13" s="114"/>
      <c r="K13" s="114">
        <v>500000</v>
      </c>
      <c r="L13" s="114"/>
      <c r="M13" s="114">
        <v>19357289048</v>
      </c>
      <c r="N13" s="114"/>
      <c r="O13" s="114">
        <v>23865831779</v>
      </c>
      <c r="P13" s="114"/>
      <c r="Q13" s="114">
        <f t="shared" si="1"/>
        <v>-4508542731</v>
      </c>
      <c r="R13" s="42"/>
      <c r="S13" s="42"/>
      <c r="T13" s="42"/>
      <c r="U13" s="44"/>
      <c r="V13" s="44"/>
      <c r="W13" s="20"/>
      <c r="X13" s="44"/>
      <c r="Y13" s="42"/>
      <c r="Z13" s="44"/>
    </row>
    <row r="14" spans="1:26" ht="34.5" customHeight="1">
      <c r="A14" s="181" t="s">
        <v>80</v>
      </c>
      <c r="C14" s="114">
        <v>900000</v>
      </c>
      <c r="D14" s="114"/>
      <c r="E14" s="114">
        <v>25190221131</v>
      </c>
      <c r="F14" s="114"/>
      <c r="G14" s="114">
        <v>20299718026</v>
      </c>
      <c r="H14" s="114"/>
      <c r="I14" s="114">
        <f t="shared" si="0"/>
        <v>4890503105</v>
      </c>
      <c r="J14" s="114"/>
      <c r="K14" s="114">
        <v>7086463</v>
      </c>
      <c r="L14" s="114"/>
      <c r="M14" s="114">
        <v>187193084844</v>
      </c>
      <c r="N14" s="114"/>
      <c r="O14" s="114">
        <v>157987868374</v>
      </c>
      <c r="P14" s="114"/>
      <c r="Q14" s="114">
        <f t="shared" si="1"/>
        <v>29205216470</v>
      </c>
      <c r="R14" s="42"/>
      <c r="S14" s="42"/>
      <c r="T14" s="42"/>
      <c r="U14" s="44"/>
      <c r="V14" s="44"/>
      <c r="W14" s="20"/>
      <c r="X14" s="44"/>
      <c r="Y14" s="42"/>
      <c r="Z14" s="44"/>
    </row>
    <row r="15" spans="1:26" ht="34.5" customHeight="1">
      <c r="A15" s="181" t="s">
        <v>78</v>
      </c>
      <c r="C15" s="114">
        <v>1400000</v>
      </c>
      <c r="D15" s="114"/>
      <c r="E15" s="114">
        <v>26082182638</v>
      </c>
      <c r="F15" s="114"/>
      <c r="G15" s="114">
        <v>32152345336</v>
      </c>
      <c r="H15" s="114"/>
      <c r="I15" s="114">
        <f t="shared" si="0"/>
        <v>-6070162698</v>
      </c>
      <c r="J15" s="114"/>
      <c r="K15" s="114">
        <v>2200000</v>
      </c>
      <c r="L15" s="114"/>
      <c r="M15" s="114">
        <v>40891790132</v>
      </c>
      <c r="N15" s="114"/>
      <c r="O15" s="114">
        <v>50525114106</v>
      </c>
      <c r="P15" s="114"/>
      <c r="Q15" s="114">
        <f t="shared" si="1"/>
        <v>-9633323974</v>
      </c>
      <c r="R15" s="42"/>
      <c r="S15" s="42"/>
      <c r="T15" s="42"/>
      <c r="U15" s="44"/>
      <c r="V15" s="44"/>
      <c r="W15" s="20"/>
      <c r="X15" s="44"/>
      <c r="Y15" s="42"/>
      <c r="Z15" s="44"/>
    </row>
    <row r="16" spans="1:26" ht="34.5" customHeight="1">
      <c r="A16" s="181" t="s">
        <v>74</v>
      </c>
      <c r="C16" s="114">
        <v>9900000</v>
      </c>
      <c r="D16" s="114"/>
      <c r="E16" s="114">
        <v>26306539238</v>
      </c>
      <c r="F16" s="114"/>
      <c r="G16" s="114">
        <v>22321532854</v>
      </c>
      <c r="H16" s="114"/>
      <c r="I16" s="114">
        <f t="shared" si="0"/>
        <v>3985006384</v>
      </c>
      <c r="J16" s="114"/>
      <c r="K16" s="114">
        <v>99900002</v>
      </c>
      <c r="L16" s="114"/>
      <c r="M16" s="114">
        <v>268839874795</v>
      </c>
      <c r="N16" s="114"/>
      <c r="O16" s="114">
        <v>247791568461</v>
      </c>
      <c r="P16" s="114"/>
      <c r="Q16" s="114">
        <f t="shared" si="1"/>
        <v>21048306334</v>
      </c>
      <c r="R16" s="42"/>
      <c r="S16" s="42"/>
      <c r="T16" s="42"/>
      <c r="U16" s="44"/>
      <c r="V16" s="44"/>
      <c r="W16" s="20"/>
      <c r="X16" s="44"/>
      <c r="Y16" s="42"/>
      <c r="Z16" s="44"/>
    </row>
    <row r="17" spans="1:26" ht="34.5" customHeight="1">
      <c r="A17" s="181" t="s">
        <v>97</v>
      </c>
      <c r="C17" s="114">
        <v>512498</v>
      </c>
      <c r="D17" s="114"/>
      <c r="E17" s="114">
        <v>3993581233</v>
      </c>
      <c r="F17" s="114"/>
      <c r="G17" s="114">
        <v>3409596505</v>
      </c>
      <c r="H17" s="114"/>
      <c r="I17" s="114">
        <f t="shared" si="0"/>
        <v>583984728</v>
      </c>
      <c r="J17" s="114"/>
      <c r="K17" s="114">
        <v>2045927</v>
      </c>
      <c r="L17" s="114"/>
      <c r="M17" s="114">
        <v>16296604046</v>
      </c>
      <c r="N17" s="114"/>
      <c r="O17" s="114">
        <v>13523502361</v>
      </c>
      <c r="P17" s="114"/>
      <c r="Q17" s="114">
        <f t="shared" si="1"/>
        <v>2773101685</v>
      </c>
      <c r="R17" s="42"/>
      <c r="S17" s="42"/>
      <c r="T17" s="42"/>
      <c r="U17" s="44"/>
      <c r="V17" s="44"/>
      <c r="W17" s="20"/>
      <c r="X17" s="44"/>
      <c r="Y17" s="42"/>
      <c r="Z17" s="44"/>
    </row>
    <row r="18" spans="1:26" ht="34.5" customHeight="1">
      <c r="A18" s="181" t="s">
        <v>135</v>
      </c>
      <c r="C18" s="114">
        <v>0</v>
      </c>
      <c r="D18" s="114"/>
      <c r="E18" s="114">
        <v>0</v>
      </c>
      <c r="F18" s="114"/>
      <c r="G18" s="114">
        <v>0</v>
      </c>
      <c r="H18" s="114"/>
      <c r="I18" s="114">
        <f t="shared" si="0"/>
        <v>0</v>
      </c>
      <c r="J18" s="114"/>
      <c r="K18" s="114">
        <v>1000000</v>
      </c>
      <c r="L18" s="114"/>
      <c r="M18" s="114">
        <v>6958868362</v>
      </c>
      <c r="N18" s="114"/>
      <c r="O18" s="114">
        <v>7598895205</v>
      </c>
      <c r="P18" s="114"/>
      <c r="Q18" s="114">
        <f t="shared" si="1"/>
        <v>-640026843</v>
      </c>
      <c r="R18" s="231"/>
      <c r="S18" s="114"/>
      <c r="T18" s="42"/>
      <c r="U18" s="44"/>
      <c r="V18" s="44"/>
      <c r="W18" s="20"/>
      <c r="X18" s="44"/>
      <c r="Y18" s="42"/>
      <c r="Z18" s="44"/>
    </row>
    <row r="19" spans="1:26" ht="34.5" customHeight="1">
      <c r="A19" s="181" t="s">
        <v>105</v>
      </c>
      <c r="C19" s="114">
        <v>0</v>
      </c>
      <c r="D19" s="114"/>
      <c r="E19" s="114">
        <v>0</v>
      </c>
      <c r="F19" s="114"/>
      <c r="G19" s="114">
        <v>0</v>
      </c>
      <c r="H19" s="114"/>
      <c r="I19" s="114">
        <f t="shared" si="0"/>
        <v>0</v>
      </c>
      <c r="J19" s="114"/>
      <c r="K19" s="114">
        <v>100000</v>
      </c>
      <c r="L19" s="114"/>
      <c r="M19" s="114">
        <v>4889731955</v>
      </c>
      <c r="N19" s="114"/>
      <c r="O19" s="114">
        <v>4954593595</v>
      </c>
      <c r="P19" s="114"/>
      <c r="Q19" s="114">
        <f t="shared" si="1"/>
        <v>-64861640</v>
      </c>
      <c r="R19" s="231"/>
      <c r="S19" s="114"/>
      <c r="T19" s="42"/>
      <c r="U19" s="44"/>
      <c r="V19" s="44"/>
      <c r="W19" s="20"/>
      <c r="X19" s="44"/>
      <c r="Y19" s="42"/>
      <c r="Z19" s="44"/>
    </row>
    <row r="20" spans="1:26" ht="34.5" customHeight="1">
      <c r="A20" s="181" t="s">
        <v>134</v>
      </c>
      <c r="C20" s="114">
        <v>0</v>
      </c>
      <c r="D20" s="114"/>
      <c r="E20" s="114">
        <v>0</v>
      </c>
      <c r="F20" s="114"/>
      <c r="G20" s="114">
        <v>0</v>
      </c>
      <c r="H20" s="114"/>
      <c r="I20" s="114">
        <f t="shared" si="0"/>
        <v>0</v>
      </c>
      <c r="J20" s="114"/>
      <c r="K20" s="114">
        <v>549236</v>
      </c>
      <c r="L20" s="114"/>
      <c r="M20" s="114">
        <v>6031851553</v>
      </c>
      <c r="N20" s="114"/>
      <c r="O20" s="114">
        <v>5718802917</v>
      </c>
      <c r="P20" s="114"/>
      <c r="Q20" s="114">
        <f t="shared" si="1"/>
        <v>313048636</v>
      </c>
      <c r="R20" s="42"/>
      <c r="S20" s="42"/>
      <c r="T20" s="42"/>
      <c r="U20" s="44"/>
      <c r="V20" s="44"/>
      <c r="W20" s="20"/>
      <c r="X20" s="44"/>
      <c r="Y20" s="42"/>
      <c r="Z20" s="44"/>
    </row>
    <row r="21" spans="1:26" ht="34.5" customHeight="1">
      <c r="A21" s="181" t="s">
        <v>66</v>
      </c>
      <c r="C21" s="114">
        <v>0</v>
      </c>
      <c r="D21" s="114"/>
      <c r="E21" s="114">
        <v>0</v>
      </c>
      <c r="F21" s="114"/>
      <c r="G21" s="114">
        <v>0</v>
      </c>
      <c r="H21" s="114"/>
      <c r="I21" s="114">
        <f t="shared" si="0"/>
        <v>0</v>
      </c>
      <c r="J21" s="114"/>
      <c r="K21" s="114">
        <v>200000</v>
      </c>
      <c r="L21" s="114"/>
      <c r="M21" s="114">
        <v>1188883823</v>
      </c>
      <c r="N21" s="114"/>
      <c r="O21" s="114">
        <v>1596531954</v>
      </c>
      <c r="P21" s="114"/>
      <c r="Q21" s="114">
        <f t="shared" si="1"/>
        <v>-407648131</v>
      </c>
      <c r="R21" s="42"/>
      <c r="S21" s="42"/>
      <c r="T21" s="42"/>
      <c r="U21" s="44"/>
      <c r="V21" s="44"/>
      <c r="W21" s="20"/>
      <c r="X21" s="44"/>
      <c r="Y21" s="42"/>
      <c r="Z21" s="44"/>
    </row>
    <row r="22" spans="1:26" ht="34.5" customHeight="1">
      <c r="A22" s="181" t="s">
        <v>87</v>
      </c>
      <c r="C22" s="114">
        <v>0</v>
      </c>
      <c r="D22" s="114"/>
      <c r="E22" s="114">
        <v>0</v>
      </c>
      <c r="F22" s="114"/>
      <c r="G22" s="114">
        <v>0</v>
      </c>
      <c r="H22" s="114"/>
      <c r="I22" s="114">
        <f t="shared" si="0"/>
        <v>0</v>
      </c>
      <c r="J22" s="114"/>
      <c r="K22" s="114">
        <v>3500000</v>
      </c>
      <c r="L22" s="114"/>
      <c r="M22" s="114">
        <v>151572508218</v>
      </c>
      <c r="N22" s="114"/>
      <c r="O22" s="114">
        <v>132283281881</v>
      </c>
      <c r="P22" s="114"/>
      <c r="Q22" s="114">
        <f t="shared" si="1"/>
        <v>19289226337</v>
      </c>
      <c r="R22" s="231"/>
      <c r="S22" s="114"/>
      <c r="T22" s="42"/>
      <c r="U22" s="44"/>
      <c r="V22" s="44"/>
      <c r="W22" s="20"/>
      <c r="X22" s="44"/>
      <c r="Y22" s="42"/>
      <c r="Z22" s="44"/>
    </row>
    <row r="23" spans="1:26" ht="34.5" customHeight="1">
      <c r="A23" s="181" t="s">
        <v>82</v>
      </c>
      <c r="C23" s="114">
        <v>0</v>
      </c>
      <c r="D23" s="114"/>
      <c r="E23" s="114">
        <v>0</v>
      </c>
      <c r="F23" s="114"/>
      <c r="G23" s="114">
        <v>0</v>
      </c>
      <c r="H23" s="114"/>
      <c r="I23" s="114">
        <f t="shared" si="0"/>
        <v>0</v>
      </c>
      <c r="J23" s="114"/>
      <c r="K23" s="114">
        <v>2</v>
      </c>
      <c r="L23" s="114"/>
      <c r="M23" s="114">
        <v>2</v>
      </c>
      <c r="N23" s="114"/>
      <c r="O23" s="114">
        <v>11252</v>
      </c>
      <c r="P23" s="114"/>
      <c r="Q23" s="114">
        <f t="shared" si="1"/>
        <v>-11250</v>
      </c>
      <c r="R23" s="42"/>
      <c r="S23" s="42"/>
      <c r="T23" s="42"/>
      <c r="U23" s="44"/>
      <c r="V23" s="44"/>
      <c r="W23" s="20"/>
      <c r="X23" s="44"/>
      <c r="Y23" s="42"/>
      <c r="Z23" s="44"/>
    </row>
    <row r="24" spans="1:26" ht="34.5" customHeight="1">
      <c r="A24" s="181" t="s">
        <v>99</v>
      </c>
      <c r="C24" s="114">
        <v>0</v>
      </c>
      <c r="D24" s="114"/>
      <c r="E24" s="114">
        <v>0</v>
      </c>
      <c r="F24" s="114"/>
      <c r="G24" s="114">
        <v>0</v>
      </c>
      <c r="H24" s="114"/>
      <c r="I24" s="114">
        <f t="shared" si="0"/>
        <v>0</v>
      </c>
      <c r="J24" s="114"/>
      <c r="K24" s="114">
        <v>44444</v>
      </c>
      <c r="L24" s="114"/>
      <c r="M24" s="114">
        <v>128518337</v>
      </c>
      <c r="N24" s="114"/>
      <c r="O24" s="114">
        <v>121979763</v>
      </c>
      <c r="P24" s="114"/>
      <c r="Q24" s="114">
        <f t="shared" si="1"/>
        <v>6538574</v>
      </c>
      <c r="R24" s="42"/>
      <c r="S24" s="42"/>
      <c r="T24" s="42"/>
      <c r="U24" s="44"/>
      <c r="V24" s="44"/>
      <c r="X24" s="44"/>
      <c r="Y24" s="42"/>
    </row>
    <row r="25" spans="1:26" ht="34.5" customHeight="1">
      <c r="A25" s="181" t="s">
        <v>141</v>
      </c>
      <c r="C25" s="114">
        <v>0</v>
      </c>
      <c r="D25" s="114"/>
      <c r="E25" s="114">
        <v>0</v>
      </c>
      <c r="F25" s="114"/>
      <c r="G25" s="114">
        <v>0</v>
      </c>
      <c r="H25" s="114"/>
      <c r="I25" s="114">
        <f t="shared" si="0"/>
        <v>0</v>
      </c>
      <c r="J25" s="114"/>
      <c r="K25" s="114">
        <v>4725630</v>
      </c>
      <c r="L25" s="114"/>
      <c r="M25" s="114">
        <v>1940072732</v>
      </c>
      <c r="N25" s="114"/>
      <c r="O25" s="114">
        <v>1887276059</v>
      </c>
      <c r="P25" s="114"/>
      <c r="Q25" s="114">
        <f t="shared" si="1"/>
        <v>52796673</v>
      </c>
      <c r="R25" s="42"/>
      <c r="S25" s="42"/>
      <c r="T25" s="42"/>
      <c r="U25" s="44"/>
      <c r="V25" s="44"/>
      <c r="X25" s="44"/>
      <c r="Y25" s="42"/>
    </row>
    <row r="26" spans="1:26" ht="38.25" customHeight="1">
      <c r="A26" s="181" t="s">
        <v>86</v>
      </c>
      <c r="C26" s="114">
        <v>0</v>
      </c>
      <c r="E26" s="114">
        <v>0</v>
      </c>
      <c r="F26" s="114"/>
      <c r="G26" s="114">
        <v>0</v>
      </c>
      <c r="H26" s="114"/>
      <c r="I26" s="114">
        <f t="shared" si="0"/>
        <v>0</v>
      </c>
      <c r="K26" s="114">
        <v>9600000</v>
      </c>
      <c r="L26" s="114"/>
      <c r="M26" s="114">
        <v>240827758525</v>
      </c>
      <c r="N26" s="114"/>
      <c r="O26" s="114">
        <v>294676937367</v>
      </c>
      <c r="P26" s="114"/>
      <c r="Q26" s="114">
        <f t="shared" si="1"/>
        <v>-53849178842</v>
      </c>
    </row>
    <row r="27" spans="1:26" s="114" customFormat="1" ht="38.25" customHeight="1">
      <c r="A27" s="181" t="s">
        <v>103</v>
      </c>
      <c r="C27" s="114">
        <v>0</v>
      </c>
      <c r="E27" s="114">
        <v>0</v>
      </c>
      <c r="G27" s="114">
        <v>0</v>
      </c>
      <c r="H27" s="114">
        <f ca="1">SUM(H9:H27)</f>
        <v>0</v>
      </c>
      <c r="I27" s="114">
        <f t="shared" si="0"/>
        <v>0</v>
      </c>
      <c r="J27" s="115">
        <f ca="1">SUM(J9:J27)</f>
        <v>0</v>
      </c>
      <c r="K27" s="114">
        <v>11600000</v>
      </c>
      <c r="L27" s="115">
        <f ca="1">SUM(L9:L27)</f>
        <v>0</v>
      </c>
      <c r="M27" s="114">
        <v>41269509805</v>
      </c>
      <c r="N27" s="173">
        <f ca="1">SUM(N9:N27)</f>
        <v>0</v>
      </c>
      <c r="O27" s="114">
        <v>49419549171</v>
      </c>
      <c r="P27" s="173">
        <f ca="1">SUM(P9:P27)</f>
        <v>0</v>
      </c>
      <c r="Q27" s="114">
        <f t="shared" si="1"/>
        <v>-8150039366</v>
      </c>
    </row>
    <row r="28" spans="1:26" s="114" customFormat="1" ht="38.25" customHeight="1">
      <c r="A28" s="181" t="s">
        <v>81</v>
      </c>
      <c r="C28" s="114">
        <v>0</v>
      </c>
      <c r="E28" s="114">
        <v>0</v>
      </c>
      <c r="G28" s="114">
        <v>0</v>
      </c>
      <c r="I28" s="114">
        <f t="shared" si="0"/>
        <v>0</v>
      </c>
      <c r="K28" s="114">
        <v>134400000</v>
      </c>
      <c r="M28" s="114">
        <v>148459485449</v>
      </c>
      <c r="O28" s="114">
        <v>157525641427</v>
      </c>
      <c r="Q28" s="114">
        <f t="shared" si="1"/>
        <v>-9066155978</v>
      </c>
    </row>
    <row r="29" spans="1:26" s="114" customFormat="1" ht="38.25" customHeight="1">
      <c r="A29" s="181" t="s">
        <v>79</v>
      </c>
      <c r="C29" s="114">
        <v>0</v>
      </c>
      <c r="E29" s="114">
        <v>0</v>
      </c>
      <c r="G29" s="114">
        <v>0</v>
      </c>
      <c r="I29" s="114">
        <f t="shared" si="0"/>
        <v>0</v>
      </c>
      <c r="K29" s="114">
        <v>1112037</v>
      </c>
      <c r="M29" s="114">
        <v>47230860255</v>
      </c>
      <c r="O29" s="114">
        <v>49397546852</v>
      </c>
      <c r="Q29" s="114">
        <f t="shared" si="1"/>
        <v>-2166686597</v>
      </c>
    </row>
    <row r="30" spans="1:26" s="114" customFormat="1" ht="38.25" customHeight="1">
      <c r="A30" s="181" t="s">
        <v>67</v>
      </c>
      <c r="C30" s="114">
        <v>0</v>
      </c>
      <c r="E30" s="114">
        <v>0</v>
      </c>
      <c r="G30" s="114">
        <v>0</v>
      </c>
      <c r="I30" s="114">
        <f t="shared" si="0"/>
        <v>0</v>
      </c>
      <c r="K30" s="114">
        <v>45200002</v>
      </c>
      <c r="M30" s="114">
        <v>96330741105</v>
      </c>
      <c r="O30" s="114">
        <v>107205511532</v>
      </c>
      <c r="Q30" s="114">
        <f t="shared" si="1"/>
        <v>-10874770427</v>
      </c>
    </row>
    <row r="31" spans="1:26" s="114" customFormat="1" ht="38.25" customHeight="1">
      <c r="A31" s="181" t="s">
        <v>68</v>
      </c>
      <c r="C31" s="114">
        <v>0</v>
      </c>
      <c r="E31" s="114">
        <v>0</v>
      </c>
      <c r="G31" s="114">
        <v>0</v>
      </c>
      <c r="I31" s="114">
        <f t="shared" si="0"/>
        <v>0</v>
      </c>
      <c r="K31" s="114">
        <v>400000</v>
      </c>
      <c r="M31" s="114">
        <v>2536401470</v>
      </c>
      <c r="O31" s="114">
        <v>3184985094</v>
      </c>
      <c r="Q31" s="114">
        <f t="shared" si="1"/>
        <v>-648583624</v>
      </c>
    </row>
    <row r="32" spans="1:26" s="114" customFormat="1" ht="38.25" customHeight="1">
      <c r="A32" s="181" t="s">
        <v>140</v>
      </c>
      <c r="C32" s="114">
        <v>0</v>
      </c>
      <c r="E32" s="114">
        <v>0</v>
      </c>
      <c r="G32" s="114">
        <v>0</v>
      </c>
      <c r="I32" s="114">
        <f t="shared" si="0"/>
        <v>0</v>
      </c>
      <c r="K32" s="114">
        <v>10000</v>
      </c>
      <c r="M32" s="114">
        <v>25576910</v>
      </c>
      <c r="O32" s="114">
        <v>25013187</v>
      </c>
      <c r="Q32" s="114">
        <f t="shared" si="1"/>
        <v>563723</v>
      </c>
    </row>
    <row r="33" spans="1:17" s="114" customFormat="1" ht="38.25" customHeight="1">
      <c r="A33" s="181" t="s">
        <v>100</v>
      </c>
      <c r="C33" s="114">
        <v>0</v>
      </c>
      <c r="E33" s="114">
        <v>0</v>
      </c>
      <c r="G33" s="114">
        <v>0</v>
      </c>
      <c r="I33" s="114">
        <f t="shared" si="0"/>
        <v>0</v>
      </c>
      <c r="K33" s="114">
        <v>807397</v>
      </c>
      <c r="M33" s="114">
        <v>3767649397</v>
      </c>
      <c r="O33" s="114">
        <v>4111370268</v>
      </c>
      <c r="Q33" s="114">
        <f t="shared" si="1"/>
        <v>-343720871</v>
      </c>
    </row>
    <row r="34" spans="1:17" ht="38.25" customHeight="1">
      <c r="A34" s="181" t="s">
        <v>101</v>
      </c>
      <c r="C34" s="114">
        <v>0</v>
      </c>
      <c r="E34" s="114">
        <v>0</v>
      </c>
      <c r="G34" s="114">
        <v>0</v>
      </c>
      <c r="I34" s="114">
        <f t="shared" si="0"/>
        <v>0</v>
      </c>
      <c r="K34" s="114">
        <v>33745</v>
      </c>
      <c r="M34" s="114">
        <v>517677196</v>
      </c>
      <c r="O34" s="114">
        <v>751801624</v>
      </c>
      <c r="Q34" s="114">
        <f t="shared" si="1"/>
        <v>-234124428</v>
      </c>
    </row>
    <row r="35" spans="1:17" ht="38.25" customHeight="1">
      <c r="A35" s="264" t="s">
        <v>64</v>
      </c>
      <c r="C35" s="114">
        <v>0</v>
      </c>
      <c r="E35" s="114">
        <v>0</v>
      </c>
      <c r="G35" s="114">
        <v>0</v>
      </c>
      <c r="I35" s="114">
        <f t="shared" si="0"/>
        <v>0</v>
      </c>
      <c r="K35" s="114">
        <v>1400000</v>
      </c>
      <c r="M35" s="114">
        <v>39807987692</v>
      </c>
      <c r="O35" s="114">
        <v>39217260600</v>
      </c>
      <c r="Q35" s="114">
        <f t="shared" si="1"/>
        <v>590727092</v>
      </c>
    </row>
    <row r="36" spans="1:17" ht="38.25" customHeight="1" thickBot="1">
      <c r="A36" s="265" t="s">
        <v>48</v>
      </c>
      <c r="B36" s="114"/>
      <c r="C36" s="173"/>
      <c r="D36" s="278"/>
      <c r="E36" s="239">
        <f>SUM(E9:F35)</f>
        <v>240801347041</v>
      </c>
      <c r="F36" s="173"/>
      <c r="G36" s="239">
        <f>SUM(G9:G35)</f>
        <v>231947245267</v>
      </c>
      <c r="H36" s="256"/>
      <c r="I36" s="239">
        <f>SUM(I9:I35)</f>
        <v>8854101774</v>
      </c>
      <c r="J36" s="173"/>
      <c r="K36" s="173"/>
      <c r="L36" s="173"/>
      <c r="M36" s="239">
        <f>SUM(M9:M35)</f>
        <v>1841419263205</v>
      </c>
      <c r="N36" s="173"/>
      <c r="O36" s="239">
        <f>SUM(O9:O35)</f>
        <v>1861450481711</v>
      </c>
      <c r="P36" s="173"/>
      <c r="Q36" s="239">
        <f>SUM(Q9:Q35)</f>
        <v>-20031218506</v>
      </c>
    </row>
    <row r="37" spans="1:17" ht="38.25" customHeight="1" thickTop="1">
      <c r="I37" s="42"/>
      <c r="K37" s="59"/>
      <c r="Q37" s="42"/>
    </row>
    <row r="38" spans="1:17" ht="38.25" customHeight="1">
      <c r="C38" s="59"/>
      <c r="E38" s="44"/>
      <c r="G38" s="44"/>
      <c r="I38" s="44"/>
      <c r="K38" s="42"/>
      <c r="M38" s="44"/>
      <c r="O38" s="44"/>
      <c r="Q38" s="44"/>
    </row>
    <row r="39" spans="1:17">
      <c r="A39" s="181"/>
      <c r="C39" s="244"/>
      <c r="E39" s="42"/>
      <c r="G39" s="42"/>
      <c r="I39" s="42"/>
      <c r="K39" s="44"/>
      <c r="M39" s="42"/>
      <c r="O39" s="42"/>
      <c r="Q39" s="42"/>
    </row>
    <row r="40" spans="1:17">
      <c r="C40" s="59"/>
      <c r="I40" s="42"/>
      <c r="K40" s="42"/>
      <c r="Q40" s="42"/>
    </row>
    <row r="41" spans="1:17">
      <c r="I41" s="44"/>
      <c r="Q41" s="44"/>
    </row>
    <row r="42" spans="1:17">
      <c r="C42" s="59"/>
      <c r="E42" s="42"/>
      <c r="I42" s="44"/>
      <c r="K42" s="244"/>
      <c r="M42" s="44"/>
      <c r="Q42" s="42"/>
    </row>
    <row r="43" spans="1:17">
      <c r="I43" s="44"/>
      <c r="K43" s="59"/>
      <c r="M43" s="42"/>
      <c r="Q43" s="42"/>
    </row>
    <row r="44" spans="1:17">
      <c r="I44" s="250"/>
      <c r="Q44" s="42"/>
    </row>
    <row r="45" spans="1:17">
      <c r="I45" s="42"/>
      <c r="Q45" s="44"/>
    </row>
    <row r="46" spans="1:17">
      <c r="I46" s="42"/>
      <c r="Q46" s="42"/>
    </row>
    <row r="47" spans="1:17">
      <c r="I47" s="44"/>
      <c r="K47" s="244"/>
      <c r="M47" s="44"/>
      <c r="Q47" s="44"/>
    </row>
    <row r="48" spans="1:17">
      <c r="I48" s="44"/>
      <c r="K48" s="59"/>
      <c r="M48" s="42"/>
      <c r="Q48" s="44"/>
    </row>
    <row r="49" spans="9:17">
      <c r="I49" s="44"/>
      <c r="Q49" s="44"/>
    </row>
    <row r="50" spans="9:17">
      <c r="I50" s="44"/>
      <c r="Q50" s="44"/>
    </row>
    <row r="51" spans="9:17">
      <c r="I51" s="44"/>
      <c r="Q51" s="42"/>
    </row>
    <row r="52" spans="9:17">
      <c r="I52" s="44"/>
      <c r="Q52" s="44"/>
    </row>
    <row r="53" spans="9:17">
      <c r="I53" s="42"/>
      <c r="Q53" s="42"/>
    </row>
    <row r="54" spans="9:17">
      <c r="I54" s="42"/>
    </row>
  </sheetData>
  <sortState xmlns:xlrd2="http://schemas.microsoft.com/office/spreadsheetml/2017/richdata2" ref="A9:Q33">
    <sortCondition descending="1" ref="Q9:Q38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6"/>
  <sheetViews>
    <sheetView rightToLeft="1" view="pageBreakPreview" zoomScale="50" zoomScaleNormal="50" zoomScaleSheetLayoutView="50" workbookViewId="0">
      <selection activeCell="S26" sqref="S26"/>
    </sheetView>
  </sheetViews>
  <sheetFormatPr defaultColWidth="9.140625" defaultRowHeight="42.75"/>
  <cols>
    <col min="1" max="1" width="68.42578125" style="124" bestFit="1" customWidth="1"/>
    <col min="2" max="2" width="1" style="124" customWidth="1"/>
    <col min="3" max="3" width="22.7109375" style="125" bestFit="1" customWidth="1"/>
    <col min="4" max="4" width="1" style="124" customWidth="1"/>
    <col min="5" max="5" width="29.85546875" style="124" bestFit="1" customWidth="1"/>
    <col min="6" max="6" width="1" style="124" customWidth="1"/>
    <col min="7" max="7" width="33.42578125" style="124" customWidth="1"/>
    <col min="8" max="8" width="1" style="124" customWidth="1"/>
    <col min="9" max="9" width="33" style="124" bestFit="1" customWidth="1"/>
    <col min="10" max="10" width="1" style="124" customWidth="1"/>
    <col min="11" max="11" width="23.42578125" style="125" bestFit="1" customWidth="1"/>
    <col min="12" max="12" width="1" style="124" customWidth="1"/>
    <col min="13" max="13" width="30.85546875" style="124" customWidth="1"/>
    <col min="14" max="14" width="1" style="124" customWidth="1"/>
    <col min="15" max="15" width="32.5703125" style="124" bestFit="1" customWidth="1"/>
    <col min="16" max="16" width="1" style="124" customWidth="1"/>
    <col min="17" max="17" width="30.5703125" style="6" customWidth="1"/>
    <col min="18" max="18" width="1.85546875" style="124" customWidth="1"/>
    <col min="19" max="19" width="28.42578125" style="124" bestFit="1" customWidth="1"/>
    <col min="20" max="20" width="23.85546875" style="124" bestFit="1" customWidth="1"/>
    <col min="21" max="21" width="28.5703125" style="124" bestFit="1" customWidth="1"/>
    <col min="22" max="22" width="15.42578125" style="124" customWidth="1"/>
    <col min="23" max="24" width="29.7109375" style="124" bestFit="1" customWidth="1"/>
    <col min="25" max="25" width="12.85546875" style="120" customWidth="1"/>
    <col min="26" max="26" width="15.140625" style="124" bestFit="1" customWidth="1"/>
    <col min="27" max="27" width="22.28515625" style="124" bestFit="1" customWidth="1"/>
    <col min="28" max="16384" width="9.140625" style="124"/>
  </cols>
  <sheetData>
    <row r="1" spans="1:27" s="117" customFormat="1" ht="18.75" customHeight="1">
      <c r="C1" s="118"/>
      <c r="K1" s="118"/>
      <c r="Q1" s="119"/>
      <c r="Y1" s="120"/>
    </row>
    <row r="2" spans="1:27" s="121" customFormat="1">
      <c r="A2" s="315" t="s">
        <v>51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Y2" s="120"/>
    </row>
    <row r="3" spans="1:27" s="121" customFormat="1">
      <c r="A3" s="315" t="s">
        <v>18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Y3" s="120"/>
    </row>
    <row r="4" spans="1:27" s="121" customFormat="1">
      <c r="A4" s="315" t="str">
        <f>'درآمد سود سهام '!A4:S4</f>
        <v>برای ماه منتهی به 1403/08/30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Y4" s="120"/>
    </row>
    <row r="5" spans="1:27" s="117" customFormat="1">
      <c r="A5" s="111"/>
      <c r="B5" s="111"/>
      <c r="C5" s="111"/>
      <c r="D5" s="111"/>
      <c r="E5" s="111"/>
      <c r="F5" s="111"/>
      <c r="G5" s="122"/>
      <c r="H5" s="111"/>
      <c r="I5" s="107"/>
      <c r="J5" s="111"/>
      <c r="K5" s="111"/>
      <c r="L5" s="111"/>
      <c r="M5" s="111"/>
      <c r="N5" s="111"/>
      <c r="O5" s="111"/>
      <c r="P5" s="111"/>
      <c r="Q5" s="123"/>
      <c r="Y5" s="120"/>
    </row>
    <row r="6" spans="1:27">
      <c r="A6" s="314" t="s">
        <v>109</v>
      </c>
      <c r="B6" s="314"/>
      <c r="C6" s="314"/>
      <c r="D6" s="314"/>
      <c r="E6" s="314"/>
      <c r="F6" s="314"/>
      <c r="G6" s="314"/>
      <c r="H6" s="314"/>
      <c r="I6" s="314"/>
    </row>
    <row r="7" spans="1:27" s="70" customFormat="1" ht="43.5" thickBot="1">
      <c r="A7" s="285" t="s">
        <v>1</v>
      </c>
      <c r="C7" s="317" t="s">
        <v>149</v>
      </c>
      <c r="D7" s="317" t="s">
        <v>20</v>
      </c>
      <c r="E7" s="317" t="s">
        <v>20</v>
      </c>
      <c r="F7" s="317" t="s">
        <v>20</v>
      </c>
      <c r="G7" s="317" t="s">
        <v>20</v>
      </c>
      <c r="H7" s="317" t="s">
        <v>20</v>
      </c>
      <c r="I7" s="317" t="s">
        <v>20</v>
      </c>
      <c r="J7" s="38"/>
      <c r="K7" s="317" t="s">
        <v>150</v>
      </c>
      <c r="L7" s="317" t="s">
        <v>21</v>
      </c>
      <c r="M7" s="317" t="s">
        <v>21</v>
      </c>
      <c r="N7" s="317" t="s">
        <v>21</v>
      </c>
      <c r="O7" s="317" t="s">
        <v>21</v>
      </c>
      <c r="P7" s="317" t="s">
        <v>21</v>
      </c>
      <c r="Q7" s="317" t="s">
        <v>21</v>
      </c>
      <c r="Y7" s="120"/>
    </row>
    <row r="8" spans="1:27" s="126" customFormat="1" ht="66" customHeight="1" thickBot="1">
      <c r="A8" s="316" t="s">
        <v>1</v>
      </c>
      <c r="C8" s="127" t="s">
        <v>4</v>
      </c>
      <c r="E8" s="127" t="s">
        <v>33</v>
      </c>
      <c r="G8" s="127" t="s">
        <v>34</v>
      </c>
      <c r="I8" s="127" t="s">
        <v>35</v>
      </c>
      <c r="K8" s="127" t="s">
        <v>4</v>
      </c>
      <c r="M8" s="127" t="s">
        <v>33</v>
      </c>
      <c r="O8" s="127" t="s">
        <v>34</v>
      </c>
      <c r="Q8" s="128" t="s">
        <v>35</v>
      </c>
      <c r="Y8" s="129"/>
    </row>
    <row r="9" spans="1:27" s="70" customFormat="1" ht="40.5" customHeight="1">
      <c r="A9" s="199" t="s">
        <v>85</v>
      </c>
      <c r="B9" s="38"/>
      <c r="C9" s="164">
        <v>6646921</v>
      </c>
      <c r="D9" s="107"/>
      <c r="E9" s="164">
        <v>119329135070</v>
      </c>
      <c r="F9" s="165"/>
      <c r="G9" s="164">
        <v>118952129303</v>
      </c>
      <c r="H9" s="107"/>
      <c r="I9" s="114">
        <f>E9-G9</f>
        <v>377005767</v>
      </c>
      <c r="J9" s="107"/>
      <c r="K9" s="114">
        <v>6646921</v>
      </c>
      <c r="L9" s="165"/>
      <c r="M9" s="114">
        <v>119329135070</v>
      </c>
      <c r="N9" s="165"/>
      <c r="O9" s="114">
        <v>118952129303</v>
      </c>
      <c r="P9" s="107"/>
      <c r="Q9" s="114">
        <f>M9-O9</f>
        <v>377005767</v>
      </c>
      <c r="S9" s="84"/>
      <c r="T9" s="84"/>
      <c r="U9" s="84"/>
      <c r="V9" s="84"/>
      <c r="W9" s="84"/>
      <c r="X9" s="84"/>
      <c r="Y9" s="84"/>
    </row>
    <row r="10" spans="1:27" s="70" customFormat="1" ht="40.5" customHeight="1">
      <c r="A10" s="199" t="s">
        <v>135</v>
      </c>
      <c r="B10" s="38"/>
      <c r="C10" s="164">
        <v>15000000</v>
      </c>
      <c r="D10" s="107"/>
      <c r="E10" s="164">
        <v>105269895000</v>
      </c>
      <c r="F10" s="165"/>
      <c r="G10" s="164">
        <v>105542715600</v>
      </c>
      <c r="H10" s="107"/>
      <c r="I10" s="114">
        <f t="shared" ref="I10:I29" si="0">E10-G10</f>
        <v>-272820600</v>
      </c>
      <c r="J10" s="107"/>
      <c r="K10" s="114">
        <v>15000000</v>
      </c>
      <c r="L10" s="165"/>
      <c r="M10" s="114">
        <v>105269895000</v>
      </c>
      <c r="N10" s="165"/>
      <c r="O10" s="114">
        <v>105542715600</v>
      </c>
      <c r="P10" s="107"/>
      <c r="Q10" s="114">
        <f t="shared" ref="Q10:Q29" si="1">M10-O10</f>
        <v>-272820600</v>
      </c>
      <c r="S10" s="84"/>
      <c r="T10" s="84"/>
      <c r="U10" s="84"/>
      <c r="V10" s="84"/>
      <c r="W10" s="84"/>
      <c r="X10" s="84"/>
      <c r="Y10" s="84"/>
    </row>
    <row r="11" spans="1:27" s="70" customFormat="1" ht="40.5" customHeight="1">
      <c r="A11" s="199" t="s">
        <v>98</v>
      </c>
      <c r="B11" s="38"/>
      <c r="C11" s="164">
        <v>52800000</v>
      </c>
      <c r="D11" s="107"/>
      <c r="E11" s="164">
        <v>155882944800</v>
      </c>
      <c r="F11" s="165"/>
      <c r="G11" s="164">
        <v>130185515921</v>
      </c>
      <c r="H11" s="107"/>
      <c r="I11" s="114">
        <f t="shared" si="0"/>
        <v>25697428879</v>
      </c>
      <c r="J11" s="107"/>
      <c r="K11" s="114">
        <v>52800000</v>
      </c>
      <c r="L11" s="165"/>
      <c r="M11" s="114">
        <v>155882944800</v>
      </c>
      <c r="N11" s="165"/>
      <c r="O11" s="114">
        <v>156712735241</v>
      </c>
      <c r="P11" s="107"/>
      <c r="Q11" s="114">
        <f t="shared" si="1"/>
        <v>-829790441</v>
      </c>
      <c r="S11" s="84"/>
      <c r="T11" s="84"/>
      <c r="U11" s="84"/>
      <c r="V11" s="84"/>
      <c r="W11" s="84"/>
      <c r="X11" s="84"/>
      <c r="Y11" s="84"/>
    </row>
    <row r="12" spans="1:27" s="70" customFormat="1" ht="40.5" customHeight="1">
      <c r="A12" s="199" t="s">
        <v>66</v>
      </c>
      <c r="B12" s="38"/>
      <c r="C12" s="164">
        <v>50000000</v>
      </c>
      <c r="D12" s="107"/>
      <c r="E12" s="164">
        <v>468694575000</v>
      </c>
      <c r="F12" s="165"/>
      <c r="G12" s="164">
        <v>395134875000</v>
      </c>
      <c r="H12" s="107"/>
      <c r="I12" s="114">
        <f t="shared" si="0"/>
        <v>73559700000</v>
      </c>
      <c r="J12" s="107"/>
      <c r="K12" s="114">
        <v>50000000</v>
      </c>
      <c r="L12" s="165"/>
      <c r="M12" s="114">
        <v>468694575000</v>
      </c>
      <c r="N12" s="165"/>
      <c r="O12" s="114">
        <v>398679493307</v>
      </c>
      <c r="P12" s="107"/>
      <c r="Q12" s="114">
        <f t="shared" si="1"/>
        <v>70015081693</v>
      </c>
      <c r="S12" s="84"/>
      <c r="T12" s="84"/>
      <c r="U12" s="84"/>
      <c r="V12" s="84"/>
      <c r="W12" s="84"/>
      <c r="X12" s="84"/>
      <c r="Y12" s="84"/>
    </row>
    <row r="13" spans="1:27" s="70" customFormat="1" ht="40.5" customHeight="1">
      <c r="A13" s="199" t="s">
        <v>142</v>
      </c>
      <c r="B13" s="38"/>
      <c r="C13" s="164">
        <v>7200000</v>
      </c>
      <c r="D13" s="107"/>
      <c r="E13" s="164">
        <v>28943555040</v>
      </c>
      <c r="F13" s="165"/>
      <c r="G13" s="164">
        <v>26288248680</v>
      </c>
      <c r="H13" s="107"/>
      <c r="I13" s="114">
        <f t="shared" si="0"/>
        <v>2655306360</v>
      </c>
      <c r="J13" s="107"/>
      <c r="K13" s="114">
        <v>7200000</v>
      </c>
      <c r="L13" s="165"/>
      <c r="M13" s="114">
        <v>28943555040</v>
      </c>
      <c r="N13" s="165"/>
      <c r="O13" s="114">
        <v>27312880787</v>
      </c>
      <c r="P13" s="107"/>
      <c r="Q13" s="114">
        <f t="shared" si="1"/>
        <v>1630674253</v>
      </c>
      <c r="S13" s="84"/>
      <c r="T13" s="84"/>
      <c r="U13" s="84"/>
      <c r="V13" s="84"/>
      <c r="W13" s="84"/>
      <c r="X13" s="84"/>
      <c r="Y13" s="84"/>
    </row>
    <row r="14" spans="1:27" s="70" customFormat="1" ht="40.5" customHeight="1">
      <c r="A14" s="199" t="s">
        <v>89</v>
      </c>
      <c r="B14" s="38"/>
      <c r="C14" s="164">
        <v>14000000</v>
      </c>
      <c r="D14" s="107"/>
      <c r="E14" s="164">
        <v>126363636000</v>
      </c>
      <c r="F14" s="165"/>
      <c r="G14" s="164">
        <v>79096274028</v>
      </c>
      <c r="H14" s="107"/>
      <c r="I14" s="114">
        <f t="shared" si="0"/>
        <v>47267361972</v>
      </c>
      <c r="J14" s="107"/>
      <c r="K14" s="114">
        <v>14000000</v>
      </c>
      <c r="L14" s="165"/>
      <c r="M14" s="114">
        <v>126363636000</v>
      </c>
      <c r="N14" s="165"/>
      <c r="O14" s="114">
        <v>116850861943</v>
      </c>
      <c r="P14" s="107"/>
      <c r="Q14" s="114">
        <f t="shared" si="1"/>
        <v>9512774057</v>
      </c>
      <c r="S14" s="84"/>
      <c r="T14" s="84"/>
      <c r="U14" s="84"/>
      <c r="V14" s="84"/>
      <c r="W14" s="84"/>
      <c r="X14" s="84"/>
      <c r="Y14" s="84"/>
    </row>
    <row r="15" spans="1:27" s="70" customFormat="1" ht="40.5" customHeight="1">
      <c r="A15" s="199" t="s">
        <v>132</v>
      </c>
      <c r="B15" s="38"/>
      <c r="C15" s="164">
        <v>9000000</v>
      </c>
      <c r="D15" s="107"/>
      <c r="E15" s="164">
        <v>54841738500</v>
      </c>
      <c r="F15" s="165"/>
      <c r="G15" s="164">
        <v>52787571548</v>
      </c>
      <c r="H15" s="107"/>
      <c r="I15" s="114">
        <f t="shared" si="0"/>
        <v>2054166952</v>
      </c>
      <c r="J15" s="107"/>
      <c r="K15" s="114">
        <v>9000000</v>
      </c>
      <c r="L15" s="165"/>
      <c r="M15" s="114">
        <v>54841738500</v>
      </c>
      <c r="N15" s="165"/>
      <c r="O15" s="114">
        <v>54546451999</v>
      </c>
      <c r="P15" s="107"/>
      <c r="Q15" s="114">
        <f t="shared" si="1"/>
        <v>295286501</v>
      </c>
      <c r="S15" s="84"/>
      <c r="T15" s="84"/>
      <c r="U15" s="84"/>
      <c r="V15" s="84"/>
      <c r="W15" s="84"/>
      <c r="X15" s="84"/>
      <c r="Y15" s="84"/>
      <c r="Z15" s="96"/>
      <c r="AA15" s="86"/>
    </row>
    <row r="16" spans="1:27" s="70" customFormat="1" ht="40.5" customHeight="1">
      <c r="A16" s="199" t="s">
        <v>143</v>
      </c>
      <c r="B16" s="38"/>
      <c r="C16" s="164">
        <v>2000000</v>
      </c>
      <c r="D16" s="107"/>
      <c r="E16" s="164">
        <v>9145260000</v>
      </c>
      <c r="F16" s="165"/>
      <c r="G16" s="164">
        <v>8765746635</v>
      </c>
      <c r="H16" s="107"/>
      <c r="I16" s="114">
        <f t="shared" si="0"/>
        <v>379513365</v>
      </c>
      <c r="J16" s="107"/>
      <c r="K16" s="114">
        <v>2000000</v>
      </c>
      <c r="L16" s="165"/>
      <c r="M16" s="114">
        <v>9145260000</v>
      </c>
      <c r="N16" s="165"/>
      <c r="O16" s="114">
        <v>8850667330</v>
      </c>
      <c r="P16" s="107"/>
      <c r="Q16" s="114">
        <f t="shared" si="1"/>
        <v>294592670</v>
      </c>
      <c r="S16" s="84"/>
      <c r="T16" s="84"/>
      <c r="U16" s="84"/>
      <c r="V16" s="84"/>
      <c r="W16" s="84"/>
      <c r="X16" s="84"/>
      <c r="Y16" s="84"/>
    </row>
    <row r="17" spans="1:25" s="70" customFormat="1" ht="40.5" customHeight="1">
      <c r="A17" s="199" t="s">
        <v>102</v>
      </c>
      <c r="B17" s="38"/>
      <c r="C17" s="164">
        <v>1200000</v>
      </c>
      <c r="D17" s="107"/>
      <c r="E17" s="164">
        <v>95047084800</v>
      </c>
      <c r="F17" s="165"/>
      <c r="G17" s="164">
        <v>80330794207</v>
      </c>
      <c r="H17" s="107"/>
      <c r="I17" s="114">
        <f t="shared" si="0"/>
        <v>14716290593</v>
      </c>
      <c r="J17" s="107"/>
      <c r="K17" s="114">
        <v>1200000</v>
      </c>
      <c r="L17" s="165"/>
      <c r="M17" s="114">
        <v>95047084800</v>
      </c>
      <c r="N17" s="165"/>
      <c r="O17" s="114">
        <v>77151706299</v>
      </c>
      <c r="P17" s="107"/>
      <c r="Q17" s="114">
        <f t="shared" si="1"/>
        <v>17895378501</v>
      </c>
      <c r="S17" s="84"/>
      <c r="T17" s="84"/>
      <c r="U17" s="84"/>
      <c r="V17" s="84"/>
      <c r="W17" s="84"/>
      <c r="X17" s="84"/>
      <c r="Y17" s="84"/>
    </row>
    <row r="18" spans="1:25" s="70" customFormat="1" ht="40.5" customHeight="1">
      <c r="A18" s="199" t="s">
        <v>65</v>
      </c>
      <c r="B18" s="38"/>
      <c r="C18" s="164">
        <v>7901284</v>
      </c>
      <c r="D18" s="107"/>
      <c r="E18" s="164">
        <v>317469648379</v>
      </c>
      <c r="F18" s="165"/>
      <c r="G18" s="164">
        <v>256458203540</v>
      </c>
      <c r="H18" s="107"/>
      <c r="I18" s="114">
        <f t="shared" si="0"/>
        <v>61011444839</v>
      </c>
      <c r="J18" s="107"/>
      <c r="K18" s="114">
        <v>7901284</v>
      </c>
      <c r="L18" s="165"/>
      <c r="M18" s="114">
        <v>317469648379</v>
      </c>
      <c r="N18" s="165"/>
      <c r="O18" s="114">
        <v>375727425739</v>
      </c>
      <c r="P18" s="107"/>
      <c r="Q18" s="114">
        <f t="shared" si="1"/>
        <v>-58257777360</v>
      </c>
      <c r="S18" s="84"/>
      <c r="T18" s="84"/>
      <c r="U18" s="84"/>
      <c r="V18" s="84"/>
      <c r="W18" s="84"/>
      <c r="X18" s="84"/>
      <c r="Y18" s="84"/>
    </row>
    <row r="19" spans="1:25" s="70" customFormat="1" ht="40.5" customHeight="1">
      <c r="A19" s="199" t="s">
        <v>80</v>
      </c>
      <c r="B19" s="38"/>
      <c r="C19" s="164">
        <v>12700000</v>
      </c>
      <c r="D19" s="107"/>
      <c r="E19" s="164">
        <v>400573322550</v>
      </c>
      <c r="F19" s="165"/>
      <c r="G19" s="164">
        <v>317902676739</v>
      </c>
      <c r="H19" s="107"/>
      <c r="I19" s="114">
        <f t="shared" si="0"/>
        <v>82670645811</v>
      </c>
      <c r="J19" s="107"/>
      <c r="K19" s="114">
        <v>12700000</v>
      </c>
      <c r="L19" s="165"/>
      <c r="M19" s="114">
        <v>400573322550</v>
      </c>
      <c r="N19" s="165"/>
      <c r="O19" s="114">
        <v>286746801504</v>
      </c>
      <c r="P19" s="107"/>
      <c r="Q19" s="114">
        <f t="shared" si="1"/>
        <v>113826521046</v>
      </c>
      <c r="S19" s="84"/>
      <c r="T19" s="84"/>
      <c r="U19" s="84"/>
      <c r="V19" s="84"/>
      <c r="W19" s="84"/>
      <c r="X19" s="84"/>
      <c r="Y19" s="84"/>
    </row>
    <row r="20" spans="1:25" s="70" customFormat="1" ht="40.5" customHeight="1">
      <c r="A20" s="199" t="s">
        <v>139</v>
      </c>
      <c r="B20" s="38"/>
      <c r="C20" s="164">
        <v>5200000</v>
      </c>
      <c r="D20" s="107"/>
      <c r="E20" s="164">
        <v>186861519000</v>
      </c>
      <c r="F20" s="165"/>
      <c r="G20" s="164">
        <v>159359799808</v>
      </c>
      <c r="H20" s="107"/>
      <c r="I20" s="114">
        <f t="shared" si="0"/>
        <v>27501719192</v>
      </c>
      <c r="J20" s="107"/>
      <c r="K20" s="114">
        <v>5200000</v>
      </c>
      <c r="L20" s="165"/>
      <c r="M20" s="114">
        <v>186861519000</v>
      </c>
      <c r="N20" s="165"/>
      <c r="O20" s="114">
        <v>169855348219</v>
      </c>
      <c r="P20" s="107"/>
      <c r="Q20" s="114">
        <f t="shared" si="1"/>
        <v>17006170781</v>
      </c>
      <c r="S20" s="84"/>
      <c r="T20" s="84"/>
      <c r="U20" s="84"/>
      <c r="V20" s="84"/>
      <c r="W20" s="84"/>
      <c r="X20" s="84"/>
      <c r="Y20" s="84"/>
    </row>
    <row r="21" spans="1:25" s="70" customFormat="1" ht="40.5" customHeight="1">
      <c r="A21" s="199" t="s">
        <v>99</v>
      </c>
      <c r="B21" s="38"/>
      <c r="C21" s="164">
        <v>2400000</v>
      </c>
      <c r="D21" s="107"/>
      <c r="E21" s="164">
        <v>5334469920</v>
      </c>
      <c r="F21" s="165"/>
      <c r="G21" s="164">
        <v>4993311960</v>
      </c>
      <c r="H21" s="107"/>
      <c r="I21" s="114">
        <f t="shared" si="0"/>
        <v>341157960</v>
      </c>
      <c r="J21" s="107"/>
      <c r="K21" s="114">
        <v>2400000</v>
      </c>
      <c r="L21" s="165"/>
      <c r="M21" s="114">
        <v>5334469920</v>
      </c>
      <c r="N21" s="165"/>
      <c r="O21" s="114">
        <v>6586972917</v>
      </c>
      <c r="P21" s="107"/>
      <c r="Q21" s="114">
        <f t="shared" si="1"/>
        <v>-1252502997</v>
      </c>
      <c r="S21" s="84"/>
      <c r="T21" s="84"/>
      <c r="U21" s="84"/>
      <c r="V21" s="84"/>
      <c r="W21" s="84"/>
      <c r="X21" s="84"/>
      <c r="Y21" s="84"/>
    </row>
    <row r="22" spans="1:25" s="70" customFormat="1" ht="40.5" customHeight="1">
      <c r="A22" s="199" t="s">
        <v>133</v>
      </c>
      <c r="B22" s="38"/>
      <c r="C22" s="164">
        <v>46000000</v>
      </c>
      <c r="D22" s="107"/>
      <c r="E22" s="164">
        <v>84456476100</v>
      </c>
      <c r="F22" s="165"/>
      <c r="G22" s="164">
        <v>70547113848</v>
      </c>
      <c r="H22" s="107"/>
      <c r="I22" s="114">
        <f t="shared" si="0"/>
        <v>13909362252</v>
      </c>
      <c r="J22" s="107"/>
      <c r="K22" s="114">
        <v>46000000</v>
      </c>
      <c r="L22" s="165"/>
      <c r="M22" s="114">
        <v>84456476100</v>
      </c>
      <c r="N22" s="165"/>
      <c r="O22" s="114">
        <v>74760205919</v>
      </c>
      <c r="P22" s="107"/>
      <c r="Q22" s="114">
        <f t="shared" si="1"/>
        <v>9696270181</v>
      </c>
      <c r="S22" s="84"/>
      <c r="T22" s="84"/>
      <c r="U22" s="84"/>
      <c r="V22" s="84"/>
      <c r="W22" s="84"/>
      <c r="X22" s="84"/>
      <c r="Y22" s="84"/>
    </row>
    <row r="23" spans="1:25" s="70" customFormat="1" ht="40.5" customHeight="1">
      <c r="A23" s="199" t="s">
        <v>79</v>
      </c>
      <c r="B23" s="38"/>
      <c r="C23" s="164">
        <v>67555970</v>
      </c>
      <c r="D23" s="107"/>
      <c r="E23" s="164">
        <v>250014386595</v>
      </c>
      <c r="F23" s="165"/>
      <c r="G23" s="164">
        <v>235039041924</v>
      </c>
      <c r="H23" s="107"/>
      <c r="I23" s="114">
        <f t="shared" si="0"/>
        <v>14975344671</v>
      </c>
      <c r="J23" s="107"/>
      <c r="K23" s="114">
        <v>67555970</v>
      </c>
      <c r="L23" s="165"/>
      <c r="M23" s="114">
        <v>250014386595</v>
      </c>
      <c r="N23" s="165"/>
      <c r="O23" s="114">
        <v>253010976798</v>
      </c>
      <c r="P23" s="107"/>
      <c r="Q23" s="114">
        <f t="shared" si="1"/>
        <v>-2996590203</v>
      </c>
      <c r="S23" s="84"/>
      <c r="T23" s="84"/>
      <c r="U23" s="84"/>
      <c r="V23" s="84"/>
      <c r="W23" s="84"/>
      <c r="X23" s="84"/>
      <c r="Y23" s="84"/>
    </row>
    <row r="24" spans="1:25" s="70" customFormat="1" ht="40.5" customHeight="1">
      <c r="A24" s="199" t="s">
        <v>68</v>
      </c>
      <c r="B24" s="38"/>
      <c r="C24" s="164">
        <v>8600000</v>
      </c>
      <c r="D24" s="107"/>
      <c r="E24" s="164">
        <v>43171591500</v>
      </c>
      <c r="F24" s="165"/>
      <c r="G24" s="164">
        <v>39230580870</v>
      </c>
      <c r="H24" s="107"/>
      <c r="I24" s="114">
        <f t="shared" si="0"/>
        <v>3941010630</v>
      </c>
      <c r="J24" s="107"/>
      <c r="K24" s="114">
        <v>8600000</v>
      </c>
      <c r="L24" s="165"/>
      <c r="M24" s="114">
        <v>43171591500</v>
      </c>
      <c r="N24" s="165"/>
      <c r="O24" s="114">
        <v>53363029714</v>
      </c>
      <c r="P24" s="107"/>
      <c r="Q24" s="114">
        <f t="shared" si="1"/>
        <v>-10191438214</v>
      </c>
      <c r="S24" s="84"/>
      <c r="T24" s="84"/>
      <c r="U24" s="84"/>
      <c r="V24" s="84"/>
      <c r="W24" s="84"/>
      <c r="X24" s="84"/>
      <c r="Y24" s="84"/>
    </row>
    <row r="25" spans="1:25" s="70" customFormat="1" ht="40.5" customHeight="1">
      <c r="A25" s="199" t="s">
        <v>78</v>
      </c>
      <c r="B25" s="38"/>
      <c r="C25" s="164">
        <v>3600000</v>
      </c>
      <c r="D25" s="107"/>
      <c r="E25" s="164">
        <v>75508038000</v>
      </c>
      <c r="F25" s="165"/>
      <c r="G25" s="164">
        <v>59250552164</v>
      </c>
      <c r="H25" s="107"/>
      <c r="I25" s="114">
        <f t="shared" si="0"/>
        <v>16257485836</v>
      </c>
      <c r="J25" s="107"/>
      <c r="K25" s="114">
        <v>3600000</v>
      </c>
      <c r="L25" s="165"/>
      <c r="M25" s="114">
        <v>75508038000</v>
      </c>
      <c r="N25" s="165"/>
      <c r="O25" s="114">
        <v>82677459528</v>
      </c>
      <c r="P25" s="107"/>
      <c r="Q25" s="114">
        <f t="shared" si="1"/>
        <v>-7169421528</v>
      </c>
      <c r="S25" s="84"/>
      <c r="T25" s="84"/>
      <c r="U25" s="84"/>
      <c r="V25" s="84"/>
      <c r="W25" s="84"/>
      <c r="X25" s="84"/>
      <c r="Y25" s="84"/>
    </row>
    <row r="26" spans="1:25" s="70" customFormat="1" ht="40.5" customHeight="1">
      <c r="A26" s="199" t="s">
        <v>74</v>
      </c>
      <c r="B26" s="38"/>
      <c r="C26" s="164">
        <v>40100000</v>
      </c>
      <c r="D26" s="107"/>
      <c r="E26" s="164">
        <v>120979364175</v>
      </c>
      <c r="F26" s="165"/>
      <c r="G26" s="164">
        <v>110483547146</v>
      </c>
      <c r="H26" s="107"/>
      <c r="I26" s="114">
        <f t="shared" si="0"/>
        <v>10495817029</v>
      </c>
      <c r="J26" s="107"/>
      <c r="K26" s="114">
        <v>40100000</v>
      </c>
      <c r="L26" s="165"/>
      <c r="M26" s="114">
        <v>120979364175</v>
      </c>
      <c r="N26" s="165"/>
      <c r="O26" s="114">
        <v>90413481566</v>
      </c>
      <c r="P26" s="107"/>
      <c r="Q26" s="114">
        <f t="shared" si="1"/>
        <v>30565882609</v>
      </c>
      <c r="S26" s="84"/>
      <c r="T26" s="84"/>
      <c r="U26" s="84"/>
      <c r="V26" s="84"/>
      <c r="W26" s="84"/>
      <c r="X26" s="84"/>
      <c r="Y26" s="84"/>
    </row>
    <row r="27" spans="1:25" s="70" customFormat="1" ht="40.5" customHeight="1">
      <c r="A27" s="199" t="s">
        <v>100</v>
      </c>
      <c r="B27" s="38"/>
      <c r="C27" s="164">
        <v>90231579</v>
      </c>
      <c r="D27" s="107"/>
      <c r="E27" s="164">
        <v>234551643389</v>
      </c>
      <c r="F27" s="165"/>
      <c r="G27" s="164">
        <v>241207066932</v>
      </c>
      <c r="H27" s="107"/>
      <c r="I27" s="114">
        <f t="shared" si="0"/>
        <v>-6655423543</v>
      </c>
      <c r="J27" s="107"/>
      <c r="K27" s="114">
        <v>90231579</v>
      </c>
      <c r="L27" s="165"/>
      <c r="M27" s="114">
        <v>234551643389</v>
      </c>
      <c r="N27" s="165"/>
      <c r="O27" s="114">
        <v>269972190988</v>
      </c>
      <c r="P27" s="107"/>
      <c r="Q27" s="114">
        <f t="shared" si="1"/>
        <v>-35420547599</v>
      </c>
      <c r="S27" s="84"/>
      <c r="T27" s="84"/>
      <c r="U27" s="84"/>
      <c r="V27" s="84"/>
      <c r="W27" s="84"/>
      <c r="X27" s="84"/>
      <c r="Y27" s="84"/>
    </row>
    <row r="28" spans="1:25" s="70" customFormat="1" ht="40.5" customHeight="1">
      <c r="A28" s="199" t="s">
        <v>101</v>
      </c>
      <c r="B28" s="38"/>
      <c r="C28" s="164">
        <v>13600000</v>
      </c>
      <c r="D28" s="107"/>
      <c r="E28" s="164">
        <v>175207276800</v>
      </c>
      <c r="F28" s="165"/>
      <c r="G28" s="164">
        <v>181323955389</v>
      </c>
      <c r="H28" s="107"/>
      <c r="I28" s="114">
        <f t="shared" si="0"/>
        <v>-6116678589</v>
      </c>
      <c r="J28" s="107"/>
      <c r="K28" s="114">
        <v>13600000</v>
      </c>
      <c r="L28" s="165"/>
      <c r="M28" s="114">
        <v>175207276800</v>
      </c>
      <c r="N28" s="165"/>
      <c r="O28" s="114">
        <v>260513011263</v>
      </c>
      <c r="P28" s="107"/>
      <c r="Q28" s="114">
        <f t="shared" si="1"/>
        <v>-85305734463</v>
      </c>
      <c r="S28" s="84"/>
      <c r="T28" s="84"/>
      <c r="U28" s="84"/>
      <c r="V28" s="84"/>
      <c r="W28" s="84"/>
      <c r="X28" s="84"/>
      <c r="Y28" s="84"/>
    </row>
    <row r="29" spans="1:25" s="70" customFormat="1" ht="40.5" customHeight="1">
      <c r="A29" s="199" t="s">
        <v>97</v>
      </c>
      <c r="B29" s="38"/>
      <c r="C29" s="164">
        <v>38400000</v>
      </c>
      <c r="D29" s="107"/>
      <c r="E29" s="164">
        <v>309571027200</v>
      </c>
      <c r="F29" s="165"/>
      <c r="G29" s="164">
        <v>283787828867</v>
      </c>
      <c r="H29" s="107"/>
      <c r="I29" s="114">
        <f t="shared" si="0"/>
        <v>25783198333</v>
      </c>
      <c r="J29" s="107"/>
      <c r="K29" s="114">
        <v>38400000</v>
      </c>
      <c r="L29" s="165"/>
      <c r="M29" s="114">
        <v>309571027200</v>
      </c>
      <c r="N29" s="165"/>
      <c r="O29" s="114">
        <v>256099142927</v>
      </c>
      <c r="P29" s="107"/>
      <c r="Q29" s="114">
        <f t="shared" si="1"/>
        <v>53471884273</v>
      </c>
      <c r="S29" s="84"/>
      <c r="T29" s="84"/>
      <c r="U29" s="84"/>
      <c r="V29" s="84"/>
      <c r="W29" s="84"/>
      <c r="X29" s="84"/>
      <c r="Y29" s="84"/>
    </row>
    <row r="30" spans="1:25" ht="43.5" thickBot="1">
      <c r="A30" s="200" t="s">
        <v>48</v>
      </c>
      <c r="B30" s="41"/>
      <c r="C30" s="279"/>
      <c r="D30" s="41"/>
      <c r="E30" s="116">
        <f>SUM(E9:E29)</f>
        <v>3367216587818</v>
      </c>
      <c r="F30" s="41"/>
      <c r="G30" s="116">
        <f>SUM(G9:G29)</f>
        <v>2956667550109</v>
      </c>
      <c r="H30" s="41"/>
      <c r="I30" s="280">
        <f>SUM(I9:I29)</f>
        <v>410549037709</v>
      </c>
      <c r="J30" s="41"/>
      <c r="K30" s="279"/>
      <c r="L30" s="41"/>
      <c r="M30" s="116">
        <f>SUM(M9:M29)</f>
        <v>3367216587818</v>
      </c>
      <c r="N30" s="41"/>
      <c r="O30" s="116">
        <f>SUM(O9:O29)</f>
        <v>3244325688891</v>
      </c>
      <c r="P30" s="41"/>
      <c r="Q30" s="116">
        <f>SUM(Q9:Q29)</f>
        <v>122890898927</v>
      </c>
      <c r="S30" s="84"/>
      <c r="T30" s="84"/>
    </row>
    <row r="31" spans="1:25" s="6" customFormat="1" ht="43.5" thickTop="1">
      <c r="A31" s="199"/>
      <c r="C31" s="164"/>
      <c r="D31" s="107"/>
      <c r="E31" s="164"/>
      <c r="F31" s="107"/>
      <c r="G31" s="164"/>
      <c r="H31" s="107"/>
      <c r="I31" s="114"/>
      <c r="J31" s="107"/>
      <c r="K31" s="114"/>
      <c r="L31" s="107"/>
      <c r="M31" s="114"/>
      <c r="N31" s="107"/>
      <c r="O31" s="114"/>
      <c r="P31" s="107"/>
      <c r="Q31" s="114"/>
      <c r="S31" s="84"/>
      <c r="T31" s="84"/>
      <c r="Y31" s="7"/>
    </row>
    <row r="32" spans="1:25" s="6" customFormat="1">
      <c r="A32" s="199"/>
      <c r="C32" s="164"/>
      <c r="D32" s="107"/>
      <c r="E32" s="164"/>
      <c r="F32" s="107"/>
      <c r="G32" s="164"/>
      <c r="H32" s="107"/>
      <c r="I32" s="114"/>
      <c r="J32" s="107"/>
      <c r="K32" s="114"/>
      <c r="L32" s="107"/>
      <c r="M32" s="114"/>
      <c r="N32" s="107"/>
      <c r="O32" s="114"/>
      <c r="P32" s="107"/>
      <c r="Q32" s="114"/>
      <c r="S32" s="84"/>
      <c r="T32" s="84"/>
      <c r="Y32" s="7"/>
    </row>
    <row r="33" spans="1:25" s="6" customFormat="1">
      <c r="G33" s="219"/>
      <c r="H33" s="219"/>
      <c r="I33" s="219"/>
      <c r="J33" s="219"/>
      <c r="K33" s="219"/>
      <c r="L33" s="219"/>
      <c r="N33" s="219"/>
      <c r="O33" s="219"/>
      <c r="P33" s="219"/>
      <c r="Q33" s="219"/>
      <c r="Y33" s="7"/>
    </row>
    <row r="34" spans="1:25" s="6" customFormat="1">
      <c r="Y34" s="7"/>
    </row>
    <row r="35" spans="1:25" s="6" customFormat="1">
      <c r="A35"/>
      <c r="I35" s="219"/>
      <c r="K35" s="32"/>
      <c r="Q35" s="219"/>
      <c r="Y35" s="7"/>
    </row>
    <row r="36" spans="1:25" s="6" customFormat="1">
      <c r="I36" s="107"/>
      <c r="Y36" s="7"/>
    </row>
    <row r="37" spans="1:25" s="6" customFormat="1">
      <c r="I37" s="107"/>
      <c r="Y37" s="7"/>
    </row>
    <row r="38" spans="1:25">
      <c r="E38" s="44"/>
      <c r="F38" s="38"/>
      <c r="I38" s="107"/>
    </row>
    <row r="39" spans="1:25">
      <c r="A39" s="41"/>
      <c r="B39" s="41"/>
      <c r="C39" s="130"/>
      <c r="D39" s="41"/>
      <c r="E39" s="41"/>
      <c r="F39" s="41"/>
      <c r="G39" s="41"/>
      <c r="H39" s="41"/>
      <c r="I39" s="107"/>
      <c r="J39" s="41"/>
      <c r="K39" s="130"/>
      <c r="L39" s="41"/>
      <c r="M39" s="41"/>
      <c r="N39" s="41"/>
      <c r="O39" s="41"/>
      <c r="P39" s="41"/>
    </row>
    <row r="40" spans="1:25">
      <c r="A40" s="41"/>
      <c r="B40" s="41"/>
      <c r="C40" s="130"/>
      <c r="D40" s="41"/>
      <c r="E40" s="44"/>
      <c r="F40" s="38"/>
      <c r="G40" s="44"/>
      <c r="H40" s="38"/>
      <c r="I40" s="107"/>
      <c r="J40" s="41"/>
      <c r="K40" s="130"/>
      <c r="L40" s="41"/>
      <c r="M40" s="41"/>
      <c r="N40" s="41"/>
      <c r="O40" s="41"/>
      <c r="P40" s="41"/>
    </row>
    <row r="41" spans="1:25">
      <c r="E41" s="44"/>
      <c r="F41" s="38"/>
      <c r="G41" s="44"/>
      <c r="H41" s="38"/>
      <c r="I41" s="107"/>
    </row>
    <row r="42" spans="1:25">
      <c r="A42" s="41"/>
      <c r="B42" s="41"/>
      <c r="C42" s="130"/>
      <c r="D42" s="41"/>
      <c r="E42" s="41"/>
      <c r="F42" s="41"/>
      <c r="G42" s="107"/>
      <c r="H42" s="41"/>
      <c r="I42" s="107"/>
      <c r="J42" s="131"/>
      <c r="K42" s="131"/>
      <c r="L42" s="131"/>
      <c r="M42" s="131"/>
      <c r="N42" s="131"/>
      <c r="O42" s="131"/>
      <c r="P42" s="131"/>
      <c r="Q42" s="131"/>
    </row>
    <row r="43" spans="1:25">
      <c r="G43" s="107"/>
      <c r="I43" s="131">
        <f>I37+I42</f>
        <v>0</v>
      </c>
      <c r="J43" s="131"/>
      <c r="K43" s="131"/>
      <c r="L43" s="131"/>
      <c r="M43" s="131"/>
      <c r="N43" s="131"/>
      <c r="O43" s="131"/>
      <c r="P43" s="131"/>
      <c r="Q43" s="131"/>
    </row>
    <row r="44" spans="1:25">
      <c r="A44" s="41"/>
      <c r="B44" s="41"/>
      <c r="C44" s="130"/>
      <c r="D44" s="41"/>
      <c r="E44" s="41"/>
      <c r="F44" s="41"/>
      <c r="G44" s="107"/>
      <c r="H44" s="41"/>
      <c r="I44" s="131"/>
      <c r="J44" s="131"/>
      <c r="K44" s="131"/>
      <c r="L44" s="131"/>
      <c r="M44" s="131"/>
      <c r="N44" s="131"/>
      <c r="O44" s="131"/>
      <c r="P44" s="131"/>
      <c r="Q44" s="131"/>
    </row>
    <row r="45" spans="1:25">
      <c r="A45" s="41"/>
      <c r="B45" s="41"/>
      <c r="C45" s="130"/>
      <c r="D45" s="41"/>
      <c r="E45" s="41"/>
      <c r="F45" s="41"/>
      <c r="G45" s="107"/>
      <c r="H45" s="41"/>
      <c r="I45" s="131"/>
      <c r="J45" s="131"/>
      <c r="K45" s="131"/>
      <c r="L45" s="131"/>
      <c r="M45" s="131"/>
      <c r="N45" s="131"/>
      <c r="O45" s="131"/>
      <c r="P45" s="131"/>
      <c r="Q45" s="131"/>
    </row>
    <row r="46" spans="1:25">
      <c r="A46" s="41"/>
      <c r="B46" s="41"/>
      <c r="C46" s="130"/>
      <c r="D46" s="41"/>
      <c r="E46" s="41"/>
      <c r="F46" s="41"/>
      <c r="G46" s="41"/>
      <c r="H46" s="41"/>
      <c r="I46" s="132"/>
      <c r="J46" s="131"/>
      <c r="K46" s="131"/>
      <c r="L46" s="131"/>
      <c r="M46" s="131"/>
      <c r="N46" s="131"/>
      <c r="O46" s="131"/>
      <c r="P46" s="131"/>
      <c r="Q46" s="132"/>
    </row>
    <row r="47" spans="1:25">
      <c r="A47" s="41"/>
      <c r="B47" s="41"/>
      <c r="C47" s="130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</row>
    <row r="48" spans="1:25">
      <c r="A48" s="41"/>
      <c r="B48" s="41"/>
      <c r="C48" s="130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</row>
    <row r="49" spans="1:17">
      <c r="A49" s="41"/>
      <c r="B49" s="41"/>
      <c r="C49" s="130"/>
      <c r="D49" s="41"/>
      <c r="E49" s="41"/>
      <c r="F49" s="41"/>
      <c r="G49" s="41"/>
      <c r="H49" s="41"/>
      <c r="I49" s="41"/>
      <c r="J49" s="41"/>
      <c r="K49" s="130"/>
      <c r="L49" s="41"/>
      <c r="M49" s="41"/>
      <c r="N49" s="41"/>
      <c r="O49" s="41"/>
      <c r="P49" s="41"/>
    </row>
    <row r="50" spans="1:17">
      <c r="C50" s="133"/>
      <c r="E50" s="134"/>
      <c r="G50" s="134"/>
      <c r="I50" s="135"/>
      <c r="K50" s="133"/>
      <c r="M50" s="134"/>
      <c r="O50" s="134"/>
      <c r="Q50" s="136"/>
    </row>
    <row r="51" spans="1:17">
      <c r="A51" s="41"/>
      <c r="B51" s="41"/>
      <c r="C51" s="130"/>
      <c r="D51" s="41"/>
      <c r="E51" s="41"/>
      <c r="F51" s="41"/>
      <c r="G51" s="41"/>
      <c r="H51" s="41"/>
      <c r="I51" s="41"/>
      <c r="J51" s="41"/>
      <c r="K51" s="130"/>
      <c r="L51" s="41"/>
      <c r="M51" s="41"/>
      <c r="N51" s="41"/>
      <c r="O51" s="41"/>
      <c r="P51" s="41"/>
    </row>
    <row r="52" spans="1:17">
      <c r="A52" s="41"/>
      <c r="B52" s="41"/>
      <c r="C52" s="130"/>
      <c r="D52" s="41"/>
      <c r="E52" s="41"/>
      <c r="F52" s="41"/>
      <c r="G52" s="41"/>
      <c r="H52" s="41"/>
      <c r="I52" s="41"/>
      <c r="J52" s="41"/>
      <c r="K52" s="130"/>
      <c r="L52" s="41"/>
      <c r="M52" s="41"/>
      <c r="N52" s="41"/>
      <c r="O52" s="41"/>
      <c r="P52" s="41"/>
    </row>
    <row r="53" spans="1:17">
      <c r="A53" s="41"/>
      <c r="B53" s="41"/>
      <c r="C53" s="130"/>
      <c r="D53" s="41"/>
      <c r="E53" s="41"/>
      <c r="F53" s="41"/>
      <c r="G53" s="41"/>
      <c r="H53" s="41"/>
      <c r="I53" s="41"/>
      <c r="J53" s="41"/>
      <c r="K53" s="130"/>
      <c r="L53" s="41"/>
      <c r="M53" s="41"/>
      <c r="N53" s="41"/>
      <c r="O53" s="41"/>
      <c r="P53" s="41"/>
    </row>
    <row r="54" spans="1:17">
      <c r="A54" s="41"/>
      <c r="B54" s="41"/>
      <c r="C54" s="130"/>
      <c r="D54" s="41"/>
      <c r="E54" s="41"/>
      <c r="F54" s="41"/>
      <c r="G54" s="41"/>
      <c r="H54" s="41"/>
      <c r="I54" s="41"/>
      <c r="J54" s="41"/>
      <c r="K54" s="130"/>
      <c r="L54" s="41"/>
      <c r="M54" s="41"/>
      <c r="N54" s="41"/>
      <c r="O54" s="41"/>
      <c r="P54" s="41"/>
    </row>
    <row r="55" spans="1:17">
      <c r="A55" s="41"/>
      <c r="B55" s="41"/>
      <c r="C55" s="130"/>
      <c r="D55" s="41"/>
      <c r="E55" s="41"/>
      <c r="F55" s="41"/>
      <c r="G55" s="41"/>
      <c r="H55" s="41"/>
      <c r="I55" s="41"/>
      <c r="J55" s="41"/>
      <c r="K55" s="130"/>
      <c r="L55" s="41"/>
      <c r="M55" s="41"/>
      <c r="N55" s="41"/>
      <c r="O55" s="41"/>
      <c r="P55" s="41"/>
    </row>
    <row r="56" spans="1:17">
      <c r="A56" s="41"/>
      <c r="B56" s="41"/>
      <c r="C56" s="130"/>
      <c r="D56" s="41"/>
      <c r="E56" s="41"/>
      <c r="F56" s="41"/>
      <c r="G56" s="41"/>
      <c r="H56" s="41"/>
      <c r="I56" s="41"/>
      <c r="J56" s="41"/>
      <c r="K56" s="130"/>
      <c r="L56" s="41"/>
      <c r="M56" s="41"/>
      <c r="N56" s="41"/>
      <c r="O56" s="41"/>
      <c r="P56" s="41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79"/>
  <sheetViews>
    <sheetView rightToLeft="1" view="pageBreakPreview" topLeftCell="A7" zoomScale="40" zoomScaleNormal="40" zoomScaleSheetLayoutView="40" workbookViewId="0">
      <selection activeCell="E37" sqref="E37"/>
    </sheetView>
  </sheetViews>
  <sheetFormatPr defaultColWidth="9.140625" defaultRowHeight="36.75"/>
  <cols>
    <col min="1" max="1" width="66.5703125" style="70" bestFit="1" customWidth="1"/>
    <col min="2" max="2" width="1" style="70" customWidth="1"/>
    <col min="3" max="3" width="31.85546875" style="89" bestFit="1" customWidth="1"/>
    <col min="4" max="4" width="1" style="70" customWidth="1"/>
    <col min="5" max="5" width="32" style="70" bestFit="1" customWidth="1"/>
    <col min="6" max="6" width="0.7109375" style="70" customWidth="1"/>
    <col min="7" max="7" width="42" style="70" bestFit="1" customWidth="1"/>
    <col min="8" max="8" width="1.140625" style="70" customWidth="1"/>
    <col min="9" max="9" width="23" style="89" bestFit="1" customWidth="1"/>
    <col min="10" max="10" width="1.42578125" style="70" customWidth="1"/>
    <col min="11" max="11" width="33.7109375" style="70" bestFit="1" customWidth="1"/>
    <col min="12" max="12" width="0.7109375" style="70" customWidth="1"/>
    <col min="13" max="13" width="27" style="89" bestFit="1" customWidth="1"/>
    <col min="14" max="14" width="0.85546875" style="70" customWidth="1"/>
    <col min="15" max="15" width="33.42578125" style="70" bestFit="1" customWidth="1"/>
    <col min="16" max="16" width="1" style="70" customWidth="1"/>
    <col min="17" max="17" width="27.7109375" style="89" bestFit="1" customWidth="1"/>
    <col min="18" max="18" width="1" style="70" customWidth="1"/>
    <col min="19" max="19" width="28" style="70" bestFit="1" customWidth="1"/>
    <col min="20" max="20" width="1" style="70" customWidth="1"/>
    <col min="21" max="21" width="36.28515625" style="70" bestFit="1" customWidth="1"/>
    <col min="22" max="22" width="0.85546875" style="70" customWidth="1"/>
    <col min="23" max="23" width="36.28515625" style="70" bestFit="1" customWidth="1"/>
    <col min="24" max="24" width="1" style="70" customWidth="1"/>
    <col min="25" max="25" width="43.85546875" style="89" bestFit="1" customWidth="1"/>
    <col min="26" max="26" width="1.85546875" style="70" customWidth="1"/>
    <col min="27" max="27" width="30.42578125" style="71" customWidth="1"/>
    <col min="28" max="28" width="29.5703125" style="70" bestFit="1" customWidth="1"/>
    <col min="29" max="29" width="23.42578125" style="70" bestFit="1" customWidth="1"/>
    <col min="30" max="30" width="9.140625" style="70" customWidth="1"/>
    <col min="31" max="31" width="19.42578125" style="70" bestFit="1" customWidth="1"/>
    <col min="32" max="32" width="9.140625" style="70"/>
    <col min="33" max="33" width="27.28515625" style="70" bestFit="1" customWidth="1"/>
    <col min="34" max="16384" width="9.140625" style="70"/>
  </cols>
  <sheetData>
    <row r="2" spans="1:33" ht="47.25" customHeight="1">
      <c r="A2" s="286" t="s">
        <v>51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</row>
    <row r="3" spans="1:33" ht="47.25" customHeight="1">
      <c r="A3" s="286" t="s">
        <v>69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33" ht="47.25" customHeight="1">
      <c r="A4" s="286" t="s">
        <v>147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</row>
    <row r="5" spans="1:33" ht="47.2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1:33" s="75" customFormat="1" ht="47.25" customHeight="1">
      <c r="A6" s="73" t="s">
        <v>52</v>
      </c>
      <c r="B6" s="73"/>
      <c r="C6" s="74"/>
      <c r="D6" s="73"/>
      <c r="E6" s="73"/>
      <c r="F6" s="73"/>
      <c r="G6" s="73"/>
      <c r="H6" s="73"/>
      <c r="I6" s="74"/>
      <c r="J6" s="73"/>
      <c r="K6" s="73"/>
      <c r="L6" s="73"/>
      <c r="M6" s="74"/>
      <c r="N6" s="73"/>
      <c r="O6" s="73"/>
      <c r="P6" s="73"/>
      <c r="Q6" s="74"/>
      <c r="R6" s="73"/>
      <c r="S6" s="73"/>
      <c r="T6" s="73"/>
      <c r="U6" s="73"/>
      <c r="V6" s="73"/>
      <c r="W6" s="73"/>
      <c r="Y6" s="76"/>
      <c r="AA6" s="77"/>
    </row>
    <row r="7" spans="1:33" s="75" customFormat="1" ht="47.25" customHeight="1">
      <c r="A7" s="73" t="s">
        <v>53</v>
      </c>
      <c r="B7" s="73"/>
      <c r="C7" s="74"/>
      <c r="D7" s="73"/>
      <c r="E7" s="196"/>
      <c r="F7" s="73"/>
      <c r="G7" s="73"/>
      <c r="H7" s="73"/>
      <c r="I7" s="74"/>
      <c r="J7" s="73"/>
      <c r="K7" s="73"/>
      <c r="L7" s="73"/>
      <c r="M7" s="74"/>
      <c r="N7" s="73"/>
      <c r="O7" s="73"/>
      <c r="P7" s="73"/>
      <c r="Q7" s="74"/>
      <c r="R7" s="73"/>
      <c r="S7" s="73"/>
      <c r="T7" s="73"/>
      <c r="U7" s="73"/>
      <c r="V7" s="73"/>
      <c r="W7" s="73"/>
      <c r="Y7" s="76"/>
      <c r="AA7" s="77"/>
    </row>
    <row r="9" spans="1:33" ht="40.5" customHeight="1">
      <c r="A9" s="285" t="s">
        <v>1</v>
      </c>
      <c r="C9" s="284" t="s">
        <v>144</v>
      </c>
      <c r="D9" s="284" t="s">
        <v>72</v>
      </c>
      <c r="E9" s="284" t="s">
        <v>72</v>
      </c>
      <c r="F9" s="284" t="s">
        <v>72</v>
      </c>
      <c r="G9" s="284" t="s">
        <v>72</v>
      </c>
      <c r="I9" s="284" t="s">
        <v>2</v>
      </c>
      <c r="J9" s="284" t="s">
        <v>2</v>
      </c>
      <c r="K9" s="284" t="s">
        <v>2</v>
      </c>
      <c r="L9" s="284" t="s">
        <v>2</v>
      </c>
      <c r="M9" s="284" t="s">
        <v>2</v>
      </c>
      <c r="N9" s="284" t="s">
        <v>2</v>
      </c>
      <c r="O9" s="284" t="s">
        <v>2</v>
      </c>
      <c r="Q9" s="284" t="s">
        <v>148</v>
      </c>
      <c r="R9" s="284" t="s">
        <v>73</v>
      </c>
      <c r="S9" s="284" t="s">
        <v>73</v>
      </c>
      <c r="T9" s="284" t="s">
        <v>73</v>
      </c>
      <c r="U9" s="284" t="s">
        <v>73</v>
      </c>
      <c r="V9" s="284" t="s">
        <v>73</v>
      </c>
      <c r="W9" s="284" t="s">
        <v>73</v>
      </c>
      <c r="X9" s="284" t="s">
        <v>73</v>
      </c>
      <c r="Y9" s="284" t="s">
        <v>73</v>
      </c>
    </row>
    <row r="10" spans="1:33" ht="33.75" customHeight="1">
      <c r="A10" s="285" t="s">
        <v>1</v>
      </c>
      <c r="C10" s="283" t="s">
        <v>4</v>
      </c>
      <c r="E10" s="283" t="s">
        <v>5</v>
      </c>
      <c r="G10" s="283" t="s">
        <v>6</v>
      </c>
      <c r="I10" s="285" t="s">
        <v>7</v>
      </c>
      <c r="J10" s="285" t="s">
        <v>7</v>
      </c>
      <c r="K10" s="285" t="s">
        <v>7</v>
      </c>
      <c r="M10" s="285" t="s">
        <v>8</v>
      </c>
      <c r="N10" s="285" t="s">
        <v>8</v>
      </c>
      <c r="O10" s="285" t="s">
        <v>8</v>
      </c>
      <c r="Q10" s="283" t="s">
        <v>4</v>
      </c>
      <c r="S10" s="283" t="s">
        <v>9</v>
      </c>
      <c r="U10" s="283" t="s">
        <v>5</v>
      </c>
      <c r="V10" s="283"/>
      <c r="W10" s="283" t="s">
        <v>6</v>
      </c>
      <c r="Y10" s="288" t="s">
        <v>10</v>
      </c>
    </row>
    <row r="11" spans="1:33" ht="60.75" customHeight="1">
      <c r="A11" s="285" t="s">
        <v>1</v>
      </c>
      <c r="C11" s="287" t="s">
        <v>4</v>
      </c>
      <c r="E11" s="284" t="s">
        <v>5</v>
      </c>
      <c r="G11" s="284" t="s">
        <v>6</v>
      </c>
      <c r="I11" s="78" t="s">
        <v>4</v>
      </c>
      <c r="K11" s="78" t="s">
        <v>5</v>
      </c>
      <c r="M11" s="78" t="s">
        <v>4</v>
      </c>
      <c r="O11" s="78" t="s">
        <v>11</v>
      </c>
      <c r="Q11" s="284" t="s">
        <v>4</v>
      </c>
      <c r="S11" s="284" t="s">
        <v>9</v>
      </c>
      <c r="U11" s="284" t="s">
        <v>5</v>
      </c>
      <c r="V11" s="284"/>
      <c r="W11" s="284"/>
      <c r="Y11" s="289" t="s">
        <v>10</v>
      </c>
    </row>
    <row r="12" spans="1:33" ht="41.25" customHeight="1">
      <c r="A12" s="197" t="s">
        <v>100</v>
      </c>
      <c r="B12" s="157"/>
      <c r="C12" s="35">
        <v>44400000</v>
      </c>
      <c r="D12" s="35"/>
      <c r="E12" s="35">
        <v>184493152906</v>
      </c>
      <c r="F12" s="35"/>
      <c r="G12" s="35">
        <v>154475370000</v>
      </c>
      <c r="H12" s="35"/>
      <c r="I12" s="35">
        <v>45831579</v>
      </c>
      <c r="J12" s="35"/>
      <c r="K12" s="35">
        <v>86731696932</v>
      </c>
      <c r="L12" s="35"/>
      <c r="M12" s="35">
        <v>0</v>
      </c>
      <c r="N12" s="35"/>
      <c r="O12" s="35">
        <v>0</v>
      </c>
      <c r="P12" s="35"/>
      <c r="Q12" s="35">
        <f>C12+I12+M12</f>
        <v>90231579</v>
      </c>
      <c r="R12" s="84"/>
      <c r="S12" s="35">
        <v>2615</v>
      </c>
      <c r="T12" s="35"/>
      <c r="U12" s="35">
        <v>271224849838</v>
      </c>
      <c r="V12" s="35"/>
      <c r="W12" s="35">
        <v>234551643388.444</v>
      </c>
      <c r="X12" s="35"/>
      <c r="Y12" s="168">
        <f>W12/'جمع درآمدها'!$J$6</f>
        <v>6.6303232372986756E-2</v>
      </c>
      <c r="AA12" s="171"/>
      <c r="AB12" s="172"/>
      <c r="AD12" s="82"/>
      <c r="AE12" s="83"/>
      <c r="AF12" s="84"/>
      <c r="AG12" s="84"/>
    </row>
    <row r="13" spans="1:33" ht="41.25" customHeight="1">
      <c r="A13" s="197" t="s">
        <v>74</v>
      </c>
      <c r="B13" s="158"/>
      <c r="C13" s="35">
        <v>50000000</v>
      </c>
      <c r="D13" s="35"/>
      <c r="E13" s="35">
        <v>111568876243</v>
      </c>
      <c r="F13" s="35"/>
      <c r="G13" s="35">
        <v>132805080000</v>
      </c>
      <c r="H13" s="35"/>
      <c r="I13" s="35">
        <v>0</v>
      </c>
      <c r="J13" s="35"/>
      <c r="K13" s="35">
        <v>0</v>
      </c>
      <c r="L13" s="35"/>
      <c r="M13" s="35">
        <v>-9900000</v>
      </c>
      <c r="N13" s="35"/>
      <c r="O13" s="35">
        <v>26306539238</v>
      </c>
      <c r="P13" s="35"/>
      <c r="Q13" s="35">
        <f>C13+I13+M13</f>
        <v>40100000</v>
      </c>
      <c r="R13" s="84"/>
      <c r="S13" s="35">
        <v>3035</v>
      </c>
      <c r="T13" s="35"/>
      <c r="U13" s="35">
        <v>89478238745</v>
      </c>
      <c r="V13" s="35"/>
      <c r="W13" s="35">
        <v>120979364175</v>
      </c>
      <c r="X13" s="35"/>
      <c r="Y13" s="168">
        <f>W13/'جمع درآمدها'!$J$6</f>
        <v>3.4198536319555849E-2</v>
      </c>
      <c r="AA13" s="171"/>
      <c r="AD13" s="82"/>
      <c r="AE13" s="83"/>
      <c r="AF13" s="84"/>
      <c r="AG13" s="84"/>
    </row>
    <row r="14" spans="1:33" ht="41.25" customHeight="1">
      <c r="A14" s="197" t="s">
        <v>68</v>
      </c>
      <c r="B14" s="158"/>
      <c r="C14" s="35">
        <v>8600000</v>
      </c>
      <c r="D14" s="35"/>
      <c r="E14" s="35">
        <v>48519061209</v>
      </c>
      <c r="F14" s="35"/>
      <c r="G14" s="35">
        <v>39230580870</v>
      </c>
      <c r="H14" s="35"/>
      <c r="I14" s="35">
        <v>0</v>
      </c>
      <c r="J14" s="35"/>
      <c r="K14" s="35">
        <v>0</v>
      </c>
      <c r="L14" s="35"/>
      <c r="M14" s="35">
        <v>0</v>
      </c>
      <c r="N14" s="35"/>
      <c r="O14" s="35">
        <v>0</v>
      </c>
      <c r="P14" s="35"/>
      <c r="Q14" s="35">
        <f t="shared" ref="Q14:Q32" si="0">C14+I14+M14</f>
        <v>8600000</v>
      </c>
      <c r="R14" s="84"/>
      <c r="S14" s="35">
        <v>5050</v>
      </c>
      <c r="T14" s="35"/>
      <c r="U14" s="35">
        <v>48519061209</v>
      </c>
      <c r="V14" s="35"/>
      <c r="W14" s="35">
        <v>43171591500</v>
      </c>
      <c r="X14" s="35"/>
      <c r="Y14" s="168">
        <f>W14/'جمع درآمدها'!$J$6</f>
        <v>1.2203777478530286E-2</v>
      </c>
      <c r="AA14" s="171"/>
      <c r="AD14" s="82"/>
      <c r="AE14" s="83"/>
      <c r="AF14" s="84"/>
      <c r="AG14" s="84"/>
    </row>
    <row r="15" spans="1:33" ht="41.25" customHeight="1">
      <c r="A15" s="197" t="s">
        <v>99</v>
      </c>
      <c r="B15" s="158"/>
      <c r="C15" s="35">
        <v>2400000</v>
      </c>
      <c r="D15" s="35"/>
      <c r="E15" s="35">
        <v>7268367170</v>
      </c>
      <c r="F15" s="35"/>
      <c r="G15" s="35">
        <v>4993311960</v>
      </c>
      <c r="H15" s="35"/>
      <c r="I15" s="35">
        <v>0</v>
      </c>
      <c r="J15" s="35"/>
      <c r="K15" s="35">
        <v>0</v>
      </c>
      <c r="L15" s="35"/>
      <c r="M15" s="35">
        <v>0</v>
      </c>
      <c r="N15" s="35"/>
      <c r="O15" s="35">
        <v>0</v>
      </c>
      <c r="P15" s="35"/>
      <c r="Q15" s="35">
        <f t="shared" si="0"/>
        <v>2400000</v>
      </c>
      <c r="R15" s="84"/>
      <c r="S15" s="35">
        <v>2236</v>
      </c>
      <c r="T15" s="35"/>
      <c r="U15" s="35">
        <v>7268367170</v>
      </c>
      <c r="V15" s="35"/>
      <c r="W15" s="35">
        <v>5334469920</v>
      </c>
      <c r="X15" s="35"/>
      <c r="Y15" s="168">
        <f>W15/'جمع درآمدها'!$J$6</f>
        <v>1.5079519102183957E-3</v>
      </c>
      <c r="AA15" s="171"/>
      <c r="AD15" s="82"/>
      <c r="AE15" s="83"/>
      <c r="AF15" s="84"/>
      <c r="AG15" s="84"/>
    </row>
    <row r="16" spans="1:33" ht="41.25" customHeight="1">
      <c r="A16" s="197" t="s">
        <v>78</v>
      </c>
      <c r="B16" s="158"/>
      <c r="C16" s="35">
        <v>5000000</v>
      </c>
      <c r="D16" s="35"/>
      <c r="E16" s="35">
        <v>121534971514</v>
      </c>
      <c r="F16" s="35"/>
      <c r="G16" s="35">
        <v>91402897500</v>
      </c>
      <c r="H16" s="35"/>
      <c r="I16" s="35">
        <v>0</v>
      </c>
      <c r="J16" s="35"/>
      <c r="K16" s="35">
        <v>0</v>
      </c>
      <c r="L16" s="35"/>
      <c r="M16" s="35">
        <v>-1400000</v>
      </c>
      <c r="N16" s="35"/>
      <c r="O16" s="35">
        <v>26082182638</v>
      </c>
      <c r="P16" s="35"/>
      <c r="Q16" s="35">
        <f t="shared" si="0"/>
        <v>3600000</v>
      </c>
      <c r="R16" s="84"/>
      <c r="S16" s="35">
        <v>21100</v>
      </c>
      <c r="T16" s="35"/>
      <c r="U16" s="35">
        <v>87505179497</v>
      </c>
      <c r="V16" s="35"/>
      <c r="W16" s="35">
        <v>75508038000</v>
      </c>
      <c r="X16" s="35"/>
      <c r="Y16" s="168">
        <f>W16/'جمع درآمدها'!$J$6</f>
        <v>2.1344668138824786E-2</v>
      </c>
      <c r="AA16" s="171"/>
      <c r="AD16" s="82"/>
      <c r="AE16" s="83"/>
      <c r="AF16" s="84"/>
      <c r="AG16" s="84"/>
    </row>
    <row r="17" spans="1:33" ht="41.25" customHeight="1">
      <c r="A17" s="197" t="s">
        <v>101</v>
      </c>
      <c r="B17" s="158"/>
      <c r="C17" s="35">
        <v>10200000</v>
      </c>
      <c r="D17" s="35"/>
      <c r="E17" s="35">
        <v>216046545618</v>
      </c>
      <c r="F17" s="35"/>
      <c r="G17" s="35">
        <v>136880685000</v>
      </c>
      <c r="H17" s="35"/>
      <c r="I17" s="35">
        <v>3400000</v>
      </c>
      <c r="J17" s="35"/>
      <c r="K17" s="35">
        <v>44443270389</v>
      </c>
      <c r="L17" s="35"/>
      <c r="M17" s="35">
        <v>0</v>
      </c>
      <c r="N17" s="35"/>
      <c r="O17" s="35">
        <v>0</v>
      </c>
      <c r="P17" s="35"/>
      <c r="Q17" s="35">
        <f t="shared" si="0"/>
        <v>13600000</v>
      </c>
      <c r="R17" s="84"/>
      <c r="S17" s="35">
        <v>12960</v>
      </c>
      <c r="T17" s="35"/>
      <c r="U17" s="35">
        <v>260489816007</v>
      </c>
      <c r="V17" s="35"/>
      <c r="W17" s="35">
        <v>175207276800</v>
      </c>
      <c r="X17" s="35"/>
      <c r="Y17" s="168">
        <f>W17/'جمع درآمدها'!$J$6</f>
        <v>4.9527722847244625E-2</v>
      </c>
      <c r="AA17" s="171"/>
      <c r="AD17" s="82"/>
      <c r="AE17" s="83"/>
      <c r="AF17" s="84"/>
      <c r="AG17" s="84"/>
    </row>
    <row r="18" spans="1:33" ht="41.25" customHeight="1">
      <c r="A18" s="197" t="s">
        <v>132</v>
      </c>
      <c r="B18" s="158"/>
      <c r="C18" s="35">
        <v>7200000</v>
      </c>
      <c r="D18" s="35"/>
      <c r="E18" s="35">
        <v>44487125651</v>
      </c>
      <c r="F18" s="35"/>
      <c r="G18" s="35">
        <v>42728245200</v>
      </c>
      <c r="H18" s="35"/>
      <c r="I18" s="35">
        <v>1800000</v>
      </c>
      <c r="J18" s="35"/>
      <c r="K18" s="35">
        <v>10059326348</v>
      </c>
      <c r="L18" s="35"/>
      <c r="M18" s="35">
        <v>0</v>
      </c>
      <c r="N18" s="35"/>
      <c r="O18" s="35">
        <v>0</v>
      </c>
      <c r="P18" s="35"/>
      <c r="Q18" s="35">
        <f t="shared" si="0"/>
        <v>9000000</v>
      </c>
      <c r="R18" s="84"/>
      <c r="S18" s="35">
        <v>6130</v>
      </c>
      <c r="T18" s="35"/>
      <c r="U18" s="35">
        <v>54546451999</v>
      </c>
      <c r="V18" s="35"/>
      <c r="W18" s="35">
        <v>54841738500</v>
      </c>
      <c r="X18" s="35"/>
      <c r="Y18" s="168">
        <f>W18/'جمع درآمدها'!$J$6</f>
        <v>1.5502703280923688E-2</v>
      </c>
      <c r="AA18" s="171"/>
      <c r="AD18" s="82"/>
      <c r="AE18" s="83"/>
      <c r="AF18" s="84"/>
      <c r="AG18" s="84"/>
    </row>
    <row r="19" spans="1:33" ht="41.25" customHeight="1">
      <c r="A19" s="197" t="s">
        <v>65</v>
      </c>
      <c r="B19" s="158"/>
      <c r="C19" s="35">
        <v>8000000</v>
      </c>
      <c r="D19" s="35"/>
      <c r="E19" s="35">
        <v>192405143421</v>
      </c>
      <c r="F19" s="35"/>
      <c r="G19" s="35">
        <v>262429200000</v>
      </c>
      <c r="H19" s="35"/>
      <c r="I19" s="35">
        <v>101284</v>
      </c>
      <c r="J19" s="35"/>
      <c r="K19" s="35">
        <v>3539827179</v>
      </c>
      <c r="L19" s="35"/>
      <c r="M19" s="35">
        <v>-200000</v>
      </c>
      <c r="N19" s="35"/>
      <c r="O19" s="35">
        <v>7785552983</v>
      </c>
      <c r="P19" s="35"/>
      <c r="Q19" s="35">
        <f t="shared" si="0"/>
        <v>7901284</v>
      </c>
      <c r="R19" s="84"/>
      <c r="S19" s="35">
        <v>40420</v>
      </c>
      <c r="T19" s="35"/>
      <c r="U19" s="35">
        <v>191108055058</v>
      </c>
      <c r="V19" s="35"/>
      <c r="W19" s="35">
        <v>317469648379.284</v>
      </c>
      <c r="X19" s="35"/>
      <c r="Y19" s="168">
        <f>W19/'جمع درآمدها'!$J$6</f>
        <v>8.9742555472110283E-2</v>
      </c>
      <c r="AA19" s="171"/>
      <c r="AD19" s="82"/>
      <c r="AE19" s="83"/>
      <c r="AF19" s="84"/>
      <c r="AG19" s="84"/>
    </row>
    <row r="20" spans="1:33" ht="41.25" customHeight="1">
      <c r="A20" s="197" t="s">
        <v>79</v>
      </c>
      <c r="B20" s="158"/>
      <c r="C20" s="35">
        <v>67555970</v>
      </c>
      <c r="D20" s="35"/>
      <c r="E20" s="35">
        <v>152777006005</v>
      </c>
      <c r="F20" s="35"/>
      <c r="G20" s="35">
        <v>235039041923.75</v>
      </c>
      <c r="H20" s="35"/>
      <c r="I20" s="35">
        <v>0</v>
      </c>
      <c r="J20" s="35"/>
      <c r="K20" s="35">
        <v>0</v>
      </c>
      <c r="L20" s="35"/>
      <c r="M20" s="35">
        <v>0</v>
      </c>
      <c r="N20" s="35"/>
      <c r="O20" s="35">
        <v>0</v>
      </c>
      <c r="P20" s="35"/>
      <c r="Q20" s="35">
        <f t="shared" si="0"/>
        <v>67555970</v>
      </c>
      <c r="R20" s="84"/>
      <c r="S20" s="35">
        <v>3723</v>
      </c>
      <c r="T20" s="35"/>
      <c r="U20" s="35">
        <v>152777006005</v>
      </c>
      <c r="V20" s="35"/>
      <c r="W20" s="35">
        <v>250014386595.95599</v>
      </c>
      <c r="X20" s="35"/>
      <c r="Y20" s="168">
        <f>W20/'جمع درآمدها'!$J$6</f>
        <v>7.0674252081911124E-2</v>
      </c>
      <c r="AA20" s="171"/>
      <c r="AD20" s="82"/>
      <c r="AE20" s="83"/>
      <c r="AF20" s="84"/>
      <c r="AG20" s="84"/>
    </row>
    <row r="21" spans="1:33" ht="41.25" customHeight="1">
      <c r="A21" s="197" t="s">
        <v>80</v>
      </c>
      <c r="B21" s="158"/>
      <c r="C21" s="35">
        <v>13400000</v>
      </c>
      <c r="D21" s="35"/>
      <c r="E21" s="35">
        <v>269770685837</v>
      </c>
      <c r="F21" s="35"/>
      <c r="G21" s="35">
        <v>333006750000</v>
      </c>
      <c r="H21" s="35"/>
      <c r="I21" s="35">
        <v>200000</v>
      </c>
      <c r="J21" s="35"/>
      <c r="K21" s="35">
        <v>5195644765</v>
      </c>
      <c r="L21" s="35"/>
      <c r="M21" s="35">
        <v>-900000</v>
      </c>
      <c r="N21" s="35"/>
      <c r="O21" s="35">
        <v>25190221131</v>
      </c>
      <c r="P21" s="35"/>
      <c r="Q21" s="35">
        <f t="shared" si="0"/>
        <v>12700000</v>
      </c>
      <c r="R21" s="84"/>
      <c r="S21" s="35">
        <v>31730</v>
      </c>
      <c r="T21" s="35"/>
      <c r="U21" s="35">
        <v>256803115431</v>
      </c>
      <c r="V21" s="35"/>
      <c r="W21" s="35">
        <v>400573322549</v>
      </c>
      <c r="X21" s="35"/>
      <c r="Y21" s="168">
        <f>W21/'جمع درآمدها'!$J$6</f>
        <v>0.11323436367231293</v>
      </c>
      <c r="AA21" s="171"/>
      <c r="AB21" s="80"/>
      <c r="AC21" s="81"/>
      <c r="AD21" s="82"/>
      <c r="AE21" s="83"/>
      <c r="AF21" s="84"/>
      <c r="AG21" s="84"/>
    </row>
    <row r="22" spans="1:33" ht="41.25" customHeight="1">
      <c r="A22" s="197" t="s">
        <v>142</v>
      </c>
      <c r="B22" s="158"/>
      <c r="C22" s="35">
        <v>7200000</v>
      </c>
      <c r="D22" s="35"/>
      <c r="E22" s="35">
        <v>27312880787</v>
      </c>
      <c r="F22" s="35"/>
      <c r="G22" s="35">
        <v>26288248680</v>
      </c>
      <c r="H22" s="35"/>
      <c r="I22" s="35">
        <v>0</v>
      </c>
      <c r="J22" s="35"/>
      <c r="K22" s="35">
        <v>0</v>
      </c>
      <c r="L22" s="35"/>
      <c r="M22" s="35">
        <v>0</v>
      </c>
      <c r="N22" s="35"/>
      <c r="O22" s="35">
        <v>0</v>
      </c>
      <c r="P22" s="35"/>
      <c r="Q22" s="35">
        <f t="shared" si="0"/>
        <v>7200000</v>
      </c>
      <c r="R22" s="84"/>
      <c r="S22" s="35">
        <v>4044</v>
      </c>
      <c r="T22" s="35"/>
      <c r="U22" s="35">
        <v>27312880787</v>
      </c>
      <c r="V22" s="35"/>
      <c r="W22" s="35">
        <v>28943555040</v>
      </c>
      <c r="X22" s="35"/>
      <c r="Y22" s="168">
        <f>W22/'جمع درآمدها'!$J$6</f>
        <v>8.1817855880007041E-3</v>
      </c>
      <c r="AA22" s="171"/>
      <c r="AB22" s="80"/>
      <c r="AC22" s="81"/>
      <c r="AD22" s="82"/>
      <c r="AE22" s="83"/>
      <c r="AF22" s="84"/>
      <c r="AG22" s="84"/>
    </row>
    <row r="23" spans="1:33" ht="41.25" customHeight="1">
      <c r="A23" s="197" t="s">
        <v>139</v>
      </c>
      <c r="B23" s="158"/>
      <c r="C23" s="35">
        <v>3200000</v>
      </c>
      <c r="D23" s="35"/>
      <c r="E23" s="35">
        <v>103125103611</v>
      </c>
      <c r="F23" s="35"/>
      <c r="G23" s="35">
        <v>92629555200</v>
      </c>
      <c r="H23" s="35"/>
      <c r="I23" s="35">
        <v>2000000</v>
      </c>
      <c r="J23" s="35"/>
      <c r="K23" s="35">
        <v>66730244608</v>
      </c>
      <c r="L23" s="35"/>
      <c r="M23" s="35">
        <v>0</v>
      </c>
      <c r="N23" s="35"/>
      <c r="O23" s="35">
        <v>0</v>
      </c>
      <c r="P23" s="35"/>
      <c r="Q23" s="35">
        <f t="shared" si="0"/>
        <v>5200000</v>
      </c>
      <c r="R23" s="84"/>
      <c r="S23" s="35">
        <v>36150</v>
      </c>
      <c r="T23" s="35"/>
      <c r="U23" s="35">
        <v>169855348219</v>
      </c>
      <c r="V23" s="35"/>
      <c r="W23" s="35">
        <v>186861519000</v>
      </c>
      <c r="X23" s="35"/>
      <c r="Y23" s="168">
        <f>W23/'جمع درآمدها'!$J$6</f>
        <v>5.2822152668987404E-2</v>
      </c>
      <c r="AA23" s="171"/>
      <c r="AB23" s="80"/>
      <c r="AC23" s="81"/>
      <c r="AD23" s="82"/>
      <c r="AE23" s="83"/>
      <c r="AF23" s="84"/>
      <c r="AG23" s="84"/>
    </row>
    <row r="24" spans="1:33" ht="41.25" customHeight="1">
      <c r="A24" s="197" t="s">
        <v>102</v>
      </c>
      <c r="B24" s="158"/>
      <c r="C24" s="35">
        <v>1500000</v>
      </c>
      <c r="D24" s="35"/>
      <c r="E24" s="35">
        <v>96260677168</v>
      </c>
      <c r="F24" s="35"/>
      <c r="G24" s="35">
        <v>99618720750</v>
      </c>
      <c r="H24" s="35"/>
      <c r="I24" s="35">
        <v>0</v>
      </c>
      <c r="J24" s="35"/>
      <c r="K24" s="35">
        <v>0</v>
      </c>
      <c r="L24" s="35"/>
      <c r="M24" s="35">
        <v>-300000</v>
      </c>
      <c r="N24" s="35"/>
      <c r="O24" s="35">
        <v>19777778806</v>
      </c>
      <c r="P24" s="35"/>
      <c r="Q24" s="35">
        <f t="shared" si="0"/>
        <v>1200000</v>
      </c>
      <c r="R24" s="84"/>
      <c r="S24" s="35">
        <v>79680</v>
      </c>
      <c r="T24" s="35"/>
      <c r="U24" s="35">
        <v>77008541749</v>
      </c>
      <c r="V24" s="35"/>
      <c r="W24" s="35">
        <v>95047084800</v>
      </c>
      <c r="X24" s="35"/>
      <c r="Y24" s="168">
        <f>W24/'جمع درآمدها'!$J$6</f>
        <v>2.6867980368113095E-2</v>
      </c>
      <c r="AA24" s="171"/>
      <c r="AB24" s="80"/>
      <c r="AC24" s="81"/>
      <c r="AD24" s="82"/>
      <c r="AE24" s="83"/>
      <c r="AF24" s="84"/>
      <c r="AG24" s="84"/>
    </row>
    <row r="25" spans="1:33" ht="41.25" customHeight="1">
      <c r="A25" s="197" t="s">
        <v>98</v>
      </c>
      <c r="B25" s="158"/>
      <c r="C25" s="35">
        <v>54000000</v>
      </c>
      <c r="D25" s="35"/>
      <c r="E25" s="35">
        <v>183057412485</v>
      </c>
      <c r="F25" s="35"/>
      <c r="G25" s="35">
        <v>134196750000</v>
      </c>
      <c r="H25" s="35"/>
      <c r="I25" s="35">
        <v>1200000</v>
      </c>
      <c r="J25" s="35"/>
      <c r="K25" s="35">
        <v>3128723218</v>
      </c>
      <c r="L25" s="35"/>
      <c r="M25" s="35">
        <v>-2400000</v>
      </c>
      <c r="N25" s="35"/>
      <c r="O25" s="35">
        <v>6350354074</v>
      </c>
      <c r="P25" s="35"/>
      <c r="Q25" s="35">
        <f t="shared" si="0"/>
        <v>52800000</v>
      </c>
      <c r="R25" s="84"/>
      <c r="S25" s="35">
        <v>2970</v>
      </c>
      <c r="T25" s="35"/>
      <c r="U25" s="35">
        <v>178057312503</v>
      </c>
      <c r="V25" s="35"/>
      <c r="W25" s="35">
        <v>155882944800</v>
      </c>
      <c r="X25" s="35"/>
      <c r="Y25" s="168">
        <f>W25/'جمع درآمدها'!$J$6</f>
        <v>4.40651063567397E-2</v>
      </c>
      <c r="AA25" s="171"/>
      <c r="AB25" s="80"/>
      <c r="AC25" s="81"/>
      <c r="AD25" s="82"/>
      <c r="AE25" s="83"/>
      <c r="AF25" s="84"/>
      <c r="AG25" s="84"/>
    </row>
    <row r="26" spans="1:33" ht="41.25" customHeight="1">
      <c r="A26" s="197" t="s">
        <v>66</v>
      </c>
      <c r="B26" s="158"/>
      <c r="C26" s="35">
        <v>50000000</v>
      </c>
      <c r="D26" s="35"/>
      <c r="E26" s="35">
        <v>447047682844</v>
      </c>
      <c r="F26" s="35"/>
      <c r="G26" s="35">
        <v>395134875000</v>
      </c>
      <c r="H26" s="35"/>
      <c r="I26" s="35">
        <v>0</v>
      </c>
      <c r="J26" s="35"/>
      <c r="K26" s="35">
        <v>0</v>
      </c>
      <c r="L26" s="35"/>
      <c r="M26" s="35">
        <v>0</v>
      </c>
      <c r="N26" s="35"/>
      <c r="O26" s="35">
        <v>0</v>
      </c>
      <c r="P26" s="35"/>
      <c r="Q26" s="35">
        <f t="shared" si="0"/>
        <v>50000000</v>
      </c>
      <c r="R26" s="84"/>
      <c r="S26" s="35">
        <v>9430</v>
      </c>
      <c r="T26" s="35"/>
      <c r="U26" s="35">
        <v>447047682844</v>
      </c>
      <c r="V26" s="35"/>
      <c r="W26" s="35">
        <v>468694575000</v>
      </c>
      <c r="X26" s="35"/>
      <c r="Y26" s="168">
        <f>W26/'جمع درآمدها'!$J$6</f>
        <v>0.13249092979799745</v>
      </c>
      <c r="AA26" s="171"/>
      <c r="AB26" s="80"/>
      <c r="AC26" s="81"/>
      <c r="AD26" s="82"/>
      <c r="AE26" s="83"/>
      <c r="AF26" s="84"/>
      <c r="AG26" s="84"/>
    </row>
    <row r="27" spans="1:33" ht="41.25" customHeight="1">
      <c r="A27" s="197" t="s">
        <v>89</v>
      </c>
      <c r="B27" s="158"/>
      <c r="C27" s="35">
        <v>28000000</v>
      </c>
      <c r="D27" s="35"/>
      <c r="E27" s="35">
        <v>241346811294</v>
      </c>
      <c r="F27" s="35"/>
      <c r="G27" s="35">
        <v>195947136000</v>
      </c>
      <c r="H27" s="35"/>
      <c r="I27" s="35">
        <v>0</v>
      </c>
      <c r="J27" s="35"/>
      <c r="K27" s="35">
        <v>0</v>
      </c>
      <c r="L27" s="35"/>
      <c r="M27" s="35">
        <v>-14000000</v>
      </c>
      <c r="N27" s="35"/>
      <c r="O27" s="35">
        <v>124319229213</v>
      </c>
      <c r="P27" s="35"/>
      <c r="Q27" s="35">
        <f t="shared" si="0"/>
        <v>14000000</v>
      </c>
      <c r="R27" s="84"/>
      <c r="S27" s="35">
        <v>9080</v>
      </c>
      <c r="T27" s="35"/>
      <c r="U27" s="35">
        <v>120673405651</v>
      </c>
      <c r="V27" s="35"/>
      <c r="W27" s="35">
        <v>126363636000</v>
      </c>
      <c r="X27" s="35"/>
      <c r="Y27" s="168">
        <f>W27/'جمع درآمدها'!$J$6</f>
        <v>3.5720566269186502E-2</v>
      </c>
      <c r="AA27" s="171"/>
      <c r="AB27" s="80"/>
      <c r="AC27" s="81"/>
      <c r="AD27" s="82"/>
      <c r="AE27" s="83"/>
      <c r="AF27" s="84"/>
      <c r="AG27" s="84"/>
    </row>
    <row r="28" spans="1:33" ht="41.25" customHeight="1">
      <c r="A28" s="197" t="s">
        <v>133</v>
      </c>
      <c r="B28" s="158"/>
      <c r="C28" s="35">
        <v>44800000</v>
      </c>
      <c r="D28" s="35"/>
      <c r="E28" s="35">
        <v>72794589671</v>
      </c>
      <c r="F28" s="35"/>
      <c r="G28" s="35">
        <v>68581497600</v>
      </c>
      <c r="H28" s="35"/>
      <c r="I28" s="35">
        <v>1200000</v>
      </c>
      <c r="J28" s="35"/>
      <c r="K28" s="35">
        <v>1965616248</v>
      </c>
      <c r="L28" s="35"/>
      <c r="M28" s="35">
        <v>0</v>
      </c>
      <c r="N28" s="35"/>
      <c r="O28" s="35">
        <v>0</v>
      </c>
      <c r="P28" s="35"/>
      <c r="Q28" s="35">
        <f t="shared" si="0"/>
        <v>46000000</v>
      </c>
      <c r="R28" s="84"/>
      <c r="S28" s="35">
        <v>1847</v>
      </c>
      <c r="T28" s="35"/>
      <c r="U28" s="35">
        <v>74760205919</v>
      </c>
      <c r="V28" s="35"/>
      <c r="W28" s="35">
        <v>84456476100</v>
      </c>
      <c r="X28" s="35"/>
      <c r="Y28" s="168">
        <f>W28/'جمع درآمدها'!$J$6</f>
        <v>2.3874219252380615E-2</v>
      </c>
      <c r="AA28" s="171"/>
      <c r="AB28" s="80"/>
      <c r="AC28" s="81"/>
      <c r="AD28" s="82"/>
      <c r="AE28" s="83"/>
      <c r="AF28" s="84"/>
      <c r="AG28" s="84"/>
    </row>
    <row r="29" spans="1:33" ht="41.25" customHeight="1">
      <c r="A29" s="197" t="s">
        <v>143</v>
      </c>
      <c r="B29" s="158"/>
      <c r="C29" s="35">
        <v>200000</v>
      </c>
      <c r="D29" s="35"/>
      <c r="E29" s="35">
        <v>978969265</v>
      </c>
      <c r="F29" s="35"/>
      <c r="G29" s="35">
        <v>894048570</v>
      </c>
      <c r="H29" s="35"/>
      <c r="I29" s="35">
        <v>1800000</v>
      </c>
      <c r="J29" s="35"/>
      <c r="K29" s="35">
        <v>7871698065</v>
      </c>
      <c r="L29" s="35"/>
      <c r="M29" s="35">
        <v>0</v>
      </c>
      <c r="N29" s="35"/>
      <c r="O29" s="35">
        <v>0</v>
      </c>
      <c r="P29" s="35"/>
      <c r="Q29" s="35">
        <f t="shared" si="0"/>
        <v>2000000</v>
      </c>
      <c r="R29" s="84"/>
      <c r="S29" s="35">
        <v>4600</v>
      </c>
      <c r="T29" s="35"/>
      <c r="U29" s="35">
        <v>8850667330</v>
      </c>
      <c r="V29" s="35"/>
      <c r="W29" s="35">
        <v>9145260000</v>
      </c>
      <c r="X29" s="35"/>
      <c r="Y29" s="168">
        <f>W29/'جمع درآمدها'!$J$6</f>
        <v>2.5851888741072675E-3</v>
      </c>
      <c r="AA29" s="171"/>
      <c r="AB29" s="80"/>
      <c r="AC29" s="81"/>
      <c r="AD29" s="82"/>
      <c r="AE29" s="83"/>
      <c r="AF29" s="84"/>
      <c r="AG29" s="84"/>
    </row>
    <row r="30" spans="1:33" ht="41.25" customHeight="1">
      <c r="A30" s="197" t="s">
        <v>97</v>
      </c>
      <c r="B30" s="158"/>
      <c r="C30" s="35">
        <v>37200000</v>
      </c>
      <c r="D30" s="35"/>
      <c r="E30" s="35">
        <v>231028982718</v>
      </c>
      <c r="F30" s="35"/>
      <c r="G30" s="35">
        <v>274381657200</v>
      </c>
      <c r="H30" s="35"/>
      <c r="I30" s="35">
        <v>1712498</v>
      </c>
      <c r="J30" s="35"/>
      <c r="K30" s="35">
        <v>12815768172</v>
      </c>
      <c r="L30" s="35"/>
      <c r="M30" s="35">
        <v>-512498</v>
      </c>
      <c r="N30" s="35"/>
      <c r="O30" s="35">
        <v>3993581233</v>
      </c>
      <c r="P30" s="35"/>
      <c r="Q30" s="35">
        <f t="shared" si="0"/>
        <v>38400000</v>
      </c>
      <c r="R30" s="84"/>
      <c r="S30" s="35">
        <v>8110</v>
      </c>
      <c r="T30" s="35"/>
      <c r="U30" s="35">
        <v>240643600033</v>
      </c>
      <c r="V30" s="35"/>
      <c r="W30" s="35">
        <v>309571027200</v>
      </c>
      <c r="X30" s="35"/>
      <c r="Y30" s="168">
        <f>W30/'جمع درآمدها'!$J$6</f>
        <v>8.7509767383693662E-2</v>
      </c>
      <c r="AA30" s="171"/>
      <c r="AB30" s="80"/>
      <c r="AC30" s="81"/>
      <c r="AD30" s="82"/>
      <c r="AE30" s="83"/>
      <c r="AF30" s="84"/>
      <c r="AG30" s="84"/>
    </row>
    <row r="31" spans="1:33" ht="41.25" customHeight="1">
      <c r="A31" s="197" t="s">
        <v>135</v>
      </c>
      <c r="B31" s="158"/>
      <c r="C31" s="35">
        <v>0</v>
      </c>
      <c r="D31" s="35"/>
      <c r="E31" s="35">
        <v>0</v>
      </c>
      <c r="F31" s="35"/>
      <c r="G31" s="35">
        <v>0</v>
      </c>
      <c r="H31" s="35"/>
      <c r="I31" s="35">
        <v>15000000</v>
      </c>
      <c r="J31" s="35"/>
      <c r="K31" s="35">
        <v>105542715600</v>
      </c>
      <c r="L31" s="35"/>
      <c r="M31" s="35">
        <v>0</v>
      </c>
      <c r="N31" s="35"/>
      <c r="O31" s="35">
        <v>0</v>
      </c>
      <c r="P31" s="35"/>
      <c r="Q31" s="35">
        <f t="shared" si="0"/>
        <v>15000000</v>
      </c>
      <c r="R31" s="84"/>
      <c r="S31" s="35">
        <v>7060</v>
      </c>
      <c r="T31" s="35"/>
      <c r="U31" s="35">
        <v>105542715600</v>
      </c>
      <c r="V31" s="35"/>
      <c r="W31" s="35">
        <v>105269895000</v>
      </c>
      <c r="X31" s="35"/>
      <c r="Y31" s="168">
        <f>W31/'جمع درآمدها'!$J$6</f>
        <v>2.975777193129996E-2</v>
      </c>
      <c r="AA31" s="171"/>
      <c r="AB31" s="80"/>
      <c r="AC31" s="81"/>
      <c r="AD31" s="82"/>
      <c r="AE31" s="83"/>
      <c r="AF31" s="84"/>
      <c r="AG31" s="84"/>
    </row>
    <row r="32" spans="1:33" ht="41.25" customHeight="1">
      <c r="A32" s="197" t="s">
        <v>85</v>
      </c>
      <c r="B32" s="158"/>
      <c r="C32" s="35">
        <v>0</v>
      </c>
      <c r="D32" s="35"/>
      <c r="E32" s="35">
        <v>0</v>
      </c>
      <c r="F32" s="86"/>
      <c r="G32" s="35">
        <v>0</v>
      </c>
      <c r="H32" s="86"/>
      <c r="I32" s="35">
        <v>6701400</v>
      </c>
      <c r="K32" s="35">
        <v>119926612398</v>
      </c>
      <c r="M32" s="35">
        <v>-54479</v>
      </c>
      <c r="O32" s="35">
        <v>995907725</v>
      </c>
      <c r="P32" s="194"/>
      <c r="Q32" s="35">
        <f t="shared" si="0"/>
        <v>6646921</v>
      </c>
      <c r="S32" s="35">
        <v>18060</v>
      </c>
      <c r="T32" s="86"/>
      <c r="U32" s="35">
        <v>118952129303</v>
      </c>
      <c r="W32" s="35">
        <v>119329135070.103</v>
      </c>
      <c r="Y32" s="168">
        <f>W32/'جمع درآمدها'!$J$6</f>
        <v>3.3732048333242969E-2</v>
      </c>
      <c r="AA32" s="171"/>
      <c r="AB32" s="88"/>
    </row>
    <row r="33" spans="1:27" ht="41.25" customHeight="1" thickBot="1">
      <c r="A33" s="237" t="s">
        <v>48</v>
      </c>
      <c r="B33" s="158"/>
      <c r="C33" s="257"/>
      <c r="D33" s="35"/>
      <c r="E33" s="268">
        <f>SUM(E12:E32)</f>
        <v>2751824045417</v>
      </c>
      <c r="F33" s="233"/>
      <c r="G33" s="269">
        <f>SUM(G12:G32)</f>
        <v>2720663651453.75</v>
      </c>
      <c r="I33" s="194"/>
      <c r="J33" s="194"/>
      <c r="K33" s="270">
        <f>SUM(K12:K32)</f>
        <v>467951143922</v>
      </c>
      <c r="L33" s="235"/>
      <c r="M33" s="194"/>
      <c r="N33" s="235"/>
      <c r="O33" s="270">
        <f>SUM(O12:O32)</f>
        <v>240801347041</v>
      </c>
      <c r="Q33" s="257"/>
      <c r="R33" s="35"/>
      <c r="S33" s="257"/>
      <c r="U33" s="268">
        <f>SUM(U12:U32)</f>
        <v>2988424630897</v>
      </c>
      <c r="V33" s="86"/>
      <c r="W33" s="268">
        <f>SUM(W12:W32)</f>
        <v>3367216587817.7871</v>
      </c>
      <c r="Y33" s="241">
        <f>SUM(Y12:Y32)</f>
        <v>0.95184728039836808</v>
      </c>
      <c r="AA33" s="171"/>
    </row>
    <row r="34" spans="1:27" s="213" customFormat="1" ht="41.25" thickTop="1">
      <c r="A34" s="197"/>
      <c r="C34" s="234"/>
      <c r="D34" s="234"/>
      <c r="Z34" s="214"/>
    </row>
    <row r="35" spans="1:27">
      <c r="A35" s="197"/>
      <c r="C35" s="85"/>
      <c r="D35" s="233"/>
      <c r="E35" s="84"/>
      <c r="F35" s="84"/>
      <c r="G35" s="84"/>
      <c r="I35" s="85"/>
      <c r="K35" s="88"/>
      <c r="M35" s="87"/>
      <c r="O35" s="88"/>
      <c r="Q35" s="240"/>
      <c r="U35" s="84"/>
      <c r="W35" s="90"/>
      <c r="Y35" s="251"/>
      <c r="Z35" s="207"/>
    </row>
    <row r="36" spans="1:27">
      <c r="A36" s="197"/>
      <c r="C36" s="85"/>
      <c r="D36"/>
      <c r="E36" s="88"/>
      <c r="F36" s="84"/>
      <c r="G36" s="84"/>
      <c r="I36" s="87"/>
      <c r="K36" s="84"/>
      <c r="M36" s="87"/>
      <c r="O36" s="88"/>
      <c r="Q36" s="193"/>
      <c r="U36" s="84"/>
      <c r="W36" s="90"/>
      <c r="Y36" s="242"/>
      <c r="Z36" s="207"/>
    </row>
    <row r="37" spans="1:27">
      <c r="A37" s="197"/>
      <c r="B37"/>
      <c r="C37" s="203"/>
      <c r="D37"/>
      <c r="E37" s="88"/>
      <c r="F37" s="88"/>
      <c r="G37" s="88"/>
      <c r="I37" s="87"/>
      <c r="K37" s="84"/>
      <c r="M37" s="85"/>
      <c r="O37" s="84"/>
      <c r="Q37" s="193"/>
      <c r="U37" s="88"/>
      <c r="W37" s="88"/>
      <c r="Y37" s="218"/>
      <c r="Z37" s="207"/>
    </row>
    <row r="38" spans="1:27">
      <c r="A38" s="197"/>
      <c r="B38"/>
      <c r="C38" s="35"/>
      <c r="D38"/>
      <c r="E38" s="216"/>
      <c r="F38"/>
      <c r="G38" s="204"/>
      <c r="I38" s="87"/>
      <c r="K38" s="88"/>
      <c r="M38" s="85"/>
      <c r="O38" s="88"/>
      <c r="Q38" s="193"/>
      <c r="U38" s="88"/>
      <c r="W38" s="88"/>
      <c r="Y38" s="206"/>
      <c r="Z38" s="207"/>
    </row>
    <row r="39" spans="1:27">
      <c r="A39" s="197"/>
      <c r="B39" s="158"/>
      <c r="C39" s="202"/>
      <c r="D39"/>
      <c r="E39" s="84"/>
      <c r="F39" s="84"/>
      <c r="G39" s="84"/>
      <c r="K39" s="84"/>
      <c r="O39" s="84"/>
      <c r="Q39" s="193"/>
      <c r="U39" s="88"/>
      <c r="W39" s="90"/>
      <c r="Y39" s="205"/>
      <c r="Z39" s="207"/>
    </row>
    <row r="40" spans="1:27">
      <c r="A40" s="197"/>
      <c r="B40" s="158"/>
      <c r="C40" s="35"/>
      <c r="D40"/>
      <c r="E40" s="84"/>
      <c r="F40" s="84"/>
      <c r="G40" s="84"/>
      <c r="Q40"/>
      <c r="U40" s="88"/>
      <c r="W40" s="90"/>
      <c r="Y40" s="206"/>
      <c r="Z40" s="207"/>
    </row>
    <row r="41" spans="1:27">
      <c r="A41" s="197"/>
      <c r="B41" s="158"/>
      <c r="C41" s="201"/>
      <c r="D41"/>
      <c r="E41" s="84"/>
      <c r="F41" s="84"/>
      <c r="G41" s="84"/>
      <c r="Q41"/>
      <c r="U41" s="90"/>
      <c r="W41" s="90"/>
      <c r="Y41" s="205"/>
      <c r="Z41" s="207"/>
    </row>
    <row r="42" spans="1:27">
      <c r="A42" s="197"/>
      <c r="B42" s="158"/>
      <c r="C42" s="35"/>
      <c r="D42"/>
      <c r="E42" s="215"/>
      <c r="F42"/>
      <c r="G42" s="204"/>
      <c r="Q42"/>
      <c r="U42" s="88"/>
      <c r="W42" s="88"/>
      <c r="Y42" s="206"/>
      <c r="Z42" s="207"/>
    </row>
    <row r="43" spans="1:27">
      <c r="A43" s="197"/>
      <c r="B43" s="158"/>
      <c r="C43" s="201"/>
      <c r="D43"/>
      <c r="E43" s="216"/>
      <c r="F43"/>
      <c r="G43" s="201"/>
      <c r="Q43"/>
      <c r="U43" s="90"/>
      <c r="W43" s="90"/>
      <c r="Y43" s="205"/>
      <c r="Z43" s="207"/>
    </row>
    <row r="44" spans="1:27">
      <c r="A44" s="197"/>
      <c r="B44" s="158"/>
      <c r="C44" s="202"/>
      <c r="D44"/>
      <c r="E44"/>
      <c r="F44"/>
      <c r="G44" s="204"/>
      <c r="Q44"/>
      <c r="Y44" s="206"/>
      <c r="Z44" s="207"/>
    </row>
    <row r="45" spans="1:27">
      <c r="A45" s="197"/>
      <c r="B45" s="158"/>
      <c r="C45" s="35"/>
      <c r="D45"/>
      <c r="E45"/>
      <c r="F45"/>
      <c r="G45" s="204"/>
      <c r="Q45"/>
      <c r="Y45" s="205"/>
      <c r="Z45" s="207"/>
    </row>
    <row r="46" spans="1:27">
      <c r="A46" s="197"/>
      <c r="B46" s="158"/>
      <c r="C46" s="35"/>
      <c r="D46"/>
      <c r="E46"/>
      <c r="F46"/>
      <c r="G46" s="217"/>
      <c r="Q46"/>
      <c r="Y46" s="206"/>
      <c r="Z46" s="207"/>
    </row>
    <row r="47" spans="1:27">
      <c r="A47" s="197"/>
      <c r="B47" s="158"/>
      <c r="C47" s="202"/>
      <c r="D47"/>
      <c r="E47"/>
      <c r="F47"/>
      <c r="G47" s="201"/>
      <c r="Q47"/>
      <c r="Y47" s="206"/>
      <c r="Z47" s="207"/>
    </row>
    <row r="48" spans="1:27">
      <c r="A48" s="197"/>
      <c r="B48" s="158"/>
      <c r="C48" s="35"/>
      <c r="D48"/>
      <c r="E48"/>
      <c r="F48"/>
      <c r="G48" s="204"/>
      <c r="Q48"/>
      <c r="Y48" s="205"/>
      <c r="Z48" s="207"/>
    </row>
    <row r="49" spans="1:26">
      <c r="A49" s="197"/>
      <c r="B49" s="158"/>
      <c r="C49" s="202"/>
      <c r="D49"/>
      <c r="E49"/>
      <c r="F49"/>
      <c r="G49" s="202"/>
      <c r="Q49"/>
      <c r="Y49" s="205"/>
      <c r="Z49" s="207"/>
    </row>
    <row r="50" spans="1:26">
      <c r="A50" s="197"/>
      <c r="B50" s="158"/>
      <c r="C50" s="35"/>
      <c r="D50"/>
      <c r="E50"/>
      <c r="F50"/>
      <c r="G50" s="204"/>
      <c r="Q50"/>
      <c r="Y50" s="206"/>
      <c r="Z50" s="207"/>
    </row>
    <row r="51" spans="1:26">
      <c r="A51" s="197"/>
      <c r="B51" s="158"/>
      <c r="C51" s="202"/>
      <c r="D51"/>
      <c r="E51"/>
      <c r="F51"/>
      <c r="G51" s="201"/>
      <c r="Q51"/>
      <c r="Y51" s="205"/>
      <c r="Z51" s="207"/>
    </row>
    <row r="52" spans="1:26">
      <c r="A52"/>
      <c r="B52"/>
      <c r="C52"/>
      <c r="D52"/>
      <c r="E52"/>
      <c r="F52"/>
      <c r="G52"/>
      <c r="H52"/>
      <c r="I52"/>
      <c r="J52"/>
      <c r="K52"/>
      <c r="Q52"/>
      <c r="Y52" s="206"/>
      <c r="Z52" s="207"/>
    </row>
    <row r="53" spans="1:26">
      <c r="A53"/>
      <c r="B53"/>
      <c r="C53"/>
      <c r="D53"/>
      <c r="E53"/>
      <c r="F53"/>
      <c r="G53"/>
      <c r="H53"/>
      <c r="I53"/>
      <c r="J53"/>
      <c r="K53"/>
      <c r="Q53"/>
      <c r="Y53" s="205"/>
      <c r="Z53" s="207"/>
    </row>
    <row r="54" spans="1:26">
      <c r="A54"/>
      <c r="B54"/>
      <c r="C54"/>
      <c r="D54"/>
      <c r="E54"/>
      <c r="F54"/>
      <c r="G54"/>
      <c r="H54"/>
      <c r="I54"/>
      <c r="J54"/>
      <c r="K54"/>
      <c r="Q54"/>
      <c r="Y54" s="206"/>
      <c r="Z54" s="207"/>
    </row>
    <row r="55" spans="1:26">
      <c r="A55"/>
      <c r="B55"/>
      <c r="C55"/>
      <c r="D55"/>
      <c r="E55"/>
      <c r="F55"/>
      <c r="G55"/>
      <c r="H55"/>
      <c r="I55"/>
      <c r="J55"/>
      <c r="K55"/>
      <c r="Q55"/>
      <c r="Y55" s="205"/>
      <c r="Z55" s="207"/>
    </row>
    <row r="56" spans="1:26">
      <c r="A56"/>
      <c r="B56"/>
      <c r="C56"/>
      <c r="D56"/>
      <c r="E56"/>
      <c r="F56"/>
      <c r="G56"/>
      <c r="H56"/>
      <c r="I56"/>
      <c r="J56"/>
      <c r="K56"/>
      <c r="Q56"/>
      <c r="Y56" s="206"/>
      <c r="Z56" s="207"/>
    </row>
    <row r="57" spans="1:26">
      <c r="A57"/>
      <c r="B57"/>
      <c r="C57"/>
      <c r="D57"/>
      <c r="E57"/>
      <c r="F57"/>
      <c r="G57"/>
      <c r="H57"/>
      <c r="I57"/>
      <c r="J57"/>
      <c r="K57"/>
      <c r="Q57"/>
      <c r="Y57" s="205"/>
    </row>
    <row r="58" spans="1:26">
      <c r="A58"/>
      <c r="B58"/>
      <c r="C58"/>
      <c r="D58"/>
      <c r="E58"/>
      <c r="F58"/>
      <c r="G58"/>
      <c r="H58"/>
      <c r="I58"/>
      <c r="J58"/>
      <c r="K58"/>
      <c r="Q58"/>
      <c r="Y58" s="206"/>
    </row>
    <row r="59" spans="1:26">
      <c r="A59"/>
      <c r="B59"/>
      <c r="C59"/>
      <c r="D59"/>
      <c r="E59"/>
      <c r="F59"/>
      <c r="G59"/>
      <c r="H59"/>
      <c r="I59"/>
      <c r="J59"/>
      <c r="K59"/>
      <c r="Q59"/>
      <c r="Y59" s="205"/>
    </row>
    <row r="60" spans="1:26">
      <c r="C60" s="201"/>
      <c r="D60"/>
      <c r="E60"/>
      <c r="F60"/>
      <c r="G60" s="202"/>
      <c r="Q60"/>
      <c r="Y60" s="206"/>
    </row>
    <row r="61" spans="1:26">
      <c r="C61" s="35"/>
      <c r="D61"/>
      <c r="E61"/>
      <c r="F61"/>
      <c r="G61" s="204"/>
      <c r="Q61"/>
      <c r="Y61" s="205"/>
    </row>
    <row r="62" spans="1:26">
      <c r="C62" s="202"/>
      <c r="D62"/>
      <c r="E62"/>
      <c r="F62"/>
      <c r="G62" s="202"/>
      <c r="Q62"/>
      <c r="Y62" s="205"/>
    </row>
    <row r="63" spans="1:26">
      <c r="C63" s="35"/>
      <c r="D63"/>
      <c r="E63"/>
      <c r="F63"/>
      <c r="G63" s="204"/>
      <c r="Q63"/>
      <c r="Y63" s="206"/>
    </row>
    <row r="64" spans="1:26">
      <c r="C64" s="202"/>
      <c r="D64"/>
      <c r="E64"/>
      <c r="F64"/>
      <c r="G64" s="202"/>
      <c r="Q64"/>
      <c r="Y64" s="206"/>
    </row>
    <row r="65" spans="3:25">
      <c r="C65" s="35"/>
      <c r="D65"/>
      <c r="E65"/>
      <c r="F65"/>
      <c r="G65" s="204"/>
      <c r="Q65"/>
      <c r="Y65" s="205"/>
    </row>
    <row r="66" spans="3:25">
      <c r="C66" s="201"/>
      <c r="D66"/>
      <c r="E66"/>
      <c r="F66"/>
      <c r="G66" s="201"/>
      <c r="Q66"/>
      <c r="Y66" s="206"/>
    </row>
    <row r="67" spans="3:25" ht="39.75">
      <c r="C67" s="35"/>
      <c r="E67" s="183"/>
      <c r="G67" s="204"/>
      <c r="Q67"/>
      <c r="Y67" s="205"/>
    </row>
    <row r="68" spans="3:25">
      <c r="C68" s="201"/>
      <c r="E68" s="182"/>
      <c r="G68" s="203"/>
      <c r="Q68"/>
      <c r="Y68" s="205"/>
    </row>
    <row r="69" spans="3:25" ht="39.75">
      <c r="C69" s="35"/>
      <c r="E69" s="183"/>
      <c r="G69" s="204"/>
      <c r="Q69"/>
      <c r="Y69" s="206"/>
    </row>
    <row r="70" spans="3:25">
      <c r="C70" s="203"/>
      <c r="E70" s="182"/>
      <c r="G70" s="201"/>
      <c r="Q70"/>
      <c r="Y70" s="205"/>
    </row>
    <row r="71" spans="3:25" ht="39.75">
      <c r="C71" s="35"/>
      <c r="E71" s="183"/>
      <c r="G71" s="204"/>
      <c r="Q71"/>
      <c r="Y71" s="206"/>
    </row>
    <row r="72" spans="3:25">
      <c r="C72" s="201"/>
      <c r="E72" s="182"/>
      <c r="G72" s="201"/>
      <c r="Q72"/>
      <c r="Y72" s="205"/>
    </row>
    <row r="73" spans="3:25">
      <c r="C73" s="35"/>
      <c r="G73" s="204"/>
      <c r="Q73"/>
      <c r="Y73" s="206"/>
    </row>
    <row r="74" spans="3:25">
      <c r="Q74"/>
      <c r="Y74" s="206"/>
    </row>
    <row r="75" spans="3:25">
      <c r="Q75"/>
      <c r="Y75" s="205"/>
    </row>
    <row r="76" spans="3:25">
      <c r="Q76"/>
      <c r="Y76" s="205"/>
    </row>
    <row r="77" spans="3:25">
      <c r="Q77"/>
      <c r="Y77" s="206"/>
    </row>
    <row r="78" spans="3:25">
      <c r="Q78"/>
      <c r="Y78" s="205"/>
    </row>
    <row r="79" spans="3:25">
      <c r="Q79"/>
      <c r="Y79" s="206"/>
    </row>
  </sheetData>
  <sortState xmlns:xlrd2="http://schemas.microsoft.com/office/spreadsheetml/2017/richdata2" ref="Y34:Y79">
    <sortCondition descending="1" ref="Y34:Y79"/>
  </sortState>
  <mergeCells count="18"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</mergeCells>
  <pageMargins left="0.7" right="0.7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64" zoomScaleNormal="100" zoomScaleSheetLayoutView="64" workbookViewId="0">
      <selection activeCell="AC10" sqref="AC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290" t="s">
        <v>51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</row>
    <row r="3" spans="1:39" ht="30">
      <c r="A3" s="290" t="s">
        <v>69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</row>
    <row r="4" spans="1:39" ht="30">
      <c r="A4" s="290" t="s">
        <v>147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</row>
    <row r="6" spans="1:39" ht="40.5">
      <c r="A6" s="11" t="s">
        <v>52</v>
      </c>
    </row>
    <row r="7" spans="1:39" ht="40.5">
      <c r="A7" s="292" t="s">
        <v>90</v>
      </c>
      <c r="B7" s="292"/>
      <c r="C7" s="292"/>
      <c r="D7" s="292"/>
      <c r="E7" s="292"/>
      <c r="F7" s="292"/>
      <c r="G7" s="292"/>
    </row>
    <row r="9" spans="1:39">
      <c r="A9" s="291" t="s">
        <v>144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U9" s="293" t="s">
        <v>2</v>
      </c>
      <c r="V9" s="293"/>
      <c r="W9" s="293"/>
      <c r="X9" s="293"/>
      <c r="Y9" s="293"/>
      <c r="Z9" s="293"/>
      <c r="AA9" s="293"/>
      <c r="AC9" s="293" t="s">
        <v>148</v>
      </c>
      <c r="AD9" s="293"/>
      <c r="AE9" s="293"/>
      <c r="AF9" s="293"/>
      <c r="AG9" s="293"/>
      <c r="AH9" s="293"/>
      <c r="AI9" s="293"/>
      <c r="AJ9" s="293"/>
      <c r="AK9" s="293"/>
    </row>
    <row r="10" spans="1:39" s="8" customFormat="1" ht="101.2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4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/>
    <row r="14" spans="1:39">
      <c r="Q14" s="3"/>
      <c r="S14" s="3"/>
      <c r="Y14" s="17"/>
    </row>
    <row r="15" spans="1:39" ht="31.5">
      <c r="Q15" s="3"/>
      <c r="S15" s="3"/>
      <c r="W15" s="3"/>
      <c r="AA15" s="10"/>
    </row>
    <row r="16" spans="1:39">
      <c r="Q16" s="3"/>
      <c r="S16" s="3"/>
      <c r="W16" s="17"/>
      <c r="Y16" s="17"/>
      <c r="AA16" s="17"/>
    </row>
    <row r="17" spans="17:19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K21" sqref="K21"/>
    </sheetView>
  </sheetViews>
  <sheetFormatPr defaultColWidth="9.140625" defaultRowHeight="24.75"/>
  <cols>
    <col min="1" max="1" width="58.85546875" style="91" customWidth="1"/>
    <col min="2" max="2" width="1" style="91" customWidth="1"/>
    <col min="3" max="3" width="27.28515625" style="91" bestFit="1" customWidth="1"/>
    <col min="4" max="4" width="1" style="91" customWidth="1"/>
    <col min="5" max="5" width="29" style="91" bestFit="1" customWidth="1"/>
    <col min="6" max="6" width="1" style="91" customWidth="1"/>
    <col min="7" max="7" width="28.140625" style="91" bestFit="1" customWidth="1"/>
    <col min="8" max="8" width="1" style="91" customWidth="1"/>
    <col min="9" max="9" width="27.28515625" style="91" bestFit="1" customWidth="1"/>
    <col min="10" max="10" width="1" style="91" customWidth="1"/>
    <col min="11" max="11" width="15.7109375" style="92" customWidth="1"/>
    <col min="12" max="12" width="1" style="91" customWidth="1"/>
    <col min="13" max="13" width="16" style="91" customWidth="1"/>
    <col min="14" max="14" width="9.140625" style="91"/>
    <col min="15" max="15" width="13.85546875" style="91" bestFit="1" customWidth="1"/>
    <col min="16" max="16" width="9.140625" style="91"/>
    <col min="17" max="17" width="13.85546875" style="91" bestFit="1" customWidth="1"/>
    <col min="18" max="18" width="9.140625" style="91"/>
    <col min="19" max="19" width="13.85546875" style="91" bestFit="1" customWidth="1"/>
    <col min="20" max="16384" width="9.140625" style="91"/>
  </cols>
  <sheetData>
    <row r="2" spans="1:20" ht="26.25">
      <c r="A2" s="294" t="str">
        <f>سهام!A2</f>
        <v>صندوق سرمایه‌گذاری آهنگ سهام کیان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20" ht="26.25">
      <c r="A3" s="294" t="str">
        <f>سهام!A3</f>
        <v>صورت وضعیت پرتفوی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4" spans="1:20" ht="26.25">
      <c r="A4" s="294" t="str">
        <f>سهام!A4</f>
        <v>برای ماه منتهی به 1403/08/30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</row>
    <row r="5" spans="1:20" ht="26.25">
      <c r="C5" s="295"/>
      <c r="D5" s="295"/>
      <c r="E5" s="295"/>
    </row>
    <row r="6" spans="1:20" ht="33.75">
      <c r="A6" s="297" t="s">
        <v>54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</row>
    <row r="7" spans="1:20" ht="27" thickBot="1">
      <c r="A7" s="295" t="s">
        <v>14</v>
      </c>
      <c r="C7" s="93" t="str">
        <f>سهام!C9</f>
        <v>1403/07/30</v>
      </c>
      <c r="E7" s="296" t="s">
        <v>2</v>
      </c>
      <c r="F7" s="296" t="s">
        <v>2</v>
      </c>
      <c r="G7" s="296" t="s">
        <v>2</v>
      </c>
      <c r="I7" s="296" t="str">
        <f>سهام!Q9</f>
        <v>1403/08/30</v>
      </c>
      <c r="J7" s="296" t="s">
        <v>3</v>
      </c>
      <c r="K7" s="296" t="s">
        <v>3</v>
      </c>
    </row>
    <row r="8" spans="1:20" ht="52.5">
      <c r="A8" s="295" t="s">
        <v>14</v>
      </c>
      <c r="C8" s="94" t="s">
        <v>15</v>
      </c>
      <c r="E8" s="94" t="s">
        <v>16</v>
      </c>
      <c r="G8" s="94" t="s">
        <v>17</v>
      </c>
      <c r="I8" s="94" t="s">
        <v>15</v>
      </c>
      <c r="K8" s="227" t="s">
        <v>13</v>
      </c>
    </row>
    <row r="9" spans="1:20" ht="31.5">
      <c r="A9" s="95" t="s">
        <v>136</v>
      </c>
      <c r="B9" s="95"/>
      <c r="C9" s="35">
        <v>80080</v>
      </c>
      <c r="D9" s="35"/>
      <c r="E9" s="35">
        <v>0</v>
      </c>
      <c r="F9" s="35"/>
      <c r="G9" s="35">
        <v>0</v>
      </c>
      <c r="H9" s="35"/>
      <c r="I9" s="35">
        <v>80080</v>
      </c>
      <c r="J9" s="35"/>
      <c r="K9" s="168">
        <f>I9/'جمع درآمدها'!$J$6</f>
        <v>2.2637073745143383E-8</v>
      </c>
      <c r="M9" s="226"/>
      <c r="N9" s="169"/>
      <c r="O9" s="96"/>
      <c r="P9" s="36"/>
      <c r="Q9" s="96"/>
      <c r="R9" s="36"/>
      <c r="S9" s="96"/>
      <c r="T9" s="36"/>
    </row>
    <row r="10" spans="1:20" ht="31.5">
      <c r="A10" s="95" t="s">
        <v>110</v>
      </c>
      <c r="B10" s="95"/>
      <c r="C10" s="35">
        <v>858939332</v>
      </c>
      <c r="D10" s="35"/>
      <c r="E10" s="35">
        <v>466347911450</v>
      </c>
      <c r="F10" s="35"/>
      <c r="G10" s="35">
        <v>417966115404</v>
      </c>
      <c r="H10" s="35"/>
      <c r="I10" s="35">
        <v>49240735378</v>
      </c>
      <c r="J10" s="35"/>
      <c r="K10" s="168">
        <f>I10/'جمع درآمدها'!$J$6</f>
        <v>1.3919407567643316E-2</v>
      </c>
      <c r="M10" s="226"/>
      <c r="N10" s="36"/>
      <c r="O10" s="96"/>
      <c r="P10" s="36"/>
      <c r="Q10" s="96"/>
      <c r="R10" s="36"/>
      <c r="S10" s="96"/>
      <c r="T10" s="36"/>
    </row>
    <row r="11" spans="1:20" ht="31.5">
      <c r="A11" s="95" t="s">
        <v>111</v>
      </c>
      <c r="B11" s="95"/>
      <c r="C11" s="35">
        <v>74622433</v>
      </c>
      <c r="D11" s="35"/>
      <c r="E11" s="35">
        <v>304596</v>
      </c>
      <c r="F11" s="35"/>
      <c r="G11" s="35">
        <v>504000</v>
      </c>
      <c r="H11" s="35"/>
      <c r="I11" s="35">
        <v>74423029</v>
      </c>
      <c r="J11" s="35"/>
      <c r="K11" s="168">
        <f>I11/'جمع درآمدها'!$J$6</f>
        <v>2.1037956990633672E-5</v>
      </c>
      <c r="M11" s="226"/>
      <c r="N11" s="36"/>
      <c r="O11" s="96"/>
      <c r="P11" s="36"/>
      <c r="R11" s="36"/>
      <c r="S11" s="96"/>
      <c r="T11" s="36"/>
    </row>
    <row r="12" spans="1:20" ht="31.5">
      <c r="A12" s="95" t="s">
        <v>112</v>
      </c>
      <c r="B12" s="95"/>
      <c r="C12" s="35">
        <v>1005302</v>
      </c>
      <c r="D12" s="35"/>
      <c r="E12" s="35">
        <v>4131</v>
      </c>
      <c r="F12" s="35"/>
      <c r="G12" s="35">
        <v>0</v>
      </c>
      <c r="H12" s="35"/>
      <c r="I12" s="35">
        <v>1009433</v>
      </c>
      <c r="J12" s="35"/>
      <c r="K12" s="168">
        <f>I12/'جمع درآمدها'!$J$6</f>
        <v>2.8534726850376272E-7</v>
      </c>
      <c r="M12" s="226"/>
      <c r="N12" s="36"/>
      <c r="O12" s="96"/>
      <c r="P12" s="36"/>
      <c r="R12" s="36"/>
      <c r="S12" s="96"/>
      <c r="T12" s="36"/>
    </row>
    <row r="13" spans="1:20" ht="31.5">
      <c r="A13" s="95" t="s">
        <v>137</v>
      </c>
      <c r="B13" s="95"/>
      <c r="C13" s="35">
        <v>1143238</v>
      </c>
      <c r="D13" s="35"/>
      <c r="E13" s="35">
        <v>4685</v>
      </c>
      <c r="F13" s="35"/>
      <c r="G13" s="35">
        <v>0</v>
      </c>
      <c r="H13" s="35"/>
      <c r="I13" s="35">
        <v>1147923</v>
      </c>
      <c r="J13" s="35"/>
      <c r="K13" s="168">
        <f>I13/'جمع درآمدها'!$J$6</f>
        <v>3.2449572433499282E-7</v>
      </c>
      <c r="M13" s="226"/>
      <c r="N13" s="36"/>
      <c r="P13" s="36"/>
      <c r="Q13" s="96"/>
      <c r="R13" s="36"/>
      <c r="S13" s="96"/>
      <c r="T13" s="36"/>
    </row>
    <row r="14" spans="1:20" ht="31.5">
      <c r="A14" s="95" t="s">
        <v>113</v>
      </c>
      <c r="B14" s="95"/>
      <c r="C14" s="35">
        <v>2093015</v>
      </c>
      <c r="D14" s="35"/>
      <c r="E14" s="35">
        <v>8601</v>
      </c>
      <c r="F14" s="35"/>
      <c r="G14" s="35">
        <v>0</v>
      </c>
      <c r="H14" s="35"/>
      <c r="I14" s="35">
        <v>2101616</v>
      </c>
      <c r="J14" s="35"/>
      <c r="K14" s="168">
        <f>I14/'جمع درآمدها'!$J$6</f>
        <v>5.9408636833133436E-7</v>
      </c>
      <c r="M14" s="226"/>
      <c r="N14" s="36"/>
      <c r="P14" s="36"/>
      <c r="Q14" s="96"/>
      <c r="R14" s="36"/>
      <c r="S14" s="96"/>
      <c r="T14" s="36"/>
    </row>
    <row r="15" spans="1:20" ht="32.25" thickBot="1">
      <c r="C15" s="271">
        <f>SUM(C9:C14)</f>
        <v>937883400</v>
      </c>
      <c r="D15" s="95"/>
      <c r="E15" s="271">
        <f>SUM(E9:E14)</f>
        <v>466348233463</v>
      </c>
      <c r="F15" s="95"/>
      <c r="G15" s="272">
        <f>SUM(G9:G14)</f>
        <v>417966619404</v>
      </c>
      <c r="H15" s="95"/>
      <c r="I15" s="272">
        <f>SUM(I9:I14)</f>
        <v>49319497459</v>
      </c>
      <c r="J15" s="95"/>
      <c r="K15" s="263">
        <f>SUM(K9:K14)</f>
        <v>1.3941672091068863E-2</v>
      </c>
      <c r="M15" s="189"/>
    </row>
    <row r="16" spans="1:20" ht="25.5" thickTop="1">
      <c r="E16" s="97"/>
    </row>
    <row r="17" spans="1:11">
      <c r="C17" s="98"/>
      <c r="E17" s="98"/>
      <c r="F17" s="98"/>
      <c r="G17" s="98"/>
      <c r="H17" s="98"/>
      <c r="I17" s="98"/>
      <c r="J17" s="98"/>
      <c r="K17" s="243"/>
    </row>
    <row r="18" spans="1:11" ht="26.25">
      <c r="C18" s="211"/>
      <c r="D18" s="211"/>
      <c r="E18" s="211"/>
      <c r="F18" s="211"/>
      <c r="G18" s="211"/>
      <c r="H18" s="211"/>
      <c r="I18" s="211"/>
      <c r="K18" s="208"/>
    </row>
    <row r="19" spans="1:11">
      <c r="C19" s="99"/>
      <c r="D19" s="99"/>
      <c r="E19" s="99"/>
      <c r="F19" s="99"/>
      <c r="G19" s="99"/>
      <c r="H19" s="99"/>
      <c r="I19" s="99"/>
      <c r="K19" s="208"/>
    </row>
    <row r="20" spans="1:11" s="186" customFormat="1" ht="31.5">
      <c r="A20" s="95"/>
      <c r="C20" s="187"/>
      <c r="E20" s="188"/>
      <c r="G20" s="228"/>
      <c r="I20" s="187"/>
      <c r="K20" s="103"/>
    </row>
    <row r="21" spans="1:11" ht="26.25">
      <c r="A21" s="95"/>
      <c r="C21" s="98"/>
      <c r="D21" s="98"/>
      <c r="E21" s="98"/>
      <c r="F21" s="98"/>
      <c r="G21" s="98"/>
      <c r="H21" s="98"/>
      <c r="I21" s="98"/>
    </row>
    <row r="22" spans="1:11" ht="26.25">
      <c r="A22" s="95"/>
      <c r="C22" s="98"/>
      <c r="E22" s="97"/>
      <c r="G22" s="98"/>
      <c r="I22" s="98"/>
    </row>
    <row r="23" spans="1:11" ht="26.25">
      <c r="A23" s="95"/>
      <c r="C23" s="98"/>
      <c r="D23" s="98"/>
      <c r="E23" s="98"/>
      <c r="F23" s="98"/>
      <c r="G23" s="98"/>
      <c r="H23" s="98"/>
      <c r="I23" s="98"/>
    </row>
    <row r="24" spans="1:11" ht="26.25">
      <c r="A24" s="95"/>
      <c r="E24" s="97"/>
    </row>
    <row r="25" spans="1:11" ht="26.25">
      <c r="A25" s="95"/>
      <c r="E25" s="97"/>
    </row>
    <row r="26" spans="1:11">
      <c r="E26" s="97"/>
    </row>
    <row r="27" spans="1:11">
      <c r="E27" s="97"/>
    </row>
    <row r="28" spans="1:11">
      <c r="E28" s="97"/>
    </row>
    <row r="29" spans="1:11">
      <c r="E29" s="97"/>
    </row>
    <row r="30" spans="1:11">
      <c r="E30" s="97"/>
    </row>
    <row r="31" spans="1:11">
      <c r="E31" s="97"/>
    </row>
    <row r="32" spans="1:11">
      <c r="E32" s="97"/>
    </row>
    <row r="33" spans="5:5">
      <c r="E33" s="97"/>
    </row>
    <row r="34" spans="5:5">
      <c r="E34" s="97"/>
    </row>
    <row r="35" spans="5:5">
      <c r="E35" s="97"/>
    </row>
    <row r="36" spans="5:5">
      <c r="E36" s="97"/>
    </row>
    <row r="37" spans="5:5">
      <c r="E37" s="97"/>
    </row>
    <row r="38" spans="5:5">
      <c r="E38" s="97"/>
    </row>
    <row r="39" spans="5:5">
      <c r="E39" s="97"/>
    </row>
    <row r="40" spans="5:5">
      <c r="E40" s="97"/>
    </row>
    <row r="41" spans="5:5">
      <c r="E41" s="97"/>
    </row>
    <row r="42" spans="5:5">
      <c r="E42" s="97"/>
    </row>
    <row r="43" spans="5:5">
      <c r="E43" s="97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A20" sqref="A20"/>
    </sheetView>
  </sheetViews>
  <sheetFormatPr defaultColWidth="9.140625" defaultRowHeight="27.75"/>
  <cols>
    <col min="1" max="1" width="57.85546875" style="38" customWidth="1"/>
    <col min="2" max="2" width="1" style="38" customWidth="1"/>
    <col min="3" max="3" width="27.28515625" style="46" bestFit="1" customWidth="1"/>
    <col min="4" max="4" width="1" style="38" customWidth="1"/>
    <col min="5" max="5" width="35.42578125" style="38" bestFit="1" customWidth="1"/>
    <col min="6" max="6" width="1" style="38" customWidth="1"/>
    <col min="7" max="7" width="25" style="38" bestFit="1" customWidth="1"/>
    <col min="8" max="8" width="1" style="38" customWidth="1"/>
    <col min="9" max="9" width="25.5703125" style="38" customWidth="1"/>
    <col min="10" max="10" width="37.42578125" style="38" customWidth="1"/>
    <col min="11" max="11" width="21.85546875" style="38" bestFit="1" customWidth="1"/>
    <col min="12" max="12" width="9.140625" style="38"/>
    <col min="13" max="13" width="22.85546875" style="38" bestFit="1" customWidth="1"/>
    <col min="14" max="14" width="3.85546875" style="38" customWidth="1"/>
    <col min="15" max="15" width="22.85546875" style="38" bestFit="1" customWidth="1"/>
    <col min="16" max="16" width="20" style="38" bestFit="1" customWidth="1"/>
    <col min="17" max="17" width="12.7109375" style="38" customWidth="1"/>
    <col min="18" max="16384" width="9.140625" style="38"/>
  </cols>
  <sheetData>
    <row r="2" spans="1:17" ht="30">
      <c r="A2" s="298" t="s">
        <v>51</v>
      </c>
      <c r="B2" s="298"/>
      <c r="C2" s="298"/>
      <c r="D2" s="298"/>
      <c r="E2" s="298"/>
      <c r="F2" s="298"/>
      <c r="G2" s="298"/>
      <c r="H2" s="298"/>
      <c r="I2" s="298"/>
      <c r="J2" s="44"/>
    </row>
    <row r="3" spans="1:17" ht="30">
      <c r="A3" s="298" t="s">
        <v>18</v>
      </c>
      <c r="B3" s="298" t="s">
        <v>18</v>
      </c>
      <c r="C3" s="298"/>
      <c r="D3" s="298"/>
      <c r="E3" s="298" t="s">
        <v>18</v>
      </c>
      <c r="F3" s="298" t="s">
        <v>18</v>
      </c>
      <c r="G3" s="298" t="s">
        <v>18</v>
      </c>
      <c r="H3" s="298"/>
      <c r="I3" s="298"/>
    </row>
    <row r="4" spans="1:17" ht="30">
      <c r="A4" s="298" t="str">
        <f>سهام!A4</f>
        <v>برای ماه منتهی به 1403/08/30</v>
      </c>
      <c r="B4" s="298" t="s">
        <v>0</v>
      </c>
      <c r="C4" s="298"/>
      <c r="D4" s="298"/>
      <c r="E4" s="298" t="s">
        <v>0</v>
      </c>
      <c r="F4" s="298" t="s">
        <v>0</v>
      </c>
      <c r="G4" s="298" t="s">
        <v>0</v>
      </c>
      <c r="H4" s="298"/>
      <c r="I4" s="298"/>
      <c r="J4" s="44"/>
    </row>
    <row r="5" spans="1:17" ht="33.75">
      <c r="A5" s="37"/>
      <c r="B5" s="37"/>
      <c r="C5" s="37"/>
      <c r="D5" s="37"/>
      <c r="E5" s="37"/>
      <c r="F5" s="37"/>
      <c r="G5" s="37"/>
      <c r="H5" s="37"/>
      <c r="I5" s="37"/>
      <c r="J5" s="9">
        <v>437192367104</v>
      </c>
      <c r="K5" s="79" t="s">
        <v>88</v>
      </c>
    </row>
    <row r="6" spans="1:17" ht="33.75">
      <c r="A6" s="299" t="s">
        <v>56</v>
      </c>
      <c r="B6" s="299"/>
      <c r="C6" s="299"/>
      <c r="D6" s="299"/>
      <c r="E6" s="299"/>
      <c r="F6" s="299"/>
      <c r="G6" s="299"/>
      <c r="J6" s="9">
        <v>3537559708537</v>
      </c>
      <c r="K6" s="79" t="s">
        <v>77</v>
      </c>
    </row>
    <row r="7" spans="1:17" ht="28.5">
      <c r="A7" s="100"/>
      <c r="B7" s="100"/>
      <c r="C7" s="300" t="s">
        <v>151</v>
      </c>
      <c r="D7" s="300"/>
      <c r="E7" s="300"/>
      <c r="F7" s="300"/>
      <c r="G7" s="300"/>
      <c r="H7" s="300"/>
      <c r="I7" s="300"/>
      <c r="J7" s="44"/>
    </row>
    <row r="8" spans="1:17" ht="64.5" customHeight="1" thickBot="1">
      <c r="A8" s="101" t="s">
        <v>22</v>
      </c>
      <c r="C8" s="101" t="s">
        <v>55</v>
      </c>
      <c r="E8" s="236" t="s">
        <v>15</v>
      </c>
      <c r="G8" s="225" t="s">
        <v>40</v>
      </c>
      <c r="I8" s="229" t="s">
        <v>10</v>
      </c>
      <c r="J8" s="102"/>
      <c r="K8" s="102"/>
      <c r="L8" s="102"/>
      <c r="M8" s="102"/>
      <c r="N8" s="102"/>
      <c r="O8" s="102"/>
      <c r="P8" s="102"/>
      <c r="Q8" s="102"/>
    </row>
    <row r="9" spans="1:17" ht="31.5" customHeight="1">
      <c r="A9" s="178" t="s">
        <v>116</v>
      </c>
      <c r="B9" s="178"/>
      <c r="C9" s="179" t="s">
        <v>124</v>
      </c>
      <c r="E9" s="166">
        <f>'سرمایه‌گذاری در سهام '!S43</f>
        <v>419577612008</v>
      </c>
      <c r="F9" s="159"/>
      <c r="G9" s="174">
        <f>E9/$E$12</f>
        <v>0.99051294946323887</v>
      </c>
      <c r="H9" s="175"/>
      <c r="I9" s="174">
        <f>E9/$J$6</f>
        <v>0.11860651030015301</v>
      </c>
      <c r="J9" s="102"/>
      <c r="L9" s="102"/>
      <c r="M9" s="102"/>
      <c r="N9" s="102"/>
      <c r="O9" s="102"/>
      <c r="P9" s="102"/>
      <c r="Q9" s="102"/>
    </row>
    <row r="10" spans="1:17">
      <c r="A10" s="178" t="s">
        <v>117</v>
      </c>
      <c r="B10" s="178"/>
      <c r="C10" s="179" t="s">
        <v>125</v>
      </c>
      <c r="E10" s="166">
        <f>'درآمد سپرده بانکی '!G15</f>
        <v>657850528</v>
      </c>
      <c r="F10" s="159"/>
      <c r="G10" s="176">
        <f t="shared" ref="G10:G11" si="0">E10/$E$12</f>
        <v>1.5530129543299008E-3</v>
      </c>
      <c r="H10" s="177"/>
      <c r="I10" s="176">
        <f t="shared" ref="I10:I11" si="1">E10/$J$6</f>
        <v>1.8596167477044845E-4</v>
      </c>
      <c r="J10" s="102"/>
      <c r="K10" s="102"/>
      <c r="L10" s="102"/>
      <c r="M10" s="102"/>
      <c r="N10" s="102"/>
      <c r="O10" s="102"/>
      <c r="P10" s="102"/>
      <c r="Q10" s="102"/>
    </row>
    <row r="11" spans="1:17">
      <c r="A11" s="178" t="s">
        <v>50</v>
      </c>
      <c r="B11" s="178"/>
      <c r="C11" s="179" t="s">
        <v>126</v>
      </c>
      <c r="E11" s="166">
        <f>'سایر درآمدها '!E12</f>
        <v>3360828896</v>
      </c>
      <c r="F11" s="159"/>
      <c r="G11" s="176">
        <f t="shared" si="0"/>
        <v>7.9340375824312765E-3</v>
      </c>
      <c r="H11" s="175"/>
      <c r="I11" s="176">
        <f t="shared" si="1"/>
        <v>9.5004160294156874E-4</v>
      </c>
      <c r="J11" s="102"/>
      <c r="K11" s="102"/>
      <c r="L11" s="102"/>
      <c r="M11" s="102"/>
      <c r="N11" s="102"/>
      <c r="O11" s="102"/>
      <c r="P11" s="102"/>
      <c r="Q11" s="102"/>
    </row>
    <row r="12" spans="1:17" ht="32.25" thickBot="1">
      <c r="C12" s="180"/>
      <c r="E12" s="262">
        <f>SUM(E9:E11)</f>
        <v>423596291432</v>
      </c>
      <c r="F12" s="103"/>
      <c r="G12" s="163">
        <f>SUM(G9:G11)</f>
        <v>1</v>
      </c>
      <c r="H12" s="103"/>
      <c r="I12" s="163">
        <f>SUM(I9:I11)</f>
        <v>0.11974251357786503</v>
      </c>
      <c r="J12" s="102"/>
      <c r="K12" s="102"/>
      <c r="L12" s="102"/>
      <c r="M12" s="102"/>
      <c r="N12" s="102"/>
      <c r="O12" s="102"/>
      <c r="P12" s="102"/>
      <c r="Q12" s="102"/>
    </row>
    <row r="13" spans="1:17" ht="28.5" thickTop="1">
      <c r="E13" s="44"/>
      <c r="J13" s="102"/>
      <c r="K13" s="102"/>
      <c r="L13" s="102"/>
      <c r="M13" s="102"/>
      <c r="N13" s="102"/>
      <c r="O13" s="102"/>
      <c r="P13" s="102"/>
      <c r="Q13" s="102"/>
    </row>
    <row r="14" spans="1:17">
      <c r="C14" s="59"/>
      <c r="E14" s="42"/>
      <c r="G14" s="44"/>
      <c r="I14" s="104"/>
      <c r="J14" s="102"/>
      <c r="K14" s="102"/>
      <c r="L14" s="102"/>
      <c r="M14" s="102"/>
      <c r="N14" s="102"/>
      <c r="O14" s="102"/>
      <c r="P14" s="102"/>
      <c r="Q14" s="102"/>
    </row>
    <row r="15" spans="1:17" ht="27.75" customHeight="1">
      <c r="C15" s="212"/>
      <c r="E15" s="44"/>
      <c r="G15" s="44"/>
      <c r="I15" s="44"/>
      <c r="M15" s="45"/>
    </row>
    <row r="16" spans="1:17">
      <c r="C16" s="59"/>
      <c r="E16" s="42"/>
      <c r="G16" s="44"/>
      <c r="I16" s="105"/>
      <c r="M16" s="45"/>
    </row>
    <row r="17" spans="3:13">
      <c r="C17" s="244"/>
      <c r="E17" s="42"/>
      <c r="G17" s="42"/>
      <c r="M17" s="45"/>
    </row>
    <row r="18" spans="3:13">
      <c r="C18" s="261"/>
      <c r="E18" s="42"/>
      <c r="I18" s="44"/>
      <c r="M18" s="45"/>
    </row>
    <row r="19" spans="3:13">
      <c r="I19" s="44"/>
      <c r="M19" s="45"/>
    </row>
    <row r="20" spans="3:13">
      <c r="G20" s="42"/>
      <c r="I20" s="44"/>
      <c r="M20" s="45"/>
    </row>
    <row r="21" spans="3:13">
      <c r="I21" s="107"/>
      <c r="M21" s="45"/>
    </row>
    <row r="22" spans="3:13">
      <c r="M22" s="45"/>
    </row>
    <row r="23" spans="3:13">
      <c r="M23" s="45"/>
    </row>
    <row r="24" spans="3:13" ht="28.5" customHeight="1">
      <c r="M24" s="45"/>
    </row>
    <row r="25" spans="3:13">
      <c r="M25" s="45"/>
    </row>
    <row r="26" spans="3:13">
      <c r="M26" s="45"/>
    </row>
    <row r="27" spans="3:13">
      <c r="M27" s="45"/>
    </row>
    <row r="28" spans="3:13">
      <c r="M28" s="45"/>
    </row>
    <row r="29" spans="3:13">
      <c r="M29" s="45"/>
    </row>
    <row r="30" spans="3:13">
      <c r="M30" s="45"/>
    </row>
    <row r="31" spans="3:13">
      <c r="M31" s="45"/>
    </row>
    <row r="32" spans="3:13">
      <c r="M32" s="45"/>
    </row>
    <row r="33" spans="13:13">
      <c r="M33" s="45"/>
    </row>
    <row r="34" spans="13:13">
      <c r="M34" s="45"/>
    </row>
    <row r="35" spans="13:13">
      <c r="M35" s="45"/>
    </row>
    <row r="36" spans="13:13">
      <c r="M36" s="45"/>
    </row>
    <row r="37" spans="13:13">
      <c r="M37" s="45"/>
    </row>
    <row r="38" spans="13:13">
      <c r="M38" s="45"/>
    </row>
    <row r="39" spans="13:13">
      <c r="M39" s="45"/>
    </row>
    <row r="40" spans="13:13">
      <c r="M40" s="45"/>
    </row>
  </sheetData>
  <mergeCells count="5">
    <mergeCell ref="A2:I2"/>
    <mergeCell ref="A3:I3"/>
    <mergeCell ref="A4:I4"/>
    <mergeCell ref="A6:G6"/>
    <mergeCell ref="C7:I7"/>
  </mergeCells>
  <phoneticPr fontId="54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75"/>
  <sheetViews>
    <sheetView rightToLeft="1" view="pageBreakPreview" topLeftCell="A28" zoomScale="40" zoomScaleNormal="91" zoomScaleSheetLayoutView="40" workbookViewId="0">
      <selection activeCell="G61" sqref="G61"/>
    </sheetView>
  </sheetViews>
  <sheetFormatPr defaultColWidth="9.140625" defaultRowHeight="27.75"/>
  <cols>
    <col min="1" max="1" width="74.140625" style="42" bestFit="1" customWidth="1"/>
    <col min="2" max="2" width="1" style="42" customWidth="1"/>
    <col min="3" max="3" width="44.140625" style="42" bestFit="1" customWidth="1"/>
    <col min="4" max="4" width="1" style="42" customWidth="1"/>
    <col min="5" max="5" width="45.7109375" style="42" bestFit="1" customWidth="1"/>
    <col min="6" max="6" width="2.5703125" style="42" customWidth="1"/>
    <col min="7" max="7" width="44.28515625" style="42" bestFit="1" customWidth="1"/>
    <col min="8" max="8" width="1" style="42" customWidth="1"/>
    <col min="9" max="9" width="49.140625" style="42" bestFit="1" customWidth="1"/>
    <col min="10" max="10" width="1" style="42" customWidth="1"/>
    <col min="11" max="11" width="32.28515625" style="59" bestFit="1" customWidth="1"/>
    <col min="12" max="12" width="1" style="42" customWidth="1"/>
    <col min="13" max="13" width="44.28515625" style="42" bestFit="1" customWidth="1"/>
    <col min="14" max="14" width="1" style="42" customWidth="1"/>
    <col min="15" max="15" width="49.140625" style="42" bestFit="1" customWidth="1"/>
    <col min="16" max="16" width="1.5703125" style="42" customWidth="1"/>
    <col min="17" max="17" width="44" style="42" customWidth="1"/>
    <col min="18" max="18" width="1.28515625" style="42" customWidth="1"/>
    <col min="19" max="19" width="49.140625" style="42" bestFit="1" customWidth="1"/>
    <col min="20" max="20" width="1" style="42" customWidth="1"/>
    <col min="21" max="21" width="23.42578125" style="59" customWidth="1"/>
    <col min="22" max="22" width="1" style="42" customWidth="1"/>
    <col min="23" max="23" width="54.140625" style="42" bestFit="1" customWidth="1"/>
    <col min="24" max="24" width="45.140625" style="42" bestFit="1" customWidth="1"/>
    <col min="25" max="25" width="37.7109375" style="42" bestFit="1" customWidth="1"/>
    <col min="26" max="26" width="23" style="42" bestFit="1" customWidth="1"/>
    <col min="27" max="27" width="31.7109375" style="42" bestFit="1" customWidth="1"/>
    <col min="28" max="16384" width="9.140625" style="42"/>
  </cols>
  <sheetData>
    <row r="2" spans="1:25" s="51" customFormat="1" ht="78">
      <c r="A2" s="301" t="s">
        <v>51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</row>
    <row r="3" spans="1:25" s="51" customFormat="1" ht="78">
      <c r="A3" s="301" t="s">
        <v>18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</row>
    <row r="4" spans="1:25" s="51" customFormat="1" ht="78">
      <c r="A4" s="301" t="str">
        <f>'درآمد ناشی از فروش '!A4:Q4</f>
        <v>برای ماه منتهی به 1403/08/30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</row>
    <row r="5" spans="1:25" s="53" customFormat="1" ht="36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5" s="54" customFormat="1" ht="53.25">
      <c r="A6" s="305" t="s">
        <v>60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U6" s="55"/>
    </row>
    <row r="7" spans="1:25" ht="40.5">
      <c r="A7" s="56"/>
      <c r="B7" s="56"/>
      <c r="C7" s="56"/>
      <c r="D7" s="56"/>
      <c r="E7" s="56"/>
      <c r="F7" s="56"/>
      <c r="G7" s="56"/>
      <c r="H7" s="56"/>
      <c r="I7" s="57"/>
      <c r="J7" s="56"/>
      <c r="K7" s="58"/>
      <c r="L7" s="56"/>
      <c r="M7" s="56"/>
      <c r="N7" s="56"/>
      <c r="O7" s="56"/>
      <c r="P7" s="56"/>
      <c r="Q7" s="56"/>
      <c r="R7" s="56"/>
      <c r="S7" s="57"/>
    </row>
    <row r="8" spans="1:25" s="54" customFormat="1" ht="46.5" customHeight="1" thickBot="1">
      <c r="A8" s="302" t="s">
        <v>1</v>
      </c>
      <c r="C8" s="303" t="s">
        <v>149</v>
      </c>
      <c r="D8" s="303" t="s">
        <v>20</v>
      </c>
      <c r="E8" s="303" t="s">
        <v>20</v>
      </c>
      <c r="F8" s="303"/>
      <c r="G8" s="303" t="s">
        <v>20</v>
      </c>
      <c r="H8" s="303" t="s">
        <v>20</v>
      </c>
      <c r="I8" s="303" t="s">
        <v>20</v>
      </c>
      <c r="J8" s="303" t="s">
        <v>20</v>
      </c>
      <c r="K8" s="303" t="s">
        <v>20</v>
      </c>
      <c r="M8" s="303" t="s">
        <v>150</v>
      </c>
      <c r="N8" s="303" t="s">
        <v>21</v>
      </c>
      <c r="O8" s="303" t="s">
        <v>21</v>
      </c>
      <c r="P8" s="303" t="s">
        <v>21</v>
      </c>
      <c r="Q8" s="303" t="s">
        <v>21</v>
      </c>
      <c r="R8" s="304"/>
      <c r="S8" s="303" t="s">
        <v>21</v>
      </c>
      <c r="T8" s="303" t="s">
        <v>21</v>
      </c>
      <c r="U8" s="303" t="s">
        <v>21</v>
      </c>
    </row>
    <row r="9" spans="1:25" s="60" customFormat="1" ht="76.5" customHeight="1" thickBot="1">
      <c r="A9" s="303" t="s">
        <v>1</v>
      </c>
      <c r="C9" s="61" t="s">
        <v>37</v>
      </c>
      <c r="E9" s="61" t="s">
        <v>38</v>
      </c>
      <c r="F9" s="61"/>
      <c r="G9" s="61" t="s">
        <v>39</v>
      </c>
      <c r="I9" s="61" t="s">
        <v>15</v>
      </c>
      <c r="K9" s="61" t="s">
        <v>40</v>
      </c>
      <c r="M9" s="61" t="s">
        <v>37</v>
      </c>
      <c r="O9" s="61" t="s">
        <v>38</v>
      </c>
      <c r="Q9" s="61" t="s">
        <v>39</v>
      </c>
      <c r="R9" s="56"/>
      <c r="S9" s="61" t="s">
        <v>15</v>
      </c>
      <c r="T9" s="42"/>
      <c r="U9" s="61" t="s">
        <v>40</v>
      </c>
    </row>
    <row r="10" spans="1:25" s="62" customFormat="1" ht="51" customHeight="1">
      <c r="A10" s="167" t="s">
        <v>85</v>
      </c>
      <c r="B10" s="167"/>
      <c r="C10" s="62">
        <v>0</v>
      </c>
      <c r="E10" s="62">
        <f>VLOOKUP(A10,'درآمد ناشی از تغییر قیمت اوراق '!$A$9:$Q$29,9,0)</f>
        <v>377005767</v>
      </c>
      <c r="F10" s="63"/>
      <c r="G10" s="209">
        <f>IFERROR(VLOOKUP(A10,'درآمد ناشی از فروش '!$A$9:$Q$35,9,0),0)</f>
        <v>21424630</v>
      </c>
      <c r="H10" s="63"/>
      <c r="I10" s="63">
        <f>C10+E10+G10</f>
        <v>398430397</v>
      </c>
      <c r="K10" s="64">
        <f>I10/W$10</f>
        <v>9.4649845295560232E-4</v>
      </c>
      <c r="M10" s="63">
        <v>0</v>
      </c>
      <c r="N10" s="63"/>
      <c r="O10" s="63">
        <f>VLOOKUP(A10,'درآمد ناشی از تغییر قیمت اوراق '!$A$9:$Q$29,17,0)</f>
        <v>377005767</v>
      </c>
      <c r="P10" s="63"/>
      <c r="Q10" s="63">
        <f>IFERROR(VLOOKUP(A10,'درآمد ناشی از فروش '!$A$9:$Q$35,17,0),0)</f>
        <v>5823222453</v>
      </c>
      <c r="R10" s="63"/>
      <c r="S10" s="63">
        <f>M10+O10+Q10</f>
        <v>6200228220</v>
      </c>
      <c r="U10" s="64">
        <f>S10/'جمع درآمدها'!$J$5</f>
        <v>1.4181922390527646E-2</v>
      </c>
      <c r="W10" s="170">
        <v>420951979114</v>
      </c>
      <c r="X10" s="170" t="s">
        <v>127</v>
      </c>
      <c r="Y10" s="54"/>
    </row>
    <row r="11" spans="1:25" s="62" customFormat="1" ht="51" customHeight="1">
      <c r="A11" s="167" t="s">
        <v>98</v>
      </c>
      <c r="B11" s="167"/>
      <c r="C11" s="62">
        <v>0</v>
      </c>
      <c r="E11" s="62">
        <f>VLOOKUP(A11,'درآمد ناشی از تغییر قیمت اوراق '!$A$9:$Q$29,9,0)</f>
        <v>25697428879</v>
      </c>
      <c r="F11" s="63"/>
      <c r="G11" s="209">
        <f>IFERROR(VLOOKUP(A11,'درآمد ناشی از فروش '!$A$9:$Q$35,9,0),0)</f>
        <v>-789603223</v>
      </c>
      <c r="H11" s="63"/>
      <c r="I11" s="63">
        <f t="shared" ref="I11:I42" si="0">C11+E11+G11</f>
        <v>24907825656</v>
      </c>
      <c r="K11" s="64">
        <f t="shared" ref="K11:K42" si="1">I11/W$10</f>
        <v>5.9170230553197124E-2</v>
      </c>
      <c r="M11" s="63">
        <v>38640000000</v>
      </c>
      <c r="N11" s="63"/>
      <c r="O11" s="63">
        <f>VLOOKUP(A11,'درآمد ناشی از تغییر قیمت اوراق '!$A$9:$Q$29,17,0)</f>
        <v>-829790441</v>
      </c>
      <c r="P11" s="63"/>
      <c r="Q11" s="63">
        <f>IFERROR(VLOOKUP(A11,'درآمد ناشی از فروش '!$A$9:$Q$35,17,0),0)</f>
        <v>-7529772894</v>
      </c>
      <c r="R11" s="63"/>
      <c r="S11" s="63">
        <f t="shared" ref="S11:S42" si="2">M11+O11+Q11</f>
        <v>30280436665</v>
      </c>
      <c r="U11" s="64">
        <f>S11/'جمع درآمدها'!$J$5</f>
        <v>6.9261128380580447E-2</v>
      </c>
      <c r="W11" s="170">
        <v>437192367104</v>
      </c>
      <c r="X11" s="170" t="s">
        <v>128</v>
      </c>
      <c r="Y11" s="54"/>
    </row>
    <row r="12" spans="1:25" s="62" customFormat="1" ht="51" customHeight="1">
      <c r="A12" s="167" t="s">
        <v>89</v>
      </c>
      <c r="B12" s="167"/>
      <c r="C12" s="62">
        <v>0</v>
      </c>
      <c r="E12" s="62">
        <f>VLOOKUP(A12,'درآمد ناشی از تغییر قیمت اوراق '!$A$9:$Q$29,9,0)</f>
        <v>47267361972</v>
      </c>
      <c r="F12" s="63"/>
      <c r="G12" s="209">
        <f>IFERROR(VLOOKUP(A12,'درآمد ناشی از فروش '!$A$9:$Q$35,9,0),0)</f>
        <v>7468367241</v>
      </c>
      <c r="H12" s="63"/>
      <c r="I12" s="63">
        <f t="shared" si="0"/>
        <v>54735729213</v>
      </c>
      <c r="K12" s="64">
        <f t="shared" si="1"/>
        <v>0.13002844012802886</v>
      </c>
      <c r="M12" s="63">
        <v>51596858639</v>
      </c>
      <c r="N12" s="63"/>
      <c r="O12" s="63">
        <f>VLOOKUP(A12,'درآمد ناشی از تغییر قیمت اوراق '!$A$9:$Q$29,17,0)</f>
        <v>9512774057</v>
      </c>
      <c r="P12" s="63"/>
      <c r="Q12" s="63">
        <f>IFERROR(VLOOKUP(A12,'درآمد ناشی از فروش '!$A$9:$Q$35,17,0),0)</f>
        <v>5356368369</v>
      </c>
      <c r="R12" s="63"/>
      <c r="S12" s="63">
        <f t="shared" si="2"/>
        <v>66466001065</v>
      </c>
      <c r="U12" s="64">
        <f>S12/'جمع درآمدها'!$J$5</f>
        <v>0.15202918913080879</v>
      </c>
      <c r="W12" s="184"/>
      <c r="X12" s="184"/>
      <c r="Y12" s="54"/>
    </row>
    <row r="13" spans="1:25" s="62" customFormat="1" ht="51" customHeight="1">
      <c r="A13" s="167" t="s">
        <v>102</v>
      </c>
      <c r="B13" s="167"/>
      <c r="C13" s="62">
        <v>0</v>
      </c>
      <c r="E13" s="62">
        <f>VLOOKUP(A13,'درآمد ناشی از تغییر قیمت اوراق '!$A$9:$Q$29,9,0)</f>
        <v>14716290593</v>
      </c>
      <c r="F13" s="63"/>
      <c r="G13" s="209">
        <f>IFERROR(VLOOKUP(A13,'درآمد ناشی از فروش '!$A$9:$Q$35,9,0),0)</f>
        <v>489852263</v>
      </c>
      <c r="H13" s="63"/>
      <c r="I13" s="63">
        <f t="shared" si="0"/>
        <v>15206142856</v>
      </c>
      <c r="K13" s="64">
        <f t="shared" si="1"/>
        <v>3.6123224525527062E-2</v>
      </c>
      <c r="M13" s="63">
        <v>4940000000</v>
      </c>
      <c r="N13" s="63"/>
      <c r="O13" s="63">
        <f>VLOOKUP(A13,'درآمد ناشی از تغییر قیمت اوراق '!$A$9:$Q$29,17,0)</f>
        <v>17895378501</v>
      </c>
      <c r="P13" s="63"/>
      <c r="Q13" s="63">
        <f>IFERROR(VLOOKUP(A13,'درآمد ناشی از فروش '!$A$9:$Q$35,17,0),0)</f>
        <v>3627112744</v>
      </c>
      <c r="R13" s="63"/>
      <c r="S13" s="63">
        <f t="shared" si="2"/>
        <v>26462491245</v>
      </c>
      <c r="U13" s="64">
        <f>S13/'جمع درآمدها'!$J$5</f>
        <v>6.0528255377123412E-2</v>
      </c>
      <c r="W13" s="184"/>
      <c r="X13" s="184"/>
      <c r="Y13" s="54"/>
    </row>
    <row r="14" spans="1:25" s="62" customFormat="1" ht="51" customHeight="1">
      <c r="A14" s="167" t="s">
        <v>65</v>
      </c>
      <c r="B14" s="167"/>
      <c r="C14" s="62">
        <v>0</v>
      </c>
      <c r="E14" s="62">
        <f>VLOOKUP(A14,'درآمد ناشی از تغییر قیمت اوراق '!$A$9:$Q$29,9,0)</f>
        <v>61011444839</v>
      </c>
      <c r="F14" s="63"/>
      <c r="G14" s="209">
        <f>IFERROR(VLOOKUP(A14,'درآمد ناشی از فروش '!$A$9:$Q$35,9,0),0)</f>
        <v>-1725270656</v>
      </c>
      <c r="H14" s="63"/>
      <c r="I14" s="63">
        <f t="shared" si="0"/>
        <v>59286174183</v>
      </c>
      <c r="K14" s="64">
        <f t="shared" si="1"/>
        <v>0.14083833103192142</v>
      </c>
      <c r="M14" s="63">
        <v>43550000000</v>
      </c>
      <c r="N14" s="63"/>
      <c r="O14" s="63">
        <f>VLOOKUP(A14,'درآمد ناشی از تغییر قیمت اوراق '!$A$9:$Q$29,17,0)</f>
        <v>-58257777360</v>
      </c>
      <c r="P14" s="63"/>
      <c r="Q14" s="63">
        <f>IFERROR(VLOOKUP(A14,'درآمد ناشی از فروش '!$A$9:$Q$35,17,0),0)</f>
        <v>-4508542731</v>
      </c>
      <c r="R14" s="63"/>
      <c r="S14" s="63">
        <f t="shared" si="2"/>
        <v>-19216320091</v>
      </c>
      <c r="U14" s="64">
        <f>S14/'جمع درآمدها'!$J$5</f>
        <v>-4.3953924031863968E-2</v>
      </c>
      <c r="W14" s="184"/>
      <c r="X14" s="65"/>
      <c r="Y14" s="54"/>
    </row>
    <row r="15" spans="1:25" s="62" customFormat="1" ht="51" customHeight="1">
      <c r="A15" s="167" t="s">
        <v>80</v>
      </c>
      <c r="B15" s="167"/>
      <c r="C15" s="62">
        <v>0</v>
      </c>
      <c r="E15" s="62">
        <f>VLOOKUP(A15,'درآمد ناشی از تغییر قیمت اوراق '!$A$9:$Q$29,9,0)</f>
        <v>82670645811</v>
      </c>
      <c r="F15" s="63"/>
      <c r="G15" s="209">
        <f>IFERROR(VLOOKUP(A15,'درآمد ناشی از فروش '!$A$9:$Q$35,9,0),0)</f>
        <v>4890503105</v>
      </c>
      <c r="H15" s="63"/>
      <c r="I15" s="63">
        <f t="shared" si="0"/>
        <v>87561148916</v>
      </c>
      <c r="K15" s="64">
        <f t="shared" si="1"/>
        <v>0.20800745277476687</v>
      </c>
      <c r="M15" s="63">
        <v>0</v>
      </c>
      <c r="N15" s="63"/>
      <c r="O15" s="63">
        <f>VLOOKUP(A15,'درآمد ناشی از تغییر قیمت اوراق '!$A$9:$Q$29,17,0)</f>
        <v>113826521046</v>
      </c>
      <c r="P15" s="63"/>
      <c r="Q15" s="63">
        <f>IFERROR(VLOOKUP(A15,'درآمد ناشی از فروش '!$A$9:$Q$35,17,0),0)</f>
        <v>29205216470</v>
      </c>
      <c r="R15" s="63"/>
      <c r="S15" s="63">
        <f t="shared" si="2"/>
        <v>143031737516</v>
      </c>
      <c r="U15" s="64">
        <f>S15/'جمع درآمدها'!$J$5</f>
        <v>0.32715973168391432</v>
      </c>
      <c r="W15" s="184"/>
      <c r="X15" s="65"/>
      <c r="Y15" s="54"/>
    </row>
    <row r="16" spans="1:25" s="62" customFormat="1" ht="51" customHeight="1">
      <c r="A16" s="167" t="s">
        <v>78</v>
      </c>
      <c r="B16" s="167"/>
      <c r="C16" s="62">
        <v>0</v>
      </c>
      <c r="E16" s="62">
        <f>VLOOKUP(A16,'درآمد ناشی از تغییر قیمت اوراق '!$A$9:$Q$29,9,0)</f>
        <v>16257485836</v>
      </c>
      <c r="F16" s="63"/>
      <c r="G16" s="209">
        <f>IFERROR(VLOOKUP(A16,'درآمد ناشی از فروش '!$A$9:$Q$35,9,0),0)</f>
        <v>-6070162698</v>
      </c>
      <c r="H16" s="63"/>
      <c r="I16" s="63">
        <f t="shared" si="0"/>
        <v>10187323138</v>
      </c>
      <c r="K16" s="64">
        <f t="shared" si="1"/>
        <v>2.4200677615156485E-2</v>
      </c>
      <c r="M16" s="63">
        <v>11302258727</v>
      </c>
      <c r="N16" s="63"/>
      <c r="O16" s="63">
        <f>VLOOKUP(A16,'درآمد ناشی از تغییر قیمت اوراق '!$A$9:$Q$29,17,0)</f>
        <v>-7169421528</v>
      </c>
      <c r="P16" s="63"/>
      <c r="Q16" s="63">
        <f>IFERROR(VLOOKUP(A16,'درآمد ناشی از فروش '!$A$9:$Q$35,17,0),0)</f>
        <v>-9633323974</v>
      </c>
      <c r="R16" s="63"/>
      <c r="S16" s="63">
        <f t="shared" si="2"/>
        <v>-5500486775</v>
      </c>
      <c r="U16" s="64">
        <f>S16/'جمع درآمدها'!$J$5</f>
        <v>-1.2581387940131937E-2</v>
      </c>
      <c r="W16" s="184"/>
      <c r="X16"/>
      <c r="Y16" s="54"/>
    </row>
    <row r="17" spans="1:25" s="62" customFormat="1" ht="51" customHeight="1">
      <c r="A17" s="167" t="s">
        <v>74</v>
      </c>
      <c r="B17" s="167"/>
      <c r="C17" s="62">
        <v>0</v>
      </c>
      <c r="E17" s="62">
        <f>VLOOKUP(A17,'درآمد ناشی از تغییر قیمت اوراق '!$A$9:$Q$29,9,0)</f>
        <v>10495817029</v>
      </c>
      <c r="F17" s="63"/>
      <c r="G17" s="209">
        <f>IFERROR(VLOOKUP(A17,'درآمد ناشی از فروش '!$A$9:$Q$35,9,0),0)</f>
        <v>3985006384</v>
      </c>
      <c r="H17" s="63"/>
      <c r="I17" s="63">
        <f t="shared" si="0"/>
        <v>14480823413</v>
      </c>
      <c r="K17" s="64">
        <f t="shared" si="1"/>
        <v>3.4400178955040335E-2</v>
      </c>
      <c r="M17" s="63">
        <v>24000000000</v>
      </c>
      <c r="N17" s="63"/>
      <c r="O17" s="63">
        <f>VLOOKUP(A17,'درآمد ناشی از تغییر قیمت اوراق '!$A$9:$Q$29,17,0)</f>
        <v>30565882609</v>
      </c>
      <c r="P17" s="63"/>
      <c r="Q17" s="63">
        <f>IFERROR(VLOOKUP(A17,'درآمد ناشی از فروش '!$A$9:$Q$35,17,0),0)</f>
        <v>21048306334</v>
      </c>
      <c r="R17" s="63"/>
      <c r="S17" s="63">
        <f t="shared" si="2"/>
        <v>75614188943</v>
      </c>
      <c r="U17" s="64">
        <f>S17/'جمع درآمدها'!$J$5</f>
        <v>0.17295404639352446</v>
      </c>
      <c r="W17" s="184"/>
      <c r="X17"/>
      <c r="Y17" s="54"/>
    </row>
    <row r="18" spans="1:25" s="62" customFormat="1" ht="51" customHeight="1">
      <c r="A18" s="167" t="s">
        <v>97</v>
      </c>
      <c r="B18" s="167"/>
      <c r="C18" s="62">
        <v>0</v>
      </c>
      <c r="E18" s="62">
        <f>VLOOKUP(A18,'درآمد ناشی از تغییر قیمت اوراق '!$A$9:$Q$29,9,0)</f>
        <v>25783198333</v>
      </c>
      <c r="F18" s="63"/>
      <c r="G18" s="209">
        <f>IFERROR(VLOOKUP(A18,'درآمد ناشی از فروش '!$A$9:$Q$35,9,0),0)</f>
        <v>583984728</v>
      </c>
      <c r="H18" s="63"/>
      <c r="I18" s="63">
        <f t="shared" si="0"/>
        <v>26367183061</v>
      </c>
      <c r="K18" s="64">
        <f t="shared" si="1"/>
        <v>6.263703312785561E-2</v>
      </c>
      <c r="M18" s="63">
        <v>33408000000</v>
      </c>
      <c r="N18" s="63"/>
      <c r="O18" s="63">
        <f>VLOOKUP(A18,'درآمد ناشی از تغییر قیمت اوراق '!$A$9:$Q$29,17,0)</f>
        <v>53471884273</v>
      </c>
      <c r="P18" s="63"/>
      <c r="Q18" s="63">
        <f>IFERROR(VLOOKUP(A18,'درآمد ناشی از فروش '!$A$9:$Q$35,17,0),0)</f>
        <v>2773101685</v>
      </c>
      <c r="R18" s="63"/>
      <c r="S18" s="63">
        <f t="shared" si="2"/>
        <v>89652985958</v>
      </c>
      <c r="U18" s="64">
        <f>S18/'جمع درآمدها'!$J$5</f>
        <v>0.20506530466638548</v>
      </c>
      <c r="W18" s="184"/>
      <c r="X18"/>
      <c r="Y18" s="54"/>
    </row>
    <row r="19" spans="1:25" s="62" customFormat="1" ht="51" customHeight="1">
      <c r="A19" s="167" t="s">
        <v>135</v>
      </c>
      <c r="B19" s="167"/>
      <c r="C19" s="62">
        <v>0</v>
      </c>
      <c r="E19" s="62">
        <f>VLOOKUP(A19,'درآمد ناشی از تغییر قیمت اوراق '!$A$9:$Q$29,9,0)</f>
        <v>-272820600</v>
      </c>
      <c r="F19" s="63"/>
      <c r="G19" s="209">
        <f>IFERROR(VLOOKUP(A19,'درآمد ناشی از فروش '!$A$9:$Q$35,9,0),0)</f>
        <v>0</v>
      </c>
      <c r="H19" s="63"/>
      <c r="I19" s="63">
        <f t="shared" si="0"/>
        <v>-272820600</v>
      </c>
      <c r="K19" s="64">
        <f t="shared" si="1"/>
        <v>-6.481038539698044E-4</v>
      </c>
      <c r="M19" s="63">
        <v>0</v>
      </c>
      <c r="N19" s="63"/>
      <c r="O19" s="63">
        <f>VLOOKUP(A19,'درآمد ناشی از تغییر قیمت اوراق '!$A$9:$Q$29,17,0)</f>
        <v>-272820600</v>
      </c>
      <c r="P19" s="63"/>
      <c r="Q19" s="63">
        <f>IFERROR(VLOOKUP(A19,'درآمد ناشی از فروش '!$A$9:$Q$35,17,0),0)</f>
        <v>-640026843</v>
      </c>
      <c r="R19" s="63"/>
      <c r="S19" s="63">
        <f t="shared" si="2"/>
        <v>-912847443</v>
      </c>
      <c r="U19" s="64">
        <f>S19/'جمع درآمدها'!$J$5</f>
        <v>-2.0879766246761815E-3</v>
      </c>
      <c r="W19" s="184"/>
      <c r="X19"/>
      <c r="Y19" s="54"/>
    </row>
    <row r="20" spans="1:25" s="62" customFormat="1" ht="51" customHeight="1">
      <c r="A20" s="167" t="s">
        <v>105</v>
      </c>
      <c r="B20" s="167"/>
      <c r="C20" s="62">
        <v>0</v>
      </c>
      <c r="E20" s="62">
        <v>0</v>
      </c>
      <c r="F20" s="63"/>
      <c r="G20" s="209">
        <f>IFERROR(VLOOKUP(A20,'درآمد ناشی از فروش '!$A$9:$Q$35,9,0),0)</f>
        <v>0</v>
      </c>
      <c r="H20" s="63"/>
      <c r="I20" s="63">
        <f t="shared" si="0"/>
        <v>0</v>
      </c>
      <c r="K20" s="64">
        <f t="shared" si="1"/>
        <v>0</v>
      </c>
      <c r="M20" s="63">
        <v>0</v>
      </c>
      <c r="N20" s="63"/>
      <c r="O20" s="63">
        <v>0</v>
      </c>
      <c r="P20" s="63"/>
      <c r="Q20" s="63">
        <f>IFERROR(VLOOKUP(A20,'درآمد ناشی از فروش '!$A$9:$Q$35,17,0),0)</f>
        <v>-64861640</v>
      </c>
      <c r="R20" s="63"/>
      <c r="S20" s="63">
        <f t="shared" si="2"/>
        <v>-64861640</v>
      </c>
      <c r="U20" s="64">
        <f>S20/'جمع درآمدها'!$J$5</f>
        <v>-1.4835949774157564E-4</v>
      </c>
      <c r="W20" s="184"/>
      <c r="X20"/>
      <c r="Y20" s="54"/>
    </row>
    <row r="21" spans="1:25" s="62" customFormat="1" ht="51" customHeight="1">
      <c r="A21" s="167" t="s">
        <v>134</v>
      </c>
      <c r="B21" s="167"/>
      <c r="C21" s="62">
        <v>0</v>
      </c>
      <c r="E21" s="62">
        <v>0</v>
      </c>
      <c r="F21" s="63"/>
      <c r="G21" s="209">
        <f>IFERROR(VLOOKUP(A21,'درآمد ناشی از فروش '!$A$9:$Q$35,9,0),0)</f>
        <v>0</v>
      </c>
      <c r="H21" s="63"/>
      <c r="I21" s="63">
        <f t="shared" si="0"/>
        <v>0</v>
      </c>
      <c r="K21" s="64">
        <f t="shared" si="1"/>
        <v>0</v>
      </c>
      <c r="M21" s="63">
        <v>0</v>
      </c>
      <c r="N21" s="63"/>
      <c r="O21" s="63">
        <v>0</v>
      </c>
      <c r="P21" s="63"/>
      <c r="Q21" s="63">
        <f>IFERROR(VLOOKUP(A21,'درآمد ناشی از فروش '!$A$9:$Q$35,17,0),0)</f>
        <v>313048636</v>
      </c>
      <c r="R21" s="63"/>
      <c r="S21" s="63">
        <f t="shared" si="2"/>
        <v>313048636</v>
      </c>
      <c r="U21" s="64">
        <f>S21/'جمع درآمدها'!$J$5</f>
        <v>7.1604323303643474E-4</v>
      </c>
      <c r="W21" s="184"/>
      <c r="X21"/>
      <c r="Y21" s="54"/>
    </row>
    <row r="22" spans="1:25" s="62" customFormat="1" ht="51" customHeight="1">
      <c r="A22" s="167" t="s">
        <v>66</v>
      </c>
      <c r="B22" s="167"/>
      <c r="C22" s="62">
        <v>0</v>
      </c>
      <c r="E22" s="62">
        <f>VLOOKUP(A22,'درآمد ناشی از تغییر قیمت اوراق '!$A$9:$Q$29,9,0)</f>
        <v>73559700000</v>
      </c>
      <c r="F22" s="63"/>
      <c r="G22" s="209">
        <f>IFERROR(VLOOKUP(A22,'درآمد ناشی از فروش '!$A$9:$Q$35,9,0),0)</f>
        <v>0</v>
      </c>
      <c r="H22" s="63"/>
      <c r="I22" s="63">
        <f t="shared" si="0"/>
        <v>73559700000</v>
      </c>
      <c r="K22" s="64">
        <f t="shared" si="1"/>
        <v>0.17474606047660118</v>
      </c>
      <c r="M22" s="63">
        <v>0</v>
      </c>
      <c r="N22" s="63"/>
      <c r="O22" s="63">
        <f>VLOOKUP(A22,'درآمد ناشی از تغییر قیمت اوراق '!$A$9:$Q$29,17,0)</f>
        <v>70015081693</v>
      </c>
      <c r="P22" s="63"/>
      <c r="Q22" s="63">
        <f>IFERROR(VLOOKUP(A22,'درآمد ناشی از فروش '!$A$9:$Q$35,17,0),0)</f>
        <v>-407648131</v>
      </c>
      <c r="R22" s="63"/>
      <c r="S22" s="63">
        <f t="shared" si="2"/>
        <v>69607433562</v>
      </c>
      <c r="U22" s="64">
        <f>S22/'جمع درآمدها'!$J$5</f>
        <v>0.15921465880817098</v>
      </c>
      <c r="W22" s="184"/>
      <c r="X22"/>
      <c r="Y22" s="54"/>
    </row>
    <row r="23" spans="1:25" s="62" customFormat="1" ht="51" customHeight="1">
      <c r="A23" s="167" t="s">
        <v>87</v>
      </c>
      <c r="B23" s="167"/>
      <c r="C23" s="62">
        <v>0</v>
      </c>
      <c r="E23" s="62">
        <v>0</v>
      </c>
      <c r="F23" s="63"/>
      <c r="G23" s="209">
        <f>IFERROR(VLOOKUP(A23,'درآمد ناشی از فروش '!$A$9:$Q$35,9,0),0)</f>
        <v>0</v>
      </c>
      <c r="H23" s="63"/>
      <c r="I23" s="63">
        <f t="shared" si="0"/>
        <v>0</v>
      </c>
      <c r="K23" s="64">
        <f t="shared" si="1"/>
        <v>0</v>
      </c>
      <c r="M23" s="63">
        <v>19600000000</v>
      </c>
      <c r="N23" s="63"/>
      <c r="O23" s="63">
        <v>0</v>
      </c>
      <c r="P23" s="63"/>
      <c r="Q23" s="63">
        <f>IFERROR(VLOOKUP(A23,'درآمد ناشی از فروش '!$A$9:$Q$35,17,0),0)</f>
        <v>19289226337</v>
      </c>
      <c r="R23" s="63"/>
      <c r="S23" s="63">
        <f t="shared" si="2"/>
        <v>38889226337</v>
      </c>
      <c r="U23" s="64">
        <f>S23/'جمع درآمدها'!$J$5</f>
        <v>8.8952207913888331E-2</v>
      </c>
      <c r="W23" s="184"/>
      <c r="X23"/>
      <c r="Y23" s="54"/>
    </row>
    <row r="24" spans="1:25" s="62" customFormat="1" ht="51" customHeight="1">
      <c r="A24" s="167" t="s">
        <v>82</v>
      </c>
      <c r="B24" s="167"/>
      <c r="C24" s="62">
        <v>0</v>
      </c>
      <c r="E24" s="62">
        <v>0</v>
      </c>
      <c r="F24" s="63"/>
      <c r="G24" s="209">
        <f>IFERROR(VLOOKUP(A24,'درآمد ناشی از فروش '!$A$9:$Q$35,9,0),0)</f>
        <v>0</v>
      </c>
      <c r="H24" s="63"/>
      <c r="I24" s="63">
        <f t="shared" si="0"/>
        <v>0</v>
      </c>
      <c r="K24" s="64">
        <f t="shared" si="1"/>
        <v>0</v>
      </c>
      <c r="M24" s="63">
        <v>0</v>
      </c>
      <c r="N24" s="63"/>
      <c r="O24" s="63">
        <v>0</v>
      </c>
      <c r="P24" s="63"/>
      <c r="Q24" s="63">
        <f>IFERROR(VLOOKUP(A24,'درآمد ناشی از فروش '!$A$9:$Q$35,17,0),0)</f>
        <v>-11250</v>
      </c>
      <c r="R24" s="63"/>
      <c r="S24" s="63">
        <f t="shared" si="2"/>
        <v>-11250</v>
      </c>
      <c r="U24" s="64">
        <f>S24/'جمع درآمدها'!$J$5</f>
        <v>-2.573237971769949E-8</v>
      </c>
      <c r="W24" s="184"/>
      <c r="X24"/>
      <c r="Y24" s="54"/>
    </row>
    <row r="25" spans="1:25" s="62" customFormat="1" ht="51" customHeight="1">
      <c r="A25" s="167" t="s">
        <v>99</v>
      </c>
      <c r="B25" s="167"/>
      <c r="C25" s="62">
        <v>0</v>
      </c>
      <c r="E25" s="62">
        <f>VLOOKUP(A25,'درآمد ناشی از تغییر قیمت اوراق '!$A$9:$Q$29,9,0)</f>
        <v>341157960</v>
      </c>
      <c r="F25" s="63"/>
      <c r="G25" s="209">
        <f>IFERROR(VLOOKUP(A25,'درآمد ناشی از فروش '!$A$9:$Q$35,9,0),0)</f>
        <v>0</v>
      </c>
      <c r="H25" s="63"/>
      <c r="I25" s="63">
        <f t="shared" si="0"/>
        <v>341157960</v>
      </c>
      <c r="K25" s="64">
        <f t="shared" si="1"/>
        <v>8.1044389129148007E-4</v>
      </c>
      <c r="M25" s="63">
        <v>360000000</v>
      </c>
      <c r="N25" s="63"/>
      <c r="O25" s="63">
        <f>VLOOKUP(A25,'درآمد ناشی از تغییر قیمت اوراق '!$A$9:$Q$29,17,0)</f>
        <v>-1252502997</v>
      </c>
      <c r="P25" s="63"/>
      <c r="Q25" s="63">
        <f>IFERROR(VLOOKUP(A25,'درآمد ناشی از فروش '!$A$9:$Q$35,17,0),0)</f>
        <v>6538574</v>
      </c>
      <c r="R25" s="63"/>
      <c r="S25" s="63">
        <f t="shared" si="2"/>
        <v>-885964423</v>
      </c>
      <c r="U25" s="64">
        <f>S25/'جمع درآمدها'!$J$5</f>
        <v>-2.0264864843563138E-3</v>
      </c>
      <c r="W25" s="184"/>
      <c r="X25"/>
      <c r="Y25" s="54"/>
    </row>
    <row r="26" spans="1:25" s="62" customFormat="1" ht="51" customHeight="1">
      <c r="A26" s="167" t="s">
        <v>141</v>
      </c>
      <c r="B26" s="167"/>
      <c r="C26" s="62">
        <v>0</v>
      </c>
      <c r="E26" s="62">
        <v>0</v>
      </c>
      <c r="F26" s="63"/>
      <c r="G26" s="209">
        <f>IFERROR(VLOOKUP(A26,'درآمد ناشی از فروش '!$A$9:$Q$35,9,0),0)</f>
        <v>0</v>
      </c>
      <c r="H26" s="63"/>
      <c r="I26" s="63">
        <f t="shared" si="0"/>
        <v>0</v>
      </c>
      <c r="K26" s="64">
        <f t="shared" si="1"/>
        <v>0</v>
      </c>
      <c r="M26" s="63">
        <v>0</v>
      </c>
      <c r="N26" s="63"/>
      <c r="O26" s="63">
        <v>0</v>
      </c>
      <c r="P26" s="63"/>
      <c r="Q26" s="63">
        <f>IFERROR(VLOOKUP(A26,'درآمد ناشی از فروش '!$A$9:$Q$35,17,0),0)</f>
        <v>52796673</v>
      </c>
      <c r="R26" s="63"/>
      <c r="S26" s="63">
        <f t="shared" si="2"/>
        <v>52796673</v>
      </c>
      <c r="U26" s="64">
        <f>S26/'جمع درآمدها'!$J$5</f>
        <v>1.2076302555264109E-4</v>
      </c>
      <c r="W26" s="184"/>
      <c r="X26"/>
      <c r="Y26" s="54"/>
    </row>
    <row r="27" spans="1:25" s="62" customFormat="1" ht="51" customHeight="1">
      <c r="A27" s="167" t="s">
        <v>86</v>
      </c>
      <c r="B27" s="167"/>
      <c r="C27" s="62">
        <v>0</v>
      </c>
      <c r="E27" s="62">
        <v>0</v>
      </c>
      <c r="F27" s="63"/>
      <c r="G27" s="209">
        <f>IFERROR(VLOOKUP(A27,'درآمد ناشی از فروش '!$A$9:$Q$35,9,0),0)</f>
        <v>0</v>
      </c>
      <c r="H27" s="63"/>
      <c r="I27" s="63">
        <f t="shared" si="0"/>
        <v>0</v>
      </c>
      <c r="K27" s="64">
        <f t="shared" si="1"/>
        <v>0</v>
      </c>
      <c r="M27" s="63">
        <v>29328000000</v>
      </c>
      <c r="N27" s="63"/>
      <c r="O27" s="63">
        <v>0</v>
      </c>
      <c r="P27" s="63"/>
      <c r="Q27" s="63">
        <f>IFERROR(VLOOKUP(A27,'درآمد ناشی از فروش '!$A$9:$Q$35,17,0),0)</f>
        <v>-53849178842</v>
      </c>
      <c r="R27" s="63"/>
      <c r="S27" s="63">
        <f t="shared" si="2"/>
        <v>-24521178842</v>
      </c>
      <c r="U27" s="64">
        <f>S27/'جمع درآمدها'!$J$5</f>
        <v>-5.6087847563374461E-2</v>
      </c>
      <c r="W27" s="184"/>
      <c r="X27"/>
      <c r="Y27" s="54"/>
    </row>
    <row r="28" spans="1:25" s="62" customFormat="1" ht="51" customHeight="1">
      <c r="A28" s="167" t="s">
        <v>103</v>
      </c>
      <c r="B28" s="167"/>
      <c r="C28" s="62">
        <v>0</v>
      </c>
      <c r="E28" s="62">
        <v>0</v>
      </c>
      <c r="F28" s="63"/>
      <c r="G28" s="209">
        <f>IFERROR(VLOOKUP(A28,'درآمد ناشی از فروش '!$A$9:$Q$35,9,0),0)</f>
        <v>0</v>
      </c>
      <c r="H28" s="63"/>
      <c r="I28" s="63">
        <f t="shared" si="0"/>
        <v>0</v>
      </c>
      <c r="K28" s="64">
        <f t="shared" si="1"/>
        <v>0</v>
      </c>
      <c r="M28" s="63">
        <v>847000000</v>
      </c>
      <c r="N28" s="63"/>
      <c r="O28" s="63">
        <v>0</v>
      </c>
      <c r="P28" s="63"/>
      <c r="Q28" s="63">
        <f>IFERROR(VLOOKUP(A28,'درآمد ناشی از فروش '!$A$9:$Q$35,17,0),0)</f>
        <v>-8150039366</v>
      </c>
      <c r="R28" s="63"/>
      <c r="S28" s="63">
        <f t="shared" si="2"/>
        <v>-7303039366</v>
      </c>
      <c r="U28" s="64">
        <f>S28/'جمع درآمدها'!$J$5</f>
        <v>-1.6704407294152832E-2</v>
      </c>
      <c r="W28" s="184"/>
      <c r="X28"/>
      <c r="Y28" s="54"/>
    </row>
    <row r="29" spans="1:25" s="62" customFormat="1" ht="51" customHeight="1">
      <c r="A29" s="167" t="s">
        <v>81</v>
      </c>
      <c r="B29" s="167"/>
      <c r="C29" s="62">
        <v>0</v>
      </c>
      <c r="E29" s="62">
        <v>0</v>
      </c>
      <c r="F29" s="63"/>
      <c r="G29" s="209">
        <f>IFERROR(VLOOKUP(A29,'درآمد ناشی از فروش '!$A$9:$Q$35,9,0),0)</f>
        <v>0</v>
      </c>
      <c r="H29" s="63"/>
      <c r="I29" s="63">
        <f t="shared" si="0"/>
        <v>0</v>
      </c>
      <c r="K29" s="64">
        <f t="shared" si="1"/>
        <v>0</v>
      </c>
      <c r="M29" s="63">
        <v>0</v>
      </c>
      <c r="N29" s="63"/>
      <c r="O29" s="63">
        <v>0</v>
      </c>
      <c r="P29" s="63"/>
      <c r="Q29" s="63">
        <f>IFERROR(VLOOKUP(A29,'درآمد ناشی از فروش '!$A$9:$Q$35,17,0),0)</f>
        <v>-9066155978</v>
      </c>
      <c r="R29" s="63"/>
      <c r="S29" s="63">
        <f t="shared" si="2"/>
        <v>-9066155978</v>
      </c>
      <c r="U29" s="64">
        <f>S29/'جمع درآمدها'!$J$5</f>
        <v>-2.0737223840514418E-2</v>
      </c>
      <c r="W29" s="184"/>
      <c r="X29"/>
      <c r="Y29" s="54"/>
    </row>
    <row r="30" spans="1:25" s="62" customFormat="1" ht="51" customHeight="1">
      <c r="A30" s="167" t="s">
        <v>79</v>
      </c>
      <c r="B30" s="167"/>
      <c r="C30" s="62">
        <v>0</v>
      </c>
      <c r="E30" s="62">
        <f>VLOOKUP(A30,'درآمد ناشی از تغییر قیمت اوراق '!$A$9:$Q$29,9,0)</f>
        <v>14975344671</v>
      </c>
      <c r="F30" s="63"/>
      <c r="G30" s="209">
        <f>IFERROR(VLOOKUP(A30,'درآمد ناشی از فروش '!$A$9:$Q$35,9,0),0)</f>
        <v>0</v>
      </c>
      <c r="H30" s="63"/>
      <c r="I30" s="63">
        <f t="shared" si="0"/>
        <v>14975344671</v>
      </c>
      <c r="K30" s="64">
        <f t="shared" si="1"/>
        <v>3.5574947770810827E-2</v>
      </c>
      <c r="M30" s="63">
        <v>34465000000</v>
      </c>
      <c r="N30" s="63"/>
      <c r="O30" s="63">
        <f>VLOOKUP(A30,'درآمد ناشی از تغییر قیمت اوراق '!$A$9:$Q$29,17,0)</f>
        <v>-2996590203</v>
      </c>
      <c r="P30" s="63"/>
      <c r="Q30" s="63">
        <f>IFERROR(VLOOKUP(A30,'درآمد ناشی از فروش '!$A$9:$Q$35,17,0),0)</f>
        <v>-2166686597</v>
      </c>
      <c r="R30" s="63"/>
      <c r="S30" s="63">
        <f t="shared" si="2"/>
        <v>29301723200</v>
      </c>
      <c r="U30" s="64">
        <f>S30/'جمع درآمدها'!$J$5</f>
        <v>6.7022494912473307E-2</v>
      </c>
      <c r="W30" s="184"/>
      <c r="X30"/>
      <c r="Y30" s="54"/>
    </row>
    <row r="31" spans="1:25" s="62" customFormat="1" ht="51" customHeight="1">
      <c r="A31" s="167" t="s">
        <v>67</v>
      </c>
      <c r="B31" s="167"/>
      <c r="C31" s="62">
        <v>0</v>
      </c>
      <c r="E31" s="62">
        <v>0</v>
      </c>
      <c r="F31" s="63"/>
      <c r="G31" s="209">
        <f>IFERROR(VLOOKUP(A31,'درآمد ناشی از فروش '!$A$9:$Q$35,9,0),0)</f>
        <v>0</v>
      </c>
      <c r="H31" s="63"/>
      <c r="I31" s="63">
        <f t="shared" si="0"/>
        <v>0</v>
      </c>
      <c r="K31" s="64">
        <f t="shared" si="1"/>
        <v>0</v>
      </c>
      <c r="M31" s="63">
        <v>1148000000</v>
      </c>
      <c r="N31" s="63"/>
      <c r="O31" s="63">
        <v>0</v>
      </c>
      <c r="P31" s="63"/>
      <c r="Q31" s="63">
        <f>IFERROR(VLOOKUP(A31,'درآمد ناشی از فروش '!$A$9:$Q$35,17,0),0)</f>
        <v>-10874770427</v>
      </c>
      <c r="R31" s="63"/>
      <c r="S31" s="63">
        <f t="shared" si="2"/>
        <v>-9726770427</v>
      </c>
      <c r="U31" s="64">
        <f>S31/'جمع درآمدها'!$J$5</f>
        <v>-2.2248262227062578E-2</v>
      </c>
      <c r="W31" s="184"/>
      <c r="X31"/>
      <c r="Y31" s="54"/>
    </row>
    <row r="32" spans="1:25" s="62" customFormat="1" ht="51" customHeight="1">
      <c r="A32" s="167" t="s">
        <v>68</v>
      </c>
      <c r="B32" s="167"/>
      <c r="C32" s="62">
        <v>0</v>
      </c>
      <c r="E32" s="62">
        <f>VLOOKUP(A32,'درآمد ناشی از تغییر قیمت اوراق '!$A$9:$Q$29,9,0)</f>
        <v>3941010630</v>
      </c>
      <c r="F32" s="63"/>
      <c r="G32" s="209">
        <f>IFERROR(VLOOKUP(A32,'درآمد ناشی از فروش '!$A$9:$Q$35,9,0),0)</f>
        <v>0</v>
      </c>
      <c r="H32" s="63"/>
      <c r="I32" s="63">
        <f t="shared" si="0"/>
        <v>3941010630</v>
      </c>
      <c r="K32" s="64">
        <f t="shared" si="1"/>
        <v>9.3621382616963927E-3</v>
      </c>
      <c r="M32" s="63">
        <v>2459761589</v>
      </c>
      <c r="N32" s="63"/>
      <c r="O32" s="63">
        <f>VLOOKUP(A32,'درآمد ناشی از تغییر قیمت اوراق '!$A$9:$Q$29,17,0)</f>
        <v>-10191438214</v>
      </c>
      <c r="P32" s="63"/>
      <c r="Q32" s="63">
        <f>IFERROR(VLOOKUP(A32,'درآمد ناشی از فروش '!$A$9:$Q$35,17,0),0)</f>
        <v>-648583624</v>
      </c>
      <c r="R32" s="63"/>
      <c r="S32" s="63">
        <f t="shared" si="2"/>
        <v>-8380260249</v>
      </c>
      <c r="U32" s="64">
        <f>S32/'جمع درآمدها'!$J$5</f>
        <v>-1.9168359009814302E-2</v>
      </c>
      <c r="W32" s="184"/>
      <c r="X32"/>
      <c r="Y32" s="54"/>
    </row>
    <row r="33" spans="1:27" s="62" customFormat="1" ht="51" customHeight="1">
      <c r="A33" s="167" t="s">
        <v>140</v>
      </c>
      <c r="B33" s="167"/>
      <c r="C33" s="62">
        <v>0</v>
      </c>
      <c r="E33" s="62">
        <v>0</v>
      </c>
      <c r="F33" s="63"/>
      <c r="G33" s="209">
        <f>IFERROR(VLOOKUP(A33,'درآمد ناشی از فروش '!$A$9:$Q$35,9,0),0)</f>
        <v>0</v>
      </c>
      <c r="H33" s="63"/>
      <c r="I33" s="63">
        <f t="shared" si="0"/>
        <v>0</v>
      </c>
      <c r="K33" s="64">
        <f t="shared" si="1"/>
        <v>0</v>
      </c>
      <c r="M33" s="63">
        <v>0</v>
      </c>
      <c r="N33" s="63"/>
      <c r="O33" s="63">
        <v>0</v>
      </c>
      <c r="P33" s="63"/>
      <c r="Q33" s="63">
        <f>IFERROR(VLOOKUP(A33,'درآمد ناشی از فروش '!$A$9:$Q$35,17,0),0)</f>
        <v>563723</v>
      </c>
      <c r="R33" s="63"/>
      <c r="S33" s="63">
        <f t="shared" si="2"/>
        <v>563723</v>
      </c>
      <c r="U33" s="64">
        <f>S33/'جمع درآمدها'!$J$5</f>
        <v>1.2894163814756187E-6</v>
      </c>
      <c r="W33" s="184"/>
      <c r="X33"/>
      <c r="Y33" s="54"/>
    </row>
    <row r="34" spans="1:27" s="54" customFormat="1" ht="51" customHeight="1">
      <c r="A34" s="167" t="s">
        <v>100</v>
      </c>
      <c r="B34" s="167"/>
      <c r="C34" s="62">
        <v>0</v>
      </c>
      <c r="E34" s="62">
        <f>VLOOKUP(A34,'درآمد ناشی از تغییر قیمت اوراق '!$A$9:$Q$29,9,0)</f>
        <v>-6655423543</v>
      </c>
      <c r="G34" s="209">
        <f>IFERROR(VLOOKUP(A34,'درآمد ناشی از فروش '!$A$9:$Q$35,9,0),0)</f>
        <v>0</v>
      </c>
      <c r="I34" s="63">
        <f t="shared" si="0"/>
        <v>-6655423543</v>
      </c>
      <c r="K34" s="64">
        <f t="shared" si="1"/>
        <v>-1.5810410386971036E-2</v>
      </c>
      <c r="M34" s="63">
        <v>1921052632</v>
      </c>
      <c r="O34" s="63">
        <f>VLOOKUP(A34,'درآمد ناشی از تغییر قیمت اوراق '!$A$9:$Q$29,17,0)</f>
        <v>-35420547599</v>
      </c>
      <c r="P34" s="63"/>
      <c r="Q34" s="63">
        <f>IFERROR(VLOOKUP(A34,'درآمد ناشی از فروش '!$A$9:$Q$35,17,0),0)</f>
        <v>-343720871</v>
      </c>
      <c r="S34" s="63">
        <f t="shared" si="2"/>
        <v>-33843215838</v>
      </c>
      <c r="U34" s="64">
        <f>S34/'جمع درآمدها'!$J$5</f>
        <v>-7.7410353849909103E-2</v>
      </c>
      <c r="V34" s="62"/>
      <c r="X34"/>
      <c r="AA34" s="68">
        <f>SUM(W34:Z34)</f>
        <v>0</v>
      </c>
    </row>
    <row r="35" spans="1:27" s="54" customFormat="1" ht="51" customHeight="1">
      <c r="A35" s="167" t="s">
        <v>101</v>
      </c>
      <c r="B35" s="167"/>
      <c r="C35" s="62">
        <v>0</v>
      </c>
      <c r="E35" s="62">
        <f>VLOOKUP(A35,'درآمد ناشی از تغییر قیمت اوراق '!$A$9:$Q$29,9,0)</f>
        <v>-6116678589</v>
      </c>
      <c r="F35" s="154"/>
      <c r="G35" s="209">
        <f>IFERROR(VLOOKUP(A35,'درآمد ناشی از فروش '!$A$9:$Q$35,9,0),0)</f>
        <v>0</v>
      </c>
      <c r="I35" s="63">
        <f t="shared" si="0"/>
        <v>-6116678589</v>
      </c>
      <c r="J35" s="62"/>
      <c r="K35" s="64">
        <f t="shared" si="1"/>
        <v>-1.4530585179511684E-2</v>
      </c>
      <c r="L35" s="62"/>
      <c r="M35" s="63">
        <v>19152000000</v>
      </c>
      <c r="O35" s="63">
        <f>VLOOKUP(A35,'درآمد ناشی از تغییر قیمت اوراق '!$A$9:$Q$29,17,0)</f>
        <v>-85305734463</v>
      </c>
      <c r="P35" s="63"/>
      <c r="Q35" s="63">
        <f>IFERROR(VLOOKUP(A35,'درآمد ناشی از فروش '!$A$9:$Q$35,17,0),0)</f>
        <v>-234124428</v>
      </c>
      <c r="R35" s="154"/>
      <c r="S35" s="63">
        <f t="shared" si="2"/>
        <v>-66387858891</v>
      </c>
      <c r="T35" s="62"/>
      <c r="U35" s="64">
        <f>S35/'جمع درآمدها'!$J$5</f>
        <v>-0.15185045276695683</v>
      </c>
      <c r="V35" s="62"/>
      <c r="X35"/>
      <c r="AA35" s="68"/>
    </row>
    <row r="36" spans="1:27" s="54" customFormat="1" ht="51" customHeight="1">
      <c r="A36" s="167" t="s">
        <v>106</v>
      </c>
      <c r="B36" s="167"/>
      <c r="C36" s="62">
        <v>0</v>
      </c>
      <c r="E36" s="62">
        <v>0</v>
      </c>
      <c r="F36" s="154"/>
      <c r="G36" s="209">
        <f>IFERROR(VLOOKUP(A36,'درآمد ناشی از فروش '!$A$9:$Q$35,9,0),0)</f>
        <v>0</v>
      </c>
      <c r="I36" s="63">
        <f t="shared" si="0"/>
        <v>0</v>
      </c>
      <c r="J36" s="62"/>
      <c r="K36" s="64">
        <f t="shared" si="1"/>
        <v>0</v>
      </c>
      <c r="L36" s="62"/>
      <c r="M36" s="63">
        <v>0</v>
      </c>
      <c r="O36" s="63">
        <v>0</v>
      </c>
      <c r="P36" s="63"/>
      <c r="Q36" s="63">
        <f>IFERROR(VLOOKUP(A36,'درآمد ناشی از فروش '!$A$9:$Q$35,17,0),0)</f>
        <v>0</v>
      </c>
      <c r="R36" s="154"/>
      <c r="S36" s="63">
        <f t="shared" si="2"/>
        <v>0</v>
      </c>
      <c r="T36" s="62"/>
      <c r="U36" s="64">
        <f>S36/'جمع درآمدها'!$J$5</f>
        <v>0</v>
      </c>
      <c r="V36" s="62"/>
      <c r="X36"/>
      <c r="AA36" s="68"/>
    </row>
    <row r="37" spans="1:27" s="154" customFormat="1" ht="51" customHeight="1">
      <c r="A37" s="167" t="s">
        <v>64</v>
      </c>
      <c r="B37" s="167"/>
      <c r="C37" s="62">
        <v>0</v>
      </c>
      <c r="E37" s="62">
        <v>0</v>
      </c>
      <c r="G37" s="209">
        <f>IFERROR(VLOOKUP(A37,'درآمد ناشی از فروش '!$A$9:$Q$35,9,0),0)</f>
        <v>0</v>
      </c>
      <c r="I37" s="63">
        <f t="shared" si="0"/>
        <v>0</v>
      </c>
      <c r="K37" s="64">
        <f t="shared" si="1"/>
        <v>0</v>
      </c>
      <c r="M37" s="63">
        <v>0</v>
      </c>
      <c r="O37" s="63">
        <v>0</v>
      </c>
      <c r="P37" s="63"/>
      <c r="Q37" s="63">
        <f>IFERROR(VLOOKUP(A37,'درآمد ناشی از فروش '!$A$9:$Q$35,17,0),0)</f>
        <v>590727092</v>
      </c>
      <c r="S37" s="63">
        <f t="shared" si="2"/>
        <v>590727092</v>
      </c>
      <c r="U37" s="64">
        <f>S37/'جمع درآمدها'!$J$5</f>
        <v>1.3511834525223468E-3</v>
      </c>
      <c r="X37"/>
    </row>
    <row r="38" spans="1:27" s="69" customFormat="1" ht="51" customHeight="1">
      <c r="A38" s="167" t="s">
        <v>142</v>
      </c>
      <c r="B38" s="167"/>
      <c r="C38" s="62">
        <v>0</v>
      </c>
      <c r="E38" s="62">
        <f>VLOOKUP(A38,'درآمد ناشی از تغییر قیمت اوراق '!$A$9:$Q$29,9,0)</f>
        <v>2655306360</v>
      </c>
      <c r="G38" s="209">
        <f>IFERROR(VLOOKUP(A38,'درآمد ناشی از فروش '!$A$9:$Q$35,9,0),0)</f>
        <v>0</v>
      </c>
      <c r="I38" s="63">
        <f t="shared" si="0"/>
        <v>2655306360</v>
      </c>
      <c r="K38" s="64">
        <f t="shared" si="1"/>
        <v>6.3078604965553656E-3</v>
      </c>
      <c r="M38" s="63">
        <v>0</v>
      </c>
      <c r="O38" s="63">
        <f>VLOOKUP(A38,'درآمد ناشی از تغییر قیمت اوراق '!$A$9:$Q$29,17,0)</f>
        <v>1630674253</v>
      </c>
      <c r="P38" s="63"/>
      <c r="Q38" s="63">
        <f>IFERROR(VLOOKUP(A38,'درآمد ناشی از فروش '!$A$9:$Q$35,17,0),0)</f>
        <v>0</v>
      </c>
      <c r="S38" s="63">
        <f t="shared" si="2"/>
        <v>1630674253</v>
      </c>
      <c r="U38" s="64">
        <f>S38/'جمع درآمدها'!$J$5</f>
        <v>3.7298781399175084E-3</v>
      </c>
      <c r="X38"/>
    </row>
    <row r="39" spans="1:27" s="69" customFormat="1" ht="42.75">
      <c r="A39" s="167" t="s">
        <v>132</v>
      </c>
      <c r="B39" s="167"/>
      <c r="C39" s="62">
        <v>0</v>
      </c>
      <c r="E39" s="62">
        <f>VLOOKUP(A39,'درآمد ناشی از تغییر قیمت اوراق '!$A$9:$Q$29,9,0)</f>
        <v>2054166952</v>
      </c>
      <c r="G39" s="209">
        <f>IFERROR(VLOOKUP(A39,'درآمد ناشی از فروش '!$A$9:$Q$35,9,0),0)</f>
        <v>0</v>
      </c>
      <c r="I39" s="63">
        <f t="shared" si="0"/>
        <v>2054166952</v>
      </c>
      <c r="K39" s="64">
        <f t="shared" si="1"/>
        <v>4.8798130283732467E-3</v>
      </c>
      <c r="M39" s="63">
        <v>0</v>
      </c>
      <c r="O39" s="63">
        <f>VLOOKUP(A39,'درآمد ناشی از تغییر قیمت اوراق '!$A$9:$Q$29,17,0)</f>
        <v>295286501</v>
      </c>
      <c r="P39" s="63"/>
      <c r="Q39" s="63">
        <f>IFERROR(VLOOKUP(A39,'درآمد ناشی از فروش '!$A$9:$Q$35,17,0),0)</f>
        <v>0</v>
      </c>
      <c r="S39" s="63">
        <f t="shared" si="2"/>
        <v>295286501</v>
      </c>
      <c r="U39" s="64">
        <f>S39/'جمع درآمدها'!$J$5</f>
        <v>6.7541549948825334E-4</v>
      </c>
      <c r="X39"/>
    </row>
    <row r="40" spans="1:27" s="69" customFormat="1" ht="42.75">
      <c r="A40" s="167" t="s">
        <v>143</v>
      </c>
      <c r="B40" s="167"/>
      <c r="C40" s="62">
        <v>0</v>
      </c>
      <c r="E40" s="62">
        <f>VLOOKUP(A40,'درآمد ناشی از تغییر قیمت اوراق '!$A$9:$Q$29,9,0)</f>
        <v>379513365</v>
      </c>
      <c r="G40" s="209">
        <f>IFERROR(VLOOKUP(A40,'درآمد ناشی از فروش '!$A$9:$Q$35,9,0),0)</f>
        <v>0</v>
      </c>
      <c r="I40" s="63">
        <f t="shared" si="0"/>
        <v>379513365</v>
      </c>
      <c r="K40" s="64">
        <f t="shared" si="1"/>
        <v>9.0155975937868723E-4</v>
      </c>
      <c r="M40" s="63">
        <v>0</v>
      </c>
      <c r="O40" s="63">
        <f>VLOOKUP(A40,'درآمد ناشی از تغییر قیمت اوراق '!$A$9:$Q$29,17,0)</f>
        <v>294592670</v>
      </c>
      <c r="P40" s="63"/>
      <c r="Q40" s="63">
        <f>IFERROR(VLOOKUP(A40,'درآمد ناشی از فروش '!$A$9:$Q$35,17,0),0)</f>
        <v>0</v>
      </c>
      <c r="S40" s="63">
        <f t="shared" si="2"/>
        <v>294592670</v>
      </c>
      <c r="U40" s="64">
        <f>S40/'جمع درآمدها'!$J$5</f>
        <v>6.7382848413252792E-4</v>
      </c>
      <c r="X40"/>
    </row>
    <row r="41" spans="1:27" s="69" customFormat="1" ht="42.75">
      <c r="A41" s="167" t="s">
        <v>139</v>
      </c>
      <c r="B41" s="167"/>
      <c r="C41" s="62">
        <v>0</v>
      </c>
      <c r="E41" s="62">
        <f>VLOOKUP(A41,'درآمد ناشی از تغییر قیمت اوراق '!$A$9:$Q$29,9,0)</f>
        <v>27501719192</v>
      </c>
      <c r="G41" s="209">
        <f>IFERROR(VLOOKUP(A41,'درآمد ناشی از فروش '!$A$9:$Q$35,9,0),0)</f>
        <v>0</v>
      </c>
      <c r="I41" s="63">
        <f t="shared" si="0"/>
        <v>27501719192</v>
      </c>
      <c r="K41" s="64">
        <f t="shared" si="1"/>
        <v>6.5332200717726358E-2</v>
      </c>
      <c r="M41" s="63">
        <v>0</v>
      </c>
      <c r="O41" s="63">
        <f>VLOOKUP(A41,'درآمد ناشی از تغییر قیمت اوراق '!$A$9:$Q$29,17,0)</f>
        <v>17006170781</v>
      </c>
      <c r="P41" s="63"/>
      <c r="Q41" s="63">
        <f>IFERROR(VLOOKUP(A41,'درآمد ناشی از فروش '!$A$9:$Q$35,17,0),0)</f>
        <v>0</v>
      </c>
      <c r="S41" s="63">
        <f t="shared" si="2"/>
        <v>17006170781</v>
      </c>
      <c r="U41" s="64">
        <f>S41/'جمع درآمدها'!$J$5</f>
        <v>3.8898599473843387E-2</v>
      </c>
      <c r="X41"/>
    </row>
    <row r="42" spans="1:27" s="69" customFormat="1" ht="42.75">
      <c r="A42" s="167" t="s">
        <v>133</v>
      </c>
      <c r="B42" s="167"/>
      <c r="C42" s="62">
        <v>0</v>
      </c>
      <c r="E42" s="62">
        <f>VLOOKUP(A42,'درآمد ناشی از تغییر قیمت اوراق '!$A$9:$Q$29,9,0)</f>
        <v>13909362252</v>
      </c>
      <c r="G42" s="209">
        <f>IFERROR(VLOOKUP(A42,'درآمد ناشی از فروش '!$A$9:$Q$35,9,0),0)</f>
        <v>0</v>
      </c>
      <c r="I42" s="63">
        <f t="shared" si="0"/>
        <v>13909362252</v>
      </c>
      <c r="K42" s="64">
        <f t="shared" si="1"/>
        <v>3.3042634177123421E-2</v>
      </c>
      <c r="M42" s="63">
        <v>0</v>
      </c>
      <c r="O42" s="63">
        <f>VLOOKUP(A42,'درآمد ناشی از تغییر قیمت اوراق '!$A$9:$Q$29,17,0)</f>
        <v>9696270181</v>
      </c>
      <c r="P42" s="63"/>
      <c r="Q42" s="63">
        <f>IFERROR(VLOOKUP(A42,'درآمد ناشی از فروش '!$A$9:$Q$35,17,0),0)</f>
        <v>0</v>
      </c>
      <c r="S42" s="63">
        <f t="shared" si="2"/>
        <v>9696270181</v>
      </c>
      <c r="U42" s="64">
        <f>S42/'جمع درآمدها'!$J$5</f>
        <v>2.2178498323813224E-2</v>
      </c>
      <c r="X42"/>
    </row>
    <row r="43" spans="1:27" s="69" customFormat="1" ht="43.5" thickBot="1">
      <c r="C43" s="66">
        <f>SUM(C10:C42)</f>
        <v>0</v>
      </c>
      <c r="D43" s="258"/>
      <c r="E43" s="66">
        <f>SUM(E10:E42)</f>
        <v>410549037709</v>
      </c>
      <c r="F43" s="66"/>
      <c r="G43" s="259">
        <f>SUM(G10:G42)</f>
        <v>8854101774</v>
      </c>
      <c r="H43" s="259"/>
      <c r="I43" s="259">
        <f>SUM(I10:I42)</f>
        <v>419403139483</v>
      </c>
      <c r="J43" s="259"/>
      <c r="K43" s="260">
        <f>SUM(K10:K42)</f>
        <v>0.99632062632355378</v>
      </c>
      <c r="L43" s="62"/>
      <c r="M43" s="66">
        <f>SUM(M10:M42)</f>
        <v>316717931587</v>
      </c>
      <c r="N43" s="54"/>
      <c r="O43" s="66">
        <f>SUM(O10:O42)</f>
        <v>122890898927</v>
      </c>
      <c r="P43" s="54"/>
      <c r="Q43" s="66">
        <f>SUM(Q10:Q42)</f>
        <v>-20031218506</v>
      </c>
      <c r="R43" s="66"/>
      <c r="S43" s="66">
        <f>SUM(S10:S42)</f>
        <v>419577612008</v>
      </c>
      <c r="T43" s="62"/>
      <c r="U43" s="67">
        <f>SUM(U10:U42)</f>
        <v>0.95970937184315097</v>
      </c>
      <c r="X43"/>
    </row>
    <row r="44" spans="1:27" s="69" customFormat="1" ht="37.5" thickTop="1">
      <c r="C44" s="161">
        <v>0</v>
      </c>
      <c r="X44"/>
    </row>
    <row r="45" spans="1:27" s="69" customFormat="1" ht="36.75">
      <c r="C45" s="161"/>
      <c r="K45" s="248"/>
      <c r="U45" s="249"/>
      <c r="X45"/>
    </row>
    <row r="46" spans="1:27" s="69" customFormat="1" ht="36.75">
      <c r="C46" s="161"/>
      <c r="M46" s="44"/>
      <c r="X46"/>
    </row>
    <row r="47" spans="1:27" s="69" customFormat="1" ht="36.75">
      <c r="C47" s="161"/>
      <c r="X47"/>
    </row>
    <row r="48" spans="1:27" s="69" customFormat="1" ht="36.75">
      <c r="C48" s="161"/>
      <c r="X48"/>
    </row>
    <row r="49" spans="1:24" s="69" customFormat="1" ht="36.75">
      <c r="C49" s="161"/>
      <c r="X49"/>
    </row>
    <row r="50" spans="1:24" s="69" customFormat="1" ht="36.75">
      <c r="C50" s="161"/>
      <c r="X50"/>
    </row>
    <row r="51" spans="1:24" s="69" customFormat="1" ht="36.75">
      <c r="C51" s="161"/>
      <c r="X51"/>
    </row>
    <row r="52" spans="1:24" s="69" customFormat="1" ht="42.75">
      <c r="A52" s="167"/>
      <c r="C52" s="161"/>
      <c r="X52"/>
    </row>
    <row r="53" spans="1:24" s="69" customFormat="1" ht="36.75">
      <c r="C53" s="161"/>
      <c r="X53"/>
    </row>
    <row r="54" spans="1:24" s="69" customFormat="1" ht="36.75">
      <c r="C54" s="161"/>
      <c r="X54"/>
    </row>
    <row r="55" spans="1:24" s="69" customFormat="1" ht="42.75">
      <c r="A55" s="167"/>
      <c r="C55" s="161"/>
      <c r="X55"/>
    </row>
    <row r="56" spans="1:24" s="69" customFormat="1" ht="36.75">
      <c r="C56" s="161"/>
      <c r="X56"/>
    </row>
    <row r="57" spans="1:24" s="69" customFormat="1" ht="36.75">
      <c r="C57" s="161"/>
      <c r="X57"/>
    </row>
    <row r="58" spans="1:24" s="69" customFormat="1" ht="36.75">
      <c r="C58" s="161"/>
    </row>
    <row r="59" spans="1:24" ht="36.75">
      <c r="A59" s="69"/>
      <c r="C59" s="161"/>
    </row>
    <row r="60" spans="1:24">
      <c r="C60" s="161"/>
    </row>
    <row r="61" spans="1:24">
      <c r="C61" s="161"/>
    </row>
    <row r="62" spans="1:24">
      <c r="C62" s="161"/>
    </row>
    <row r="63" spans="1:24">
      <c r="C63" s="161"/>
    </row>
    <row r="64" spans="1:24">
      <c r="C64" s="161"/>
    </row>
    <row r="65" spans="3:3">
      <c r="C65" s="161"/>
    </row>
    <row r="66" spans="3:3">
      <c r="C66" s="161"/>
    </row>
    <row r="67" spans="3:3">
      <c r="C67" s="161"/>
    </row>
    <row r="68" spans="3:3">
      <c r="C68" s="161"/>
    </row>
    <row r="69" spans="3:3">
      <c r="C69" s="161"/>
    </row>
    <row r="70" spans="3:3">
      <c r="C70" s="161"/>
    </row>
    <row r="71" spans="3:3">
      <c r="C71" s="161"/>
    </row>
    <row r="72" spans="3:3">
      <c r="C72" s="161"/>
    </row>
    <row r="73" spans="3:3">
      <c r="C73" s="161"/>
    </row>
    <row r="74" spans="3:3">
      <c r="C74" s="161"/>
    </row>
    <row r="75" spans="3:3">
      <c r="C75" s="162"/>
    </row>
  </sheetData>
  <sortState xmlns:xlrd2="http://schemas.microsoft.com/office/spreadsheetml/2017/richdata2" ref="X16:X57">
    <sortCondition descending="1" ref="X16:X57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>
      <c r="A2" s="306" t="s">
        <v>51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18" ht="30">
      <c r="A3" s="306" t="str">
        <f>'سرمایه‌گذاری در سهام '!A3:U3</f>
        <v>صورت وضعیت درآمدها</v>
      </c>
      <c r="B3" s="306"/>
      <c r="C3" s="306" t="s">
        <v>18</v>
      </c>
      <c r="D3" s="306" t="s">
        <v>18</v>
      </c>
      <c r="E3" s="306" t="s">
        <v>18</v>
      </c>
      <c r="F3" s="306" t="s">
        <v>18</v>
      </c>
      <c r="G3" s="306" t="s">
        <v>18</v>
      </c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18" ht="30">
      <c r="A4" s="306" t="str">
        <f>'سرمایه‌گذاری در سهام '!A4:U4</f>
        <v>برای ماه منتهی به 1403/08/30</v>
      </c>
      <c r="B4" s="306"/>
      <c r="C4" s="306">
        <f>'سرمایه‌گذاری در سهام '!A4:U4</f>
        <v>0</v>
      </c>
      <c r="D4" s="306" t="s">
        <v>46</v>
      </c>
      <c r="E4" s="306" t="s">
        <v>46</v>
      </c>
      <c r="F4" s="306" t="s">
        <v>46</v>
      </c>
      <c r="G4" s="306" t="s">
        <v>46</v>
      </c>
      <c r="H4" s="306"/>
      <c r="I4" s="306"/>
      <c r="J4" s="306"/>
      <c r="K4" s="306"/>
      <c r="L4" s="306"/>
      <c r="M4" s="306"/>
      <c r="N4" s="306"/>
      <c r="O4" s="306"/>
      <c r="P4" s="306"/>
      <c r="Q4" s="306"/>
    </row>
    <row r="5" spans="1:18" ht="30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>
      <c r="A6" s="307" t="s">
        <v>62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</row>
    <row r="7" spans="1:18" ht="32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>
      <c r="A8" s="306" t="s">
        <v>22</v>
      </c>
      <c r="C8" s="306" t="str">
        <f>'درآمد ناشی از فروش '!C7</f>
        <v>طی آبان ماه</v>
      </c>
      <c r="D8" s="306" t="s">
        <v>20</v>
      </c>
      <c r="E8" s="306" t="s">
        <v>20</v>
      </c>
      <c r="F8" s="306" t="s">
        <v>20</v>
      </c>
      <c r="G8" s="306" t="s">
        <v>20</v>
      </c>
      <c r="H8" s="306" t="s">
        <v>20</v>
      </c>
      <c r="I8" s="306" t="s">
        <v>20</v>
      </c>
      <c r="K8" s="306" t="str">
        <f>'درآمد ناشی از فروش '!K7</f>
        <v>از ابتدای سال مالی تا پایان آبان ماه</v>
      </c>
      <c r="L8" s="306" t="s">
        <v>21</v>
      </c>
      <c r="M8" s="306" t="s">
        <v>21</v>
      </c>
      <c r="N8" s="306" t="s">
        <v>21</v>
      </c>
      <c r="O8" s="306" t="s">
        <v>21</v>
      </c>
      <c r="P8" s="306" t="s">
        <v>21</v>
      </c>
      <c r="Q8" s="306" t="s">
        <v>21</v>
      </c>
    </row>
    <row r="9" spans="1:18" ht="72.75" customHeight="1" thickBot="1">
      <c r="A9" s="306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/>
    <row r="13" spans="1:18">
      <c r="M13" s="31"/>
    </row>
    <row r="14" spans="1:18">
      <c r="M14" s="31"/>
    </row>
    <row r="15" spans="1:18">
      <c r="M15" s="31"/>
    </row>
    <row r="16" spans="1:18">
      <c r="M16" s="31"/>
    </row>
    <row r="17" spans="13:13">
      <c r="M17" s="31"/>
    </row>
    <row r="18" spans="13:13">
      <c r="M18" s="31"/>
    </row>
    <row r="19" spans="13:13">
      <c r="M19" s="31"/>
    </row>
    <row r="20" spans="13:13">
      <c r="M20" s="31"/>
    </row>
    <row r="21" spans="13:13">
      <c r="M21" s="31"/>
    </row>
    <row r="22" spans="13:13">
      <c r="M22" s="31"/>
    </row>
    <row r="23" spans="13:13">
      <c r="M23" s="31"/>
    </row>
    <row r="24" spans="13:13">
      <c r="M24" s="31"/>
    </row>
    <row r="25" spans="13:13">
      <c r="M25" s="31"/>
    </row>
    <row r="26" spans="13:13">
      <c r="M26" s="31"/>
    </row>
    <row r="27" spans="13:13">
      <c r="M27" s="31"/>
    </row>
    <row r="28" spans="13:13">
      <c r="M28" s="31"/>
    </row>
    <row r="29" spans="13:13">
      <c r="M29" s="31"/>
    </row>
    <row r="30" spans="13:13">
      <c r="M30" s="31"/>
    </row>
    <row r="31" spans="13:13">
      <c r="M31" s="31"/>
    </row>
    <row r="32" spans="13:13">
      <c r="M32" s="31"/>
    </row>
    <row r="33" spans="13:13">
      <c r="M33" s="31"/>
    </row>
    <row r="34" spans="13:13">
      <c r="M34" s="31"/>
    </row>
    <row r="35" spans="13:13">
      <c r="M35" s="31"/>
    </row>
    <row r="36" spans="13:13">
      <c r="M36" s="31"/>
    </row>
    <row r="37" spans="13:13">
      <c r="M37" s="31"/>
    </row>
    <row r="38" spans="13:13">
      <c r="M38" s="31"/>
    </row>
    <row r="39" spans="13:13">
      <c r="M39" s="31"/>
    </row>
    <row r="40" spans="13:13">
      <c r="M40" s="31"/>
    </row>
    <row r="41" spans="13:13">
      <c r="M41" s="31"/>
    </row>
    <row r="42" spans="13:13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1"/>
  <sheetViews>
    <sheetView rightToLeft="1" view="pageBreakPreview" zoomScaleNormal="100" zoomScaleSheetLayoutView="100" workbookViewId="0">
      <selection activeCell="G22" sqref="G22"/>
    </sheetView>
  </sheetViews>
  <sheetFormatPr defaultColWidth="9.140625" defaultRowHeight="22.5"/>
  <cols>
    <col min="1" max="1" width="26.140625" style="137" bestFit="1" customWidth="1"/>
    <col min="2" max="2" width="1" style="137" customWidth="1"/>
    <col min="3" max="3" width="32.5703125" style="137" bestFit="1" customWidth="1"/>
    <col min="4" max="4" width="1" style="137" customWidth="1"/>
    <col min="5" max="5" width="15.42578125" style="139" bestFit="1" customWidth="1"/>
    <col min="6" max="6" width="1" style="137" customWidth="1"/>
    <col min="7" max="7" width="32.5703125" style="137" bestFit="1" customWidth="1"/>
    <col min="8" max="8" width="1" style="137" customWidth="1"/>
    <col min="9" max="9" width="13.5703125" style="139" bestFit="1" customWidth="1"/>
    <col min="10" max="10" width="1" style="137" customWidth="1"/>
    <col min="11" max="11" width="9.140625" style="137" customWidth="1"/>
    <col min="12" max="16384" width="9.140625" style="137"/>
  </cols>
  <sheetData>
    <row r="2" spans="1:14" ht="24">
      <c r="A2" s="308" t="s">
        <v>51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4" ht="24">
      <c r="A3" s="308" t="str">
        <f>'سرمایه‌گذاری در اوراق بهادار '!A3:Q3</f>
        <v>صورت وضعیت درآمدها</v>
      </c>
      <c r="B3" s="308" t="s">
        <v>18</v>
      </c>
      <c r="C3" s="308" t="s">
        <v>18</v>
      </c>
      <c r="D3" s="308" t="s">
        <v>18</v>
      </c>
      <c r="E3" s="308"/>
      <c r="F3" s="308"/>
      <c r="G3" s="308"/>
      <c r="H3" s="308"/>
      <c r="I3" s="308"/>
      <c r="J3" s="308"/>
      <c r="K3" s="308"/>
    </row>
    <row r="4" spans="1:14" ht="26.25">
      <c r="A4" s="295" t="str">
        <f>'سرمایه‌گذاری در اوراق بهادار '!A4:Q4</f>
        <v>برای ماه منتهی به 1403/08/30</v>
      </c>
      <c r="B4" s="295" t="s">
        <v>71</v>
      </c>
      <c r="C4" s="295" t="s">
        <v>0</v>
      </c>
      <c r="D4" s="295" t="s">
        <v>0</v>
      </c>
      <c r="E4" s="295"/>
      <c r="F4" s="295"/>
      <c r="G4" s="295"/>
      <c r="H4" s="295"/>
      <c r="I4" s="295"/>
      <c r="J4" s="295"/>
      <c r="K4" s="295"/>
      <c r="L4" s="91"/>
    </row>
    <row r="5" spans="1:14" ht="24">
      <c r="B5" s="138"/>
      <c r="C5" s="138"/>
      <c r="D5" s="138"/>
      <c r="E5" s="138"/>
      <c r="F5" s="138"/>
      <c r="G5" s="138"/>
    </row>
    <row r="6" spans="1:14" ht="28.5">
      <c r="A6" s="299" t="s">
        <v>61</v>
      </c>
      <c r="B6" s="299"/>
      <c r="C6" s="299"/>
      <c r="D6" s="299"/>
      <c r="E6" s="299"/>
      <c r="F6" s="299"/>
      <c r="G6" s="299"/>
      <c r="H6" s="299"/>
      <c r="I6" s="299"/>
      <c r="J6" s="299"/>
    </row>
    <row r="7" spans="1:14" ht="28.5">
      <c r="A7" s="100"/>
      <c r="B7" s="100"/>
      <c r="C7" s="100"/>
      <c r="D7" s="100"/>
      <c r="E7" s="140"/>
      <c r="F7" s="100"/>
      <c r="G7" s="100"/>
      <c r="H7" s="100"/>
      <c r="I7" s="140"/>
      <c r="J7" s="100"/>
    </row>
    <row r="8" spans="1:14" ht="24.75" thickBot="1">
      <c r="A8" s="309" t="s">
        <v>41</v>
      </c>
      <c r="B8" s="309" t="s">
        <v>41</v>
      </c>
      <c r="C8" s="309" t="str">
        <f>'درآمد ناشی از فروش '!C7</f>
        <v>طی آبان ماه</v>
      </c>
      <c r="D8" s="309" t="s">
        <v>20</v>
      </c>
      <c r="E8" s="309" t="s">
        <v>20</v>
      </c>
      <c r="G8" s="309" t="str">
        <f>'درآمد ناشی از فروش '!K7</f>
        <v>از ابتدای سال مالی تا پایان آبان ماه</v>
      </c>
      <c r="H8" s="309" t="s">
        <v>21</v>
      </c>
      <c r="I8" s="309" t="s">
        <v>21</v>
      </c>
    </row>
    <row r="9" spans="1:14" ht="32.25" thickBot="1">
      <c r="A9" s="141" t="s">
        <v>42</v>
      </c>
      <c r="C9" s="141" t="s">
        <v>43</v>
      </c>
      <c r="E9" s="142" t="s">
        <v>44</v>
      </c>
      <c r="G9" s="141" t="s">
        <v>43</v>
      </c>
      <c r="I9" s="142" t="s">
        <v>44</v>
      </c>
    </row>
    <row r="10" spans="1:14" ht="24.75">
      <c r="A10" s="98" t="s">
        <v>49</v>
      </c>
      <c r="B10" s="98"/>
      <c r="C10" s="161">
        <v>966412</v>
      </c>
      <c r="D10" s="143"/>
      <c r="E10" s="144">
        <f>C10/$C$15</f>
        <v>0.75007237518675907</v>
      </c>
      <c r="F10" s="143"/>
      <c r="G10" s="160">
        <v>648907731</v>
      </c>
      <c r="H10" s="143"/>
      <c r="I10" s="144">
        <f>G10/$G$15</f>
        <v>0.98640603508035796</v>
      </c>
      <c r="K10" s="145"/>
      <c r="L10" s="146"/>
      <c r="M10" s="145"/>
      <c r="N10" s="146"/>
    </row>
    <row r="11" spans="1:14" ht="24.75">
      <c r="A11" s="98" t="s">
        <v>76</v>
      </c>
      <c r="B11" s="98"/>
      <c r="C11" s="161">
        <v>304596</v>
      </c>
      <c r="D11" s="143"/>
      <c r="E11" s="144">
        <f t="shared" ref="E11:E14" si="0">C11/$C$15</f>
        <v>0.23640956982362185</v>
      </c>
      <c r="F11" s="143"/>
      <c r="G11" s="161">
        <v>3149138</v>
      </c>
      <c r="H11" s="143"/>
      <c r="I11" s="144">
        <f t="shared" ref="I11:I14" si="1">G11/$G$15</f>
        <v>4.787011434913677E-3</v>
      </c>
      <c r="K11" s="145"/>
      <c r="L11" s="146"/>
      <c r="M11" s="145"/>
      <c r="N11" s="146"/>
    </row>
    <row r="12" spans="1:14" ht="24.75">
      <c r="A12" s="98" t="s">
        <v>83</v>
      </c>
      <c r="B12" s="98"/>
      <c r="C12" s="161">
        <v>4131</v>
      </c>
      <c r="D12" s="143"/>
      <c r="E12" s="144">
        <f t="shared" si="0"/>
        <v>3.206240176960242E-3</v>
      </c>
      <c r="F12" s="143"/>
      <c r="G12" s="161">
        <v>48048</v>
      </c>
      <c r="H12" s="143"/>
      <c r="I12" s="144">
        <f t="shared" si="1"/>
        <v>7.303786795774982E-5</v>
      </c>
      <c r="K12" s="145"/>
      <c r="L12" s="146"/>
      <c r="M12" s="145"/>
      <c r="N12" s="146"/>
    </row>
    <row r="13" spans="1:14" ht="24.75">
      <c r="A13" s="98" t="s">
        <v>84</v>
      </c>
      <c r="B13" s="98"/>
      <c r="C13" s="161">
        <v>4685</v>
      </c>
      <c r="D13" s="143"/>
      <c r="E13" s="144">
        <f t="shared" si="0"/>
        <v>3.6362225197430972E-3</v>
      </c>
      <c r="F13" s="143"/>
      <c r="G13" s="161">
        <v>37709</v>
      </c>
      <c r="H13" s="143"/>
      <c r="I13" s="144">
        <f t="shared" si="1"/>
        <v>5.732153186019788E-5</v>
      </c>
      <c r="K13" s="145"/>
      <c r="L13" s="146"/>
      <c r="M13" s="145"/>
      <c r="N13" s="146"/>
    </row>
    <row r="14" spans="1:14" ht="24.75">
      <c r="A14" s="98" t="s">
        <v>104</v>
      </c>
      <c r="B14" s="98"/>
      <c r="C14" s="161">
        <v>8601</v>
      </c>
      <c r="D14" s="143"/>
      <c r="E14" s="144">
        <f t="shared" si="0"/>
        <v>6.6755922929157691E-3</v>
      </c>
      <c r="F14" s="143"/>
      <c r="G14" s="162">
        <v>5707902</v>
      </c>
      <c r="H14" s="143"/>
      <c r="I14" s="144">
        <f t="shared" si="1"/>
        <v>8.6765940849104252E-3</v>
      </c>
      <c r="K14" s="145"/>
      <c r="L14" s="146"/>
      <c r="M14" s="145"/>
      <c r="N14" s="146"/>
    </row>
    <row r="15" spans="1:14" s="91" customFormat="1" ht="36.75" customHeight="1" thickBot="1">
      <c r="C15" s="273">
        <f>SUM(C10:C14)</f>
        <v>1288425</v>
      </c>
      <c r="D15" s="143">
        <f t="shared" ref="D15:J15" si="2">SUM(D10:D12)</f>
        <v>0</v>
      </c>
      <c r="E15" s="147">
        <f>SUM(E10:E14)</f>
        <v>1</v>
      </c>
      <c r="F15" s="143">
        <f t="shared" si="2"/>
        <v>0</v>
      </c>
      <c r="G15" s="273">
        <f>SUM(G10:G14)</f>
        <v>657850528</v>
      </c>
      <c r="H15" s="143">
        <f t="shared" si="2"/>
        <v>0</v>
      </c>
      <c r="I15" s="147">
        <f>SUM(I10:I14)</f>
        <v>1</v>
      </c>
      <c r="J15" s="91">
        <f t="shared" si="2"/>
        <v>0</v>
      </c>
      <c r="K15" s="97"/>
    </row>
    <row r="16" spans="1:14" ht="23.25" thickTop="1">
      <c r="C16" s="148"/>
      <c r="G16" s="148"/>
      <c r="K16" s="149"/>
    </row>
    <row r="17" spans="3:11">
      <c r="C17" s="148"/>
      <c r="E17" s="198"/>
      <c r="G17" s="148"/>
      <c r="I17" s="198"/>
      <c r="K17" s="149"/>
    </row>
    <row r="18" spans="3:11">
      <c r="C18" s="222"/>
      <c r="E18" s="221"/>
      <c r="G18" s="148"/>
      <c r="I18" s="220"/>
      <c r="K18" s="149"/>
    </row>
    <row r="19" spans="3:11">
      <c r="C19" s="223"/>
      <c r="E19" s="221"/>
      <c r="G19" s="145"/>
      <c r="I19" s="220"/>
      <c r="K19" s="149"/>
    </row>
    <row r="20" spans="3:11">
      <c r="C20" s="223"/>
      <c r="E20" s="221"/>
      <c r="G20" s="145"/>
      <c r="I20" s="220"/>
      <c r="K20" s="149"/>
    </row>
    <row r="21" spans="3:11">
      <c r="C21" s="222"/>
      <c r="E21" s="221"/>
      <c r="G21" s="148"/>
      <c r="I21" s="220"/>
      <c r="K21" s="149"/>
    </row>
    <row r="22" spans="3:11" ht="24.75">
      <c r="C22" s="224"/>
      <c r="E22" s="221"/>
      <c r="G22" s="210"/>
      <c r="I22" s="220"/>
      <c r="K22" s="149"/>
    </row>
    <row r="23" spans="3:11" ht="24.75">
      <c r="C23" s="210"/>
      <c r="G23" s="210"/>
      <c r="K23" s="149"/>
    </row>
    <row r="24" spans="3:11" ht="24.75">
      <c r="C24" s="210"/>
      <c r="G24" s="210"/>
      <c r="K24" s="149"/>
    </row>
    <row r="25" spans="3:11" ht="24.75">
      <c r="C25" s="210"/>
      <c r="G25" s="210"/>
      <c r="K25" s="149"/>
    </row>
    <row r="26" spans="3:11" ht="24.75">
      <c r="C26" s="210"/>
      <c r="G26" s="210"/>
      <c r="K26" s="149"/>
    </row>
    <row r="27" spans="3:11" ht="24.75">
      <c r="C27" s="210"/>
      <c r="K27" s="149"/>
    </row>
    <row r="28" spans="3:11">
      <c r="C28" s="145"/>
      <c r="G28" s="145"/>
      <c r="K28" s="149"/>
    </row>
    <row r="29" spans="3:11">
      <c r="C29" s="148"/>
      <c r="G29" s="148"/>
      <c r="K29" s="149"/>
    </row>
    <row r="30" spans="3:11">
      <c r="K30" s="149"/>
    </row>
    <row r="31" spans="3:11">
      <c r="K31" s="149"/>
    </row>
    <row r="32" spans="3:11">
      <c r="K32" s="149"/>
    </row>
    <row r="33" spans="11:11">
      <c r="K33" s="149"/>
    </row>
    <row r="34" spans="11:11">
      <c r="K34" s="149"/>
    </row>
    <row r="35" spans="11:11">
      <c r="K35" s="149"/>
    </row>
    <row r="36" spans="11:11">
      <c r="K36" s="149"/>
    </row>
    <row r="37" spans="11:11">
      <c r="K37" s="149"/>
    </row>
    <row r="38" spans="11:11">
      <c r="K38" s="149"/>
    </row>
    <row r="39" spans="11:11">
      <c r="K39" s="149"/>
    </row>
    <row r="40" spans="11:11">
      <c r="K40" s="149"/>
    </row>
    <row r="41" spans="11:11">
      <c r="K41" s="149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E18" sqref="E18"/>
    </sheetView>
  </sheetViews>
  <sheetFormatPr defaultColWidth="12.140625" defaultRowHeight="22.5"/>
  <cols>
    <col min="1" max="1" width="42.42578125" style="137" bestFit="1" customWidth="1"/>
    <col min="2" max="2" width="0.5703125" style="137" customWidth="1"/>
    <col min="3" max="3" width="23.42578125" style="137" bestFit="1" customWidth="1"/>
    <col min="4" max="4" width="0.7109375" style="137" customWidth="1"/>
    <col min="5" max="5" width="43.7109375" style="137" customWidth="1"/>
    <col min="6" max="6" width="12.7109375" style="137" bestFit="1" customWidth="1"/>
    <col min="7" max="7" width="14" style="137" bestFit="1" customWidth="1"/>
    <col min="8" max="16384" width="12.140625" style="137"/>
  </cols>
  <sheetData>
    <row r="2" spans="1:13" ht="24">
      <c r="A2" s="308" t="s">
        <v>51</v>
      </c>
      <c r="B2" s="308"/>
      <c r="C2" s="308"/>
      <c r="D2" s="308"/>
      <c r="E2" s="308"/>
    </row>
    <row r="3" spans="1:13" ht="24">
      <c r="A3" s="308" t="s">
        <v>18</v>
      </c>
      <c r="B3" s="308" t="s">
        <v>18</v>
      </c>
      <c r="C3" s="308" t="s">
        <v>18</v>
      </c>
      <c r="D3" s="308" t="s">
        <v>18</v>
      </c>
      <c r="E3" s="308"/>
    </row>
    <row r="4" spans="1:13" ht="24">
      <c r="A4" s="308" t="str">
        <f>'درآمد سپرده بانکی '!A4:K4</f>
        <v>برای ماه منتهی به 1403/08/30</v>
      </c>
      <c r="B4" s="308" t="s">
        <v>0</v>
      </c>
      <c r="C4" s="308" t="s">
        <v>0</v>
      </c>
      <c r="D4" s="308" t="s">
        <v>0</v>
      </c>
      <c r="E4" s="308"/>
    </row>
    <row r="5" spans="1:13" ht="24">
      <c r="A5" s="138"/>
      <c r="B5" s="138"/>
      <c r="C5" s="138"/>
      <c r="D5" s="138"/>
      <c r="E5" s="138"/>
    </row>
    <row r="6" spans="1:13" ht="28.5">
      <c r="A6" s="299" t="s">
        <v>63</v>
      </c>
      <c r="B6" s="299"/>
      <c r="C6" s="299"/>
      <c r="D6" s="299"/>
      <c r="E6" s="299"/>
    </row>
    <row r="7" spans="1:13" ht="28.5">
      <c r="A7" s="100"/>
      <c r="B7" s="100"/>
      <c r="C7" s="100"/>
      <c r="D7" s="100"/>
      <c r="E7" s="100"/>
    </row>
    <row r="8" spans="1:13" ht="24.75" thickBot="1">
      <c r="A8" s="308" t="s">
        <v>45</v>
      </c>
      <c r="C8" s="150" t="str">
        <f>'درآمد ناشی از فروش '!C7</f>
        <v>طی آبان ماه</v>
      </c>
      <c r="E8" s="151" t="str">
        <f>'درآمد ناشی از فروش '!K7</f>
        <v>از ابتدای سال مالی تا پایان آبان ماه</v>
      </c>
      <c r="G8" s="96"/>
    </row>
    <row r="9" spans="1:13" ht="24.75" thickBot="1">
      <c r="A9" s="309" t="s">
        <v>45</v>
      </c>
      <c r="C9" s="150" t="s">
        <v>15</v>
      </c>
      <c r="E9" s="150" t="s">
        <v>15</v>
      </c>
      <c r="G9" s="96"/>
    </row>
    <row r="10" spans="1:13" ht="24">
      <c r="A10" s="152" t="s">
        <v>50</v>
      </c>
      <c r="C10" s="192">
        <v>0</v>
      </c>
      <c r="E10" s="160">
        <v>2897379514</v>
      </c>
      <c r="F10" s="96"/>
      <c r="G10" s="145"/>
      <c r="H10" s="145"/>
      <c r="I10" s="145"/>
      <c r="J10" s="145"/>
      <c r="K10" s="145"/>
    </row>
    <row r="11" spans="1:13" ht="24">
      <c r="A11" s="152" t="s">
        <v>75</v>
      </c>
      <c r="C11" s="162">
        <v>106208463</v>
      </c>
      <c r="E11" s="162">
        <v>463449382</v>
      </c>
      <c r="F11" s="96"/>
      <c r="G11" s="145"/>
      <c r="H11" s="145"/>
      <c r="I11" s="145"/>
      <c r="J11" s="145"/>
      <c r="K11" s="145"/>
    </row>
    <row r="12" spans="1:13" ht="27" thickBot="1">
      <c r="A12" s="152" t="s">
        <v>26</v>
      </c>
      <c r="C12" s="274">
        <f>SUM(C10:C11)</f>
        <v>106208463</v>
      </c>
      <c r="D12" s="91"/>
      <c r="E12" s="275">
        <f>SUM(E10:E11)</f>
        <v>3360828896</v>
      </c>
    </row>
    <row r="13" spans="1:13" ht="23.25" thickTop="1">
      <c r="M13" s="149"/>
    </row>
    <row r="14" spans="1:13">
      <c r="A14"/>
      <c r="B14"/>
      <c r="C14" s="215"/>
      <c r="D14"/>
      <c r="E14" s="215"/>
      <c r="F14" s="215"/>
      <c r="G14"/>
      <c r="H14"/>
      <c r="M14" s="149"/>
    </row>
    <row r="15" spans="1:13">
      <c r="A15"/>
      <c r="B15"/>
      <c r="C15" s="215"/>
      <c r="D15"/>
      <c r="E15" s="215"/>
      <c r="F15" s="215"/>
      <c r="G15"/>
      <c r="H15"/>
      <c r="M15" s="149"/>
    </row>
    <row r="16" spans="1:13">
      <c r="A16"/>
      <c r="B16"/>
      <c r="C16"/>
      <c r="D16"/>
      <c r="E16" s="215"/>
      <c r="F16"/>
      <c r="G16"/>
      <c r="H16"/>
      <c r="M16" s="149"/>
    </row>
    <row r="17" spans="1:13">
      <c r="A17"/>
      <c r="B17"/>
      <c r="C17" s="215"/>
      <c r="D17"/>
      <c r="E17" s="215"/>
      <c r="F17"/>
      <c r="G17"/>
      <c r="H17"/>
      <c r="M17" s="149"/>
    </row>
    <row r="18" spans="1:13">
      <c r="A18"/>
      <c r="B18"/>
      <c r="C18" s="230"/>
      <c r="D18"/>
      <c r="E18" s="230"/>
      <c r="F18"/>
      <c r="G18"/>
      <c r="H18"/>
      <c r="M18" s="149"/>
    </row>
    <row r="19" spans="1:13">
      <c r="A19"/>
      <c r="B19"/>
      <c r="C19"/>
      <c r="D19"/>
      <c r="E19" s="230"/>
      <c r="F19"/>
      <c r="G19"/>
      <c r="H19"/>
      <c r="M19" s="149"/>
    </row>
    <row r="20" spans="1:13">
      <c r="A20"/>
      <c r="B20"/>
      <c r="C20" s="215"/>
      <c r="D20"/>
      <c r="E20" s="215"/>
      <c r="F20"/>
      <c r="G20"/>
      <c r="H20"/>
      <c r="M20" s="149"/>
    </row>
    <row r="21" spans="1:13">
      <c r="A21"/>
      <c r="B21"/>
      <c r="C21" s="230"/>
      <c r="D21"/>
      <c r="E21" s="230"/>
      <c r="F21"/>
      <c r="G21"/>
      <c r="H21"/>
      <c r="M21" s="149"/>
    </row>
    <row r="22" spans="1:13">
      <c r="A22"/>
      <c r="B22"/>
      <c r="C22"/>
      <c r="D22"/>
      <c r="E22"/>
      <c r="F22"/>
      <c r="G22"/>
      <c r="H22"/>
      <c r="M22" s="149"/>
    </row>
    <row r="23" spans="1:13">
      <c r="A23"/>
      <c r="B23"/>
      <c r="C23"/>
      <c r="D23"/>
      <c r="E23"/>
      <c r="F23"/>
      <c r="G23"/>
      <c r="H23"/>
      <c r="M23" s="149"/>
    </row>
    <row r="24" spans="1:13">
      <c r="A24"/>
      <c r="B24"/>
      <c r="C24"/>
      <c r="D24"/>
      <c r="E24"/>
      <c r="F24"/>
      <c r="G24"/>
      <c r="H24"/>
      <c r="M24" s="149"/>
    </row>
    <row r="25" spans="1:13">
      <c r="A25"/>
      <c r="B25"/>
      <c r="C25"/>
      <c r="D25"/>
      <c r="E25"/>
      <c r="F25"/>
      <c r="G25"/>
      <c r="H25"/>
      <c r="M25" s="149"/>
    </row>
    <row r="26" spans="1:13">
      <c r="A26"/>
      <c r="B26"/>
      <c r="C26"/>
      <c r="D26"/>
      <c r="E26"/>
      <c r="F26"/>
      <c r="G26"/>
      <c r="H26"/>
      <c r="M26" s="149"/>
    </row>
    <row r="27" spans="1:13">
      <c r="A27"/>
      <c r="B27"/>
      <c r="C27"/>
      <c r="D27"/>
      <c r="E27"/>
      <c r="F27"/>
      <c r="G27"/>
      <c r="H27"/>
      <c r="M27" s="149"/>
    </row>
    <row r="28" spans="1:13">
      <c r="A28"/>
      <c r="B28"/>
      <c r="C28"/>
      <c r="D28"/>
      <c r="E28"/>
      <c r="F28"/>
      <c r="G28"/>
      <c r="H28"/>
      <c r="M28" s="149"/>
    </row>
    <row r="29" spans="1:13">
      <c r="A29"/>
      <c r="B29"/>
      <c r="C29"/>
      <c r="D29"/>
      <c r="E29"/>
      <c r="F29"/>
      <c r="G29"/>
      <c r="H29"/>
      <c r="M29" s="149"/>
    </row>
    <row r="30" spans="1:13">
      <c r="A30"/>
      <c r="B30"/>
      <c r="C30"/>
      <c r="D30"/>
      <c r="E30"/>
      <c r="F30"/>
      <c r="G30"/>
      <c r="H30"/>
      <c r="M30" s="149"/>
    </row>
    <row r="31" spans="1:13">
      <c r="A31"/>
      <c r="B31"/>
      <c r="C31"/>
      <c r="D31"/>
      <c r="E31"/>
      <c r="F31"/>
      <c r="G31"/>
      <c r="H31"/>
      <c r="M31" s="149"/>
    </row>
    <row r="32" spans="1:13">
      <c r="A32"/>
      <c r="B32"/>
      <c r="C32"/>
      <c r="D32"/>
      <c r="E32"/>
      <c r="F32"/>
      <c r="G32"/>
      <c r="H32"/>
      <c r="M32" s="149"/>
    </row>
    <row r="33" spans="13:13">
      <c r="M33" s="149"/>
    </row>
    <row r="34" spans="13:13">
      <c r="M34" s="149"/>
    </row>
    <row r="35" spans="13:13">
      <c r="M35" s="149"/>
    </row>
    <row r="36" spans="13:13">
      <c r="M36" s="149"/>
    </row>
    <row r="37" spans="13:13">
      <c r="M37" s="149"/>
    </row>
    <row r="38" spans="13:13">
      <c r="M38" s="149"/>
    </row>
    <row r="39" spans="13:13">
      <c r="M39" s="149"/>
    </row>
    <row r="40" spans="13:13">
      <c r="M40" s="149"/>
    </row>
    <row r="41" spans="13:13">
      <c r="M41" s="149"/>
    </row>
    <row r="42" spans="13:13">
      <c r="M42" s="14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Leili Kamyab</cp:lastModifiedBy>
  <cp:lastPrinted>2023-04-24T13:57:09Z</cp:lastPrinted>
  <dcterms:created xsi:type="dcterms:W3CDTF">2019-07-05T09:08:54Z</dcterms:created>
  <dcterms:modified xsi:type="dcterms:W3CDTF">2024-11-27T08:47:25Z</dcterms:modified>
</cp:coreProperties>
</file>