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4 صندوق آهنگ سهام کیان\گزارش ماهانه\سال 1403\آذر 09\"/>
    </mc:Choice>
  </mc:AlternateContent>
  <xr:revisionPtr revIDLastSave="0" documentId="13_ncr:1_{E0BBAEC9-654E-4B41-8CD8-27B9A9E43132}" xr6:coauthVersionLast="47" xr6:coauthVersionMax="47" xr10:uidLastSave="{00000000-0000-0000-0000-000000000000}"/>
  <bookViews>
    <workbookView xWindow="-120" yWindow="-120" windowWidth="29040" windowHeight="15720" tabRatio="811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رمایه‌گذاری در سهام " sheetId="11" r:id="rId6"/>
    <sheet name="سرمایه‌گذاری در اوراق بهادار " sheetId="18" r:id="rId7"/>
    <sheet name="درآمد سپرده بانکی " sheetId="13" r:id="rId8"/>
    <sheet name="سایر درآمدها " sheetId="14" r:id="rId9"/>
    <sheet name="درآمد سود سهام " sheetId="8" r:id="rId10"/>
    <sheet name="سود اوراق بهادار" sheetId="22" r:id="rId11"/>
    <sheet name="سودسپرده بانکی " sheetId="7" r:id="rId12"/>
    <sheet name="درآمد ناشی از فروش " sheetId="9" r:id="rId13"/>
    <sheet name="درآمد ناشی از تغییر قیمت اوراق " sheetId="10" r:id="rId14"/>
  </sheets>
  <definedNames>
    <definedName name="_xlnm._FilterDatabase" localSheetId="7" hidden="1">'درآمد سپرده بانکی '!$A$9:$K$9</definedName>
    <definedName name="_xlnm._FilterDatabase" localSheetId="13" hidden="1">'درآمد ناشی از تغییر قیمت اوراق '!$A$8:$S$8</definedName>
    <definedName name="_xlnm._FilterDatabase" localSheetId="12" hidden="1">'درآمد ناشی از فروش '!$A$8:$Q$8</definedName>
    <definedName name="_xlnm._FilterDatabase" localSheetId="8" hidden="1">'سایر درآمدها '!$A$9:$M$9</definedName>
    <definedName name="_xlnm._FilterDatabase" localSheetId="5" hidden="1">'سرمایه‌گذاری در سهام '!$A$9:$AA$9</definedName>
    <definedName name="_xlnm._FilterDatabase" localSheetId="1" hidden="1">سهام!$G$36:$G$59</definedName>
    <definedName name="_xlnm._FilterDatabase" localSheetId="10" hidden="1">'سود اوراق بهادار'!$A$8:$M$8</definedName>
    <definedName name="_xlnm._FilterDatabase" localSheetId="11" hidden="1">'سودسپرده بانکی '!$A$8:$M$8</definedName>
    <definedName name="aaa">'درآمد ناشی از تغییر قیمت اوراق '!$A$9:$A$27</definedName>
    <definedName name="_xlnm.Print_Area" localSheetId="2">اوراق!$A$1:$AK$13</definedName>
    <definedName name="_xlnm.Print_Area" localSheetId="4">'جمع درآمدها'!$A$1:$I$13</definedName>
    <definedName name="_xlnm.Print_Area" localSheetId="7">'درآمد سپرده بانکی '!$A$1:$J$15</definedName>
    <definedName name="_xlnm.Print_Area" localSheetId="9">'درآمد سود سهام '!$A$1:$S$27</definedName>
    <definedName name="_xlnm.Print_Area" localSheetId="13">'درآمد ناشی از تغییر قیمت اوراق '!$A$1:$Q$32</definedName>
    <definedName name="_xlnm.Print_Area" localSheetId="12">'درآمد ناشی از فروش '!$A$1:$Q$39</definedName>
    <definedName name="_xlnm.Print_Area" localSheetId="0">روکش!$A$1:$L$40</definedName>
    <definedName name="_xlnm.Print_Area" localSheetId="8">'سایر درآمدها '!$A$1:$E$13</definedName>
    <definedName name="_xlnm.Print_Area" localSheetId="3">'سپرده '!$A$1:$K$16</definedName>
    <definedName name="_xlnm.Print_Area" localSheetId="6">'سرمایه‌گذاری در اوراق بهادار '!$A$1:$Q$12</definedName>
    <definedName name="_xlnm.Print_Area" localSheetId="5">'سرمایه‌گذاری در سهام '!$A$1:$U$45</definedName>
    <definedName name="_xlnm.Print_Area" localSheetId="1">سهام!$A$1:$Z$35</definedName>
    <definedName name="_xlnm.Print_Area" localSheetId="10">'سود اوراق بهادار'!$A$1:$N$10</definedName>
    <definedName name="_xlnm.Print_Area" localSheetId="11">'سودسپرده بانکی '!$A$1:$N$14</definedName>
    <definedName name="_xlnm.Print_Titles" localSheetId="13">'درآمد ناشی از تغییر قیمت اوراق '!#REF!</definedName>
    <definedName name="_xlnm.Print_Titles" localSheetId="5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10" l="1"/>
  <c r="M31" i="10"/>
  <c r="G31" i="10"/>
  <c r="E31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9" i="10"/>
  <c r="O38" i="9"/>
  <c r="M38" i="9"/>
  <c r="G38" i="9"/>
  <c r="E38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9" i="9"/>
  <c r="I38" i="9" s="1"/>
  <c r="K14" i="7"/>
  <c r="I14" i="7"/>
  <c r="E14" i="7"/>
  <c r="C14" i="7"/>
  <c r="M10" i="7"/>
  <c r="M11" i="7"/>
  <c r="M12" i="7"/>
  <c r="M14" i="7" s="1"/>
  <c r="M13" i="7"/>
  <c r="M9" i="7"/>
  <c r="G10" i="7"/>
  <c r="G11" i="7"/>
  <c r="G12" i="7"/>
  <c r="G13" i="7"/>
  <c r="G9" i="7"/>
  <c r="G14" i="7" s="1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9" i="8"/>
  <c r="Q26" i="8"/>
  <c r="O26" i="8"/>
  <c r="K26" i="8"/>
  <c r="I26" i="8"/>
  <c r="E12" i="14"/>
  <c r="E11" i="15" s="1"/>
  <c r="I11" i="15" s="1"/>
  <c r="C12" i="14"/>
  <c r="I11" i="13"/>
  <c r="I14" i="13"/>
  <c r="I10" i="13"/>
  <c r="E11" i="13"/>
  <c r="E12" i="13"/>
  <c r="E13" i="13"/>
  <c r="E14" i="13"/>
  <c r="G15" i="13"/>
  <c r="C15" i="13"/>
  <c r="M44" i="11"/>
  <c r="C44" i="11"/>
  <c r="K10" i="6"/>
  <c r="K11" i="6"/>
  <c r="K12" i="6"/>
  <c r="K13" i="6"/>
  <c r="K14" i="6"/>
  <c r="K9" i="6"/>
  <c r="I15" i="6"/>
  <c r="G15" i="6"/>
  <c r="E15" i="6"/>
  <c r="C15" i="6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12" i="1"/>
  <c r="W34" i="1"/>
  <c r="U34" i="1"/>
  <c r="O34" i="1"/>
  <c r="K34" i="1"/>
  <c r="G34" i="1"/>
  <c r="E34" i="1"/>
  <c r="I31" i="10" l="1"/>
  <c r="Q31" i="10"/>
  <c r="Q38" i="9"/>
  <c r="M26" i="8"/>
  <c r="E10" i="15"/>
  <c r="I10" i="15" s="1"/>
  <c r="I13" i="13"/>
  <c r="E10" i="13"/>
  <c r="E15" i="13" s="1"/>
  <c r="I12" i="13"/>
  <c r="I15" i="13" s="1"/>
  <c r="K15" i="6"/>
  <c r="Y34" i="1"/>
  <c r="Q11" i="11" l="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S34" i="11" s="1"/>
  <c r="Q35" i="11"/>
  <c r="Q36" i="11"/>
  <c r="Q37" i="11"/>
  <c r="Q38" i="11"/>
  <c r="Q39" i="11"/>
  <c r="Q40" i="11"/>
  <c r="Q41" i="11"/>
  <c r="Q42" i="11"/>
  <c r="Q43" i="11"/>
  <c r="Q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I43" i="11" s="1"/>
  <c r="K43" i="11" s="1"/>
  <c r="E10" i="11"/>
  <c r="F31" i="10"/>
  <c r="H31" i="10"/>
  <c r="J31" i="10"/>
  <c r="L31" i="10"/>
  <c r="N31" i="10"/>
  <c r="P31" i="10"/>
  <c r="F38" i="9"/>
  <c r="F44" i="11"/>
  <c r="H44" i="11"/>
  <c r="J44" i="11"/>
  <c r="L44" i="11"/>
  <c r="N44" i="11"/>
  <c r="P44" i="11"/>
  <c r="R44" i="11"/>
  <c r="D44" i="11"/>
  <c r="Q33" i="1"/>
  <c r="AA33" i="1" s="1"/>
  <c r="C8" i="18"/>
  <c r="S40" i="11" l="1"/>
  <c r="S16" i="11"/>
  <c r="S22" i="11"/>
  <c r="S28" i="11"/>
  <c r="S39" i="11"/>
  <c r="S33" i="11"/>
  <c r="S27" i="11"/>
  <c r="S21" i="11"/>
  <c r="S15" i="11"/>
  <c r="S38" i="11"/>
  <c r="S32" i="11"/>
  <c r="S26" i="11"/>
  <c r="S20" i="11"/>
  <c r="S14" i="11"/>
  <c r="S43" i="11"/>
  <c r="S37" i="11"/>
  <c r="S31" i="11"/>
  <c r="S25" i="11"/>
  <c r="S19" i="11"/>
  <c r="S13" i="11"/>
  <c r="O44" i="11"/>
  <c r="S42" i="11"/>
  <c r="S36" i="11"/>
  <c r="S30" i="11"/>
  <c r="S24" i="11"/>
  <c r="S18" i="11"/>
  <c r="S12" i="11"/>
  <c r="E44" i="11"/>
  <c r="S41" i="11"/>
  <c r="S35" i="11"/>
  <c r="S29" i="11"/>
  <c r="S23" i="11"/>
  <c r="S17" i="11"/>
  <c r="S11" i="11"/>
  <c r="Q44" i="11"/>
  <c r="S10" i="11"/>
  <c r="S26" i="8"/>
  <c r="S44" i="11" l="1"/>
  <c r="U10" i="11"/>
  <c r="U43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I35" i="11" s="1"/>
  <c r="G36" i="11"/>
  <c r="G37" i="11"/>
  <c r="G38" i="11"/>
  <c r="G39" i="11"/>
  <c r="G40" i="11"/>
  <c r="G41" i="11"/>
  <c r="G42" i="11"/>
  <c r="G10" i="11"/>
  <c r="Q13" i="1"/>
  <c r="AA13" i="1" s="1"/>
  <c r="Q12" i="1"/>
  <c r="AA12" i="1" s="1"/>
  <c r="I7" i="8"/>
  <c r="C8" i="14"/>
  <c r="C8" i="13"/>
  <c r="I38" i="11" l="1"/>
  <c r="K38" i="11" s="1"/>
  <c r="I32" i="11"/>
  <c r="K32" i="11" s="1"/>
  <c r="I26" i="11"/>
  <c r="K26" i="11" s="1"/>
  <c r="I20" i="11"/>
  <c r="K20" i="11" s="1"/>
  <c r="I14" i="11"/>
  <c r="K14" i="11" s="1"/>
  <c r="I42" i="11"/>
  <c r="K42" i="11" s="1"/>
  <c r="I10" i="11"/>
  <c r="G44" i="11"/>
  <c r="I37" i="11"/>
  <c r="K37" i="11" s="1"/>
  <c r="I31" i="11"/>
  <c r="K31" i="11" s="1"/>
  <c r="I25" i="11"/>
  <c r="K25" i="11" s="1"/>
  <c r="I19" i="11"/>
  <c r="K19" i="11" s="1"/>
  <c r="I13" i="11"/>
  <c r="K13" i="11" s="1"/>
  <c r="I36" i="11"/>
  <c r="K36" i="11" s="1"/>
  <c r="I30" i="11"/>
  <c r="K30" i="11" s="1"/>
  <c r="I24" i="11"/>
  <c r="K24" i="11" s="1"/>
  <c r="I18" i="11"/>
  <c r="K18" i="11" s="1"/>
  <c r="I12" i="11"/>
  <c r="K12" i="11" s="1"/>
  <c r="I29" i="11"/>
  <c r="K29" i="11" s="1"/>
  <c r="I23" i="11"/>
  <c r="K23" i="11" s="1"/>
  <c r="I17" i="11"/>
  <c r="K17" i="11" s="1"/>
  <c r="I11" i="11"/>
  <c r="K11" i="11" s="1"/>
  <c r="I40" i="11"/>
  <c r="K40" i="11" s="1"/>
  <c r="I34" i="11"/>
  <c r="K34" i="11" s="1"/>
  <c r="I28" i="11"/>
  <c r="K28" i="11" s="1"/>
  <c r="I22" i="11"/>
  <c r="K22" i="11" s="1"/>
  <c r="I16" i="11"/>
  <c r="K16" i="11" s="1"/>
  <c r="I41" i="11"/>
  <c r="K41" i="11" s="1"/>
  <c r="I39" i="11"/>
  <c r="K39" i="11" s="1"/>
  <c r="I33" i="11"/>
  <c r="K33" i="11" s="1"/>
  <c r="I27" i="11"/>
  <c r="K27" i="11" s="1"/>
  <c r="I21" i="11"/>
  <c r="K21" i="11" s="1"/>
  <c r="I15" i="11"/>
  <c r="K15" i="11" s="1"/>
  <c r="K35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4" i="11" l="1"/>
  <c r="K10" i="11"/>
  <c r="I44" i="11"/>
  <c r="Q32" i="1"/>
  <c r="AA32" i="1" s="1"/>
  <c r="Q31" i="1"/>
  <c r="AA31" i="1" s="1"/>
  <c r="Q30" i="1"/>
  <c r="AA30" i="1" s="1"/>
  <c r="Q29" i="1"/>
  <c r="AA29" i="1" s="1"/>
  <c r="Q28" i="1"/>
  <c r="AA28" i="1" s="1"/>
  <c r="Q27" i="1"/>
  <c r="AA27" i="1" s="1"/>
  <c r="Q26" i="1"/>
  <c r="AA26" i="1" s="1"/>
  <c r="Q25" i="1"/>
  <c r="AA25" i="1" s="1"/>
  <c r="Q24" i="1"/>
  <c r="AA24" i="1" s="1"/>
  <c r="Q23" i="1"/>
  <c r="AA23" i="1" s="1"/>
  <c r="Q22" i="1"/>
  <c r="AA22" i="1" s="1"/>
  <c r="Q21" i="1"/>
  <c r="AA21" i="1" s="1"/>
  <c r="Q20" i="1"/>
  <c r="AA20" i="1" s="1"/>
  <c r="Q19" i="1"/>
  <c r="AA19" i="1" s="1"/>
  <c r="Q18" i="1"/>
  <c r="AA18" i="1" s="1"/>
  <c r="Q17" i="1"/>
  <c r="AA17" i="1" s="1"/>
  <c r="Q16" i="1"/>
  <c r="AA16" i="1" s="1"/>
  <c r="Q15" i="1"/>
  <c r="AA15" i="1" s="1"/>
  <c r="Q14" i="1"/>
  <c r="AA14" i="1" s="1"/>
  <c r="K44" i="11" l="1"/>
  <c r="E9" i="15"/>
  <c r="I9" i="15" l="1"/>
  <c r="I12" i="15" s="1"/>
  <c r="E12" i="15"/>
  <c r="A4" i="6"/>
  <c r="G10" i="15" l="1"/>
  <c r="G11" i="15"/>
  <c r="G9" i="15"/>
  <c r="G12" i="15" l="1"/>
  <c r="I7" i="6"/>
  <c r="A3" i="6"/>
  <c r="A2" i="6"/>
  <c r="O7" i="8"/>
  <c r="K10" i="22"/>
  <c r="I10" i="22"/>
  <c r="E10" i="22"/>
  <c r="C10" i="22"/>
  <c r="M9" i="22"/>
  <c r="G9" i="22"/>
  <c r="G10" i="22" l="1"/>
  <c r="M10" i="22"/>
  <c r="C7" i="6"/>
  <c r="Q11" i="18"/>
  <c r="O11" i="18"/>
  <c r="M11" i="18"/>
  <c r="K11" i="18"/>
  <c r="G11" i="18"/>
  <c r="E11" i="18"/>
  <c r="C11" i="18"/>
  <c r="I10" i="18" l="1"/>
  <c r="I11" i="18" s="1"/>
  <c r="AA12" i="21" l="1"/>
  <c r="W12" i="21"/>
  <c r="S12" i="21"/>
  <c r="Q12" i="21"/>
  <c r="O12" i="21"/>
  <c r="AK12" i="21" l="1"/>
  <c r="AI12" i="21"/>
  <c r="AG12" i="21"/>
  <c r="D11" i="18" l="1"/>
  <c r="F11" i="18"/>
  <c r="H11" i="18"/>
  <c r="J11" i="18"/>
  <c r="L11" i="18"/>
  <c r="N11" i="18"/>
  <c r="P11" i="18"/>
  <c r="E8" i="14" l="1"/>
  <c r="G8" i="13"/>
  <c r="K8" i="18"/>
  <c r="J15" i="13" l="1"/>
  <c r="H15" i="13"/>
  <c r="F15" i="13"/>
  <c r="D15" i="13"/>
  <c r="R11" i="18"/>
  <c r="C4" i="18"/>
  <c r="A3" i="18"/>
  <c r="A3" i="13" s="1"/>
  <c r="AA34" i="11"/>
  <c r="R19" i="8"/>
  <c r="R26" i="8" s="1"/>
  <c r="P19" i="8"/>
  <c r="P26" i="8" s="1"/>
  <c r="N19" i="8"/>
  <c r="N26" i="8" s="1"/>
  <c r="L19" i="8"/>
  <c r="L26" i="8" s="1"/>
  <c r="J19" i="8"/>
  <c r="J26" i="8" s="1"/>
  <c r="A4" i="15"/>
  <c r="A4" i="7" s="1"/>
  <c r="A4" i="22" l="1"/>
  <c r="A4" i="8"/>
  <c r="A4" i="10" s="1"/>
  <c r="A4" i="9" s="1"/>
  <c r="A4" i="11" l="1"/>
  <c r="A4" i="18" s="1"/>
  <c r="A4" i="13" s="1"/>
  <c r="A4" i="14" s="1"/>
  <c r="P38" i="9"/>
  <c r="P27" i="9"/>
  <c r="J27" i="9"/>
  <c r="J38" i="9"/>
  <c r="L38" i="9"/>
  <c r="L27" i="9"/>
  <c r="N38" i="9"/>
  <c r="N27" i="9"/>
  <c r="H27" i="9"/>
  <c r="H38" i="9"/>
</calcChain>
</file>

<file path=xl/sharedStrings.xml><?xml version="1.0" encoding="utf-8"?>
<sst xmlns="http://schemas.openxmlformats.org/spreadsheetml/2006/main" count="499" uniqueCount="155">
  <si>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</si>
  <si>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</si>
  <si>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</si>
  <si>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</si>
  <si>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</si>
  <si>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</si>
  <si>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</si>
  <si>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</si>
  <si>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</si>
  <si>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</si>
  <si>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</si>
  <si>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</si>
  <si>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</si>
  <si>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 xml:space="preserve">درصد به کل دارایی‌ها </t>
  </si>
  <si>
    <t xml:space="preserve">سپرده 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</si>
  <si>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</si>
  <si>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</si>
  <si>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</si>
  <si>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</si>
  <si>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</si>
  <si>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</si>
  <si>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</si>
  <si>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</si>
  <si>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</si>
  <si>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</si>
  <si>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</si>
  <si>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</si>
  <si>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</si>
  <si>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</si>
  <si>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</si>
  <si>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</si>
  <si>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</si>
  <si>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</si>
  <si>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</si>
  <si>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</si>
  <si>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</si>
  <si>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</si>
  <si>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</si>
  <si>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</si>
  <si>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</si>
  <si>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</si>
  <si>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</si>
  <si>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</si>
  <si>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</si>
  <si>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</si>
  <si>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</si>
  <si>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برای ماه منتهی به 1398/04/31</t>
  </si>
  <si>
    <t>درآمد سود اوراق</t>
  </si>
  <si>
    <t>جمع</t>
  </si>
  <si>
    <t>بانک خاورمیانه مهستان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</si>
  <si>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</si>
  <si>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</si>
  <si>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</si>
  <si>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</si>
  <si>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</si>
  <si>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</si>
  <si>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</si>
  <si>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</si>
  <si>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</si>
  <si>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</si>
  <si>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</si>
  <si>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</si>
  <si>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</si>
  <si>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</si>
  <si>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سرمایه گذاری دارویی تامین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</si>
  <si>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</si>
  <si>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</si>
  <si>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</si>
  <si>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</si>
  <si>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</si>
  <si>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 xml:space="preserve">گزارش وضعیت پرتفوی ماهانه </t>
  </si>
  <si>
    <t>برای ماه منتهی به 1399/04/31</t>
  </si>
  <si>
    <t>1399/07/30</t>
  </si>
  <si>
    <t>1399/08/30</t>
  </si>
  <si>
    <t>بانک خاورمیانه</t>
  </si>
  <si>
    <t>تعدیل کارمزد کارگزار</t>
  </si>
  <si>
    <t>بانک اقتصاد نوین توحید</t>
  </si>
  <si>
    <t>کل دارایی ها</t>
  </si>
  <si>
    <t>توزیع دارو پخش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</si>
  <si>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</si>
  <si>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</si>
  <si>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</si>
  <si>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</si>
  <si>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</si>
  <si>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بانک ملی الوند</t>
  </si>
  <si>
    <t>سرمایه‌گذاری‌صندوق‌بازنشستگی‌</t>
  </si>
  <si>
    <t>داروسازی‌ اکسیر</t>
  </si>
  <si>
    <t>سیمان‌ صوفیان‌</t>
  </si>
  <si>
    <t>درآمدها</t>
  </si>
  <si>
    <t>مبین انرژی خلیج فارس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</si>
  <si>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</si>
  <si>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</si>
  <si>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</si>
  <si>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</si>
  <si>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</si>
  <si>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</si>
  <si>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</si>
  <si>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کربن‌ ایران‌</t>
  </si>
  <si>
    <t>گروه مالی صبا تامین</t>
  </si>
  <si>
    <t>تجارت الکترونیک  پارسیان</t>
  </si>
  <si>
    <t>البرزدارو</t>
  </si>
  <si>
    <t>زغال سنگ پروده طبس</t>
  </si>
  <si>
    <t>صنایع‌ لاستیکی‌  سهند</t>
  </si>
  <si>
    <t>صنایع شیمیایی کیمیاگران امروز</t>
  </si>
  <si>
    <t>بانک پاسارگاد الوند</t>
  </si>
  <si>
    <t>پتروشیمی‌ خارک‌</t>
  </si>
  <si>
    <t>ح. مبین انرژی خلیج فارس</t>
  </si>
  <si>
    <t>1403/02/22</t>
  </si>
  <si>
    <t>1403/02/26</t>
  </si>
  <si>
    <t>د-درآمد ناشی از تغيير قیمت اوراق بهادار</t>
  </si>
  <si>
    <t>بانک خاورمیانه مهستان 1005-10-810-707073565</t>
  </si>
  <si>
    <t>بانک اقتصاد نوین توحید 12485067333911</t>
  </si>
  <si>
    <t>بانک سامان زعفرانیه 8648104013808</t>
  </si>
  <si>
    <t>بانک پاسارگاد الوند 209-8100-17419217-1</t>
  </si>
  <si>
    <t>ب-سود اوراق بهادار با درآمد ثابت</t>
  </si>
  <si>
    <t>-</t>
  </si>
  <si>
    <t>درآمد حاصل از سرمایه گذاری در سهام و حق تقدم سهام</t>
  </si>
  <si>
    <t>درآمد حاصل از سرمایه گذاری در سپرده بانکی و گواهی سپرده</t>
  </si>
  <si>
    <t>1403/03/09</t>
  </si>
  <si>
    <t>1403/03/19</t>
  </si>
  <si>
    <t>1403/03/12</t>
  </si>
  <si>
    <t>1403/03/30</t>
  </si>
  <si>
    <t>1403/03/13</t>
  </si>
  <si>
    <t>1403/03/21</t>
  </si>
  <si>
    <t>2-1-</t>
  </si>
  <si>
    <t>2-2-</t>
  </si>
  <si>
    <t>2-3-</t>
  </si>
  <si>
    <t>جمع درآمدها طی دوره</t>
  </si>
  <si>
    <t>جمع درآمدها از اول دوره</t>
  </si>
  <si>
    <t>1403/04/30</t>
  </si>
  <si>
    <t>1403/04/19</t>
  </si>
  <si>
    <t>1403/04/28</t>
  </si>
  <si>
    <t>سپید ماکیان</t>
  </si>
  <si>
    <t>موتوژن‌</t>
  </si>
  <si>
    <t>پالایش نفت تبریز</t>
  </si>
  <si>
    <t>فولاد کاوه جنوب کیش</t>
  </si>
  <si>
    <t>بانک دی حافظ 0204407753001</t>
  </si>
  <si>
    <t>بانک ملی الوند 0228569775003</t>
  </si>
  <si>
    <t>1403/05/11</t>
  </si>
  <si>
    <t>شیشه‌ و گاز</t>
  </si>
  <si>
    <t>شیشه‌ همدان‌</t>
  </si>
  <si>
    <t>ح . موتوژن‌</t>
  </si>
  <si>
    <t>شرکت ارتباطات سیار ایران</t>
  </si>
  <si>
    <t>کاشی‌ الوند</t>
  </si>
  <si>
    <t>1403/07/08</t>
  </si>
  <si>
    <t>1403/06/28</t>
  </si>
  <si>
    <t>1403/08/30</t>
  </si>
  <si>
    <t xml:space="preserve"> منتهی به 1403/09/30</t>
  </si>
  <si>
    <t>برای ماه منتهی به 1403/09/30</t>
  </si>
  <si>
    <t>1403/09/30</t>
  </si>
  <si>
    <t xml:space="preserve">از ابتدای سال مالی تا پایان آذر ماه </t>
  </si>
  <si>
    <t>طی آذر ماه</t>
  </si>
  <si>
    <t>از ابتدای سال مالی تا پایان آذر ماه</t>
  </si>
  <si>
    <t>بیمه اتکایی امین</t>
  </si>
  <si>
    <t>1403/09/25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</si>
</sst>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60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sz val="24"/>
      <color rgb="FF000000"/>
      <name val="Tahoma"/>
      <family val="2"/>
    </font>
    <font>
      <sz val="22"/>
      <color rgb="FF000000"/>
      <name val="Tahoma"/>
      <family val="2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  <font>
      <sz val="12"/>
      <color rgb="FF000000"/>
      <name val="B Nazanin"/>
      <charset val="178"/>
    </font>
    <font>
      <sz val="18"/>
      <name val="Calibri"/>
      <family val="2"/>
    </font>
    <font>
      <sz val="16"/>
      <color rgb="FF000000"/>
      <name val="B Nazanin"/>
      <charset val="178"/>
    </font>
    <font>
      <sz val="16"/>
      <color rgb="FFFFFF00"/>
      <name val="B Nazanin"/>
      <charset val="178"/>
    </font>
    <font>
      <sz val="8"/>
      <name val="Calibri"/>
      <family val="2"/>
    </font>
    <font>
      <b/>
      <sz val="36"/>
      <color rgb="FFFFFF00"/>
      <name val="B Nazanin"/>
      <charset val="178"/>
    </font>
    <font>
      <sz val="28"/>
      <color rgb="FFFFFF00"/>
      <name val="B Nazanin"/>
      <charset val="178"/>
    </font>
    <font>
      <sz val="16"/>
      <name val="Calibri"/>
      <family val="2"/>
    </font>
    <font>
      <b/>
      <sz val="24"/>
      <color rgb="FF000000"/>
      <name val="B Nazanin"/>
      <charset val="178"/>
    </font>
    <font>
      <sz val="20"/>
      <color rgb="FFFF0000"/>
      <name val="B Nazanin"/>
      <charset val="178"/>
    </font>
    <font>
      <sz val="26"/>
      <name val="Calibri"/>
      <family val="2"/>
    </font>
    <font>
      <sz val="26"/>
      <color rgb="FFFF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77">
    <xf numFmtId="0" fontId="0" fillId="0" borderId="0" xfId="0"/>
    <xf numFmtId="0" fontId="8" fillId="0" borderId="0" xfId="0" applyFont="1"/>
    <xf numFmtId="0" fontId="7" fillId="0" borderId="0" xfId="0" applyFont="1"/>
    <xf numFmtId="3" fontId="8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/>
    </xf>
    <xf numFmtId="167" fontId="8" fillId="0" borderId="0" xfId="2" applyNumberFormat="1" applyFont="1" applyFill="1" applyAlignment="1">
      <alignment vertical="center"/>
    </xf>
    <xf numFmtId="167" fontId="39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40" fillId="0" borderId="8" xfId="2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165" fontId="0" fillId="0" borderId="0" xfId="2" applyNumberFormat="1" applyFont="1" applyFill="1"/>
    <xf numFmtId="165" fontId="8" fillId="0" borderId="0" xfId="0" applyNumberFormat="1" applyFont="1"/>
    <xf numFmtId="165" fontId="30" fillId="0" borderId="2" xfId="0" applyNumberFormat="1" applyFont="1" applyBorder="1"/>
    <xf numFmtId="0" fontId="11" fillId="0" borderId="0" xfId="0" applyFont="1"/>
    <xf numFmtId="0" fontId="8" fillId="0" borderId="0" xfId="3" applyFont="1"/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5" fontId="8" fillId="0" borderId="2" xfId="0" applyNumberFormat="1" applyFont="1" applyBorder="1"/>
    <xf numFmtId="166" fontId="8" fillId="0" borderId="2" xfId="3" applyNumberFormat="1" applyFont="1" applyBorder="1"/>
    <xf numFmtId="168" fontId="8" fillId="0" borderId="0" xfId="3" applyNumberFormat="1" applyFont="1"/>
    <xf numFmtId="0" fontId="26" fillId="0" borderId="7" xfId="3" applyFont="1" applyBorder="1" applyAlignment="1">
      <alignment horizontal="center" vertical="center" wrapText="1"/>
    </xf>
    <xf numFmtId="41" fontId="24" fillId="0" borderId="0" xfId="0" applyNumberFormat="1" applyFont="1" applyFill="1"/>
    <xf numFmtId="41" fontId="11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/>
    <xf numFmtId="165" fontId="8" fillId="0" borderId="2" xfId="0" applyNumberFormat="1" applyFont="1" applyFill="1" applyBorder="1"/>
    <xf numFmtId="3" fontId="8" fillId="0" borderId="0" xfId="0" applyNumberFormat="1" applyFont="1" applyFill="1"/>
    <xf numFmtId="168" fontId="8" fillId="0" borderId="0" xfId="0" applyNumberFormat="1" applyFont="1" applyFill="1"/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vertical="center" wrapText="1"/>
    </xf>
    <xf numFmtId="0" fontId="7" fillId="0" borderId="0" xfId="0" applyFont="1" applyFill="1"/>
    <xf numFmtId="165" fontId="31" fillId="0" borderId="0" xfId="0" applyNumberFormat="1" applyFont="1" applyFill="1"/>
    <xf numFmtId="165" fontId="45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0" fontId="47" fillId="0" borderId="0" xfId="0" applyFont="1" applyFill="1" applyAlignment="1">
      <alignment horizontal="right" vertical="center" readingOrder="2"/>
    </xf>
    <xf numFmtId="3" fontId="47" fillId="0" borderId="0" xfId="0" applyNumberFormat="1" applyFont="1" applyFill="1" applyAlignment="1">
      <alignment horizontal="right" vertical="center" readingOrder="2"/>
    </xf>
    <xf numFmtId="0" fontId="47" fillId="0" borderId="0" xfId="0" applyFont="1" applyFill="1" applyAlignment="1">
      <alignment horizontal="center" vertical="center" readingOrder="2"/>
    </xf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30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10" fontId="30" fillId="0" borderId="2" xfId="1" applyNumberFormat="1" applyFont="1" applyFill="1" applyBorder="1" applyAlignment="1">
      <alignment horizontal="center"/>
    </xf>
    <xf numFmtId="3" fontId="34" fillId="0" borderId="0" xfId="0" applyNumberFormat="1" applyFont="1" applyFill="1"/>
    <xf numFmtId="165" fontId="34" fillId="0" borderId="0" xfId="0" applyNumberFormat="1" applyFont="1" applyFill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26" fillId="0" borderId="6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vertical="center"/>
    </xf>
    <xf numFmtId="3" fontId="42" fillId="0" borderId="0" xfId="0" applyNumberFormat="1" applyFont="1" applyFill="1"/>
    <xf numFmtId="3" fontId="38" fillId="0" borderId="0" xfId="0" applyNumberFormat="1" applyFont="1" applyFill="1"/>
    <xf numFmtId="3" fontId="43" fillId="0" borderId="0" xfId="0" applyNumberFormat="1" applyFont="1" applyFill="1"/>
    <xf numFmtId="3" fontId="37" fillId="0" borderId="0" xfId="0" applyNumberFormat="1" applyFont="1" applyFill="1"/>
    <xf numFmtId="41" fontId="24" fillId="0" borderId="0" xfId="0" applyNumberFormat="1" applyFont="1" applyFill="1" applyAlignment="1">
      <alignment vertical="center"/>
    </xf>
    <xf numFmtId="165" fontId="24" fillId="0" borderId="0" xfId="0" applyNumberFormat="1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/>
    <xf numFmtId="3" fontId="33" fillId="0" borderId="0" xfId="0" applyNumberFormat="1" applyFont="1" applyFill="1"/>
    <xf numFmtId="168" fontId="11" fillId="0" borderId="0" xfId="0" applyNumberFormat="1" applyFont="1" applyFill="1"/>
    <xf numFmtId="3" fontId="11" fillId="0" borderId="0" xfId="0" applyNumberFormat="1" applyFont="1" applyFill="1"/>
    <xf numFmtId="0" fontId="16" fillId="0" borderId="0" xfId="0" applyFont="1" applyFill="1" applyAlignment="1">
      <alignment horizontal="right" vertical="center" readingOrder="2"/>
    </xf>
    <xf numFmtId="0" fontId="3" fillId="0" borderId="1" xfId="0" applyFont="1" applyFill="1" applyBorder="1" applyAlignment="1">
      <alignment horizontal="center" vertical="center"/>
    </xf>
    <xf numFmtId="165" fontId="35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horizontal="center"/>
    </xf>
    <xf numFmtId="167" fontId="8" fillId="0" borderId="0" xfId="2" applyNumberFormat="1" applyFont="1" applyFill="1"/>
    <xf numFmtId="167" fontId="8" fillId="0" borderId="0" xfId="0" applyNumberFormat="1" applyFont="1" applyFill="1"/>
    <xf numFmtId="0" fontId="3" fillId="0" borderId="3" xfId="0" applyFont="1" applyFill="1" applyBorder="1" applyAlignment="1">
      <alignment horizontal="center" vertical="center"/>
    </xf>
    <xf numFmtId="41" fontId="8" fillId="0" borderId="0" xfId="0" applyNumberFormat="1" applyFont="1" applyFill="1"/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65" fontId="8" fillId="0" borderId="0" xfId="0" applyNumberFormat="1" applyFont="1" applyFill="1" applyAlignment="1">
      <alignment wrapText="1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66" fontId="8" fillId="0" borderId="2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 applyAlignment="1">
      <alignment vertical="center"/>
    </xf>
    <xf numFmtId="165" fontId="36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0" fontId="5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3" fontId="4" fillId="0" borderId="0" xfId="0" applyNumberFormat="1" applyFont="1" applyFill="1"/>
    <xf numFmtId="41" fontId="4" fillId="0" borderId="0" xfId="0" applyNumberFormat="1" applyFont="1" applyFill="1"/>
    <xf numFmtId="10" fontId="11" fillId="0" borderId="2" xfId="1" applyNumberFormat="1" applyFont="1" applyFill="1" applyBorder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3" fillId="0" borderId="0" xfId="0" applyFont="1" applyFill="1" applyAlignment="1">
      <alignment horizontal="center" vertical="center"/>
    </xf>
    <xf numFmtId="165" fontId="30" fillId="0" borderId="0" xfId="0" applyNumberFormat="1" applyFont="1" applyFill="1" applyBorder="1"/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48" fillId="0" borderId="10" xfId="0" applyFont="1" applyBorder="1" applyAlignment="1">
      <alignment vertical="top"/>
    </xf>
    <xf numFmtId="0" fontId="48" fillId="0" borderId="0" xfId="0" applyFont="1" applyAlignment="1">
      <alignment vertical="top"/>
    </xf>
    <xf numFmtId="0" fontId="0" fillId="0" borderId="0" xfId="0" applyAlignment="1">
      <alignment horizontal="left"/>
    </xf>
    <xf numFmtId="3" fontId="48" fillId="0" borderId="10" xfId="0" applyNumberFormat="1" applyFont="1" applyBorder="1" applyAlignment="1">
      <alignment horizontal="right" vertical="top"/>
    </xf>
    <xf numFmtId="3" fontId="48" fillId="0" borderId="0" xfId="0" applyNumberFormat="1" applyFont="1" applyAlignment="1">
      <alignment horizontal="right" vertical="top"/>
    </xf>
    <xf numFmtId="3" fontId="48" fillId="0" borderId="11" xfId="0" applyNumberFormat="1" applyFont="1" applyBorder="1" applyAlignment="1">
      <alignment horizontal="right" vertical="top"/>
    </xf>
    <xf numFmtId="2" fontId="8" fillId="0" borderId="2" xfId="1" applyNumberFormat="1" applyFont="1" applyFill="1" applyBorder="1" applyAlignment="1">
      <alignment horizontal="center" vertical="center"/>
    </xf>
    <xf numFmtId="3" fontId="37" fillId="0" borderId="0" xfId="0" applyNumberFormat="1" applyFont="1" applyAlignment="1">
      <alignment horizontal="right" vertical="top"/>
    </xf>
    <xf numFmtId="0" fontId="49" fillId="0" borderId="0" xfId="0" applyFont="1" applyAlignment="1">
      <alignment horizontal="left"/>
    </xf>
    <xf numFmtId="3" fontId="50" fillId="0" borderId="0" xfId="0" applyNumberFormat="1" applyFont="1" applyAlignment="1">
      <alignment horizontal="right" vertical="top"/>
    </xf>
    <xf numFmtId="0" fontId="30" fillId="0" borderId="0" xfId="0" applyFont="1" applyFill="1"/>
    <xf numFmtId="10" fontId="24" fillId="0" borderId="0" xfId="0" applyNumberFormat="1" applyFont="1" applyFill="1"/>
    <xf numFmtId="41" fontId="51" fillId="0" borderId="0" xfId="0" applyNumberFormat="1" applyFont="1" applyFill="1"/>
    <xf numFmtId="3" fontId="53" fillId="0" borderId="0" xfId="0" applyNumberFormat="1" applyFont="1" applyFill="1"/>
    <xf numFmtId="41" fontId="54" fillId="0" borderId="0" xfId="0" applyNumberFormat="1" applyFont="1" applyFill="1" applyAlignment="1">
      <alignment vertical="center"/>
    </xf>
    <xf numFmtId="0" fontId="54" fillId="0" borderId="0" xfId="0" applyFont="1" applyFill="1" applyAlignment="1">
      <alignment vertical="center"/>
    </xf>
    <xf numFmtId="165" fontId="8" fillId="0" borderId="0" xfId="0" applyNumberFormat="1" applyFont="1" applyFill="1" applyBorder="1" applyAlignment="1">
      <alignment horizontal="right" vertical="center"/>
    </xf>
    <xf numFmtId="4" fontId="50" fillId="0" borderId="10" xfId="0" applyNumberFormat="1" applyFont="1" applyBorder="1" applyAlignment="1">
      <alignment horizontal="center" vertical="top"/>
    </xf>
    <xf numFmtId="0" fontId="55" fillId="0" borderId="0" xfId="0" applyFont="1" applyAlignment="1">
      <alignment horizontal="center"/>
    </xf>
    <xf numFmtId="4" fontId="50" fillId="0" borderId="0" xfId="0" applyNumberFormat="1" applyFont="1" applyBorder="1" applyAlignment="1">
      <alignment horizontal="center" vertical="top"/>
    </xf>
    <xf numFmtId="0" fontId="55" fillId="0" borderId="0" xfId="0" applyFont="1" applyBorder="1" applyAlignment="1">
      <alignment horizontal="center"/>
    </xf>
    <xf numFmtId="0" fontId="50" fillId="0" borderId="0" xfId="0" applyFont="1" applyAlignment="1">
      <alignment vertical="top"/>
    </xf>
    <xf numFmtId="0" fontId="50" fillId="0" borderId="0" xfId="0" applyFont="1" applyAlignment="1">
      <alignment horizontal="center" vertical="top"/>
    </xf>
    <xf numFmtId="0" fontId="8" fillId="0" borderId="7" xfId="0" applyFont="1" applyFill="1" applyBorder="1" applyAlignment="1">
      <alignment horizontal="center"/>
    </xf>
    <xf numFmtId="0" fontId="12" fillId="0" borderId="0" xfId="0" applyFont="1" applyAlignment="1">
      <alignment horizontal="right" vertical="top"/>
    </xf>
    <xf numFmtId="41" fontId="34" fillId="0" borderId="0" xfId="0" applyNumberFormat="1" applyFont="1" applyFill="1"/>
    <xf numFmtId="3" fontId="56" fillId="2" borderId="0" xfId="0" applyNumberFormat="1" applyFont="1" applyFill="1" applyAlignment="1">
      <alignment horizontal="center" vertical="top"/>
    </xf>
    <xf numFmtId="10" fontId="29" fillId="0" borderId="0" xfId="0" applyNumberFormat="1" applyFont="1" applyFill="1"/>
    <xf numFmtId="0" fontId="24" fillId="0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43" fontId="48" fillId="0" borderId="10" xfId="0" applyNumberFormat="1" applyFont="1" applyBorder="1" applyAlignment="1">
      <alignment horizontal="right" vertical="top"/>
    </xf>
    <xf numFmtId="41" fontId="24" fillId="0" borderId="0" xfId="0" applyNumberFormat="1" applyFont="1" applyFill="1" applyBorder="1" applyAlignment="1">
      <alignment horizontal="center" vertical="center"/>
    </xf>
    <xf numFmtId="3" fontId="37" fillId="0" borderId="0" xfId="0" applyNumberFormat="1" applyFont="1" applyFill="1" applyAlignment="1">
      <alignment horizontal="right" vertical="top"/>
    </xf>
    <xf numFmtId="167" fontId="14" fillId="0" borderId="0" xfId="2" applyNumberFormat="1" applyFont="1" applyFill="1" applyAlignment="1">
      <alignment horizontal="right" vertical="center" readingOrder="2"/>
    </xf>
    <xf numFmtId="0" fontId="45" fillId="0" borderId="0" xfId="0" applyFont="1" applyFill="1"/>
    <xf numFmtId="0" fontId="3" fillId="0" borderId="0" xfId="0" applyFont="1" applyBorder="1" applyAlignment="1">
      <alignment horizontal="right" vertical="top"/>
    </xf>
    <xf numFmtId="165" fontId="45" fillId="0" borderId="7" xfId="0" applyNumberFormat="1" applyFont="1" applyFill="1" applyBorder="1" applyAlignment="1">
      <alignment horizontal="center" vertical="center"/>
    </xf>
    <xf numFmtId="3" fontId="32" fillId="0" borderId="0" xfId="0" applyNumberFormat="1" applyFont="1" applyAlignment="1">
      <alignment horizontal="center" vertical="top"/>
    </xf>
    <xf numFmtId="3" fontId="32" fillId="2" borderId="0" xfId="0" applyNumberFormat="1" applyFont="1" applyFill="1" applyAlignment="1">
      <alignment horizontal="center" vertical="top"/>
    </xf>
    <xf numFmtId="3" fontId="32" fillId="2" borderId="0" xfId="0" applyNumberFormat="1" applyFont="1" applyFill="1" applyBorder="1" applyAlignment="1">
      <alignment horizontal="center" vertical="top"/>
    </xf>
    <xf numFmtId="41" fontId="57" fillId="0" borderId="0" xfId="0" applyNumberFormat="1" applyFont="1" applyFill="1"/>
    <xf numFmtId="10" fontId="24" fillId="0" borderId="0" xfId="0" applyNumberFormat="1" applyFont="1" applyFill="1" applyAlignment="1">
      <alignment horizontal="center" vertical="center"/>
    </xf>
    <xf numFmtId="10" fontId="57" fillId="0" borderId="0" xfId="0" applyNumberFormat="1" applyFont="1" applyFill="1" applyAlignment="1">
      <alignment horizontal="center" vertical="center"/>
    </xf>
    <xf numFmtId="10" fontId="57" fillId="0" borderId="0" xfId="0" applyNumberFormat="1" applyFont="1" applyFill="1" applyAlignment="1">
      <alignment vertical="center"/>
    </xf>
    <xf numFmtId="37" fontId="29" fillId="0" borderId="0" xfId="0" applyNumberFormat="1" applyFont="1" applyFill="1" applyAlignment="1">
      <alignment horizontal="right" vertical="center"/>
    </xf>
    <xf numFmtId="167" fontId="11" fillId="0" borderId="0" xfId="2" applyNumberFormat="1" applyFont="1" applyFill="1"/>
    <xf numFmtId="167" fontId="29" fillId="0" borderId="0" xfId="2" applyNumberFormat="1" applyFont="1" applyFill="1" applyAlignment="1">
      <alignment vertical="center"/>
    </xf>
    <xf numFmtId="167" fontId="59" fillId="0" borderId="0" xfId="2" applyNumberFormat="1" applyFont="1" applyFill="1" applyAlignment="1">
      <alignment vertical="center"/>
    </xf>
    <xf numFmtId="3" fontId="0" fillId="0" borderId="0" xfId="0" applyNumberFormat="1"/>
    <xf numFmtId="0" fontId="3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0" fillId="0" borderId="0" xfId="0" applyNumberFormat="1"/>
    <xf numFmtId="165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Fill="1"/>
    <xf numFmtId="167" fontId="58" fillId="0" borderId="0" xfId="2" applyNumberFormat="1" applyFont="1" applyFill="1"/>
    <xf numFmtId="41" fontId="24" fillId="0" borderId="1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5" fillId="0" borderId="7" xfId="0" applyFont="1" applyFill="1" applyBorder="1"/>
    <xf numFmtId="0" fontId="12" fillId="0" borderId="10" xfId="0" applyFont="1" applyBorder="1" applyAlignment="1">
      <alignment horizontal="right" vertical="top"/>
    </xf>
    <xf numFmtId="165" fontId="8" fillId="0" borderId="2" xfId="0" applyNumberFormat="1" applyFont="1" applyFill="1" applyBorder="1" applyAlignment="1">
      <alignment horizontal="right" vertical="center"/>
    </xf>
    <xf numFmtId="10" fontId="24" fillId="0" borderId="2" xfId="2" applyNumberFormat="1" applyFont="1" applyFill="1" applyBorder="1" applyAlignment="1">
      <alignment horizontal="right" vertical="center"/>
    </xf>
    <xf numFmtId="43" fontId="37" fillId="0" borderId="0" xfId="0" applyNumberFormat="1" applyFont="1" applyFill="1" applyAlignment="1">
      <alignment horizontal="right" vertical="top"/>
    </xf>
    <xf numFmtId="43" fontId="37" fillId="0" borderId="0" xfId="0" applyNumberFormat="1" applyFont="1" applyFill="1" applyBorder="1" applyAlignment="1">
      <alignment horizontal="right" vertical="top"/>
    </xf>
    <xf numFmtId="0" fontId="8" fillId="0" borderId="0" xfId="0" applyFont="1" applyBorder="1" applyAlignment="1">
      <alignment wrapText="1"/>
    </xf>
    <xf numFmtId="3" fontId="37" fillId="0" borderId="0" xfId="0" applyNumberFormat="1" applyFont="1" applyFill="1" applyBorder="1" applyAlignment="1">
      <alignment horizontal="right" vertical="top"/>
    </xf>
    <xf numFmtId="41" fontId="24" fillId="0" borderId="0" xfId="0" applyNumberFormat="1" applyFont="1" applyFill="1" applyBorder="1"/>
    <xf numFmtId="3" fontId="50" fillId="0" borderId="2" xfId="0" applyNumberFormat="1" applyFont="1" applyFill="1" applyBorder="1" applyAlignment="1">
      <alignment horizontal="right" vertical="top"/>
    </xf>
    <xf numFmtId="10" fontId="13" fillId="0" borderId="2" xfId="2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right" vertical="top"/>
    </xf>
    <xf numFmtId="0" fontId="12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4" xfId="0" applyFont="1" applyFill="1" applyBorder="1" applyAlignment="1">
      <alignment horizontal="center" vertical="center" wrapText="1"/>
    </xf>
    <xf numFmtId="165" fontId="8" fillId="0" borderId="0" xfId="0" applyNumberFormat="1" applyFont="1" applyFill="1" applyBorder="1"/>
    <xf numFmtId="165" fontId="8" fillId="0" borderId="7" xfId="0" applyNumberFormat="1" applyFont="1" applyFill="1" applyBorder="1"/>
    <xf numFmtId="10" fontId="30" fillId="0" borderId="2" xfId="1" applyNumberFormat="1" applyFont="1" applyFill="1" applyBorder="1"/>
    <xf numFmtId="166" fontId="24" fillId="0" borderId="2" xfId="0" applyNumberFormat="1" applyFont="1" applyFill="1" applyBorder="1" applyAlignment="1">
      <alignment vertical="center"/>
    </xf>
    <xf numFmtId="167" fontId="24" fillId="0" borderId="2" xfId="2" applyNumberFormat="1" applyFont="1" applyFill="1" applyBorder="1"/>
    <xf numFmtId="41" fontId="24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/>
    <xf numFmtId="3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vertical="center"/>
    </xf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165" fontId="8" fillId="0" borderId="7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0" fillId="0" borderId="6" xfId="0" applyFont="1" applyFill="1" applyBorder="1" applyAlignment="1">
      <alignment horizontal="center" vertical="center" readingOrder="2"/>
    </xf>
    <xf numFmtId="165" fontId="44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Fill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/>
    </xf>
    <xf numFmtId="165" fontId="30" fillId="0" borderId="0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17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28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</cellXfs>
  <cellStyles count="5">
    <cellStyle name="Comma" xfId="2" builtinId="3"/>
    <cellStyle name="Comma 2" xfId="4" xr:uid="{20F315B7-6660-4AC9-9D35-9FCEB33F9C15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12</xdr:col>
          <xdr:colOff>38100</xdr:colOff>
          <xdr:row>40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706A6F3-F3C8-586D-0FF0-9D0FC00329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zoomScaleNormal="100" zoomScaleSheetLayoutView="100" workbookViewId="0">
      <selection activeCell="G44" sqref="G44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240" t="s">
        <v>70</v>
      </c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</row>
    <row r="24" spans="1:13" ht="15" customHeight="1">
      <c r="A24" s="240"/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</row>
    <row r="25" spans="1:13" ht="15" customHeight="1">
      <c r="A25" s="240"/>
      <c r="B25" s="240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</row>
    <row r="28" spans="1:13">
      <c r="A28" s="241" t="s">
        <v>147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</row>
    <row r="29" spans="1:13">
      <c r="A29" s="241"/>
      <c r="B29" s="241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</row>
    <row r="30" spans="1:13">
      <c r="A30" s="241"/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</row>
    <row r="32" spans="1:13">
      <c r="C32" s="4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  <legacyDrawing r:id="rId3"/>
  <oleObjects>
    <mc:AlternateContent xmlns:mc="http://schemas.openxmlformats.org/markup-compatibility/2006">
      <mc:Choice Requires="x14">
        <oleObject progId="Acrobat.Document.DC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12</xdr:col>
                <xdr:colOff>38100</xdr:colOff>
                <xdr:row>40</xdr:row>
                <xdr:rowOff>28575</xdr:rowOff>
              </to>
            </anchor>
          </objectPr>
        </oleObject>
      </mc:Choice>
      <mc:Fallback>
        <oleObject progId="Acrobat.Document.DC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5"/>
  <sheetViews>
    <sheetView rightToLeft="1" view="pageBreakPreview" zoomScale="60" zoomScaleNormal="70" zoomScalePageLayoutView="70" workbookViewId="0">
      <selection activeCell="U29" sqref="U29"/>
    </sheetView>
  </sheetViews>
  <sheetFormatPr defaultColWidth="9.140625" defaultRowHeight="27.75"/>
  <cols>
    <col min="1" max="1" width="40.42578125" style="1" bestFit="1" customWidth="1"/>
    <col min="2" max="2" width="1" style="1" customWidth="1"/>
    <col min="3" max="3" width="16.5703125" style="5" bestFit="1" customWidth="1"/>
    <col min="4" max="4" width="1" style="5" customWidth="1"/>
    <col min="5" max="5" width="19.7109375" style="5" bestFit="1" customWidth="1"/>
    <col min="6" max="6" width="1" style="1" customWidth="1"/>
    <col min="7" max="7" width="15.42578125" style="1" customWidth="1"/>
    <col min="8" max="8" width="1" style="1" customWidth="1"/>
    <col min="9" max="9" width="28.42578125" style="1" bestFit="1" customWidth="1"/>
    <col min="10" max="10" width="1" style="1" customWidth="1"/>
    <col min="11" max="11" width="30.5703125" style="1" bestFit="1" customWidth="1"/>
    <col min="12" max="12" width="1" style="1" customWidth="1"/>
    <col min="13" max="13" width="29.42578125" style="36" customWidth="1"/>
    <col min="14" max="14" width="1" style="36" customWidth="1"/>
    <col min="15" max="15" width="32.5703125" style="36" bestFit="1" customWidth="1"/>
    <col min="16" max="16" width="1" style="36" customWidth="1"/>
    <col min="17" max="17" width="30.5703125" style="36" bestFit="1" customWidth="1"/>
    <col min="18" max="18" width="1" style="36" customWidth="1"/>
    <col min="19" max="19" width="32.28515625" style="36" bestFit="1" customWidth="1"/>
    <col min="20" max="20" width="25.28515625" style="23" bestFit="1" customWidth="1"/>
    <col min="21" max="21" width="22.5703125" style="1" bestFit="1" customWidth="1"/>
    <col min="22" max="22" width="8.5703125" style="1" customWidth="1"/>
    <col min="23" max="23" width="22.5703125" style="1" bestFit="1" customWidth="1"/>
    <col min="24" max="24" width="12.85546875" style="1" customWidth="1"/>
    <col min="25" max="16384" width="9.140625" style="1"/>
  </cols>
  <sheetData>
    <row r="1" spans="1:19">
      <c r="A1" s="36"/>
      <c r="B1" s="36"/>
      <c r="C1" s="44"/>
      <c r="D1" s="44"/>
      <c r="E1" s="44"/>
      <c r="F1" s="36"/>
      <c r="G1" s="36"/>
      <c r="H1" s="36"/>
      <c r="I1" s="36"/>
      <c r="J1" s="36"/>
      <c r="K1" s="36"/>
      <c r="L1" s="36"/>
    </row>
    <row r="2" spans="1:19" ht="30">
      <c r="A2" s="257" t="s">
        <v>51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</row>
    <row r="3" spans="1:19" ht="30">
      <c r="A3" s="257" t="s">
        <v>18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</row>
    <row r="4" spans="1:19" ht="30">
      <c r="A4" s="257" t="str">
        <f>'جمع درآمدها'!A4:I4</f>
        <v>برای ماه منتهی به 1403/09/30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</row>
    <row r="5" spans="1:19" ht="30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pans="1:19" ht="36">
      <c r="A6" s="270" t="s">
        <v>58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</row>
    <row r="7" spans="1:19" ht="30.75" thickBot="1">
      <c r="A7" s="257" t="s">
        <v>1</v>
      </c>
      <c r="B7" s="36"/>
      <c r="C7" s="269" t="s">
        <v>27</v>
      </c>
      <c r="D7" s="269" t="s">
        <v>27</v>
      </c>
      <c r="E7" s="269" t="s">
        <v>27</v>
      </c>
      <c r="F7" s="269" t="s">
        <v>27</v>
      </c>
      <c r="G7" s="269" t="s">
        <v>27</v>
      </c>
      <c r="H7" s="36"/>
      <c r="I7" s="269" t="str">
        <f>'سودسپرده بانکی '!C7</f>
        <v>طی آذر ماه</v>
      </c>
      <c r="J7" s="269" t="s">
        <v>20</v>
      </c>
      <c r="K7" s="269" t="s">
        <v>20</v>
      </c>
      <c r="L7" s="269" t="s">
        <v>20</v>
      </c>
      <c r="M7" s="269" t="s">
        <v>20</v>
      </c>
      <c r="O7" s="269" t="str">
        <f>'سودسپرده بانکی '!I7</f>
        <v>از ابتدای سال مالی تا پایان آذر ماه</v>
      </c>
      <c r="P7" s="269" t="s">
        <v>21</v>
      </c>
      <c r="Q7" s="269" t="s">
        <v>21</v>
      </c>
      <c r="R7" s="269" t="s">
        <v>21</v>
      </c>
      <c r="S7" s="269" t="s">
        <v>21</v>
      </c>
    </row>
    <row r="8" spans="1:19" s="8" customFormat="1" ht="90">
      <c r="A8" s="257" t="s">
        <v>1</v>
      </c>
      <c r="B8" s="38"/>
      <c r="C8" s="37" t="s">
        <v>28</v>
      </c>
      <c r="D8" s="46"/>
      <c r="E8" s="37" t="s">
        <v>29</v>
      </c>
      <c r="F8" s="38"/>
      <c r="G8" s="37" t="s">
        <v>30</v>
      </c>
      <c r="H8" s="38"/>
      <c r="I8" s="37" t="s">
        <v>31</v>
      </c>
      <c r="J8" s="38"/>
      <c r="K8" s="37" t="s">
        <v>24</v>
      </c>
      <c r="L8" s="38"/>
      <c r="M8" s="37" t="s">
        <v>32</v>
      </c>
      <c r="N8" s="38"/>
      <c r="O8" s="37" t="s">
        <v>31</v>
      </c>
      <c r="P8" s="38"/>
      <c r="Q8" s="225" t="s">
        <v>24</v>
      </c>
      <c r="R8" s="38"/>
      <c r="S8" s="37" t="s">
        <v>32</v>
      </c>
    </row>
    <row r="9" spans="1:19" s="8" customFormat="1">
      <c r="A9" s="175" t="s">
        <v>133</v>
      </c>
      <c r="B9" s="38"/>
      <c r="C9" s="175" t="s">
        <v>154</v>
      </c>
      <c r="D9" s="46"/>
      <c r="E9" s="184">
        <v>46000000</v>
      </c>
      <c r="F9" s="47"/>
      <c r="G9" s="184">
        <v>323</v>
      </c>
      <c r="H9" s="47"/>
      <c r="I9" s="215">
        <v>14858000000</v>
      </c>
      <c r="J9" s="158"/>
      <c r="K9" s="215">
        <v>-698287206</v>
      </c>
      <c r="L9" s="158"/>
      <c r="M9" s="215">
        <f>I9+K9</f>
        <v>14159712794</v>
      </c>
      <c r="N9" s="158"/>
      <c r="O9" s="184">
        <v>14858000000</v>
      </c>
      <c r="P9" s="158"/>
      <c r="Q9" s="227">
        <v>-698287206</v>
      </c>
      <c r="R9" s="158"/>
      <c r="S9" s="158">
        <f>O9+Q9</f>
        <v>14159712794</v>
      </c>
    </row>
    <row r="10" spans="1:19" s="8" customFormat="1">
      <c r="A10" s="175" t="s">
        <v>86</v>
      </c>
      <c r="B10" s="36"/>
      <c r="C10" s="175" t="s">
        <v>118</v>
      </c>
      <c r="D10" s="44"/>
      <c r="E10" s="184">
        <v>9400000</v>
      </c>
      <c r="F10" s="40"/>
      <c r="G10" s="184">
        <v>3120</v>
      </c>
      <c r="H10" s="40"/>
      <c r="I10" s="215">
        <v>0</v>
      </c>
      <c r="J10" s="158"/>
      <c r="K10" s="215">
        <v>0</v>
      </c>
      <c r="L10" s="158"/>
      <c r="M10" s="215">
        <f t="shared" ref="M10:M25" si="0">I10+K10</f>
        <v>0</v>
      </c>
      <c r="N10" s="158"/>
      <c r="O10" s="184">
        <v>29328000000</v>
      </c>
      <c r="P10" s="158"/>
      <c r="Q10" s="226">
        <v>0</v>
      </c>
      <c r="R10" s="158"/>
      <c r="S10" s="158">
        <f t="shared" ref="S10:S25" si="1">O10+Q10</f>
        <v>29328000000</v>
      </c>
    </row>
    <row r="11" spans="1:19" s="8" customFormat="1">
      <c r="A11" s="175" t="s">
        <v>79</v>
      </c>
      <c r="B11" s="36"/>
      <c r="C11" s="175" t="s">
        <v>119</v>
      </c>
      <c r="D11" s="44"/>
      <c r="E11" s="184">
        <v>6100000</v>
      </c>
      <c r="F11" s="36"/>
      <c r="G11" s="184">
        <v>5650</v>
      </c>
      <c r="H11" s="36"/>
      <c r="I11" s="215">
        <v>0</v>
      </c>
      <c r="J11" s="158"/>
      <c r="K11" s="215">
        <v>0</v>
      </c>
      <c r="L11" s="158"/>
      <c r="M11" s="215">
        <f t="shared" si="0"/>
        <v>0</v>
      </c>
      <c r="N11" s="158"/>
      <c r="O11" s="184">
        <v>34465000000</v>
      </c>
      <c r="P11" s="158"/>
      <c r="Q11" s="226">
        <v>0</v>
      </c>
      <c r="R11" s="158"/>
      <c r="S11" s="158">
        <f t="shared" si="1"/>
        <v>34465000000</v>
      </c>
    </row>
    <row r="12" spans="1:19" s="8" customFormat="1">
      <c r="A12" s="175" t="s">
        <v>87</v>
      </c>
      <c r="B12" s="36"/>
      <c r="C12" s="175" t="s">
        <v>107</v>
      </c>
      <c r="D12" s="44"/>
      <c r="E12" s="184">
        <v>3500000</v>
      </c>
      <c r="F12" s="36"/>
      <c r="G12" s="184">
        <v>5600</v>
      </c>
      <c r="H12" s="36"/>
      <c r="I12" s="215">
        <v>0</v>
      </c>
      <c r="J12" s="158"/>
      <c r="K12" s="215">
        <v>0</v>
      </c>
      <c r="L12" s="158"/>
      <c r="M12" s="215">
        <f t="shared" si="0"/>
        <v>0</v>
      </c>
      <c r="N12" s="158"/>
      <c r="O12" s="184">
        <v>19600000000</v>
      </c>
      <c r="P12" s="158"/>
      <c r="Q12" s="226">
        <v>0</v>
      </c>
      <c r="R12" s="158"/>
      <c r="S12" s="158">
        <f t="shared" si="1"/>
        <v>19600000000</v>
      </c>
    </row>
    <row r="13" spans="1:19" s="8" customFormat="1">
      <c r="A13" s="175" t="s">
        <v>97</v>
      </c>
      <c r="B13" s="36"/>
      <c r="C13" s="175" t="s">
        <v>129</v>
      </c>
      <c r="D13" s="44"/>
      <c r="E13" s="184">
        <v>34800000</v>
      </c>
      <c r="F13" s="36"/>
      <c r="G13" s="184">
        <v>960</v>
      </c>
      <c r="H13" s="36"/>
      <c r="I13" s="215">
        <v>0</v>
      </c>
      <c r="J13" s="158"/>
      <c r="K13" s="215">
        <v>0</v>
      </c>
      <c r="L13" s="158"/>
      <c r="M13" s="215">
        <f t="shared" si="0"/>
        <v>0</v>
      </c>
      <c r="N13" s="158"/>
      <c r="O13" s="184">
        <v>33408000000</v>
      </c>
      <c r="P13" s="158"/>
      <c r="Q13" s="226">
        <v>0</v>
      </c>
      <c r="R13" s="158"/>
      <c r="S13" s="158">
        <f t="shared" si="1"/>
        <v>33408000000</v>
      </c>
    </row>
    <row r="14" spans="1:19" s="8" customFormat="1">
      <c r="A14" s="175" t="s">
        <v>100</v>
      </c>
      <c r="B14" s="1"/>
      <c r="C14" s="175" t="s">
        <v>120</v>
      </c>
      <c r="D14" s="150"/>
      <c r="E14" s="184">
        <v>4000000</v>
      </c>
      <c r="F14" s="1"/>
      <c r="G14" s="184">
        <v>500</v>
      </c>
      <c r="H14" s="1"/>
      <c r="I14" s="215">
        <v>0</v>
      </c>
      <c r="J14" s="158"/>
      <c r="K14" s="215">
        <v>0</v>
      </c>
      <c r="L14" s="158"/>
      <c r="M14" s="215">
        <f t="shared" si="0"/>
        <v>0</v>
      </c>
      <c r="N14" s="158"/>
      <c r="O14" s="184">
        <v>2000000000</v>
      </c>
      <c r="P14" s="158"/>
      <c r="Q14" s="226">
        <v>-40268456</v>
      </c>
      <c r="R14" s="158"/>
      <c r="S14" s="158">
        <f t="shared" si="1"/>
        <v>1959731544</v>
      </c>
    </row>
    <row r="15" spans="1:19" s="8" customFormat="1">
      <c r="A15" s="175" t="s">
        <v>102</v>
      </c>
      <c r="B15" s="1"/>
      <c r="C15" s="175" t="s">
        <v>130</v>
      </c>
      <c r="D15" s="150"/>
      <c r="E15" s="184">
        <v>760000</v>
      </c>
      <c r="F15" s="1"/>
      <c r="G15" s="184">
        <v>6500</v>
      </c>
      <c r="H15" s="1"/>
      <c r="I15" s="215">
        <v>0</v>
      </c>
      <c r="J15" s="158"/>
      <c r="K15" s="215">
        <v>0</v>
      </c>
      <c r="L15" s="158"/>
      <c r="M15" s="215">
        <f t="shared" si="0"/>
        <v>0</v>
      </c>
      <c r="N15" s="158"/>
      <c r="O15" s="184">
        <v>4940000000</v>
      </c>
      <c r="P15" s="158"/>
      <c r="Q15" s="226">
        <v>0</v>
      </c>
      <c r="R15" s="158"/>
      <c r="S15" s="158">
        <f t="shared" si="1"/>
        <v>4940000000</v>
      </c>
    </row>
    <row r="16" spans="1:19" s="8" customFormat="1">
      <c r="A16" s="175" t="s">
        <v>67</v>
      </c>
      <c r="B16" s="1"/>
      <c r="C16" s="175" t="s">
        <v>121</v>
      </c>
      <c r="D16" s="150"/>
      <c r="E16" s="184">
        <v>14000000</v>
      </c>
      <c r="F16" s="1"/>
      <c r="G16" s="184">
        <v>82</v>
      </c>
      <c r="H16" s="1"/>
      <c r="I16" s="215">
        <v>0</v>
      </c>
      <c r="J16" s="158"/>
      <c r="K16" s="215">
        <v>0</v>
      </c>
      <c r="L16" s="158"/>
      <c r="M16" s="215">
        <f t="shared" si="0"/>
        <v>0</v>
      </c>
      <c r="N16" s="158"/>
      <c r="O16" s="184">
        <v>1148000000</v>
      </c>
      <c r="P16" s="158"/>
      <c r="Q16" s="226">
        <v>0</v>
      </c>
      <c r="R16" s="158"/>
      <c r="S16" s="158">
        <f t="shared" si="1"/>
        <v>1148000000</v>
      </c>
    </row>
    <row r="17" spans="1:20" s="8" customFormat="1">
      <c r="A17" s="175" t="s">
        <v>99</v>
      </c>
      <c r="B17" s="1"/>
      <c r="C17" s="175" t="s">
        <v>108</v>
      </c>
      <c r="D17" s="150"/>
      <c r="E17" s="184">
        <v>2400000</v>
      </c>
      <c r="F17" s="1"/>
      <c r="G17" s="184">
        <v>150</v>
      </c>
      <c r="H17" s="1"/>
      <c r="I17" s="215">
        <v>0</v>
      </c>
      <c r="J17" s="158"/>
      <c r="K17" s="215">
        <v>0</v>
      </c>
      <c r="L17" s="158"/>
      <c r="M17" s="215">
        <f t="shared" si="0"/>
        <v>0</v>
      </c>
      <c r="N17" s="158"/>
      <c r="O17" s="184">
        <v>360000000</v>
      </c>
      <c r="P17" s="158"/>
      <c r="Q17" s="226">
        <v>0</v>
      </c>
      <c r="R17" s="158"/>
      <c r="S17" s="158">
        <f t="shared" si="1"/>
        <v>360000000</v>
      </c>
    </row>
    <row r="18" spans="1:20" s="8" customFormat="1">
      <c r="A18" s="175" t="s">
        <v>68</v>
      </c>
      <c r="B18" s="1"/>
      <c r="C18" s="175" t="s">
        <v>122</v>
      </c>
      <c r="D18" s="150"/>
      <c r="E18" s="184">
        <v>4800000</v>
      </c>
      <c r="F18" s="1"/>
      <c r="G18" s="184">
        <v>530</v>
      </c>
      <c r="H18" s="1"/>
      <c r="I18" s="215">
        <v>0</v>
      </c>
      <c r="J18" s="158"/>
      <c r="K18" s="215">
        <v>0</v>
      </c>
      <c r="L18" s="158"/>
      <c r="M18" s="215">
        <f t="shared" si="0"/>
        <v>0</v>
      </c>
      <c r="N18" s="158"/>
      <c r="O18" s="184">
        <v>2544000000</v>
      </c>
      <c r="P18" s="158"/>
      <c r="Q18" s="226">
        <v>-34378378</v>
      </c>
      <c r="R18" s="158"/>
      <c r="S18" s="158">
        <f t="shared" si="1"/>
        <v>2509621622</v>
      </c>
    </row>
    <row r="19" spans="1:20" s="8" customFormat="1">
      <c r="A19" s="175" t="s">
        <v>65</v>
      </c>
      <c r="B19" s="1"/>
      <c r="C19" s="175" t="s">
        <v>122</v>
      </c>
      <c r="D19" s="5"/>
      <c r="E19" s="184">
        <v>6500000</v>
      </c>
      <c r="F19" s="1"/>
      <c r="G19" s="184">
        <v>6700</v>
      </c>
      <c r="H19" s="1"/>
      <c r="I19" s="215">
        <v>0</v>
      </c>
      <c r="J19" s="42" t="e">
        <f>SUM(#REF!)</f>
        <v>#REF!</v>
      </c>
      <c r="K19" s="215">
        <v>0</v>
      </c>
      <c r="L19" s="42" t="e">
        <f>SUM(#REF!)</f>
        <v>#REF!</v>
      </c>
      <c r="M19" s="215">
        <f t="shared" si="0"/>
        <v>0</v>
      </c>
      <c r="N19" s="42" t="e">
        <f>SUM(#REF!)</f>
        <v>#REF!</v>
      </c>
      <c r="O19" s="184">
        <v>43550000000</v>
      </c>
      <c r="P19" s="158" t="e">
        <f>SUM(#REF!)</f>
        <v>#REF!</v>
      </c>
      <c r="Q19" s="226">
        <v>0</v>
      </c>
      <c r="R19" s="42" t="e">
        <f>SUM(#REF!)</f>
        <v>#REF!</v>
      </c>
      <c r="S19" s="158">
        <f t="shared" si="1"/>
        <v>43550000000</v>
      </c>
    </row>
    <row r="20" spans="1:20" s="8" customFormat="1">
      <c r="A20" s="175" t="s">
        <v>89</v>
      </c>
      <c r="B20" s="1"/>
      <c r="C20" s="175" t="s">
        <v>144</v>
      </c>
      <c r="D20" s="5"/>
      <c r="E20" s="184">
        <v>30000000</v>
      </c>
      <c r="F20" s="1"/>
      <c r="G20" s="184">
        <v>1800</v>
      </c>
      <c r="H20" s="1"/>
      <c r="I20" s="215">
        <v>0</v>
      </c>
      <c r="J20" s="1"/>
      <c r="K20" s="215">
        <v>0</v>
      </c>
      <c r="L20" s="1"/>
      <c r="M20" s="215">
        <f t="shared" si="0"/>
        <v>0</v>
      </c>
      <c r="N20" s="36"/>
      <c r="O20" s="184">
        <v>54000000000</v>
      </c>
      <c r="P20" s="158"/>
      <c r="Q20" s="226">
        <v>-1369826435</v>
      </c>
      <c r="R20" s="36"/>
      <c r="S20" s="158">
        <f t="shared" si="1"/>
        <v>52630173565</v>
      </c>
    </row>
    <row r="21" spans="1:20" s="8" customFormat="1">
      <c r="A21" s="175" t="s">
        <v>74</v>
      </c>
      <c r="B21" s="1"/>
      <c r="C21" s="175" t="s">
        <v>131</v>
      </c>
      <c r="D21" s="5"/>
      <c r="E21" s="184">
        <v>80000000</v>
      </c>
      <c r="F21" s="1"/>
      <c r="G21" s="184">
        <v>300</v>
      </c>
      <c r="H21" s="1"/>
      <c r="I21" s="215">
        <v>0</v>
      </c>
      <c r="J21" s="36"/>
      <c r="K21" s="215">
        <v>0</v>
      </c>
      <c r="L21" s="36"/>
      <c r="M21" s="215">
        <f t="shared" si="0"/>
        <v>0</v>
      </c>
      <c r="N21" s="36"/>
      <c r="O21" s="184">
        <v>24000000000</v>
      </c>
      <c r="P21" s="184"/>
      <c r="Q21" s="226">
        <v>0</v>
      </c>
      <c r="R21" s="36"/>
      <c r="S21" s="158">
        <f t="shared" si="1"/>
        <v>24000000000</v>
      </c>
    </row>
    <row r="22" spans="1:20" s="8" customFormat="1">
      <c r="A22" s="175" t="s">
        <v>78</v>
      </c>
      <c r="B22" s="1"/>
      <c r="C22" s="175" t="s">
        <v>119</v>
      </c>
      <c r="D22" s="5"/>
      <c r="E22" s="184">
        <v>5800000</v>
      </c>
      <c r="F22" s="1"/>
      <c r="G22" s="184">
        <v>1950</v>
      </c>
      <c r="H22" s="1"/>
      <c r="I22" s="215">
        <v>0</v>
      </c>
      <c r="J22" s="217"/>
      <c r="K22" s="215">
        <v>0</v>
      </c>
      <c r="L22" s="217"/>
      <c r="M22" s="215">
        <f t="shared" si="0"/>
        <v>0</v>
      </c>
      <c r="N22" s="217"/>
      <c r="O22" s="218">
        <v>11310000000</v>
      </c>
      <c r="P22" s="217"/>
      <c r="Q22" s="216">
        <v>0</v>
      </c>
      <c r="R22" s="217"/>
      <c r="S22" s="158">
        <f t="shared" si="1"/>
        <v>11310000000</v>
      </c>
    </row>
    <row r="23" spans="1:20" s="8" customFormat="1">
      <c r="A23" s="175" t="s">
        <v>101</v>
      </c>
      <c r="C23" s="175" t="s">
        <v>123</v>
      </c>
      <c r="E23" s="184">
        <v>8400000</v>
      </c>
      <c r="G23" s="184">
        <v>2280</v>
      </c>
      <c r="I23" s="215">
        <v>0</v>
      </c>
      <c r="J23" s="217"/>
      <c r="K23" s="215">
        <v>0</v>
      </c>
      <c r="L23" s="217"/>
      <c r="M23" s="215">
        <f t="shared" si="0"/>
        <v>0</v>
      </c>
      <c r="N23" s="217"/>
      <c r="O23" s="218">
        <v>19152000000</v>
      </c>
      <c r="P23" s="217"/>
      <c r="Q23" s="216">
        <v>0</v>
      </c>
      <c r="R23" s="217"/>
      <c r="S23" s="158">
        <f t="shared" si="1"/>
        <v>19152000000</v>
      </c>
    </row>
    <row r="24" spans="1:20">
      <c r="A24" s="175" t="s">
        <v>103</v>
      </c>
      <c r="C24" s="175" t="s">
        <v>138</v>
      </c>
      <c r="E24" s="184">
        <v>11000000</v>
      </c>
      <c r="G24" s="184">
        <v>77</v>
      </c>
      <c r="I24" s="215">
        <v>0</v>
      </c>
      <c r="K24" s="215">
        <v>0</v>
      </c>
      <c r="M24" s="215">
        <f t="shared" si="0"/>
        <v>0</v>
      </c>
      <c r="O24" s="184">
        <v>847000000</v>
      </c>
      <c r="Q24" s="216">
        <v>0</v>
      </c>
      <c r="S24" s="158">
        <f t="shared" si="1"/>
        <v>847000000</v>
      </c>
      <c r="T24" s="1"/>
    </row>
    <row r="25" spans="1:20">
      <c r="A25" s="175" t="s">
        <v>98</v>
      </c>
      <c r="C25" s="175" t="s">
        <v>145</v>
      </c>
      <c r="D25" s="224"/>
      <c r="E25" s="184">
        <v>92000000</v>
      </c>
      <c r="G25" s="184">
        <v>420</v>
      </c>
      <c r="I25" s="215">
        <v>0</v>
      </c>
      <c r="K25" s="215">
        <v>0</v>
      </c>
      <c r="M25" s="215">
        <f t="shared" si="0"/>
        <v>0</v>
      </c>
      <c r="O25" s="184">
        <v>38640000000</v>
      </c>
      <c r="Q25" s="216">
        <v>0</v>
      </c>
      <c r="S25" s="158">
        <f t="shared" si="1"/>
        <v>38640000000</v>
      </c>
      <c r="T25" s="1"/>
    </row>
    <row r="26" spans="1:20" ht="30.75" thickBot="1">
      <c r="A26" s="206" t="s">
        <v>48</v>
      </c>
      <c r="I26" s="41">
        <f>SUM(I9:I25)</f>
        <v>14858000000</v>
      </c>
      <c r="J26" s="41" t="e">
        <f t="shared" ref="J26:R26" si="2">SUM(J9:J25)</f>
        <v>#REF!</v>
      </c>
      <c r="K26" s="41">
        <f>SUM(K9:K25)</f>
        <v>-698287206</v>
      </c>
      <c r="L26" s="41" t="e">
        <f t="shared" si="2"/>
        <v>#REF!</v>
      </c>
      <c r="M26" s="41">
        <f>SUM(M9:M25)</f>
        <v>14159712794</v>
      </c>
      <c r="N26" s="41" t="e">
        <f t="shared" si="2"/>
        <v>#REF!</v>
      </c>
      <c r="O26" s="41">
        <f>SUM(O9:O25)</f>
        <v>334150000000</v>
      </c>
      <c r="P26" s="41" t="e">
        <f t="shared" si="2"/>
        <v>#REF!</v>
      </c>
      <c r="Q26" s="41">
        <f>SUM(Q9:Q25)</f>
        <v>-2142760475</v>
      </c>
      <c r="R26" s="41" t="e">
        <f t="shared" si="2"/>
        <v>#REF!</v>
      </c>
      <c r="S26" s="41">
        <f>SUM(S9:S25)</f>
        <v>332007239525</v>
      </c>
      <c r="T26" s="1"/>
    </row>
    <row r="27" spans="1:20" s="180" customFormat="1" ht="41.25" thickTop="1">
      <c r="C27" s="181"/>
      <c r="D27" s="181"/>
      <c r="E27" s="181"/>
      <c r="I27" s="52"/>
      <c r="J27" s="52"/>
      <c r="K27" s="52"/>
      <c r="L27" s="52"/>
      <c r="M27" s="52"/>
      <c r="N27" s="104"/>
      <c r="O27" s="52"/>
      <c r="P27" s="60"/>
      <c r="Q27" s="52"/>
      <c r="R27" s="60"/>
      <c r="S27" s="52"/>
    </row>
    <row r="28" spans="1:20">
      <c r="A28" s="175"/>
      <c r="C28" s="175"/>
      <c r="M28" s="1"/>
      <c r="N28" s="1"/>
      <c r="O28" s="1"/>
      <c r="P28" s="1"/>
      <c r="Q28" s="1"/>
      <c r="R28" s="1"/>
      <c r="S28" s="1"/>
      <c r="T28" s="1"/>
    </row>
    <row r="29" spans="1:20">
      <c r="A29" s="175"/>
      <c r="C29" s="175"/>
      <c r="M29" s="1"/>
      <c r="N29" s="1"/>
      <c r="O29" s="1"/>
      <c r="P29" s="1"/>
      <c r="Q29" s="1"/>
      <c r="R29" s="1"/>
      <c r="S29" s="1"/>
      <c r="T29" s="1"/>
    </row>
    <row r="30" spans="1:20">
      <c r="M30" s="1"/>
      <c r="N30" s="1"/>
      <c r="O30" s="1"/>
      <c r="P30" s="1"/>
      <c r="Q30" s="1"/>
      <c r="R30" s="1"/>
      <c r="S30" s="1"/>
      <c r="T30" s="1"/>
    </row>
    <row r="31" spans="1:20">
      <c r="M31" s="1"/>
      <c r="N31" s="1"/>
      <c r="O31" s="1"/>
      <c r="P31" s="1"/>
      <c r="Q31" s="1"/>
      <c r="R31" s="1"/>
      <c r="S31" s="1"/>
      <c r="T31" s="1"/>
    </row>
    <row r="32" spans="1:20">
      <c r="M32" s="1"/>
      <c r="N32" s="1"/>
      <c r="O32" s="1"/>
      <c r="P32" s="1"/>
      <c r="Q32" s="1"/>
      <c r="R32" s="1"/>
      <c r="S32" s="1"/>
      <c r="T32" s="1"/>
    </row>
    <row r="33" spans="1:20">
      <c r="A33" s="175"/>
      <c r="M33" s="1"/>
      <c r="N33" s="1"/>
      <c r="O33" s="1"/>
      <c r="P33" s="1"/>
      <c r="Q33" s="1"/>
      <c r="R33" s="1"/>
      <c r="S33" s="1"/>
      <c r="T33" s="1"/>
    </row>
    <row r="34" spans="1:20">
      <c r="M34" s="1"/>
      <c r="N34" s="1"/>
      <c r="O34" s="1"/>
      <c r="P34" s="1"/>
      <c r="Q34" s="1"/>
      <c r="R34" s="1"/>
      <c r="S34" s="1"/>
      <c r="T34" s="1"/>
    </row>
    <row r="35" spans="1:20">
      <c r="M35" s="1"/>
      <c r="N35" s="1"/>
      <c r="O35" s="1"/>
      <c r="P35" s="1"/>
      <c r="Q35" s="1"/>
      <c r="R35" s="1"/>
      <c r="S35" s="1"/>
      <c r="T35" s="1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02BA-E4FF-4BE4-8C6E-6C2D7B2EB78D}">
  <dimension ref="A2:T37"/>
  <sheetViews>
    <sheetView rightToLeft="1" view="pageBreakPreview" zoomScale="70" zoomScaleNormal="100" zoomScaleSheetLayoutView="70" workbookViewId="0">
      <selection activeCell="K12" sqref="K12"/>
    </sheetView>
  </sheetViews>
  <sheetFormatPr defaultColWidth="9.140625" defaultRowHeight="27.75"/>
  <cols>
    <col min="1" max="1" width="42" style="36" bestFit="1" customWidth="1"/>
    <col min="2" max="2" width="1" style="36" customWidth="1"/>
    <col min="3" max="3" width="28.140625" style="36" customWidth="1"/>
    <col min="4" max="4" width="1" style="36" customWidth="1"/>
    <col min="5" max="5" width="15.85546875" style="36" bestFit="1" customWidth="1"/>
    <col min="6" max="6" width="1" style="36" customWidth="1"/>
    <col min="7" max="7" width="24.7109375" style="36" bestFit="1" customWidth="1"/>
    <col min="8" max="8" width="1" style="36" customWidth="1"/>
    <col min="9" max="9" width="27" style="36" bestFit="1" customWidth="1"/>
    <col min="10" max="10" width="1" style="36" customWidth="1"/>
    <col min="11" max="11" width="15.85546875" style="36" bestFit="1" customWidth="1"/>
    <col min="12" max="12" width="1" style="36" customWidth="1"/>
    <col min="13" max="13" width="25.42578125" style="36" bestFit="1" customWidth="1"/>
    <col min="14" max="14" width="1" style="36" customWidth="1"/>
    <col min="15" max="15" width="13.85546875" style="36" bestFit="1" customWidth="1"/>
    <col min="16" max="16" width="11.140625" style="36" bestFit="1" customWidth="1"/>
    <col min="17" max="17" width="11.5703125" style="36" bestFit="1" customWidth="1"/>
    <col min="18" max="18" width="9.140625" style="36"/>
    <col min="19" max="19" width="11.140625" style="36" bestFit="1" customWidth="1"/>
    <col min="20" max="16384" width="9.140625" style="36"/>
  </cols>
  <sheetData>
    <row r="2" spans="1:20" ht="30">
      <c r="A2" s="257" t="s">
        <v>51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</row>
    <row r="3" spans="1:20" ht="30">
      <c r="A3" s="257" t="s">
        <v>18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</row>
    <row r="4" spans="1:20" ht="30">
      <c r="A4" s="257" t="str">
        <f>'جمع درآمدها'!A4:I4</f>
        <v>برای ماه منتهی به 1403/09/30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</row>
    <row r="5" spans="1:20" ht="30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1:20" ht="36">
      <c r="A6" s="271" t="s">
        <v>114</v>
      </c>
      <c r="B6" s="271"/>
      <c r="C6" s="271"/>
    </row>
    <row r="7" spans="1:20" ht="30.75" thickBot="1">
      <c r="A7" s="257" t="s">
        <v>19</v>
      </c>
      <c r="B7" s="257"/>
      <c r="C7" s="257" t="s">
        <v>151</v>
      </c>
      <c r="D7" s="257"/>
      <c r="E7" s="257"/>
      <c r="F7" s="257"/>
      <c r="G7" s="257"/>
      <c r="I7" s="269" t="s">
        <v>152</v>
      </c>
      <c r="J7" s="269" t="s">
        <v>21</v>
      </c>
      <c r="K7" s="269" t="s">
        <v>21</v>
      </c>
      <c r="L7" s="269" t="s">
        <v>21</v>
      </c>
      <c r="M7" s="269" t="s">
        <v>21</v>
      </c>
    </row>
    <row r="8" spans="1:20" ht="30">
      <c r="A8" s="100" t="s">
        <v>22</v>
      </c>
      <c r="C8" s="100" t="s">
        <v>23</v>
      </c>
      <c r="E8" s="100" t="s">
        <v>24</v>
      </c>
      <c r="G8" s="100" t="s">
        <v>25</v>
      </c>
      <c r="I8" s="100" t="s">
        <v>23</v>
      </c>
      <c r="K8" s="100" t="s">
        <v>24</v>
      </c>
      <c r="M8" s="100" t="s">
        <v>25</v>
      </c>
    </row>
    <row r="9" spans="1:20" ht="30">
      <c r="A9" s="149" t="s">
        <v>115</v>
      </c>
      <c r="C9" s="101">
        <v>0</v>
      </c>
      <c r="E9" s="101">
        <v>0</v>
      </c>
      <c r="F9" s="101"/>
      <c r="G9" s="101">
        <f>C9-E9</f>
        <v>0</v>
      </c>
      <c r="H9" s="101"/>
      <c r="I9" s="101">
        <v>0</v>
      </c>
      <c r="J9" s="101"/>
      <c r="K9" s="101">
        <v>0</v>
      </c>
      <c r="L9" s="101"/>
      <c r="M9" s="101">
        <f>I9-K9</f>
        <v>0</v>
      </c>
      <c r="O9" s="91"/>
      <c r="P9" s="91"/>
      <c r="Q9" s="42"/>
      <c r="S9" s="91"/>
      <c r="T9" s="42"/>
    </row>
    <row r="10" spans="1:20" ht="30.75" thickBot="1">
      <c r="A10" s="45"/>
      <c r="C10" s="102">
        <f>SUM(C9:C9)</f>
        <v>0</v>
      </c>
      <c r="D10" s="41"/>
      <c r="E10" s="103">
        <f>SUM(E9:E9)</f>
        <v>0</v>
      </c>
      <c r="F10" s="102"/>
      <c r="G10" s="102">
        <f>SUM(G9:G9)</f>
        <v>0</v>
      </c>
      <c r="H10" s="102"/>
      <c r="I10" s="102">
        <f>SUM(I9:I9)</f>
        <v>0</v>
      </c>
      <c r="J10" s="102"/>
      <c r="K10" s="103">
        <f>SUM(K9:K9)</f>
        <v>0</v>
      </c>
      <c r="L10" s="102"/>
      <c r="M10" s="102">
        <f>SUM(M9:M9)</f>
        <v>0</v>
      </c>
    </row>
    <row r="11" spans="1:20" ht="28.5" thickTop="1">
      <c r="C11" s="40"/>
      <c r="G11" s="43"/>
      <c r="I11" s="42"/>
      <c r="M11" s="42"/>
    </row>
    <row r="12" spans="1:20">
      <c r="C12" s="99"/>
      <c r="G12" s="43"/>
      <c r="I12" s="99"/>
      <c r="M12" s="99"/>
    </row>
    <row r="13" spans="1:20">
      <c r="G13" s="43"/>
      <c r="M13" s="99"/>
    </row>
    <row r="14" spans="1:20">
      <c r="G14" s="43"/>
    </row>
    <row r="15" spans="1:20">
      <c r="G15" s="43"/>
    </row>
    <row r="16" spans="1:20">
      <c r="G16" s="43"/>
      <c r="M16" s="99"/>
    </row>
    <row r="17" spans="7:7">
      <c r="G17" s="43"/>
    </row>
    <row r="18" spans="7:7">
      <c r="G18" s="43"/>
    </row>
    <row r="19" spans="7:7">
      <c r="G19" s="43"/>
    </row>
    <row r="20" spans="7:7">
      <c r="G20" s="43"/>
    </row>
    <row r="21" spans="7:7">
      <c r="G21" s="43"/>
    </row>
    <row r="22" spans="7:7">
      <c r="G22" s="43"/>
    </row>
    <row r="23" spans="7:7">
      <c r="G23" s="43"/>
    </row>
    <row r="24" spans="7:7">
      <c r="G24" s="43"/>
    </row>
    <row r="25" spans="7:7">
      <c r="G25" s="43"/>
    </row>
    <row r="26" spans="7:7">
      <c r="G26" s="43"/>
    </row>
    <row r="27" spans="7:7">
      <c r="G27" s="43"/>
    </row>
    <row r="28" spans="7:7">
      <c r="G28" s="43"/>
    </row>
    <row r="29" spans="7:7">
      <c r="G29" s="43"/>
    </row>
    <row r="30" spans="7:7">
      <c r="G30" s="43"/>
    </row>
    <row r="31" spans="7:7">
      <c r="G31" s="43"/>
    </row>
    <row r="32" spans="7:7">
      <c r="G32" s="43"/>
    </row>
    <row r="33" spans="7:7">
      <c r="G33" s="43"/>
    </row>
    <row r="34" spans="7:7">
      <c r="G34" s="43"/>
    </row>
    <row r="35" spans="7:7">
      <c r="G35" s="43"/>
    </row>
    <row r="36" spans="7:7">
      <c r="G36" s="43"/>
    </row>
    <row r="37" spans="7:7">
      <c r="G37" s="43"/>
    </row>
  </sheetData>
  <mergeCells count="7">
    <mergeCell ref="A2:M2"/>
    <mergeCell ref="A3:M3"/>
    <mergeCell ref="A4:M4"/>
    <mergeCell ref="A6:C6"/>
    <mergeCell ref="A7:B7"/>
    <mergeCell ref="C7:G7"/>
    <mergeCell ref="I7:M7"/>
  </mergeCells>
  <pageMargins left="0.7" right="0.7" top="0.75" bottom="0.75" header="0.3" footer="0.3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1"/>
  <sheetViews>
    <sheetView rightToLeft="1" view="pageBreakPreview" zoomScale="85" zoomScaleNormal="100" zoomScaleSheetLayoutView="85" workbookViewId="0">
      <selection activeCell="U29" sqref="U29"/>
    </sheetView>
  </sheetViews>
  <sheetFormatPr defaultColWidth="9.140625" defaultRowHeight="27.75"/>
  <cols>
    <col min="1" max="1" width="42" style="36" bestFit="1" customWidth="1"/>
    <col min="2" max="2" width="1" style="36" customWidth="1"/>
    <col min="3" max="3" width="28.140625" style="36" customWidth="1"/>
    <col min="4" max="4" width="1" style="36" customWidth="1"/>
    <col min="5" max="5" width="15.85546875" style="36" bestFit="1" customWidth="1"/>
    <col min="6" max="6" width="1" style="36" customWidth="1"/>
    <col min="7" max="7" width="24.7109375" style="36" bestFit="1" customWidth="1"/>
    <col min="8" max="8" width="1" style="36" customWidth="1"/>
    <col min="9" max="9" width="27" style="36" bestFit="1" customWidth="1"/>
    <col min="10" max="10" width="1" style="36" customWidth="1"/>
    <col min="11" max="11" width="15.85546875" style="36" bestFit="1" customWidth="1"/>
    <col min="12" max="12" width="1" style="36" customWidth="1"/>
    <col min="13" max="13" width="25.42578125" style="36" bestFit="1" customWidth="1"/>
    <col min="14" max="14" width="1" style="36" customWidth="1"/>
    <col min="15" max="15" width="13.85546875" style="36" bestFit="1" customWidth="1"/>
    <col min="16" max="16" width="11.140625" style="36" bestFit="1" customWidth="1"/>
    <col min="17" max="17" width="11.5703125" style="36" bestFit="1" customWidth="1"/>
    <col min="18" max="18" width="9.140625" style="36"/>
    <col min="19" max="19" width="11.140625" style="36" bestFit="1" customWidth="1"/>
    <col min="20" max="16384" width="9.140625" style="36"/>
  </cols>
  <sheetData>
    <row r="2" spans="1:20" ht="30">
      <c r="A2" s="257" t="s">
        <v>51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</row>
    <row r="3" spans="1:20" ht="30">
      <c r="A3" s="257" t="s">
        <v>18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</row>
    <row r="4" spans="1:20" ht="30">
      <c r="A4" s="257" t="str">
        <f>'جمع درآمدها'!A4:I4</f>
        <v>برای ماه منتهی به 1403/09/30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</row>
    <row r="5" spans="1:20" ht="30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1:20" ht="36">
      <c r="A6" s="271" t="s">
        <v>57</v>
      </c>
      <c r="B6" s="271"/>
      <c r="C6" s="271"/>
    </row>
    <row r="7" spans="1:20" ht="30.75" thickBot="1">
      <c r="A7" s="257" t="s">
        <v>19</v>
      </c>
      <c r="B7" s="257"/>
      <c r="C7" s="257" t="s">
        <v>151</v>
      </c>
      <c r="D7" s="257"/>
      <c r="E7" s="257"/>
      <c r="F7" s="257"/>
      <c r="G7" s="257"/>
      <c r="I7" s="269" t="s">
        <v>152</v>
      </c>
      <c r="J7" s="269" t="s">
        <v>21</v>
      </c>
      <c r="K7" s="269" t="s">
        <v>21</v>
      </c>
      <c r="L7" s="269" t="s">
        <v>21</v>
      </c>
      <c r="M7" s="269" t="s">
        <v>21</v>
      </c>
    </row>
    <row r="8" spans="1:20" ht="30">
      <c r="A8" s="100" t="s">
        <v>22</v>
      </c>
      <c r="C8" s="100" t="s">
        <v>23</v>
      </c>
      <c r="E8" s="100" t="s">
        <v>24</v>
      </c>
      <c r="G8" s="100" t="s">
        <v>25</v>
      </c>
      <c r="I8" s="100" t="s">
        <v>23</v>
      </c>
      <c r="K8" s="100" t="s">
        <v>24</v>
      </c>
      <c r="M8" s="100" t="s">
        <v>25</v>
      </c>
    </row>
    <row r="9" spans="1:20" ht="30">
      <c r="A9" s="48" t="s">
        <v>49</v>
      </c>
      <c r="C9" s="101">
        <v>3463915</v>
      </c>
      <c r="E9" s="101">
        <v>0</v>
      </c>
      <c r="F9" s="101"/>
      <c r="G9" s="101">
        <f>C9+E9</f>
        <v>3463915</v>
      </c>
      <c r="H9" s="101"/>
      <c r="I9" s="101">
        <v>652371646</v>
      </c>
      <c r="J9" s="101"/>
      <c r="K9" s="101">
        <v>0</v>
      </c>
      <c r="L9" s="101"/>
      <c r="M9" s="101">
        <f>I9+K9</f>
        <v>652371646</v>
      </c>
      <c r="O9" s="91"/>
      <c r="P9" s="91"/>
      <c r="Q9" s="42"/>
      <c r="S9" s="91"/>
      <c r="T9" s="42"/>
    </row>
    <row r="10" spans="1:20" ht="30">
      <c r="A10" s="48" t="s">
        <v>76</v>
      </c>
      <c r="C10" s="101">
        <v>304596</v>
      </c>
      <c r="E10" s="101">
        <v>0</v>
      </c>
      <c r="F10" s="101"/>
      <c r="G10" s="101">
        <f t="shared" ref="G10:G13" si="0">C10+E10</f>
        <v>304596</v>
      </c>
      <c r="H10" s="101"/>
      <c r="I10" s="101">
        <v>3453734</v>
      </c>
      <c r="J10" s="101"/>
      <c r="K10" s="101">
        <v>0</v>
      </c>
      <c r="L10" s="101"/>
      <c r="M10" s="101">
        <f t="shared" ref="M10:M13" si="1">I10+K10</f>
        <v>3453734</v>
      </c>
      <c r="O10" s="91"/>
      <c r="P10" s="91"/>
      <c r="Q10" s="42"/>
      <c r="S10" s="91"/>
      <c r="T10" s="42"/>
    </row>
    <row r="11" spans="1:20" ht="30">
      <c r="A11" s="48" t="s">
        <v>83</v>
      </c>
      <c r="C11" s="101">
        <v>4131</v>
      </c>
      <c r="D11" s="36">
        <v>0</v>
      </c>
      <c r="E11" s="101">
        <v>0</v>
      </c>
      <c r="F11" s="101"/>
      <c r="G11" s="101">
        <f t="shared" si="0"/>
        <v>4131</v>
      </c>
      <c r="H11" s="101"/>
      <c r="I11" s="101">
        <v>52179</v>
      </c>
      <c r="J11" s="101"/>
      <c r="K11" s="101">
        <v>0</v>
      </c>
      <c r="L11" s="101"/>
      <c r="M11" s="101">
        <f t="shared" si="1"/>
        <v>52179</v>
      </c>
      <c r="O11" s="91"/>
      <c r="P11" s="91"/>
      <c r="Q11" s="42"/>
      <c r="S11" s="91"/>
      <c r="T11" s="42"/>
    </row>
    <row r="12" spans="1:20" ht="30">
      <c r="A12" s="48" t="s">
        <v>84</v>
      </c>
      <c r="C12" s="101">
        <v>4705</v>
      </c>
      <c r="E12" s="101">
        <v>0</v>
      </c>
      <c r="F12" s="101"/>
      <c r="G12" s="101">
        <f t="shared" si="0"/>
        <v>4705</v>
      </c>
      <c r="H12" s="101"/>
      <c r="I12" s="101">
        <v>42414</v>
      </c>
      <c r="J12" s="101"/>
      <c r="K12" s="101">
        <v>0</v>
      </c>
      <c r="L12" s="101"/>
      <c r="M12" s="101">
        <f t="shared" si="1"/>
        <v>42414</v>
      </c>
      <c r="O12" s="91"/>
      <c r="P12" s="91"/>
      <c r="Q12" s="42"/>
      <c r="S12" s="91"/>
      <c r="T12" s="42"/>
    </row>
    <row r="13" spans="1:20" ht="30">
      <c r="A13" s="48" t="s">
        <v>104</v>
      </c>
      <c r="C13" s="101">
        <v>8601</v>
      </c>
      <c r="E13" s="101">
        <v>0</v>
      </c>
      <c r="F13" s="101"/>
      <c r="G13" s="101">
        <f t="shared" si="0"/>
        <v>8601</v>
      </c>
      <c r="H13" s="101"/>
      <c r="I13" s="101">
        <v>5716503</v>
      </c>
      <c r="J13" s="101"/>
      <c r="K13" s="101">
        <v>0</v>
      </c>
      <c r="L13" s="101"/>
      <c r="M13" s="101">
        <f t="shared" si="1"/>
        <v>5716503</v>
      </c>
      <c r="O13" s="91"/>
      <c r="P13" s="91"/>
      <c r="Q13" s="42"/>
      <c r="S13" s="91"/>
      <c r="T13" s="42"/>
    </row>
    <row r="14" spans="1:20" ht="30.75" thickBot="1">
      <c r="A14" s="35"/>
      <c r="C14" s="102">
        <f>SUM(C9:C13)</f>
        <v>3785948</v>
      </c>
      <c r="D14" s="41"/>
      <c r="E14" s="103">
        <f>SUM(E9:E13)</f>
        <v>0</v>
      </c>
      <c r="F14" s="102"/>
      <c r="G14" s="102">
        <f>SUM(G9:G13)</f>
        <v>3785948</v>
      </c>
      <c r="H14" s="102"/>
      <c r="I14" s="102">
        <f>SUM(I9:I13)</f>
        <v>661636476</v>
      </c>
      <c r="J14" s="102"/>
      <c r="K14" s="103">
        <f>SUM(K9:K13)</f>
        <v>0</v>
      </c>
      <c r="L14" s="102"/>
      <c r="M14" s="102">
        <f>SUM(M9:M13)</f>
        <v>661636476</v>
      </c>
    </row>
    <row r="15" spans="1:20" ht="28.5" thickTop="1"/>
    <row r="22" spans="3:9">
      <c r="G22" s="43"/>
    </row>
    <row r="23" spans="3:9">
      <c r="C23" s="42"/>
      <c r="G23" s="43"/>
      <c r="I23" s="42"/>
    </row>
    <row r="24" spans="3:9">
      <c r="C24" s="99"/>
      <c r="G24" s="43"/>
      <c r="I24" s="99"/>
    </row>
    <row r="25" spans="3:9">
      <c r="G25" s="43"/>
    </row>
    <row r="26" spans="3:9">
      <c r="G26" s="43"/>
    </row>
    <row r="27" spans="3:9">
      <c r="G27" s="43"/>
    </row>
    <row r="28" spans="3:9">
      <c r="G28" s="43"/>
    </row>
    <row r="29" spans="3:9">
      <c r="G29" s="43"/>
    </row>
    <row r="30" spans="3:9">
      <c r="G30" s="43"/>
    </row>
    <row r="31" spans="3:9">
      <c r="G31" s="43"/>
    </row>
    <row r="32" spans="3:9">
      <c r="G32" s="43"/>
    </row>
    <row r="33" spans="7:7">
      <c r="G33" s="43"/>
    </row>
    <row r="34" spans="7:7">
      <c r="G34" s="43"/>
    </row>
    <row r="35" spans="7:7">
      <c r="G35" s="43"/>
    </row>
    <row r="36" spans="7:7">
      <c r="G36" s="43"/>
    </row>
    <row r="37" spans="7:7">
      <c r="G37" s="43"/>
    </row>
    <row r="38" spans="7:7">
      <c r="G38" s="43"/>
    </row>
    <row r="39" spans="7:7">
      <c r="G39" s="43"/>
    </row>
    <row r="40" spans="7:7">
      <c r="G40" s="43"/>
    </row>
    <row r="41" spans="7:7">
      <c r="G41" s="43"/>
    </row>
  </sheetData>
  <mergeCells count="7">
    <mergeCell ref="A6:C6"/>
    <mergeCell ref="A2:M2"/>
    <mergeCell ref="A3:M3"/>
    <mergeCell ref="A4:M4"/>
    <mergeCell ref="I7:M7"/>
    <mergeCell ref="C7:G7"/>
    <mergeCell ref="A7:B7"/>
  </mergeCells>
  <pageMargins left="0.7" right="0.7" top="0.75" bottom="0.75" header="0.3" footer="0.3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64"/>
  <sheetViews>
    <sheetView rightToLeft="1" view="pageBreakPreview" topLeftCell="A26" zoomScale="70" zoomScaleNormal="100" zoomScaleSheetLayoutView="70" workbookViewId="0">
      <selection activeCell="U29" sqref="U29"/>
    </sheetView>
  </sheetViews>
  <sheetFormatPr defaultColWidth="8.7109375" defaultRowHeight="27.75"/>
  <cols>
    <col min="1" max="1" width="42.7109375" style="36" bestFit="1" customWidth="1"/>
    <col min="2" max="2" width="0.5703125" style="36" customWidth="1"/>
    <col min="3" max="3" width="24.85546875" style="44" bestFit="1" customWidth="1"/>
    <col min="4" max="4" width="0.5703125" style="36" customWidth="1"/>
    <col min="5" max="5" width="32.7109375" style="36" bestFit="1" customWidth="1"/>
    <col min="6" max="6" width="0.7109375" style="36" customWidth="1"/>
    <col min="7" max="7" width="32.7109375" style="36" bestFit="1" customWidth="1"/>
    <col min="8" max="8" width="1.28515625" style="36" customWidth="1"/>
    <col min="9" max="9" width="37" style="36" bestFit="1" customWidth="1"/>
    <col min="10" max="10" width="1.140625" style="36" customWidth="1"/>
    <col min="11" max="11" width="24.85546875" style="44" bestFit="1" customWidth="1"/>
    <col min="12" max="12" width="1.140625" style="36" customWidth="1"/>
    <col min="13" max="13" width="35.140625" style="36" bestFit="1" customWidth="1"/>
    <col min="14" max="14" width="1" style="36" customWidth="1"/>
    <col min="15" max="15" width="35.140625" style="36" bestFit="1" customWidth="1"/>
    <col min="16" max="16" width="0.85546875" style="36" customWidth="1"/>
    <col min="17" max="17" width="41.42578125" style="36" bestFit="1" customWidth="1"/>
    <col min="18" max="18" width="24.7109375" style="36" bestFit="1" customWidth="1"/>
    <col min="19" max="20" width="31.5703125" style="36" bestFit="1" customWidth="1"/>
    <col min="21" max="21" width="22.28515625" style="36" bestFit="1" customWidth="1"/>
    <col min="22" max="22" width="23.85546875" style="36" bestFit="1" customWidth="1"/>
    <col min="23" max="23" width="24.42578125" style="36" customWidth="1"/>
    <col min="24" max="24" width="17.5703125" style="36" bestFit="1" customWidth="1"/>
    <col min="25" max="25" width="21.28515625" style="36" customWidth="1"/>
    <col min="26" max="26" width="23.28515625" style="36" bestFit="1" customWidth="1"/>
    <col min="27" max="16384" width="8.7109375" style="36"/>
  </cols>
  <sheetData>
    <row r="1" spans="1:26" ht="31.5" customHeight="1"/>
    <row r="2" spans="1:26" s="104" customFormat="1" ht="36">
      <c r="A2" s="272" t="s">
        <v>51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</row>
    <row r="3" spans="1:26" s="104" customFormat="1" ht="36">
      <c r="A3" s="272" t="s">
        <v>18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</row>
    <row r="4" spans="1:26" s="104" customFormat="1" ht="36">
      <c r="A4" s="272" t="str">
        <f>'درآمد ناشی از تغییر قیمت اوراق '!A4:Q4</f>
        <v>برای ماه منتهی به 1403/09/30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</row>
    <row r="5" spans="1:26" s="104" customFormat="1" ht="36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1:26" ht="40.5">
      <c r="A6" s="273" t="s">
        <v>59</v>
      </c>
      <c r="B6" s="273"/>
      <c r="C6" s="273"/>
      <c r="D6" s="273"/>
      <c r="E6" s="273"/>
      <c r="F6" s="273"/>
      <c r="G6" s="273"/>
      <c r="H6" s="273"/>
    </row>
    <row r="7" spans="1:26" ht="45" customHeight="1" thickBot="1">
      <c r="A7" s="257" t="s">
        <v>1</v>
      </c>
      <c r="C7" s="269" t="s">
        <v>151</v>
      </c>
      <c r="D7" s="269" t="s">
        <v>20</v>
      </c>
      <c r="E7" s="269" t="s">
        <v>20</v>
      </c>
      <c r="F7" s="269" t="s">
        <v>20</v>
      </c>
      <c r="G7" s="269" t="s">
        <v>20</v>
      </c>
      <c r="H7" s="269" t="s">
        <v>20</v>
      </c>
      <c r="I7" s="269" t="s">
        <v>20</v>
      </c>
      <c r="K7" s="269" t="s">
        <v>152</v>
      </c>
      <c r="L7" s="269" t="s">
        <v>21</v>
      </c>
      <c r="M7" s="269" t="s">
        <v>21</v>
      </c>
      <c r="N7" s="269" t="s">
        <v>21</v>
      </c>
      <c r="O7" s="269" t="s">
        <v>21</v>
      </c>
      <c r="P7" s="269" t="s">
        <v>21</v>
      </c>
      <c r="Q7" s="269" t="s">
        <v>21</v>
      </c>
    </row>
    <row r="8" spans="1:26" s="38" customFormat="1" ht="54.75" customHeight="1" thickBot="1">
      <c r="A8" s="269" t="s">
        <v>1</v>
      </c>
      <c r="C8" s="106" t="s">
        <v>4</v>
      </c>
      <c r="E8" s="106" t="s">
        <v>33</v>
      </c>
      <c r="G8" s="106" t="s">
        <v>34</v>
      </c>
      <c r="I8" s="106" t="s">
        <v>36</v>
      </c>
      <c r="K8" s="106" t="s">
        <v>4</v>
      </c>
      <c r="M8" s="106" t="s">
        <v>33</v>
      </c>
      <c r="O8" s="106" t="s">
        <v>34</v>
      </c>
      <c r="Q8" s="106" t="s">
        <v>36</v>
      </c>
      <c r="S8" s="107"/>
    </row>
    <row r="9" spans="1:26" ht="34.5" customHeight="1">
      <c r="A9" s="212" t="s">
        <v>85</v>
      </c>
      <c r="C9" s="108">
        <v>100000</v>
      </c>
      <c r="D9" s="108"/>
      <c r="E9" s="108">
        <v>1834022255</v>
      </c>
      <c r="F9" s="108"/>
      <c r="G9" s="108">
        <v>1789678178</v>
      </c>
      <c r="H9" s="108"/>
      <c r="I9" s="108">
        <f>E9-G9</f>
        <v>44344077</v>
      </c>
      <c r="J9" s="108"/>
      <c r="K9" s="108">
        <v>4254479</v>
      </c>
      <c r="L9" s="108"/>
      <c r="M9" s="108">
        <v>80158595553</v>
      </c>
      <c r="N9" s="108"/>
      <c r="O9" s="108">
        <v>74291029023</v>
      </c>
      <c r="P9" s="108"/>
      <c r="Q9" s="108">
        <f>M9-O9</f>
        <v>5867566530</v>
      </c>
      <c r="R9" s="205"/>
      <c r="S9" s="108"/>
      <c r="T9" s="40"/>
      <c r="U9" s="42"/>
      <c r="V9" s="42"/>
      <c r="W9" s="20"/>
      <c r="X9" s="42"/>
      <c r="Y9" s="40"/>
      <c r="Z9" s="42"/>
    </row>
    <row r="10" spans="1:26" ht="34.5" customHeight="1">
      <c r="A10" s="175" t="s">
        <v>135</v>
      </c>
      <c r="C10" s="108">
        <v>2559999</v>
      </c>
      <c r="D10" s="108"/>
      <c r="E10" s="108">
        <v>23601153720</v>
      </c>
      <c r="F10" s="108"/>
      <c r="G10" s="108">
        <v>18012616426</v>
      </c>
      <c r="H10" s="108"/>
      <c r="I10" s="108">
        <f t="shared" ref="I10:I37" si="0">E10-G10</f>
        <v>5588537294</v>
      </c>
      <c r="J10" s="108"/>
      <c r="K10" s="108">
        <v>3559999</v>
      </c>
      <c r="L10" s="108"/>
      <c r="M10" s="108">
        <v>30560022082</v>
      </c>
      <c r="N10" s="108"/>
      <c r="O10" s="108">
        <v>25611511631</v>
      </c>
      <c r="P10" s="108"/>
      <c r="Q10" s="108">
        <f t="shared" ref="Q10:Q37" si="1">M10-O10</f>
        <v>4948510451</v>
      </c>
      <c r="R10" s="40"/>
      <c r="S10" s="40"/>
      <c r="T10" s="40"/>
      <c r="U10" s="42"/>
      <c r="V10" s="42"/>
      <c r="W10" s="20"/>
      <c r="X10" s="42"/>
      <c r="Y10" s="40"/>
      <c r="Z10" s="42"/>
    </row>
    <row r="11" spans="1:26" ht="34.5" customHeight="1">
      <c r="A11" s="175" t="s">
        <v>98</v>
      </c>
      <c r="C11" s="108">
        <v>2800000</v>
      </c>
      <c r="D11" s="108"/>
      <c r="E11" s="108">
        <v>10102603688</v>
      </c>
      <c r="F11" s="108"/>
      <c r="G11" s="108">
        <v>8310523858</v>
      </c>
      <c r="H11" s="108"/>
      <c r="I11" s="108">
        <f t="shared" si="0"/>
        <v>1792079830</v>
      </c>
      <c r="J11" s="108"/>
      <c r="K11" s="108">
        <v>63600000</v>
      </c>
      <c r="L11" s="108"/>
      <c r="M11" s="108">
        <v>183532784703</v>
      </c>
      <c r="N11" s="108"/>
      <c r="O11" s="108">
        <v>189270477767</v>
      </c>
      <c r="P11" s="108"/>
      <c r="Q11" s="108">
        <f t="shared" si="1"/>
        <v>-5737693064</v>
      </c>
      <c r="R11" s="205"/>
      <c r="S11" s="108"/>
      <c r="T11" s="40"/>
      <c r="U11" s="42"/>
      <c r="V11" s="42"/>
      <c r="W11" s="20"/>
      <c r="X11" s="42"/>
      <c r="Y11" s="40"/>
      <c r="Z11" s="42"/>
    </row>
    <row r="12" spans="1:26" ht="34.5" customHeight="1">
      <c r="A12" s="175" t="s">
        <v>142</v>
      </c>
      <c r="C12" s="108">
        <v>200000</v>
      </c>
      <c r="D12" s="108"/>
      <c r="E12" s="108">
        <v>894645005</v>
      </c>
      <c r="F12" s="108"/>
      <c r="G12" s="108">
        <v>758691133</v>
      </c>
      <c r="H12" s="108"/>
      <c r="I12" s="108">
        <f t="shared" si="0"/>
        <v>135953872</v>
      </c>
      <c r="J12" s="108"/>
      <c r="K12" s="108">
        <v>200000</v>
      </c>
      <c r="L12" s="108"/>
      <c r="M12" s="108">
        <v>894645005</v>
      </c>
      <c r="N12" s="108"/>
      <c r="O12" s="108">
        <v>758691133</v>
      </c>
      <c r="P12" s="108"/>
      <c r="Q12" s="108">
        <f t="shared" si="1"/>
        <v>135953872</v>
      </c>
      <c r="R12" s="40"/>
      <c r="S12" s="40"/>
      <c r="T12" s="40"/>
      <c r="U12" s="42"/>
      <c r="V12" s="42"/>
      <c r="W12" s="20"/>
      <c r="X12" s="42"/>
      <c r="Y12" s="40"/>
      <c r="Z12" s="42"/>
    </row>
    <row r="13" spans="1:26" ht="34.5" customHeight="1">
      <c r="A13" s="175" t="s">
        <v>65</v>
      </c>
      <c r="C13" s="108">
        <v>1284</v>
      </c>
      <c r="D13" s="108"/>
      <c r="E13" s="108">
        <v>52470189</v>
      </c>
      <c r="F13" s="108"/>
      <c r="G13" s="108">
        <v>61057671</v>
      </c>
      <c r="H13" s="108"/>
      <c r="I13" s="108">
        <f t="shared" si="0"/>
        <v>-8587482</v>
      </c>
      <c r="J13" s="108"/>
      <c r="K13" s="108">
        <v>501284</v>
      </c>
      <c r="L13" s="108"/>
      <c r="M13" s="108">
        <v>19409759237</v>
      </c>
      <c r="N13" s="108"/>
      <c r="O13" s="108">
        <v>23926889450</v>
      </c>
      <c r="P13" s="108"/>
      <c r="Q13" s="108">
        <f t="shared" si="1"/>
        <v>-4517130213</v>
      </c>
      <c r="R13" s="40"/>
      <c r="S13" s="40"/>
      <c r="T13" s="40"/>
      <c r="U13" s="42"/>
      <c r="V13" s="42"/>
      <c r="W13" s="20"/>
      <c r="X13" s="42"/>
      <c r="Y13" s="40"/>
      <c r="Z13" s="42"/>
    </row>
    <row r="14" spans="1:26" ht="34.5" customHeight="1">
      <c r="A14" s="175" t="s">
        <v>80</v>
      </c>
      <c r="C14" s="108">
        <v>5450000</v>
      </c>
      <c r="D14" s="108"/>
      <c r="E14" s="108">
        <v>195307610220</v>
      </c>
      <c r="F14" s="108"/>
      <c r="G14" s="108">
        <v>123061094979</v>
      </c>
      <c r="H14" s="108"/>
      <c r="I14" s="108">
        <f t="shared" si="0"/>
        <v>72246515241</v>
      </c>
      <c r="J14" s="108"/>
      <c r="K14" s="108">
        <v>12536463</v>
      </c>
      <c r="L14" s="108"/>
      <c r="M14" s="108">
        <v>382500695064</v>
      </c>
      <c r="N14" s="108"/>
      <c r="O14" s="108">
        <v>281048963353</v>
      </c>
      <c r="P14" s="108"/>
      <c r="Q14" s="108">
        <f t="shared" si="1"/>
        <v>101451731711</v>
      </c>
      <c r="R14" s="40"/>
      <c r="S14" s="40"/>
      <c r="T14" s="40"/>
      <c r="U14" s="42"/>
      <c r="V14" s="42"/>
      <c r="W14" s="20"/>
      <c r="X14" s="42"/>
      <c r="Y14" s="40"/>
      <c r="Z14" s="42"/>
    </row>
    <row r="15" spans="1:26" ht="34.5" customHeight="1">
      <c r="A15" s="175" t="s">
        <v>139</v>
      </c>
      <c r="C15" s="108">
        <v>200000</v>
      </c>
      <c r="D15" s="108"/>
      <c r="E15" s="108">
        <v>8149221919</v>
      </c>
      <c r="F15" s="108"/>
      <c r="G15" s="108">
        <v>6532898008</v>
      </c>
      <c r="H15" s="108"/>
      <c r="I15" s="108">
        <f t="shared" si="0"/>
        <v>1616323911</v>
      </c>
      <c r="J15" s="108"/>
      <c r="K15" s="108">
        <v>200000</v>
      </c>
      <c r="L15" s="108"/>
      <c r="M15" s="108">
        <v>8149221919</v>
      </c>
      <c r="N15" s="108"/>
      <c r="O15" s="108">
        <v>6532898008</v>
      </c>
      <c r="P15" s="108"/>
      <c r="Q15" s="108">
        <f t="shared" si="1"/>
        <v>1616323911</v>
      </c>
      <c r="R15" s="40"/>
      <c r="S15" s="40"/>
      <c r="T15" s="40"/>
      <c r="U15" s="42"/>
      <c r="V15" s="42"/>
      <c r="W15" s="20"/>
      <c r="X15" s="42"/>
      <c r="Y15" s="40"/>
      <c r="Z15" s="42"/>
    </row>
    <row r="16" spans="1:26" ht="34.5" customHeight="1">
      <c r="A16" s="175" t="s">
        <v>74</v>
      </c>
      <c r="C16" s="108">
        <v>100000</v>
      </c>
      <c r="D16" s="108"/>
      <c r="E16" s="108">
        <v>335591281</v>
      </c>
      <c r="F16" s="108"/>
      <c r="G16" s="108">
        <v>225470028</v>
      </c>
      <c r="H16" s="108"/>
      <c r="I16" s="108">
        <f t="shared" si="0"/>
        <v>110121253</v>
      </c>
      <c r="J16" s="108"/>
      <c r="K16" s="108">
        <v>100000002</v>
      </c>
      <c r="L16" s="108"/>
      <c r="M16" s="108">
        <v>269175466076</v>
      </c>
      <c r="N16" s="108"/>
      <c r="O16" s="108">
        <v>248017038489</v>
      </c>
      <c r="P16" s="108"/>
      <c r="Q16" s="108">
        <f t="shared" si="1"/>
        <v>21158427587</v>
      </c>
      <c r="R16" s="40"/>
      <c r="S16" s="40"/>
      <c r="T16" s="40"/>
      <c r="U16" s="42"/>
      <c r="V16" s="42"/>
      <c r="W16" s="20"/>
      <c r="X16" s="42"/>
      <c r="Y16" s="40"/>
      <c r="Z16" s="42"/>
    </row>
    <row r="17" spans="1:26" ht="34.5" customHeight="1">
      <c r="A17" s="175" t="s">
        <v>100</v>
      </c>
      <c r="C17" s="108">
        <v>12000000</v>
      </c>
      <c r="D17" s="108"/>
      <c r="E17" s="108">
        <v>36704302394</v>
      </c>
      <c r="F17" s="108"/>
      <c r="G17" s="108">
        <v>35913226119</v>
      </c>
      <c r="H17" s="108"/>
      <c r="I17" s="108">
        <f t="shared" si="0"/>
        <v>791076275</v>
      </c>
      <c r="J17" s="108"/>
      <c r="K17" s="108">
        <v>12807397</v>
      </c>
      <c r="L17" s="108"/>
      <c r="M17" s="108">
        <v>40471951791</v>
      </c>
      <c r="N17" s="108"/>
      <c r="O17" s="108">
        <v>40024596387</v>
      </c>
      <c r="P17" s="108"/>
      <c r="Q17" s="108">
        <f t="shared" si="1"/>
        <v>447355404</v>
      </c>
      <c r="R17" s="40"/>
      <c r="S17" s="40"/>
      <c r="T17" s="40"/>
      <c r="U17" s="42"/>
      <c r="V17" s="42"/>
      <c r="W17" s="20"/>
      <c r="X17" s="42"/>
      <c r="Y17" s="40"/>
      <c r="Z17" s="42"/>
    </row>
    <row r="18" spans="1:26" ht="34.5" customHeight="1">
      <c r="A18" s="175" t="s">
        <v>97</v>
      </c>
      <c r="C18" s="108">
        <v>7400000</v>
      </c>
      <c r="D18" s="108"/>
      <c r="E18" s="108">
        <v>67392614040</v>
      </c>
      <c r="F18" s="108"/>
      <c r="G18" s="108">
        <v>49352438977</v>
      </c>
      <c r="H18" s="108"/>
      <c r="I18" s="108">
        <f t="shared" si="0"/>
        <v>18040175063</v>
      </c>
      <c r="J18" s="108"/>
      <c r="K18" s="108">
        <v>9445927</v>
      </c>
      <c r="L18" s="108"/>
      <c r="M18" s="108">
        <v>83689218086</v>
      </c>
      <c r="N18" s="108"/>
      <c r="O18" s="108">
        <v>62875941338</v>
      </c>
      <c r="P18" s="108"/>
      <c r="Q18" s="108">
        <f t="shared" si="1"/>
        <v>20813276748</v>
      </c>
      <c r="R18" s="205"/>
      <c r="S18" s="108"/>
      <c r="T18" s="40"/>
      <c r="U18" s="42"/>
      <c r="V18" s="42"/>
      <c r="W18" s="20"/>
      <c r="X18" s="42"/>
      <c r="Y18" s="40"/>
      <c r="Z18" s="42"/>
    </row>
    <row r="19" spans="1:26" ht="34.5" customHeight="1">
      <c r="A19" s="175" t="s">
        <v>105</v>
      </c>
      <c r="C19" s="108">
        <v>0</v>
      </c>
      <c r="D19" s="108"/>
      <c r="E19" s="108">
        <v>0</v>
      </c>
      <c r="F19" s="108"/>
      <c r="G19" s="108">
        <v>0</v>
      </c>
      <c r="H19" s="108"/>
      <c r="I19" s="108">
        <f t="shared" si="0"/>
        <v>0</v>
      </c>
      <c r="J19" s="108"/>
      <c r="K19" s="108">
        <v>100000</v>
      </c>
      <c r="L19" s="108"/>
      <c r="M19" s="108">
        <v>4889731955</v>
      </c>
      <c r="N19" s="108"/>
      <c r="O19" s="108">
        <v>4954593595</v>
      </c>
      <c r="P19" s="108"/>
      <c r="Q19" s="108">
        <f t="shared" si="1"/>
        <v>-64861640</v>
      </c>
      <c r="R19" s="205"/>
      <c r="S19" s="108"/>
      <c r="T19" s="40"/>
      <c r="U19" s="42"/>
      <c r="V19" s="42"/>
      <c r="W19" s="20"/>
      <c r="X19" s="42"/>
      <c r="Y19" s="40"/>
      <c r="Z19" s="42"/>
    </row>
    <row r="20" spans="1:26" ht="34.5" customHeight="1">
      <c r="A20" s="175" t="s">
        <v>134</v>
      </c>
      <c r="C20" s="108">
        <v>0</v>
      </c>
      <c r="D20" s="108"/>
      <c r="E20" s="108">
        <v>0</v>
      </c>
      <c r="F20" s="108"/>
      <c r="G20" s="108">
        <v>0</v>
      </c>
      <c r="H20" s="108"/>
      <c r="I20" s="108">
        <f t="shared" si="0"/>
        <v>0</v>
      </c>
      <c r="J20" s="108"/>
      <c r="K20" s="108">
        <v>549236</v>
      </c>
      <c r="L20" s="108"/>
      <c r="M20" s="108">
        <v>6031851553</v>
      </c>
      <c r="N20" s="108"/>
      <c r="O20" s="108">
        <v>5718802917</v>
      </c>
      <c r="P20" s="108"/>
      <c r="Q20" s="108">
        <f t="shared" si="1"/>
        <v>313048636</v>
      </c>
      <c r="R20" s="40"/>
      <c r="S20" s="40"/>
      <c r="T20" s="40"/>
      <c r="U20" s="42"/>
      <c r="V20" s="42"/>
      <c r="W20" s="20"/>
      <c r="X20" s="42"/>
      <c r="Y20" s="40"/>
      <c r="Z20" s="42"/>
    </row>
    <row r="21" spans="1:26" ht="34.5" customHeight="1">
      <c r="A21" s="175" t="s">
        <v>66</v>
      </c>
      <c r="C21" s="108">
        <v>0</v>
      </c>
      <c r="D21" s="108"/>
      <c r="E21" s="108">
        <v>0</v>
      </c>
      <c r="F21" s="108"/>
      <c r="G21" s="108">
        <v>0</v>
      </c>
      <c r="H21" s="108"/>
      <c r="I21" s="108">
        <f t="shared" si="0"/>
        <v>0</v>
      </c>
      <c r="J21" s="108"/>
      <c r="K21" s="108">
        <v>200000</v>
      </c>
      <c r="L21" s="108"/>
      <c r="M21" s="108">
        <v>1188883823</v>
      </c>
      <c r="N21" s="108"/>
      <c r="O21" s="108">
        <v>1596531954</v>
      </c>
      <c r="P21" s="108"/>
      <c r="Q21" s="108">
        <f t="shared" si="1"/>
        <v>-407648131</v>
      </c>
      <c r="R21" s="40"/>
      <c r="S21" s="40"/>
      <c r="T21" s="40"/>
      <c r="U21" s="42"/>
      <c r="V21" s="42"/>
      <c r="W21" s="20"/>
      <c r="X21" s="42"/>
      <c r="Y21" s="40"/>
      <c r="Z21" s="42"/>
    </row>
    <row r="22" spans="1:26" ht="34.5" customHeight="1">
      <c r="A22" s="175" t="s">
        <v>89</v>
      </c>
      <c r="C22" s="108">
        <v>0</v>
      </c>
      <c r="D22" s="108"/>
      <c r="E22" s="108">
        <v>0</v>
      </c>
      <c r="F22" s="108"/>
      <c r="G22" s="108">
        <v>0</v>
      </c>
      <c r="H22" s="108"/>
      <c r="I22" s="108">
        <f t="shared" si="0"/>
        <v>0</v>
      </c>
      <c r="J22" s="108"/>
      <c r="K22" s="108">
        <v>24296772</v>
      </c>
      <c r="L22" s="108"/>
      <c r="M22" s="108">
        <v>208540199676</v>
      </c>
      <c r="N22" s="108"/>
      <c r="O22" s="108">
        <v>203183831307</v>
      </c>
      <c r="P22" s="108"/>
      <c r="Q22" s="108">
        <f t="shared" si="1"/>
        <v>5356368369</v>
      </c>
      <c r="R22" s="205"/>
      <c r="S22" s="108"/>
      <c r="T22" s="40"/>
      <c r="U22" s="42"/>
      <c r="V22" s="42"/>
      <c r="W22" s="20"/>
      <c r="X22" s="42"/>
      <c r="Y22" s="40"/>
      <c r="Z22" s="42"/>
    </row>
    <row r="23" spans="1:26" ht="34.5" customHeight="1">
      <c r="A23" s="175" t="s">
        <v>102</v>
      </c>
      <c r="C23" s="108">
        <v>0</v>
      </c>
      <c r="D23" s="108"/>
      <c r="E23" s="108">
        <v>0</v>
      </c>
      <c r="F23" s="108"/>
      <c r="G23" s="108">
        <v>0</v>
      </c>
      <c r="H23" s="108"/>
      <c r="I23" s="108">
        <f t="shared" si="0"/>
        <v>0</v>
      </c>
      <c r="J23" s="108"/>
      <c r="K23" s="108">
        <v>800000</v>
      </c>
      <c r="L23" s="108"/>
      <c r="M23" s="108">
        <v>55061583565</v>
      </c>
      <c r="N23" s="108"/>
      <c r="O23" s="108">
        <v>51434470821</v>
      </c>
      <c r="P23" s="108"/>
      <c r="Q23" s="108">
        <f t="shared" si="1"/>
        <v>3627112744</v>
      </c>
      <c r="R23" s="40"/>
      <c r="S23" s="40"/>
      <c r="T23" s="40"/>
      <c r="U23" s="42"/>
      <c r="V23" s="42"/>
      <c r="W23" s="20"/>
      <c r="X23" s="42"/>
      <c r="Y23" s="40"/>
      <c r="Z23" s="42"/>
    </row>
    <row r="24" spans="1:26" ht="34.5" customHeight="1">
      <c r="A24" s="175" t="s">
        <v>87</v>
      </c>
      <c r="C24" s="108">
        <v>0</v>
      </c>
      <c r="D24" s="108"/>
      <c r="E24" s="108">
        <v>0</v>
      </c>
      <c r="F24" s="108"/>
      <c r="G24" s="108">
        <v>0</v>
      </c>
      <c r="H24" s="108"/>
      <c r="I24" s="108">
        <f t="shared" si="0"/>
        <v>0</v>
      </c>
      <c r="J24" s="108"/>
      <c r="K24" s="108">
        <v>3500000</v>
      </c>
      <c r="L24" s="108"/>
      <c r="M24" s="108">
        <v>151572508218</v>
      </c>
      <c r="N24" s="108"/>
      <c r="O24" s="108">
        <v>132283281881</v>
      </c>
      <c r="P24" s="108"/>
      <c r="Q24" s="108">
        <f t="shared" si="1"/>
        <v>19289226337</v>
      </c>
      <c r="R24" s="40"/>
      <c r="S24" s="40"/>
      <c r="T24" s="40"/>
      <c r="U24" s="42"/>
      <c r="V24" s="42"/>
      <c r="X24" s="42"/>
      <c r="Y24" s="40"/>
    </row>
    <row r="25" spans="1:26" ht="34.5" customHeight="1">
      <c r="A25" s="175" t="s">
        <v>82</v>
      </c>
      <c r="C25" s="108">
        <v>0</v>
      </c>
      <c r="D25" s="108"/>
      <c r="E25" s="108">
        <v>0</v>
      </c>
      <c r="F25" s="108"/>
      <c r="G25" s="108">
        <v>0</v>
      </c>
      <c r="H25" s="108"/>
      <c r="I25" s="108">
        <f t="shared" si="0"/>
        <v>0</v>
      </c>
      <c r="J25" s="108"/>
      <c r="K25" s="108">
        <v>2</v>
      </c>
      <c r="L25" s="108"/>
      <c r="M25" s="108">
        <v>2</v>
      </c>
      <c r="N25" s="108"/>
      <c r="O25" s="108">
        <v>11252</v>
      </c>
      <c r="P25" s="108"/>
      <c r="Q25" s="108">
        <f t="shared" si="1"/>
        <v>-11250</v>
      </c>
      <c r="R25" s="40"/>
      <c r="S25" s="40"/>
      <c r="T25" s="40"/>
      <c r="U25" s="42"/>
      <c r="V25" s="42"/>
      <c r="X25" s="42"/>
      <c r="Y25" s="40"/>
    </row>
    <row r="26" spans="1:26" ht="38.25" customHeight="1">
      <c r="A26" s="175" t="s">
        <v>99</v>
      </c>
      <c r="C26" s="108">
        <v>0</v>
      </c>
      <c r="E26" s="108">
        <v>0</v>
      </c>
      <c r="F26" s="108"/>
      <c r="G26" s="108">
        <v>0</v>
      </c>
      <c r="H26" s="108"/>
      <c r="I26" s="108">
        <f t="shared" si="0"/>
        <v>0</v>
      </c>
      <c r="K26" s="108">
        <v>44444</v>
      </c>
      <c r="L26" s="108"/>
      <c r="M26" s="108">
        <v>128518337</v>
      </c>
      <c r="N26" s="108"/>
      <c r="O26" s="108">
        <v>121979763</v>
      </c>
      <c r="P26" s="108"/>
      <c r="Q26" s="108">
        <f t="shared" si="1"/>
        <v>6538574</v>
      </c>
    </row>
    <row r="27" spans="1:26" s="108" customFormat="1" ht="38.25" customHeight="1">
      <c r="A27" s="175" t="s">
        <v>141</v>
      </c>
      <c r="C27" s="108">
        <v>0</v>
      </c>
      <c r="E27" s="108">
        <v>0</v>
      </c>
      <c r="G27" s="108">
        <v>0</v>
      </c>
      <c r="H27" s="108">
        <f ca="1">SUM(H9:H27)</f>
        <v>0</v>
      </c>
      <c r="I27" s="108">
        <f t="shared" si="0"/>
        <v>0</v>
      </c>
      <c r="J27" s="109">
        <f ca="1">SUM(J9:J27)</f>
        <v>0</v>
      </c>
      <c r="K27" s="108">
        <v>4725630</v>
      </c>
      <c r="L27" s="109">
        <f ca="1">SUM(L9:L27)</f>
        <v>0</v>
      </c>
      <c r="M27" s="108">
        <v>1940072732</v>
      </c>
      <c r="N27" s="167">
        <f ca="1">SUM(N9:N27)</f>
        <v>0</v>
      </c>
      <c r="O27" s="108">
        <v>1887276059</v>
      </c>
      <c r="P27" s="167">
        <f ca="1">SUM(P9:P27)</f>
        <v>0</v>
      </c>
      <c r="Q27" s="108">
        <f t="shared" si="1"/>
        <v>52796673</v>
      </c>
    </row>
    <row r="28" spans="1:26" s="108" customFormat="1" ht="38.25" customHeight="1">
      <c r="A28" s="175" t="s">
        <v>86</v>
      </c>
      <c r="C28" s="108">
        <v>0</v>
      </c>
      <c r="E28" s="108">
        <v>0</v>
      </c>
      <c r="G28" s="108">
        <v>0</v>
      </c>
      <c r="I28" s="108">
        <f t="shared" si="0"/>
        <v>0</v>
      </c>
      <c r="K28" s="108">
        <v>9600000</v>
      </c>
      <c r="M28" s="108">
        <v>240827758525</v>
      </c>
      <c r="O28" s="108">
        <v>294676937367</v>
      </c>
      <c r="Q28" s="108">
        <f t="shared" si="1"/>
        <v>-53849178842</v>
      </c>
    </row>
    <row r="29" spans="1:26" s="108" customFormat="1" ht="38.25" customHeight="1">
      <c r="A29" s="175" t="s">
        <v>103</v>
      </c>
      <c r="C29" s="108">
        <v>0</v>
      </c>
      <c r="E29" s="108">
        <v>0</v>
      </c>
      <c r="G29" s="108">
        <v>0</v>
      </c>
      <c r="I29" s="108">
        <f t="shared" si="0"/>
        <v>0</v>
      </c>
      <c r="K29" s="108">
        <v>11600000</v>
      </c>
      <c r="M29" s="108">
        <v>41269509805</v>
      </c>
      <c r="O29" s="108">
        <v>49419549171</v>
      </c>
      <c r="Q29" s="108">
        <f t="shared" si="1"/>
        <v>-8150039366</v>
      </c>
    </row>
    <row r="30" spans="1:26" s="108" customFormat="1" ht="38.25" customHeight="1">
      <c r="A30" s="175" t="s">
        <v>81</v>
      </c>
      <c r="C30" s="108">
        <v>0</v>
      </c>
      <c r="E30" s="108">
        <v>0</v>
      </c>
      <c r="G30" s="108">
        <v>0</v>
      </c>
      <c r="I30" s="108">
        <f t="shared" si="0"/>
        <v>0</v>
      </c>
      <c r="K30" s="108">
        <v>134400000</v>
      </c>
      <c r="M30" s="108">
        <v>148459485449</v>
      </c>
      <c r="O30" s="108">
        <v>157525641427</v>
      </c>
      <c r="Q30" s="108">
        <f t="shared" si="1"/>
        <v>-9066155978</v>
      </c>
    </row>
    <row r="31" spans="1:26" s="108" customFormat="1" ht="38.25" customHeight="1">
      <c r="A31" s="175" t="s">
        <v>79</v>
      </c>
      <c r="C31" s="108">
        <v>0</v>
      </c>
      <c r="E31" s="108">
        <v>0</v>
      </c>
      <c r="G31" s="108">
        <v>0</v>
      </c>
      <c r="I31" s="108">
        <f t="shared" si="0"/>
        <v>0</v>
      </c>
      <c r="K31" s="108">
        <v>1112037</v>
      </c>
      <c r="M31" s="108">
        <v>47230860255</v>
      </c>
      <c r="O31" s="108">
        <v>49397546852</v>
      </c>
      <c r="Q31" s="108">
        <f t="shared" si="1"/>
        <v>-2166686597</v>
      </c>
    </row>
    <row r="32" spans="1:26" s="108" customFormat="1" ht="38.25" customHeight="1">
      <c r="A32" s="175" t="s">
        <v>67</v>
      </c>
      <c r="C32" s="108">
        <v>0</v>
      </c>
      <c r="E32" s="108">
        <v>0</v>
      </c>
      <c r="G32" s="108">
        <v>0</v>
      </c>
      <c r="I32" s="108">
        <f t="shared" si="0"/>
        <v>0</v>
      </c>
      <c r="K32" s="108">
        <v>45200002</v>
      </c>
      <c r="M32" s="108">
        <v>96330741105</v>
      </c>
      <c r="O32" s="108">
        <v>107205511532</v>
      </c>
      <c r="Q32" s="108">
        <f t="shared" si="1"/>
        <v>-10874770427</v>
      </c>
    </row>
    <row r="33" spans="1:17" s="108" customFormat="1" ht="38.25" customHeight="1">
      <c r="A33" s="175" t="s">
        <v>68</v>
      </c>
      <c r="C33" s="108">
        <v>0</v>
      </c>
      <c r="E33" s="108">
        <v>0</v>
      </c>
      <c r="G33" s="108">
        <v>0</v>
      </c>
      <c r="I33" s="108">
        <f t="shared" si="0"/>
        <v>0</v>
      </c>
      <c r="K33" s="108">
        <v>400000</v>
      </c>
      <c r="M33" s="108">
        <v>2536401470</v>
      </c>
      <c r="O33" s="108">
        <v>3184985094</v>
      </c>
      <c r="Q33" s="108">
        <f t="shared" si="1"/>
        <v>-648583624</v>
      </c>
    </row>
    <row r="34" spans="1:17" ht="38.25" customHeight="1">
      <c r="A34" s="175" t="s">
        <v>78</v>
      </c>
      <c r="C34" s="108">
        <v>0</v>
      </c>
      <c r="E34" s="108">
        <v>0</v>
      </c>
      <c r="G34" s="108">
        <v>0</v>
      </c>
      <c r="I34" s="108">
        <f t="shared" si="0"/>
        <v>0</v>
      </c>
      <c r="K34" s="108">
        <v>2200000</v>
      </c>
      <c r="M34" s="108">
        <v>40891790132</v>
      </c>
      <c r="O34" s="108">
        <v>50525114106</v>
      </c>
      <c r="Q34" s="108">
        <f t="shared" si="1"/>
        <v>-9633323974</v>
      </c>
    </row>
    <row r="35" spans="1:17" ht="38.25" customHeight="1">
      <c r="A35" s="222" t="s">
        <v>140</v>
      </c>
      <c r="C35" s="108">
        <v>0</v>
      </c>
      <c r="E35" s="108">
        <v>0</v>
      </c>
      <c r="G35" s="108">
        <v>0</v>
      </c>
      <c r="I35" s="108">
        <f t="shared" si="0"/>
        <v>0</v>
      </c>
      <c r="K35" s="108">
        <v>10000</v>
      </c>
      <c r="M35" s="108">
        <v>25576910</v>
      </c>
      <c r="O35" s="108">
        <v>25013187</v>
      </c>
      <c r="Q35" s="108">
        <f t="shared" si="1"/>
        <v>563723</v>
      </c>
    </row>
    <row r="36" spans="1:17" ht="38.25" customHeight="1">
      <c r="A36" s="222" t="s">
        <v>101</v>
      </c>
      <c r="C36" s="108">
        <v>0</v>
      </c>
      <c r="E36" s="108">
        <v>0</v>
      </c>
      <c r="G36" s="108">
        <v>0</v>
      </c>
      <c r="I36" s="108">
        <f t="shared" si="0"/>
        <v>0</v>
      </c>
      <c r="K36" s="108">
        <v>33745</v>
      </c>
      <c r="M36" s="108">
        <v>517677196</v>
      </c>
      <c r="O36" s="108">
        <v>751801624</v>
      </c>
      <c r="Q36" s="108">
        <f t="shared" si="1"/>
        <v>-234124428</v>
      </c>
    </row>
    <row r="37" spans="1:17" ht="38.25" customHeight="1">
      <c r="A37" s="222" t="s">
        <v>64</v>
      </c>
      <c r="C37" s="108">
        <v>0</v>
      </c>
      <c r="E37" s="108">
        <v>0</v>
      </c>
      <c r="G37" s="108">
        <v>0</v>
      </c>
      <c r="I37" s="108">
        <f t="shared" si="0"/>
        <v>0</v>
      </c>
      <c r="K37" s="108">
        <v>1400000</v>
      </c>
      <c r="M37" s="108">
        <v>39807987692</v>
      </c>
      <c r="O37" s="108">
        <v>39217260600</v>
      </c>
      <c r="Q37" s="108">
        <f t="shared" si="1"/>
        <v>590727092</v>
      </c>
    </row>
    <row r="38" spans="1:17" ht="38.25" customHeight="1" thickBot="1">
      <c r="A38" s="223" t="s">
        <v>48</v>
      </c>
      <c r="B38" s="108"/>
      <c r="C38" s="167"/>
      <c r="D38" s="237"/>
      <c r="E38" s="213">
        <f t="shared" ref="E38:J38" si="2">SUM(E9:E37)</f>
        <v>344374234711</v>
      </c>
      <c r="F38" s="213">
        <f t="shared" si="2"/>
        <v>0</v>
      </c>
      <c r="G38" s="213">
        <f t="shared" si="2"/>
        <v>244017695377</v>
      </c>
      <c r="H38" s="213">
        <f t="shared" ca="1" si="2"/>
        <v>240801347041</v>
      </c>
      <c r="I38" s="213">
        <f t="shared" si="2"/>
        <v>100356539334</v>
      </c>
      <c r="J38" s="213">
        <f t="shared" ca="1" si="2"/>
        <v>240801347041</v>
      </c>
      <c r="K38" s="167"/>
      <c r="L38" s="213">
        <f t="shared" ref="L38:Q38" ca="1" si="3">SUM(L9:L37)</f>
        <v>240801347041</v>
      </c>
      <c r="M38" s="213">
        <f t="shared" si="3"/>
        <v>2185793497916</v>
      </c>
      <c r="N38" s="213">
        <f t="shared" ca="1" si="3"/>
        <v>240801347041</v>
      </c>
      <c r="O38" s="213">
        <f t="shared" si="3"/>
        <v>2105468177088</v>
      </c>
      <c r="P38" s="213">
        <f t="shared" ca="1" si="3"/>
        <v>240801347041</v>
      </c>
      <c r="Q38" s="213">
        <f t="shared" si="3"/>
        <v>80325320828</v>
      </c>
    </row>
    <row r="39" spans="1:17" ht="38.25" customHeight="1" thickTop="1">
      <c r="I39" s="40"/>
      <c r="K39" s="57"/>
      <c r="Q39" s="40"/>
    </row>
    <row r="40" spans="1:17" ht="38.25" customHeight="1">
      <c r="C40" s="36"/>
      <c r="K40" s="36"/>
    </row>
    <row r="41" spans="1:17">
      <c r="C41" s="36"/>
      <c r="K41" s="36"/>
    </row>
    <row r="42" spans="1:17">
      <c r="C42" s="36"/>
      <c r="K42" s="36"/>
    </row>
    <row r="43" spans="1:17">
      <c r="C43" s="36"/>
      <c r="K43" s="36"/>
    </row>
    <row r="44" spans="1:17">
      <c r="C44" s="36"/>
      <c r="K44" s="36"/>
    </row>
    <row r="45" spans="1:17">
      <c r="C45" s="36"/>
      <c r="K45" s="36"/>
    </row>
    <row r="46" spans="1:17">
      <c r="C46" s="36"/>
      <c r="K46" s="36"/>
    </row>
    <row r="47" spans="1:17">
      <c r="C47" s="36"/>
      <c r="K47" s="36"/>
    </row>
    <row r="48" spans="1:17">
      <c r="C48" s="36"/>
      <c r="K48" s="36"/>
    </row>
    <row r="49" s="36" customFormat="1"/>
    <row r="50" s="36" customFormat="1"/>
    <row r="51" s="36" customFormat="1"/>
    <row r="52" s="36" customFormat="1"/>
    <row r="53" s="36" customFormat="1"/>
    <row r="54" s="36" customFormat="1"/>
    <row r="55" s="36" customFormat="1"/>
    <row r="56" s="36" customFormat="1"/>
    <row r="57" s="36" customFormat="1"/>
    <row r="58" s="36" customFormat="1"/>
    <row r="59" s="36" customFormat="1"/>
    <row r="60" s="36" customFormat="1"/>
    <row r="61" s="36" customFormat="1"/>
    <row r="62" s="36" customFormat="1"/>
    <row r="63" s="36" customFormat="1"/>
    <row r="64" s="36" customFormat="1"/>
  </sheetData>
  <sortState xmlns:xlrd2="http://schemas.microsoft.com/office/spreadsheetml/2017/richdata2" ref="A9:Q33">
    <sortCondition descending="1" ref="Q9:Q38"/>
  </sortState>
  <mergeCells count="7"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48"/>
  <sheetViews>
    <sheetView rightToLeft="1" view="pageBreakPreview" zoomScale="50" zoomScaleNormal="50" zoomScaleSheetLayoutView="50" workbookViewId="0">
      <selection activeCell="U23" sqref="U23"/>
    </sheetView>
  </sheetViews>
  <sheetFormatPr defaultColWidth="9.140625" defaultRowHeight="42.75"/>
  <cols>
    <col min="1" max="1" width="68.42578125" style="118" bestFit="1" customWidth="1"/>
    <col min="2" max="2" width="1" style="118" customWidth="1"/>
    <col min="3" max="3" width="22.7109375" style="119" bestFit="1" customWidth="1"/>
    <col min="4" max="4" width="1" style="118" customWidth="1"/>
    <col min="5" max="5" width="29.85546875" style="118" bestFit="1" customWidth="1"/>
    <col min="6" max="6" width="1" style="118" customWidth="1"/>
    <col min="7" max="7" width="33.42578125" style="118" customWidth="1"/>
    <col min="8" max="8" width="1" style="118" customWidth="1"/>
    <col min="9" max="9" width="33" style="118" bestFit="1" customWidth="1"/>
    <col min="10" max="10" width="1" style="118" customWidth="1"/>
    <col min="11" max="11" width="23.42578125" style="119" bestFit="1" customWidth="1"/>
    <col min="12" max="12" width="1" style="118" customWidth="1"/>
    <col min="13" max="13" width="30.85546875" style="118" customWidth="1"/>
    <col min="14" max="14" width="1" style="118" customWidth="1"/>
    <col min="15" max="15" width="32.5703125" style="118" bestFit="1" customWidth="1"/>
    <col min="16" max="16" width="1" style="118" customWidth="1"/>
    <col min="17" max="17" width="30.5703125" style="6" customWidth="1"/>
    <col min="18" max="18" width="1.85546875" style="118" customWidth="1"/>
    <col min="19" max="19" width="28.42578125" style="118" bestFit="1" customWidth="1"/>
    <col min="20" max="20" width="23.85546875" style="118" bestFit="1" customWidth="1"/>
    <col min="21" max="21" width="28.5703125" style="118" bestFit="1" customWidth="1"/>
    <col min="22" max="22" width="15.42578125" style="118" customWidth="1"/>
    <col min="23" max="24" width="29.7109375" style="118" bestFit="1" customWidth="1"/>
    <col min="25" max="25" width="12.85546875" style="114" customWidth="1"/>
    <col min="26" max="26" width="15.140625" style="118" bestFit="1" customWidth="1"/>
    <col min="27" max="27" width="22.28515625" style="118" bestFit="1" customWidth="1"/>
    <col min="28" max="16384" width="9.140625" style="118"/>
  </cols>
  <sheetData>
    <row r="1" spans="1:25" s="111" customFormat="1" ht="18.75" customHeight="1">
      <c r="C1" s="112"/>
      <c r="K1" s="112"/>
      <c r="Q1" s="113"/>
      <c r="Y1" s="114"/>
    </row>
    <row r="2" spans="1:25" s="115" customFormat="1">
      <c r="A2" s="274" t="s">
        <v>51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Y2" s="114"/>
    </row>
    <row r="3" spans="1:25" s="115" customFormat="1">
      <c r="A3" s="274" t="s">
        <v>18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Y3" s="114"/>
    </row>
    <row r="4" spans="1:25" s="115" customFormat="1">
      <c r="A4" s="274" t="str">
        <f>'درآمد سود سهام '!A4:S4</f>
        <v>برای ماه منتهی به 1403/09/30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Y4" s="114"/>
    </row>
    <row r="5" spans="1:25" s="111" customFormat="1">
      <c r="A5" s="105"/>
      <c r="B5" s="105"/>
      <c r="C5" s="105"/>
      <c r="D5" s="105"/>
      <c r="E5" s="105"/>
      <c r="F5" s="105"/>
      <c r="G5" s="116"/>
      <c r="H5" s="105"/>
      <c r="I5" s="101"/>
      <c r="J5" s="105"/>
      <c r="K5" s="105"/>
      <c r="L5" s="105"/>
      <c r="M5" s="105"/>
      <c r="N5" s="105"/>
      <c r="O5" s="105"/>
      <c r="P5" s="105"/>
      <c r="Q5" s="117"/>
      <c r="Y5" s="114"/>
    </row>
    <row r="6" spans="1:25">
      <c r="A6" s="273" t="s">
        <v>109</v>
      </c>
      <c r="B6" s="273"/>
      <c r="C6" s="273"/>
      <c r="D6" s="273"/>
      <c r="E6" s="273"/>
      <c r="F6" s="273"/>
      <c r="G6" s="273"/>
      <c r="H6" s="273"/>
      <c r="I6" s="273"/>
    </row>
    <row r="7" spans="1:25" s="68" customFormat="1" ht="43.5" thickBot="1">
      <c r="A7" s="244" t="s">
        <v>1</v>
      </c>
      <c r="C7" s="276" t="s">
        <v>151</v>
      </c>
      <c r="D7" s="276" t="s">
        <v>20</v>
      </c>
      <c r="E7" s="276" t="s">
        <v>20</v>
      </c>
      <c r="F7" s="276" t="s">
        <v>20</v>
      </c>
      <c r="G7" s="276" t="s">
        <v>20</v>
      </c>
      <c r="H7" s="276" t="s">
        <v>20</v>
      </c>
      <c r="I7" s="276" t="s">
        <v>20</v>
      </c>
      <c r="J7" s="36"/>
      <c r="K7" s="276" t="s">
        <v>152</v>
      </c>
      <c r="L7" s="276" t="s">
        <v>21</v>
      </c>
      <c r="M7" s="276" t="s">
        <v>21</v>
      </c>
      <c r="N7" s="276" t="s">
        <v>21</v>
      </c>
      <c r="O7" s="276" t="s">
        <v>21</v>
      </c>
      <c r="P7" s="276" t="s">
        <v>21</v>
      </c>
      <c r="Q7" s="276" t="s">
        <v>21</v>
      </c>
      <c r="Y7" s="114"/>
    </row>
    <row r="8" spans="1:25" s="120" customFormat="1" ht="66" customHeight="1" thickBot="1">
      <c r="A8" s="275" t="s">
        <v>1</v>
      </c>
      <c r="C8" s="121" t="s">
        <v>4</v>
      </c>
      <c r="E8" s="121" t="s">
        <v>33</v>
      </c>
      <c r="G8" s="121" t="s">
        <v>34</v>
      </c>
      <c r="I8" s="121" t="s">
        <v>35</v>
      </c>
      <c r="K8" s="121" t="s">
        <v>4</v>
      </c>
      <c r="M8" s="121" t="s">
        <v>33</v>
      </c>
      <c r="O8" s="121" t="s">
        <v>34</v>
      </c>
      <c r="Q8" s="122" t="s">
        <v>35</v>
      </c>
      <c r="T8" s="123"/>
    </row>
    <row r="9" spans="1:25" s="68" customFormat="1" ht="40.5" customHeight="1">
      <c r="A9" s="187" t="s">
        <v>85</v>
      </c>
      <c r="B9" s="36"/>
      <c r="C9" s="158">
        <v>6600000</v>
      </c>
      <c r="D9" s="101"/>
      <c r="E9" s="158">
        <v>150371931600</v>
      </c>
      <c r="F9" s="159"/>
      <c r="G9" s="158">
        <v>118495765522</v>
      </c>
      <c r="H9" s="101"/>
      <c r="I9" s="108">
        <f>E9-G9</f>
        <v>31876166078</v>
      </c>
      <c r="J9" s="101"/>
      <c r="K9" s="108">
        <v>6600000</v>
      </c>
      <c r="L9" s="159"/>
      <c r="M9" s="108">
        <v>150371931600</v>
      </c>
      <c r="N9" s="159"/>
      <c r="O9" s="108">
        <v>118118759755</v>
      </c>
      <c r="P9" s="101"/>
      <c r="Q9" s="108">
        <f>M9-O9</f>
        <v>32253171845</v>
      </c>
      <c r="S9" s="82"/>
      <c r="T9" s="82"/>
    </row>
    <row r="10" spans="1:25" s="68" customFormat="1" ht="40.5" customHeight="1">
      <c r="A10" s="187" t="s">
        <v>135</v>
      </c>
      <c r="B10" s="36"/>
      <c r="C10" s="158">
        <v>12440001</v>
      </c>
      <c r="D10" s="101"/>
      <c r="E10" s="158">
        <v>119208076062</v>
      </c>
      <c r="F10" s="159"/>
      <c r="G10" s="158">
        <v>87257278574</v>
      </c>
      <c r="H10" s="101"/>
      <c r="I10" s="108">
        <f t="shared" ref="I10:I30" si="0">E10-G10</f>
        <v>31950797488</v>
      </c>
      <c r="J10" s="101"/>
      <c r="K10" s="108">
        <v>12440001</v>
      </c>
      <c r="L10" s="159"/>
      <c r="M10" s="108">
        <v>119208076062</v>
      </c>
      <c r="N10" s="159"/>
      <c r="O10" s="108">
        <v>87530099174</v>
      </c>
      <c r="P10" s="101"/>
      <c r="Q10" s="108">
        <f t="shared" ref="Q10:Q30" si="1">M10-O10</f>
        <v>31677976888</v>
      </c>
      <c r="S10" s="82"/>
      <c r="T10" s="82"/>
    </row>
    <row r="11" spans="1:25" s="68" customFormat="1" ht="40.5" customHeight="1">
      <c r="A11" s="187" t="s">
        <v>98</v>
      </c>
      <c r="B11" s="36"/>
      <c r="C11" s="158">
        <v>50000000</v>
      </c>
      <c r="D11" s="101"/>
      <c r="E11" s="158">
        <v>181215315000</v>
      </c>
      <c r="F11" s="159"/>
      <c r="G11" s="158">
        <v>147572420942</v>
      </c>
      <c r="H11" s="101"/>
      <c r="I11" s="108">
        <f t="shared" si="0"/>
        <v>33642894058</v>
      </c>
      <c r="J11" s="101"/>
      <c r="K11" s="108">
        <v>50000000</v>
      </c>
      <c r="L11" s="159"/>
      <c r="M11" s="108">
        <v>181215315000</v>
      </c>
      <c r="N11" s="159"/>
      <c r="O11" s="108">
        <v>148402211383</v>
      </c>
      <c r="P11" s="101"/>
      <c r="Q11" s="108">
        <f t="shared" si="1"/>
        <v>32813103617</v>
      </c>
      <c r="S11" s="82"/>
      <c r="T11" s="82"/>
    </row>
    <row r="12" spans="1:25" s="68" customFormat="1" ht="40.5" customHeight="1">
      <c r="A12" s="187" t="s">
        <v>66</v>
      </c>
      <c r="B12" s="36"/>
      <c r="C12" s="158">
        <v>50000000</v>
      </c>
      <c r="D12" s="101"/>
      <c r="E12" s="158">
        <v>430920675000</v>
      </c>
      <c r="F12" s="159"/>
      <c r="G12" s="158">
        <v>468694575000</v>
      </c>
      <c r="H12" s="101"/>
      <c r="I12" s="108">
        <f t="shared" si="0"/>
        <v>-37773900000</v>
      </c>
      <c r="J12" s="101"/>
      <c r="K12" s="108">
        <v>50000000</v>
      </c>
      <c r="L12" s="159"/>
      <c r="M12" s="108">
        <v>430920675000</v>
      </c>
      <c r="N12" s="159"/>
      <c r="O12" s="108">
        <v>398679493307</v>
      </c>
      <c r="P12" s="101"/>
      <c r="Q12" s="108">
        <f t="shared" si="1"/>
        <v>32241181693</v>
      </c>
      <c r="S12" s="82"/>
      <c r="T12" s="82"/>
    </row>
    <row r="13" spans="1:25" s="68" customFormat="1" ht="40.5" customHeight="1">
      <c r="A13" s="187" t="s">
        <v>142</v>
      </c>
      <c r="B13" s="36"/>
      <c r="C13" s="158">
        <v>7000000</v>
      </c>
      <c r="D13" s="101"/>
      <c r="E13" s="158">
        <v>31340408400</v>
      </c>
      <c r="F13" s="159"/>
      <c r="G13" s="158">
        <v>28184863907</v>
      </c>
      <c r="H13" s="101"/>
      <c r="I13" s="108">
        <f t="shared" si="0"/>
        <v>3155544493</v>
      </c>
      <c r="J13" s="101"/>
      <c r="K13" s="108">
        <v>7000000</v>
      </c>
      <c r="L13" s="159"/>
      <c r="M13" s="108">
        <v>31340408400</v>
      </c>
      <c r="N13" s="159"/>
      <c r="O13" s="108">
        <v>26554189654</v>
      </c>
      <c r="P13" s="101"/>
      <c r="Q13" s="108">
        <f t="shared" si="1"/>
        <v>4786218746</v>
      </c>
      <c r="S13" s="82"/>
      <c r="T13" s="82"/>
    </row>
    <row r="14" spans="1:25" s="68" customFormat="1" ht="40.5" customHeight="1">
      <c r="A14" s="187" t="s">
        <v>89</v>
      </c>
      <c r="B14" s="36"/>
      <c r="C14" s="158">
        <v>14000000</v>
      </c>
      <c r="D14" s="101"/>
      <c r="E14" s="158">
        <v>132486984000</v>
      </c>
      <c r="F14" s="159"/>
      <c r="G14" s="158">
        <v>126363636000</v>
      </c>
      <c r="H14" s="101"/>
      <c r="I14" s="108">
        <f t="shared" si="0"/>
        <v>6123348000</v>
      </c>
      <c r="J14" s="101"/>
      <c r="K14" s="108">
        <v>14000000</v>
      </c>
      <c r="L14" s="159"/>
      <c r="M14" s="108">
        <v>132486984000</v>
      </c>
      <c r="N14" s="159"/>
      <c r="O14" s="108">
        <v>116850861943</v>
      </c>
      <c r="P14" s="101"/>
      <c r="Q14" s="108">
        <f t="shared" si="1"/>
        <v>15636122057</v>
      </c>
      <c r="S14" s="82"/>
      <c r="T14" s="82"/>
    </row>
    <row r="15" spans="1:25" s="68" customFormat="1" ht="40.5" customHeight="1">
      <c r="A15" s="187" t="s">
        <v>132</v>
      </c>
      <c r="B15" s="36"/>
      <c r="C15" s="158">
        <v>9000000</v>
      </c>
      <c r="D15" s="101"/>
      <c r="E15" s="158">
        <v>64235511000</v>
      </c>
      <c r="F15" s="159"/>
      <c r="G15" s="158">
        <v>54841738500</v>
      </c>
      <c r="H15" s="101"/>
      <c r="I15" s="108">
        <f t="shared" si="0"/>
        <v>9393772500</v>
      </c>
      <c r="J15" s="101"/>
      <c r="K15" s="108">
        <v>9000000</v>
      </c>
      <c r="L15" s="159"/>
      <c r="M15" s="108">
        <v>64235511000</v>
      </c>
      <c r="N15" s="159"/>
      <c r="O15" s="108">
        <v>54546451999</v>
      </c>
      <c r="P15" s="101"/>
      <c r="Q15" s="108">
        <f t="shared" si="1"/>
        <v>9689059001</v>
      </c>
      <c r="S15" s="82"/>
      <c r="T15" s="82"/>
      <c r="U15" s="91"/>
      <c r="V15" s="83"/>
    </row>
    <row r="16" spans="1:25" s="68" customFormat="1" ht="40.5" customHeight="1">
      <c r="A16" s="187" t="s">
        <v>143</v>
      </c>
      <c r="B16" s="36"/>
      <c r="C16" s="158">
        <v>2000000</v>
      </c>
      <c r="D16" s="101"/>
      <c r="E16" s="158">
        <v>10576692000</v>
      </c>
      <c r="F16" s="159"/>
      <c r="G16" s="158">
        <v>9145260000</v>
      </c>
      <c r="H16" s="101"/>
      <c r="I16" s="108">
        <f t="shared" si="0"/>
        <v>1431432000</v>
      </c>
      <c r="J16" s="101"/>
      <c r="K16" s="108">
        <v>2000000</v>
      </c>
      <c r="L16" s="159"/>
      <c r="M16" s="108">
        <v>10576692000</v>
      </c>
      <c r="N16" s="159"/>
      <c r="O16" s="108">
        <v>8850667330</v>
      </c>
      <c r="P16" s="101"/>
      <c r="Q16" s="108">
        <f t="shared" si="1"/>
        <v>1726024670</v>
      </c>
      <c r="S16" s="82"/>
      <c r="T16" s="82"/>
    </row>
    <row r="17" spans="1:25" s="68" customFormat="1" ht="40.5" customHeight="1">
      <c r="A17" s="187" t="s">
        <v>102</v>
      </c>
      <c r="B17" s="36"/>
      <c r="C17" s="158">
        <v>1200000</v>
      </c>
      <c r="D17" s="101"/>
      <c r="E17" s="158">
        <v>103504462200</v>
      </c>
      <c r="F17" s="159"/>
      <c r="G17" s="158">
        <v>95047084800</v>
      </c>
      <c r="H17" s="101"/>
      <c r="I17" s="108">
        <f t="shared" si="0"/>
        <v>8457377400</v>
      </c>
      <c r="J17" s="101"/>
      <c r="K17" s="108">
        <v>1200000</v>
      </c>
      <c r="L17" s="159"/>
      <c r="M17" s="108">
        <v>103504462200</v>
      </c>
      <c r="N17" s="159"/>
      <c r="O17" s="108">
        <v>77151706299</v>
      </c>
      <c r="P17" s="101"/>
      <c r="Q17" s="108">
        <f t="shared" si="1"/>
        <v>26352755901</v>
      </c>
      <c r="S17" s="82"/>
      <c r="T17" s="82"/>
    </row>
    <row r="18" spans="1:25" s="68" customFormat="1" ht="40.5" customHeight="1">
      <c r="A18" s="187" t="s">
        <v>65</v>
      </c>
      <c r="B18" s="36"/>
      <c r="C18" s="158">
        <v>8000000</v>
      </c>
      <c r="D18" s="101"/>
      <c r="E18" s="158">
        <v>377261856000</v>
      </c>
      <c r="F18" s="159"/>
      <c r="G18" s="158">
        <v>321412302703</v>
      </c>
      <c r="H18" s="101"/>
      <c r="I18" s="108">
        <f t="shared" si="0"/>
        <v>55849553297</v>
      </c>
      <c r="J18" s="101"/>
      <c r="K18" s="108">
        <v>8000000</v>
      </c>
      <c r="L18" s="159"/>
      <c r="M18" s="108">
        <v>377261856000</v>
      </c>
      <c r="N18" s="159"/>
      <c r="O18" s="108">
        <v>379670080063</v>
      </c>
      <c r="P18" s="101"/>
      <c r="Q18" s="108">
        <f t="shared" si="1"/>
        <v>-2408224063</v>
      </c>
      <c r="S18" s="82"/>
      <c r="T18" s="82"/>
    </row>
    <row r="19" spans="1:25" s="68" customFormat="1" ht="40.5" customHeight="1">
      <c r="A19" s="187" t="s">
        <v>80</v>
      </c>
      <c r="B19" s="36"/>
      <c r="C19" s="158">
        <v>7400000</v>
      </c>
      <c r="D19" s="101"/>
      <c r="E19" s="158">
        <v>251794853100</v>
      </c>
      <c r="F19" s="159"/>
      <c r="G19" s="158">
        <v>282815144110</v>
      </c>
      <c r="H19" s="101"/>
      <c r="I19" s="108">
        <f t="shared" si="0"/>
        <v>-31020291010</v>
      </c>
      <c r="J19" s="101"/>
      <c r="K19" s="108">
        <v>7400000</v>
      </c>
      <c r="L19" s="159"/>
      <c r="M19" s="108">
        <v>251794853100</v>
      </c>
      <c r="N19" s="159"/>
      <c r="O19" s="108">
        <v>168988623064</v>
      </c>
      <c r="P19" s="101"/>
      <c r="Q19" s="108">
        <f t="shared" si="1"/>
        <v>82806230036</v>
      </c>
      <c r="S19" s="82"/>
      <c r="T19" s="82"/>
    </row>
    <row r="20" spans="1:25" s="68" customFormat="1" ht="40.5" customHeight="1">
      <c r="A20" s="187" t="s">
        <v>139</v>
      </c>
      <c r="B20" s="36"/>
      <c r="C20" s="158">
        <v>5000000</v>
      </c>
      <c r="D20" s="101"/>
      <c r="E20" s="158">
        <v>175797742500</v>
      </c>
      <c r="F20" s="159"/>
      <c r="G20" s="158">
        <v>180328620992</v>
      </c>
      <c r="H20" s="101"/>
      <c r="I20" s="108">
        <f t="shared" si="0"/>
        <v>-4530878492</v>
      </c>
      <c r="J20" s="101"/>
      <c r="K20" s="108">
        <v>5000000</v>
      </c>
      <c r="L20" s="159"/>
      <c r="M20" s="108">
        <v>175797742500</v>
      </c>
      <c r="N20" s="159"/>
      <c r="O20" s="108">
        <v>163322450211</v>
      </c>
      <c r="P20" s="101"/>
      <c r="Q20" s="108">
        <f t="shared" si="1"/>
        <v>12475292289</v>
      </c>
      <c r="S20" s="82"/>
      <c r="T20" s="82"/>
    </row>
    <row r="21" spans="1:25" s="68" customFormat="1" ht="40.5" customHeight="1">
      <c r="A21" s="187" t="s">
        <v>99</v>
      </c>
      <c r="B21" s="36"/>
      <c r="C21" s="158">
        <v>2400000</v>
      </c>
      <c r="D21" s="101"/>
      <c r="E21" s="158">
        <v>5520556080</v>
      </c>
      <c r="F21" s="159"/>
      <c r="G21" s="158">
        <v>5334469920</v>
      </c>
      <c r="H21" s="101"/>
      <c r="I21" s="108">
        <f t="shared" si="0"/>
        <v>186086160</v>
      </c>
      <c r="J21" s="101"/>
      <c r="K21" s="108">
        <v>2400000</v>
      </c>
      <c r="L21" s="159"/>
      <c r="M21" s="108">
        <v>5520556080</v>
      </c>
      <c r="N21" s="159"/>
      <c r="O21" s="108">
        <v>6586972917</v>
      </c>
      <c r="P21" s="101"/>
      <c r="Q21" s="108">
        <f t="shared" si="1"/>
        <v>-1066416837</v>
      </c>
      <c r="S21" s="82"/>
      <c r="T21" s="82"/>
    </row>
    <row r="22" spans="1:25" s="68" customFormat="1" ht="40.5" customHeight="1">
      <c r="A22" s="187" t="s">
        <v>133</v>
      </c>
      <c r="B22" s="36"/>
      <c r="C22" s="158">
        <v>46000000</v>
      </c>
      <c r="D22" s="101"/>
      <c r="E22" s="158">
        <v>90172263600</v>
      </c>
      <c r="F22" s="159"/>
      <c r="G22" s="158">
        <v>84456476100</v>
      </c>
      <c r="H22" s="101"/>
      <c r="I22" s="108">
        <f t="shared" si="0"/>
        <v>5715787500</v>
      </c>
      <c r="J22" s="101"/>
      <c r="K22" s="108">
        <v>46000000</v>
      </c>
      <c r="L22" s="159"/>
      <c r="M22" s="108">
        <v>90172263600</v>
      </c>
      <c r="N22" s="159"/>
      <c r="O22" s="108">
        <v>74760205919</v>
      </c>
      <c r="P22" s="101"/>
      <c r="Q22" s="108">
        <f t="shared" si="1"/>
        <v>15412057681</v>
      </c>
      <c r="S22" s="82"/>
      <c r="T22" s="82"/>
    </row>
    <row r="23" spans="1:25" s="68" customFormat="1" ht="40.5" customHeight="1">
      <c r="A23" s="187" t="s">
        <v>79</v>
      </c>
      <c r="B23" s="36"/>
      <c r="C23" s="158">
        <v>67555970</v>
      </c>
      <c r="D23" s="101"/>
      <c r="E23" s="158">
        <v>250014386595</v>
      </c>
      <c r="F23" s="159"/>
      <c r="G23" s="158">
        <v>250014386595</v>
      </c>
      <c r="H23" s="101"/>
      <c r="I23" s="108">
        <f t="shared" si="0"/>
        <v>0</v>
      </c>
      <c r="J23" s="101"/>
      <c r="K23" s="108">
        <v>67555970</v>
      </c>
      <c r="L23" s="159"/>
      <c r="M23" s="108">
        <v>250014386595</v>
      </c>
      <c r="N23" s="159"/>
      <c r="O23" s="108">
        <v>253010976798</v>
      </c>
      <c r="P23" s="101"/>
      <c r="Q23" s="108">
        <f t="shared" si="1"/>
        <v>-2996590203</v>
      </c>
      <c r="S23" s="82"/>
      <c r="T23" s="82"/>
    </row>
    <row r="24" spans="1:25" s="68" customFormat="1" ht="40.5" customHeight="1">
      <c r="A24" s="187" t="s">
        <v>68</v>
      </c>
      <c r="B24" s="36"/>
      <c r="C24" s="158">
        <v>8600000</v>
      </c>
      <c r="D24" s="101"/>
      <c r="E24" s="158">
        <v>47189541600</v>
      </c>
      <c r="F24" s="159"/>
      <c r="G24" s="158">
        <v>43171591500</v>
      </c>
      <c r="H24" s="101"/>
      <c r="I24" s="108">
        <f t="shared" si="0"/>
        <v>4017950100</v>
      </c>
      <c r="J24" s="101"/>
      <c r="K24" s="108">
        <v>8600000</v>
      </c>
      <c r="L24" s="159"/>
      <c r="M24" s="108">
        <v>47189541600</v>
      </c>
      <c r="N24" s="159"/>
      <c r="O24" s="108">
        <v>53363029714</v>
      </c>
      <c r="P24" s="101"/>
      <c r="Q24" s="108">
        <f t="shared" si="1"/>
        <v>-6173488114</v>
      </c>
      <c r="S24" s="82"/>
      <c r="T24" s="82"/>
    </row>
    <row r="25" spans="1:25" s="68" customFormat="1" ht="40.5" customHeight="1">
      <c r="A25" s="187" t="s">
        <v>153</v>
      </c>
      <c r="B25" s="36"/>
      <c r="C25" s="158">
        <v>2000000</v>
      </c>
      <c r="D25" s="101"/>
      <c r="E25" s="158">
        <v>6004062000</v>
      </c>
      <c r="F25" s="159"/>
      <c r="G25" s="158">
        <v>5958324120</v>
      </c>
      <c r="H25" s="101"/>
      <c r="I25" s="108">
        <f t="shared" si="0"/>
        <v>45737880</v>
      </c>
      <c r="J25" s="101"/>
      <c r="K25" s="108">
        <v>2000000</v>
      </c>
      <c r="L25" s="159"/>
      <c r="M25" s="108">
        <v>6004062000</v>
      </c>
      <c r="N25" s="159"/>
      <c r="O25" s="108">
        <v>5958324120</v>
      </c>
      <c r="P25" s="101"/>
      <c r="Q25" s="108">
        <f t="shared" si="1"/>
        <v>45737880</v>
      </c>
      <c r="S25" s="82"/>
      <c r="T25" s="82"/>
    </row>
    <row r="26" spans="1:25" s="68" customFormat="1" ht="40.5" customHeight="1">
      <c r="A26" s="187" t="s">
        <v>78</v>
      </c>
      <c r="B26" s="36"/>
      <c r="C26" s="158">
        <v>3800000</v>
      </c>
      <c r="D26" s="101"/>
      <c r="E26" s="158">
        <v>93301533000</v>
      </c>
      <c r="F26" s="159"/>
      <c r="G26" s="158">
        <v>79848344986</v>
      </c>
      <c r="H26" s="101"/>
      <c r="I26" s="108">
        <f t="shared" si="0"/>
        <v>13453188014</v>
      </c>
      <c r="J26" s="101"/>
      <c r="K26" s="108">
        <v>3800000</v>
      </c>
      <c r="L26" s="159"/>
      <c r="M26" s="108">
        <v>93301533000</v>
      </c>
      <c r="N26" s="159"/>
      <c r="O26" s="108">
        <v>87017766514</v>
      </c>
      <c r="P26" s="101"/>
      <c r="Q26" s="108">
        <f t="shared" si="1"/>
        <v>6283766486</v>
      </c>
      <c r="S26" s="82"/>
      <c r="T26" s="82"/>
    </row>
    <row r="27" spans="1:25" s="68" customFormat="1" ht="40.5" customHeight="1">
      <c r="A27" s="187" t="s">
        <v>74</v>
      </c>
      <c r="B27" s="36"/>
      <c r="C27" s="158">
        <v>40000000</v>
      </c>
      <c r="D27" s="101"/>
      <c r="E27" s="158">
        <v>129981978000</v>
      </c>
      <c r="F27" s="159"/>
      <c r="G27" s="158">
        <v>120753894147</v>
      </c>
      <c r="H27" s="101"/>
      <c r="I27" s="108">
        <f t="shared" si="0"/>
        <v>9228083853</v>
      </c>
      <c r="J27" s="101"/>
      <c r="K27" s="108">
        <v>40000000</v>
      </c>
      <c r="L27" s="159"/>
      <c r="M27" s="108">
        <v>129981978000</v>
      </c>
      <c r="N27" s="159"/>
      <c r="O27" s="108">
        <v>90188011538</v>
      </c>
      <c r="P27" s="101"/>
      <c r="Q27" s="108">
        <f t="shared" si="1"/>
        <v>39793966462</v>
      </c>
      <c r="S27" s="82"/>
      <c r="T27" s="82"/>
    </row>
    <row r="28" spans="1:25" s="68" customFormat="1" ht="40.5" customHeight="1">
      <c r="A28" s="187" t="s">
        <v>100</v>
      </c>
      <c r="B28" s="36"/>
      <c r="C28" s="158">
        <v>78631579</v>
      </c>
      <c r="D28" s="101"/>
      <c r="E28" s="158">
        <v>236132601458</v>
      </c>
      <c r="F28" s="159"/>
      <c r="G28" s="158">
        <v>199905592103</v>
      </c>
      <c r="H28" s="101"/>
      <c r="I28" s="108">
        <f t="shared" si="0"/>
        <v>36227009355</v>
      </c>
      <c r="J28" s="101"/>
      <c r="K28" s="108">
        <v>78631579</v>
      </c>
      <c r="L28" s="159"/>
      <c r="M28" s="108">
        <v>236132601458</v>
      </c>
      <c r="N28" s="159"/>
      <c r="O28" s="108">
        <v>235326139702</v>
      </c>
      <c r="P28" s="101"/>
      <c r="Q28" s="108">
        <f t="shared" si="1"/>
        <v>806461756</v>
      </c>
      <c r="S28" s="82"/>
      <c r="T28" s="82"/>
    </row>
    <row r="29" spans="1:25" s="68" customFormat="1" ht="40.5" customHeight="1">
      <c r="A29" s="187" t="s">
        <v>101</v>
      </c>
      <c r="B29" s="36"/>
      <c r="C29" s="158">
        <v>14400000</v>
      </c>
      <c r="D29" s="101"/>
      <c r="E29" s="158">
        <v>214428513600</v>
      </c>
      <c r="F29" s="159"/>
      <c r="G29" s="158">
        <v>185799988386</v>
      </c>
      <c r="H29" s="101"/>
      <c r="I29" s="108">
        <f t="shared" si="0"/>
        <v>28628525214</v>
      </c>
      <c r="J29" s="101"/>
      <c r="K29" s="108">
        <v>14400000</v>
      </c>
      <c r="L29" s="159"/>
      <c r="M29" s="108">
        <v>214428513600</v>
      </c>
      <c r="N29" s="159"/>
      <c r="O29" s="108">
        <v>271105722849</v>
      </c>
      <c r="P29" s="101"/>
      <c r="Q29" s="108">
        <f t="shared" si="1"/>
        <v>-56677209249</v>
      </c>
      <c r="S29" s="82"/>
      <c r="T29" s="82"/>
    </row>
    <row r="30" spans="1:25" s="68" customFormat="1" ht="40.5" customHeight="1">
      <c r="A30" s="187" t="s">
        <v>97</v>
      </c>
      <c r="B30" s="36"/>
      <c r="C30" s="158">
        <v>31000000</v>
      </c>
      <c r="D30" s="101"/>
      <c r="E30" s="158">
        <v>319249098000</v>
      </c>
      <c r="F30" s="159"/>
      <c r="G30" s="158">
        <v>260218588223</v>
      </c>
      <c r="H30" s="101"/>
      <c r="I30" s="108">
        <f t="shared" si="0"/>
        <v>59030509777</v>
      </c>
      <c r="J30" s="101"/>
      <c r="K30" s="108">
        <v>31000000</v>
      </c>
      <c r="L30" s="159"/>
      <c r="M30" s="108">
        <v>319249098000</v>
      </c>
      <c r="N30" s="159"/>
      <c r="O30" s="108">
        <v>206746703950</v>
      </c>
      <c r="P30" s="101"/>
      <c r="Q30" s="108">
        <f t="shared" si="1"/>
        <v>112502394050</v>
      </c>
      <c r="S30" s="82"/>
      <c r="T30" s="82"/>
    </row>
    <row r="31" spans="1:25" ht="43.5" thickBot="1">
      <c r="A31" s="188" t="s">
        <v>48</v>
      </c>
      <c r="B31" s="39"/>
      <c r="C31" s="238"/>
      <c r="D31" s="39"/>
      <c r="E31" s="110">
        <f>SUM(E9:E30)</f>
        <v>3420709040795</v>
      </c>
      <c r="F31" s="110">
        <f t="shared" ref="F31:P31" si="2">SUM(F9:F30)</f>
        <v>0</v>
      </c>
      <c r="G31" s="110">
        <f>SUM(G9:G30)</f>
        <v>3155620347130</v>
      </c>
      <c r="H31" s="110">
        <f t="shared" si="2"/>
        <v>0</v>
      </c>
      <c r="I31" s="110">
        <f>SUM(I9:I30)</f>
        <v>265088693665</v>
      </c>
      <c r="J31" s="110">
        <f t="shared" si="2"/>
        <v>0</v>
      </c>
      <c r="K31" s="239"/>
      <c r="L31" s="110">
        <f t="shared" si="2"/>
        <v>0</v>
      </c>
      <c r="M31" s="110">
        <f>SUM(M9:M30)</f>
        <v>3420709040795</v>
      </c>
      <c r="N31" s="110">
        <f t="shared" si="2"/>
        <v>0</v>
      </c>
      <c r="O31" s="110">
        <f>SUM(O9:O30)</f>
        <v>3032729448203</v>
      </c>
      <c r="P31" s="110">
        <f t="shared" si="2"/>
        <v>0</v>
      </c>
      <c r="Q31" s="110">
        <f>SUM(Q9:Q30)</f>
        <v>387979592592</v>
      </c>
      <c r="T31" s="114"/>
      <c r="Y31" s="118"/>
    </row>
    <row r="32" spans="1:25" s="6" customFormat="1" ht="43.5" thickTop="1">
      <c r="A32" s="187"/>
      <c r="C32" s="158"/>
      <c r="D32" s="101"/>
      <c r="E32" s="158"/>
      <c r="F32" s="101"/>
      <c r="G32" s="158"/>
      <c r="H32" s="101"/>
      <c r="I32" s="108"/>
      <c r="J32" s="101"/>
      <c r="K32" s="108"/>
      <c r="L32" s="101"/>
      <c r="M32" s="108"/>
      <c r="N32" s="101"/>
      <c r="O32" s="108"/>
      <c r="P32" s="101"/>
      <c r="Q32" s="108"/>
      <c r="T32" s="7"/>
    </row>
    <row r="33" spans="1:25" s="6" customFormat="1">
      <c r="A33" s="118"/>
      <c r="B33" s="118"/>
      <c r="C33" s="119"/>
      <c r="D33" s="118"/>
      <c r="E33" s="42"/>
      <c r="F33" s="36"/>
      <c r="G33" s="42"/>
      <c r="H33" s="36"/>
      <c r="I33" s="101"/>
      <c r="J33" s="118"/>
      <c r="K33" s="119"/>
      <c r="L33" s="118"/>
      <c r="M33" s="118"/>
      <c r="N33" s="118"/>
      <c r="O33" s="118"/>
      <c r="P33" s="118"/>
      <c r="R33" s="118"/>
      <c r="S33" s="118"/>
      <c r="T33" s="118"/>
      <c r="Y33" s="7"/>
    </row>
    <row r="34" spans="1:25" s="6" customFormat="1">
      <c r="A34" s="39"/>
      <c r="B34" s="39"/>
      <c r="C34" s="124"/>
      <c r="D34" s="39"/>
      <c r="E34" s="39"/>
      <c r="F34" s="39"/>
      <c r="G34" s="101"/>
      <c r="H34" s="39"/>
      <c r="I34" s="101"/>
      <c r="J34" s="125"/>
      <c r="K34" s="125"/>
      <c r="L34" s="125"/>
      <c r="M34" s="125"/>
      <c r="N34" s="125"/>
      <c r="O34" s="125"/>
      <c r="P34" s="125"/>
      <c r="Q34" s="125"/>
      <c r="R34" s="118"/>
      <c r="S34" s="118"/>
      <c r="T34" s="118"/>
      <c r="Y34" s="7"/>
    </row>
    <row r="35" spans="1:25" s="6" customFormat="1">
      <c r="A35" s="118"/>
      <c r="B35" s="118"/>
      <c r="C35" s="119"/>
      <c r="D35" s="118"/>
      <c r="E35" s="118"/>
      <c r="F35" s="118"/>
      <c r="G35" s="101"/>
      <c r="H35" s="118"/>
      <c r="I35" s="125"/>
      <c r="J35" s="125"/>
      <c r="K35" s="125"/>
      <c r="L35" s="125"/>
      <c r="M35" s="125"/>
      <c r="N35" s="125"/>
      <c r="O35" s="125"/>
      <c r="P35" s="125"/>
      <c r="Q35" s="118"/>
      <c r="R35" s="118"/>
      <c r="S35" s="118"/>
      <c r="X35" s="7"/>
    </row>
    <row r="36" spans="1:25" s="6" customFormat="1">
      <c r="A36" s="39"/>
      <c r="B36" s="39"/>
      <c r="C36" s="124"/>
      <c r="D36" s="39"/>
      <c r="E36" s="39"/>
      <c r="F36" s="39"/>
      <c r="G36" s="101"/>
      <c r="H36" s="39"/>
      <c r="I36" s="125"/>
      <c r="J36" s="125"/>
      <c r="K36" s="125"/>
      <c r="L36" s="125"/>
      <c r="M36" s="125"/>
      <c r="N36" s="125"/>
      <c r="O36" s="125"/>
      <c r="P36" s="125"/>
      <c r="Q36" s="125"/>
      <c r="R36" s="118"/>
      <c r="S36" s="118"/>
      <c r="T36" s="118"/>
      <c r="Y36" s="7"/>
    </row>
    <row r="37" spans="1:25" s="6" customFormat="1">
      <c r="A37" s="39"/>
      <c r="B37" s="39"/>
      <c r="C37" s="124"/>
      <c r="D37" s="39"/>
      <c r="E37" s="39"/>
      <c r="F37" s="39"/>
      <c r="G37" s="101"/>
      <c r="H37" s="39"/>
      <c r="I37" s="125"/>
      <c r="J37" s="125"/>
      <c r="K37" s="125"/>
      <c r="L37" s="125"/>
      <c r="M37" s="125"/>
      <c r="N37" s="125"/>
      <c r="O37" s="125"/>
      <c r="P37" s="125"/>
      <c r="Q37" s="125"/>
      <c r="R37" s="118"/>
      <c r="S37" s="118"/>
      <c r="T37" s="118"/>
      <c r="Y37" s="7"/>
    </row>
    <row r="38" spans="1:25" s="6" customFormat="1">
      <c r="A38" s="39"/>
      <c r="B38" s="39"/>
      <c r="C38" s="124"/>
      <c r="D38" s="39"/>
      <c r="E38" s="39"/>
      <c r="F38" s="39"/>
      <c r="G38" s="39"/>
      <c r="H38" s="39"/>
      <c r="I38" s="126"/>
      <c r="J38" s="125"/>
      <c r="K38" s="125"/>
      <c r="L38" s="125"/>
      <c r="M38" s="125"/>
      <c r="N38" s="125"/>
      <c r="O38" s="125"/>
      <c r="P38" s="125"/>
      <c r="Q38" s="126"/>
      <c r="R38" s="118"/>
      <c r="S38" s="118"/>
      <c r="T38" s="118"/>
      <c r="Y38" s="7"/>
    </row>
    <row r="39" spans="1:25">
      <c r="A39" s="39"/>
      <c r="B39" s="39"/>
      <c r="C39" s="124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pans="1:25">
      <c r="A40" s="39"/>
      <c r="B40" s="39"/>
      <c r="C40" s="124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  <row r="41" spans="1:25">
      <c r="A41" s="39"/>
      <c r="B41" s="39"/>
      <c r="C41" s="124"/>
      <c r="D41" s="39"/>
      <c r="E41" s="39"/>
      <c r="F41" s="39"/>
      <c r="G41" s="39"/>
      <c r="H41" s="39"/>
      <c r="I41" s="39"/>
      <c r="J41" s="39"/>
      <c r="K41" s="124"/>
      <c r="L41" s="39"/>
      <c r="M41" s="39"/>
      <c r="N41" s="39"/>
      <c r="O41" s="39"/>
      <c r="P41" s="39"/>
    </row>
    <row r="42" spans="1:25">
      <c r="C42" s="127"/>
      <c r="E42" s="128"/>
      <c r="G42" s="128"/>
      <c r="I42" s="129"/>
      <c r="K42" s="127"/>
      <c r="M42" s="128"/>
      <c r="O42" s="128"/>
      <c r="Q42" s="130"/>
    </row>
    <row r="43" spans="1:25">
      <c r="A43" s="39"/>
      <c r="B43" s="39"/>
      <c r="C43" s="124"/>
      <c r="D43" s="39"/>
      <c r="E43" s="39"/>
      <c r="F43" s="39"/>
      <c r="G43" s="39"/>
      <c r="H43" s="39"/>
      <c r="I43" s="39"/>
      <c r="J43" s="39"/>
      <c r="K43" s="124"/>
      <c r="L43" s="39"/>
      <c r="M43" s="39"/>
      <c r="N43" s="39"/>
      <c r="O43" s="39"/>
      <c r="P43" s="39"/>
    </row>
    <row r="44" spans="1:25">
      <c r="A44" s="39"/>
      <c r="B44" s="39"/>
      <c r="C44" s="124"/>
      <c r="D44" s="39"/>
      <c r="E44" s="39"/>
      <c r="F44" s="39"/>
      <c r="G44" s="39"/>
      <c r="H44" s="39"/>
      <c r="I44" s="39"/>
      <c r="J44" s="39"/>
      <c r="K44" s="124"/>
      <c r="L44" s="39"/>
      <c r="M44" s="39"/>
      <c r="N44" s="39"/>
      <c r="O44" s="39"/>
      <c r="P44" s="39"/>
    </row>
    <row r="45" spans="1:25">
      <c r="A45" s="39"/>
      <c r="B45" s="39"/>
      <c r="C45" s="124"/>
      <c r="D45" s="39"/>
      <c r="E45" s="39"/>
      <c r="F45" s="39"/>
      <c r="G45" s="39"/>
      <c r="H45" s="39"/>
      <c r="I45" s="39"/>
      <c r="J45" s="39"/>
      <c r="K45" s="124"/>
      <c r="L45" s="39"/>
      <c r="M45" s="39"/>
      <c r="N45" s="39"/>
      <c r="O45" s="39"/>
      <c r="P45" s="39"/>
    </row>
    <row r="46" spans="1:25">
      <c r="A46" s="39"/>
      <c r="B46" s="39"/>
      <c r="C46" s="124"/>
      <c r="D46" s="39"/>
      <c r="E46" s="39"/>
      <c r="F46" s="39"/>
      <c r="G46" s="39"/>
      <c r="H46" s="39"/>
      <c r="I46" s="39"/>
      <c r="J46" s="39"/>
      <c r="K46" s="124"/>
      <c r="L46" s="39"/>
      <c r="M46" s="39"/>
      <c r="N46" s="39"/>
      <c r="O46" s="39"/>
      <c r="P46" s="39"/>
    </row>
    <row r="47" spans="1:25">
      <c r="A47" s="39"/>
      <c r="B47" s="39"/>
      <c r="C47" s="124"/>
      <c r="D47" s="39"/>
      <c r="E47" s="39"/>
      <c r="F47" s="39"/>
      <c r="G47" s="39"/>
      <c r="H47" s="39"/>
      <c r="I47" s="39"/>
      <c r="J47" s="39"/>
      <c r="K47" s="124"/>
      <c r="L47" s="39"/>
      <c r="M47" s="39"/>
      <c r="N47" s="39"/>
      <c r="O47" s="39"/>
      <c r="P47" s="39"/>
    </row>
    <row r="48" spans="1:25">
      <c r="A48" s="39"/>
      <c r="B48" s="39"/>
      <c r="C48" s="124"/>
      <c r="D48" s="39"/>
      <c r="E48" s="39"/>
      <c r="F48" s="39"/>
      <c r="G48" s="39"/>
      <c r="H48" s="39"/>
      <c r="I48" s="39"/>
      <c r="J48" s="39"/>
      <c r="K48" s="124"/>
      <c r="L48" s="39"/>
      <c r="M48" s="39"/>
      <c r="N48" s="39"/>
      <c r="O48" s="39"/>
      <c r="P48" s="39"/>
    </row>
  </sheetData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G65"/>
  <sheetViews>
    <sheetView rightToLeft="1" view="pageBreakPreview" topLeftCell="A10" zoomScale="40" zoomScaleNormal="40" zoomScaleSheetLayoutView="40" workbookViewId="0">
      <selection activeCell="U29" sqref="U29"/>
    </sheetView>
  </sheetViews>
  <sheetFormatPr defaultColWidth="9.140625" defaultRowHeight="36.75"/>
  <cols>
    <col min="1" max="1" width="66.5703125" style="68" bestFit="1" customWidth="1"/>
    <col min="2" max="2" width="1" style="68" customWidth="1"/>
    <col min="3" max="3" width="31.85546875" style="85" bestFit="1" customWidth="1"/>
    <col min="4" max="4" width="1" style="68" customWidth="1"/>
    <col min="5" max="5" width="32" style="68" bestFit="1" customWidth="1"/>
    <col min="6" max="6" width="0.7109375" style="68" customWidth="1"/>
    <col min="7" max="7" width="42" style="68" bestFit="1" customWidth="1"/>
    <col min="8" max="8" width="1.140625" style="68" customWidth="1"/>
    <col min="9" max="9" width="23" style="85" bestFit="1" customWidth="1"/>
    <col min="10" max="10" width="1.42578125" style="68" customWidth="1"/>
    <col min="11" max="11" width="33.7109375" style="68" bestFit="1" customWidth="1"/>
    <col min="12" max="12" width="0.7109375" style="68" customWidth="1"/>
    <col min="13" max="13" width="27" style="85" bestFit="1" customWidth="1"/>
    <col min="14" max="14" width="0.85546875" style="68" customWidth="1"/>
    <col min="15" max="15" width="33.42578125" style="68" bestFit="1" customWidth="1"/>
    <col min="16" max="16" width="1" style="68" customWidth="1"/>
    <col min="17" max="17" width="27.7109375" style="85" bestFit="1" customWidth="1"/>
    <col min="18" max="18" width="1" style="68" customWidth="1"/>
    <col min="19" max="19" width="28" style="68" bestFit="1" customWidth="1"/>
    <col min="20" max="20" width="1" style="68" customWidth="1"/>
    <col min="21" max="21" width="36.28515625" style="68" bestFit="1" customWidth="1"/>
    <col min="22" max="22" width="0.85546875" style="68" customWidth="1"/>
    <col min="23" max="23" width="36.28515625" style="68" bestFit="1" customWidth="1"/>
    <col min="24" max="24" width="1" style="68" customWidth="1"/>
    <col min="25" max="25" width="43.85546875" style="85" bestFit="1" customWidth="1"/>
    <col min="26" max="26" width="1.85546875" style="68" customWidth="1"/>
    <col min="27" max="27" width="30.42578125" style="69" customWidth="1"/>
    <col min="28" max="28" width="29.5703125" style="68" bestFit="1" customWidth="1"/>
    <col min="29" max="29" width="23.42578125" style="68" bestFit="1" customWidth="1"/>
    <col min="30" max="30" width="9.140625" style="68" customWidth="1"/>
    <col min="31" max="31" width="19.42578125" style="68" bestFit="1" customWidth="1"/>
    <col min="32" max="32" width="9.140625" style="68"/>
    <col min="33" max="33" width="27.28515625" style="68" bestFit="1" customWidth="1"/>
    <col min="34" max="16384" width="9.140625" style="68"/>
  </cols>
  <sheetData>
    <row r="2" spans="1:33" ht="47.25" customHeight="1">
      <c r="A2" s="245" t="s">
        <v>51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</row>
    <row r="3" spans="1:33" ht="47.25" customHeight="1">
      <c r="A3" s="245" t="s">
        <v>69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</row>
    <row r="4" spans="1:33" ht="47.25" customHeight="1">
      <c r="A4" s="245" t="s">
        <v>148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</row>
    <row r="5" spans="1:33" ht="47.2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33" s="73" customFormat="1" ht="47.25" customHeight="1">
      <c r="A6" s="71" t="s">
        <v>52</v>
      </c>
      <c r="B6" s="71"/>
      <c r="C6" s="72"/>
      <c r="D6" s="71"/>
      <c r="E6" s="71"/>
      <c r="F6" s="71"/>
      <c r="G6" s="71"/>
      <c r="H6" s="71"/>
      <c r="I6" s="72"/>
      <c r="J6" s="71"/>
      <c r="K6" s="71"/>
      <c r="L6" s="71"/>
      <c r="M6" s="72"/>
      <c r="N6" s="71"/>
      <c r="O6" s="71"/>
      <c r="P6" s="71"/>
      <c r="Q6" s="72"/>
      <c r="R6" s="71"/>
      <c r="S6" s="71"/>
      <c r="T6" s="71"/>
      <c r="U6" s="71"/>
      <c r="V6" s="71"/>
      <c r="W6" s="71"/>
      <c r="Y6" s="74"/>
      <c r="AA6" s="75"/>
    </row>
    <row r="7" spans="1:33" s="73" customFormat="1" ht="47.25" customHeight="1">
      <c r="A7" s="71" t="s">
        <v>53</v>
      </c>
      <c r="B7" s="71"/>
      <c r="C7" s="72"/>
      <c r="D7" s="71"/>
      <c r="E7" s="185"/>
      <c r="F7" s="71"/>
      <c r="G7" s="71"/>
      <c r="H7" s="71"/>
      <c r="I7" s="72"/>
      <c r="J7" s="71"/>
      <c r="K7" s="71"/>
      <c r="L7" s="71"/>
      <c r="M7" s="72"/>
      <c r="N7" s="71"/>
      <c r="O7" s="71"/>
      <c r="P7" s="71"/>
      <c r="Q7" s="72"/>
      <c r="R7" s="71"/>
      <c r="S7" s="71"/>
      <c r="T7" s="71"/>
      <c r="U7" s="71"/>
      <c r="V7" s="71"/>
      <c r="W7" s="71"/>
      <c r="Y7" s="74"/>
      <c r="AA7" s="75"/>
    </row>
    <row r="9" spans="1:33" ht="40.5" customHeight="1">
      <c r="A9" s="244" t="s">
        <v>1</v>
      </c>
      <c r="C9" s="243" t="s">
        <v>146</v>
      </c>
      <c r="D9" s="243" t="s">
        <v>72</v>
      </c>
      <c r="E9" s="243" t="s">
        <v>72</v>
      </c>
      <c r="F9" s="243" t="s">
        <v>72</v>
      </c>
      <c r="G9" s="243" t="s">
        <v>72</v>
      </c>
      <c r="I9" s="243" t="s">
        <v>2</v>
      </c>
      <c r="J9" s="243" t="s">
        <v>2</v>
      </c>
      <c r="K9" s="243" t="s">
        <v>2</v>
      </c>
      <c r="L9" s="243" t="s">
        <v>2</v>
      </c>
      <c r="M9" s="243" t="s">
        <v>2</v>
      </c>
      <c r="N9" s="243" t="s">
        <v>2</v>
      </c>
      <c r="O9" s="243" t="s">
        <v>2</v>
      </c>
      <c r="Q9" s="243" t="s">
        <v>149</v>
      </c>
      <c r="R9" s="243" t="s">
        <v>73</v>
      </c>
      <c r="S9" s="243" t="s">
        <v>73</v>
      </c>
      <c r="T9" s="243" t="s">
        <v>73</v>
      </c>
      <c r="U9" s="243" t="s">
        <v>73</v>
      </c>
      <c r="V9" s="243" t="s">
        <v>73</v>
      </c>
      <c r="W9" s="243" t="s">
        <v>73</v>
      </c>
      <c r="X9" s="243" t="s">
        <v>73</v>
      </c>
      <c r="Y9" s="243" t="s">
        <v>73</v>
      </c>
    </row>
    <row r="10" spans="1:33" ht="33.75" customHeight="1">
      <c r="A10" s="244" t="s">
        <v>1</v>
      </c>
      <c r="C10" s="242" t="s">
        <v>4</v>
      </c>
      <c r="E10" s="242" t="s">
        <v>5</v>
      </c>
      <c r="G10" s="242" t="s">
        <v>6</v>
      </c>
      <c r="I10" s="244" t="s">
        <v>7</v>
      </c>
      <c r="J10" s="244" t="s">
        <v>7</v>
      </c>
      <c r="K10" s="244" t="s">
        <v>7</v>
      </c>
      <c r="M10" s="244" t="s">
        <v>8</v>
      </c>
      <c r="N10" s="244" t="s">
        <v>8</v>
      </c>
      <c r="O10" s="244" t="s">
        <v>8</v>
      </c>
      <c r="Q10" s="242" t="s">
        <v>4</v>
      </c>
      <c r="S10" s="242" t="s">
        <v>9</v>
      </c>
      <c r="U10" s="242" t="s">
        <v>5</v>
      </c>
      <c r="V10" s="242"/>
      <c r="W10" s="242" t="s">
        <v>6</v>
      </c>
      <c r="Y10" s="247" t="s">
        <v>10</v>
      </c>
    </row>
    <row r="11" spans="1:33" ht="60.75" customHeight="1">
      <c r="A11" s="244" t="s">
        <v>1</v>
      </c>
      <c r="C11" s="246" t="s">
        <v>4</v>
      </c>
      <c r="E11" s="243" t="s">
        <v>5</v>
      </c>
      <c r="G11" s="243" t="s">
        <v>6</v>
      </c>
      <c r="I11" s="76" t="s">
        <v>4</v>
      </c>
      <c r="K11" s="76" t="s">
        <v>5</v>
      </c>
      <c r="M11" s="76" t="s">
        <v>4</v>
      </c>
      <c r="O11" s="76" t="s">
        <v>11</v>
      </c>
      <c r="Q11" s="243" t="s">
        <v>4</v>
      </c>
      <c r="S11" s="243" t="s">
        <v>9</v>
      </c>
      <c r="U11" s="243" t="s">
        <v>5</v>
      </c>
      <c r="V11" s="243"/>
      <c r="W11" s="243"/>
      <c r="Y11" s="248" t="s">
        <v>10</v>
      </c>
    </row>
    <row r="12" spans="1:33" ht="41.25" customHeight="1">
      <c r="A12" s="186" t="s">
        <v>100</v>
      </c>
      <c r="B12" s="151"/>
      <c r="C12" s="33">
        <v>90231579</v>
      </c>
      <c r="D12" s="33"/>
      <c r="E12" s="33">
        <v>271224849838</v>
      </c>
      <c r="F12" s="33"/>
      <c r="G12" s="33">
        <v>234551643388.444</v>
      </c>
      <c r="H12" s="33"/>
      <c r="I12" s="33">
        <v>400000</v>
      </c>
      <c r="J12" s="33"/>
      <c r="K12" s="33">
        <v>1267174833</v>
      </c>
      <c r="L12" s="33"/>
      <c r="M12" s="33">
        <v>-12000000</v>
      </c>
      <c r="N12" s="33"/>
      <c r="O12" s="33">
        <v>36704302394</v>
      </c>
      <c r="P12" s="33"/>
      <c r="Q12" s="33">
        <f>C12+I12+M12</f>
        <v>78631579</v>
      </c>
      <c r="R12" s="82"/>
      <c r="S12" s="33">
        <v>3021</v>
      </c>
      <c r="T12" s="33"/>
      <c r="U12" s="33">
        <v>236412941282</v>
      </c>
      <c r="V12" s="33"/>
      <c r="W12" s="33">
        <v>236132601457.05399</v>
      </c>
      <c r="X12" s="33"/>
      <c r="Y12" s="162">
        <f>W12/'جمع درآمدها'!$J$6</f>
        <v>6.4244099860617812E-2</v>
      </c>
      <c r="AA12" s="165">
        <f>C12+I12+M12-Q12</f>
        <v>0</v>
      </c>
      <c r="AB12" s="166"/>
      <c r="AD12" s="80"/>
      <c r="AE12" s="81"/>
      <c r="AF12" s="82"/>
      <c r="AG12" s="82"/>
    </row>
    <row r="13" spans="1:33" ht="41.25" customHeight="1">
      <c r="A13" s="186" t="s">
        <v>74</v>
      </c>
      <c r="B13" s="152"/>
      <c r="C13" s="33">
        <v>40100000</v>
      </c>
      <c r="D13" s="33"/>
      <c r="E13" s="33">
        <v>89478238745</v>
      </c>
      <c r="F13" s="33"/>
      <c r="G13" s="33">
        <v>120979364175</v>
      </c>
      <c r="H13" s="33"/>
      <c r="I13" s="33">
        <v>0</v>
      </c>
      <c r="J13" s="33"/>
      <c r="K13" s="33">
        <v>0</v>
      </c>
      <c r="L13" s="33"/>
      <c r="M13" s="33">
        <v>-100000</v>
      </c>
      <c r="N13" s="33"/>
      <c r="O13" s="33">
        <v>335591281</v>
      </c>
      <c r="P13" s="33"/>
      <c r="Q13" s="33">
        <f>C13+I13+M13</f>
        <v>40000000</v>
      </c>
      <c r="R13" s="82"/>
      <c r="S13" s="33">
        <v>3269</v>
      </c>
      <c r="T13" s="33"/>
      <c r="U13" s="33">
        <v>89255100993</v>
      </c>
      <c r="V13" s="33"/>
      <c r="W13" s="33">
        <v>129981978000</v>
      </c>
      <c r="X13" s="33"/>
      <c r="Y13" s="162">
        <f>W13/'جمع درآمدها'!$J$6</f>
        <v>3.5363923165143155E-2</v>
      </c>
      <c r="AA13" s="165">
        <f t="shared" ref="AA13:AA33" si="0">C13+I13+M13-Q13</f>
        <v>0</v>
      </c>
      <c r="AD13" s="80"/>
      <c r="AE13" s="81"/>
      <c r="AF13" s="82"/>
      <c r="AG13" s="82"/>
    </row>
    <row r="14" spans="1:33" ht="41.25" customHeight="1">
      <c r="A14" s="186" t="s">
        <v>68</v>
      </c>
      <c r="B14" s="152"/>
      <c r="C14" s="33">
        <v>8600000</v>
      </c>
      <c r="D14" s="33"/>
      <c r="E14" s="33">
        <v>48519061209</v>
      </c>
      <c r="F14" s="33"/>
      <c r="G14" s="33">
        <v>43171591500</v>
      </c>
      <c r="H14" s="33"/>
      <c r="I14" s="33">
        <v>0</v>
      </c>
      <c r="J14" s="33"/>
      <c r="K14" s="33">
        <v>0</v>
      </c>
      <c r="L14" s="33"/>
      <c r="M14" s="33">
        <v>0</v>
      </c>
      <c r="N14" s="33"/>
      <c r="O14" s="33">
        <v>0</v>
      </c>
      <c r="P14" s="33"/>
      <c r="Q14" s="33">
        <f t="shared" ref="Q14:Q32" si="1">C14+I14+M14</f>
        <v>8600000</v>
      </c>
      <c r="R14" s="82"/>
      <c r="S14" s="33">
        <v>5520</v>
      </c>
      <c r="T14" s="33"/>
      <c r="U14" s="33">
        <v>48519061209</v>
      </c>
      <c r="V14" s="33"/>
      <c r="W14" s="33">
        <v>47189541600</v>
      </c>
      <c r="X14" s="33"/>
      <c r="Y14" s="162">
        <f>W14/'جمع درآمدها'!$J$6</f>
        <v>1.2838759257385101E-2</v>
      </c>
      <c r="AA14" s="165">
        <f t="shared" si="0"/>
        <v>0</v>
      </c>
      <c r="AD14" s="80"/>
      <c r="AE14" s="81"/>
      <c r="AF14" s="82"/>
      <c r="AG14" s="82"/>
    </row>
    <row r="15" spans="1:33" ht="41.25" customHeight="1">
      <c r="A15" s="186" t="s">
        <v>99</v>
      </c>
      <c r="B15" s="152"/>
      <c r="C15" s="33">
        <v>2400000</v>
      </c>
      <c r="D15" s="33"/>
      <c r="E15" s="33">
        <v>7268367170</v>
      </c>
      <c r="F15" s="33"/>
      <c r="G15" s="33">
        <v>5334469920</v>
      </c>
      <c r="H15" s="33"/>
      <c r="I15" s="33">
        <v>0</v>
      </c>
      <c r="J15" s="33"/>
      <c r="K15" s="33">
        <v>0</v>
      </c>
      <c r="L15" s="33"/>
      <c r="M15" s="33">
        <v>0</v>
      </c>
      <c r="N15" s="33"/>
      <c r="O15" s="33">
        <v>0</v>
      </c>
      <c r="P15" s="33"/>
      <c r="Q15" s="33">
        <f t="shared" si="1"/>
        <v>2400000</v>
      </c>
      <c r="R15" s="82"/>
      <c r="S15" s="33">
        <v>2314</v>
      </c>
      <c r="T15" s="33"/>
      <c r="U15" s="33">
        <v>7268367170</v>
      </c>
      <c r="V15" s="33"/>
      <c r="W15" s="33">
        <v>5520556080</v>
      </c>
      <c r="X15" s="33"/>
      <c r="Y15" s="162">
        <f>W15/'جمع درآمدها'!$J$6</f>
        <v>1.5019660728811488E-3</v>
      </c>
      <c r="AA15" s="165">
        <f t="shared" si="0"/>
        <v>0</v>
      </c>
      <c r="AD15" s="80"/>
      <c r="AE15" s="81"/>
      <c r="AF15" s="82"/>
      <c r="AG15" s="82"/>
    </row>
    <row r="16" spans="1:33" ht="41.25" customHeight="1">
      <c r="A16" s="186" t="s">
        <v>78</v>
      </c>
      <c r="B16" s="152"/>
      <c r="C16" s="33">
        <v>3600000</v>
      </c>
      <c r="D16" s="33"/>
      <c r="E16" s="33">
        <v>87505179497</v>
      </c>
      <c r="F16" s="33"/>
      <c r="G16" s="33">
        <v>75508038000</v>
      </c>
      <c r="H16" s="33"/>
      <c r="I16" s="33">
        <v>200000</v>
      </c>
      <c r="J16" s="33"/>
      <c r="K16" s="33">
        <v>4340306986</v>
      </c>
      <c r="L16" s="33"/>
      <c r="M16" s="33">
        <v>0</v>
      </c>
      <c r="N16" s="33"/>
      <c r="O16" s="33">
        <v>0</v>
      </c>
      <c r="P16" s="33"/>
      <c r="Q16" s="33">
        <f t="shared" si="1"/>
        <v>3800000</v>
      </c>
      <c r="R16" s="82"/>
      <c r="S16" s="33">
        <v>24700</v>
      </c>
      <c r="T16" s="33"/>
      <c r="U16" s="33">
        <v>91845486483</v>
      </c>
      <c r="V16" s="33"/>
      <c r="W16" s="33">
        <v>93301533000</v>
      </c>
      <c r="X16" s="33"/>
      <c r="Y16" s="162">
        <f>W16/'جمع درآمدها'!$J$6</f>
        <v>2.5384351699910802E-2</v>
      </c>
      <c r="AA16" s="165">
        <f t="shared" si="0"/>
        <v>0</v>
      </c>
      <c r="AD16" s="80"/>
      <c r="AE16" s="81"/>
      <c r="AF16" s="82"/>
      <c r="AG16" s="82"/>
    </row>
    <row r="17" spans="1:33" ht="41.25" customHeight="1">
      <c r="A17" s="186" t="s">
        <v>101</v>
      </c>
      <c r="B17" s="152"/>
      <c r="C17" s="33">
        <v>13600000</v>
      </c>
      <c r="D17" s="33"/>
      <c r="E17" s="33">
        <v>260489816007</v>
      </c>
      <c r="F17" s="33"/>
      <c r="G17" s="33">
        <v>175207276800</v>
      </c>
      <c r="H17" s="33"/>
      <c r="I17" s="33">
        <v>800000</v>
      </c>
      <c r="J17" s="33"/>
      <c r="K17" s="33">
        <v>10592711586</v>
      </c>
      <c r="L17" s="33"/>
      <c r="M17" s="33">
        <v>0</v>
      </c>
      <c r="N17" s="33"/>
      <c r="O17" s="33">
        <v>0</v>
      </c>
      <c r="P17" s="33"/>
      <c r="Q17" s="33">
        <f t="shared" si="1"/>
        <v>14400000</v>
      </c>
      <c r="R17" s="82"/>
      <c r="S17" s="33">
        <v>14980</v>
      </c>
      <c r="T17" s="33"/>
      <c r="U17" s="33">
        <v>271082527593</v>
      </c>
      <c r="V17" s="33"/>
      <c r="W17" s="33">
        <v>214428513600</v>
      </c>
      <c r="X17" s="33"/>
      <c r="Y17" s="162">
        <f>W17/'جمع درآمدها'!$J$6</f>
        <v>5.8339114360655857E-2</v>
      </c>
      <c r="AA17" s="165">
        <f t="shared" si="0"/>
        <v>0</v>
      </c>
      <c r="AD17" s="80"/>
      <c r="AE17" s="81"/>
      <c r="AF17" s="82"/>
      <c r="AG17" s="82"/>
    </row>
    <row r="18" spans="1:33" ht="41.25" customHeight="1">
      <c r="A18" s="186" t="s">
        <v>132</v>
      </c>
      <c r="B18" s="152"/>
      <c r="C18" s="33">
        <v>9000000</v>
      </c>
      <c r="D18" s="33"/>
      <c r="E18" s="33">
        <v>54546451999</v>
      </c>
      <c r="F18" s="33"/>
      <c r="G18" s="33">
        <v>54841738500</v>
      </c>
      <c r="H18" s="33"/>
      <c r="I18" s="33">
        <v>0</v>
      </c>
      <c r="J18" s="33"/>
      <c r="K18" s="33">
        <v>0</v>
      </c>
      <c r="L18" s="33"/>
      <c r="M18" s="33">
        <v>0</v>
      </c>
      <c r="N18" s="33"/>
      <c r="O18" s="33">
        <v>0</v>
      </c>
      <c r="P18" s="33"/>
      <c r="Q18" s="33">
        <f t="shared" si="1"/>
        <v>9000000</v>
      </c>
      <c r="R18" s="82"/>
      <c r="S18" s="33">
        <v>7180</v>
      </c>
      <c r="T18" s="33"/>
      <c r="U18" s="33">
        <v>54546451999</v>
      </c>
      <c r="V18" s="33"/>
      <c r="W18" s="33">
        <v>64235511000</v>
      </c>
      <c r="X18" s="33"/>
      <c r="Y18" s="162">
        <f>W18/'جمع درآمدها'!$J$6</f>
        <v>1.7476420273260559E-2</v>
      </c>
      <c r="AA18" s="165">
        <f t="shared" si="0"/>
        <v>0</v>
      </c>
      <c r="AD18" s="80"/>
      <c r="AE18" s="81"/>
      <c r="AF18" s="82"/>
      <c r="AG18" s="82"/>
    </row>
    <row r="19" spans="1:33" ht="41.25" customHeight="1">
      <c r="A19" s="186" t="s">
        <v>85</v>
      </c>
      <c r="B19" s="152"/>
      <c r="C19" s="33">
        <v>6646921</v>
      </c>
      <c r="D19" s="33"/>
      <c r="E19" s="33">
        <v>118952129303</v>
      </c>
      <c r="F19" s="33"/>
      <c r="G19" s="33">
        <v>119329135070.103</v>
      </c>
      <c r="H19" s="33"/>
      <c r="I19" s="33">
        <v>53079</v>
      </c>
      <c r="J19" s="33"/>
      <c r="K19" s="33">
        <v>956308630</v>
      </c>
      <c r="L19" s="33"/>
      <c r="M19" s="33">
        <v>-100000</v>
      </c>
      <c r="N19" s="33"/>
      <c r="O19" s="33">
        <v>1834022255</v>
      </c>
      <c r="P19" s="33"/>
      <c r="Q19" s="33">
        <f t="shared" si="1"/>
        <v>6600000</v>
      </c>
      <c r="R19" s="82"/>
      <c r="S19" s="33">
        <v>22920</v>
      </c>
      <c r="T19" s="33"/>
      <c r="U19" s="33">
        <v>118118759755</v>
      </c>
      <c r="V19" s="33"/>
      <c r="W19" s="33">
        <v>150371931600</v>
      </c>
      <c r="X19" s="33"/>
      <c r="Y19" s="162">
        <f>W19/'جمع درآمدها'!$J$6</f>
        <v>4.091137492381107E-2</v>
      </c>
      <c r="AA19" s="165">
        <f t="shared" si="0"/>
        <v>0</v>
      </c>
      <c r="AD19" s="80"/>
      <c r="AE19" s="81"/>
      <c r="AF19" s="82"/>
      <c r="AG19" s="82"/>
    </row>
    <row r="20" spans="1:33" ht="41.25" customHeight="1">
      <c r="A20" s="186" t="s">
        <v>65</v>
      </c>
      <c r="B20" s="152"/>
      <c r="C20" s="33">
        <v>7901284</v>
      </c>
      <c r="D20" s="33"/>
      <c r="E20" s="33">
        <v>191108055058</v>
      </c>
      <c r="F20" s="33"/>
      <c r="G20" s="33">
        <v>317469648379.284</v>
      </c>
      <c r="H20" s="33"/>
      <c r="I20" s="33">
        <v>100000</v>
      </c>
      <c r="J20" s="33"/>
      <c r="K20" s="33">
        <v>4003711995</v>
      </c>
      <c r="L20" s="33"/>
      <c r="M20" s="33">
        <v>-1284</v>
      </c>
      <c r="N20" s="33"/>
      <c r="O20" s="33">
        <v>52470189</v>
      </c>
      <c r="P20" s="33"/>
      <c r="Q20" s="33">
        <f t="shared" si="1"/>
        <v>8000000</v>
      </c>
      <c r="R20" s="82"/>
      <c r="S20" s="33">
        <v>47440</v>
      </c>
      <c r="T20" s="33"/>
      <c r="U20" s="33">
        <v>195080710994</v>
      </c>
      <c r="V20" s="33"/>
      <c r="W20" s="33">
        <v>377261856000</v>
      </c>
      <c r="X20" s="33"/>
      <c r="Y20" s="162">
        <f>W20/'جمع درآمدها'!$J$6</f>
        <v>0.10264083909173394</v>
      </c>
      <c r="AA20" s="165">
        <f t="shared" si="0"/>
        <v>0</v>
      </c>
      <c r="AD20" s="80"/>
      <c r="AE20" s="81"/>
      <c r="AF20" s="82"/>
      <c r="AG20" s="82"/>
    </row>
    <row r="21" spans="1:33" ht="41.25" customHeight="1">
      <c r="A21" s="186" t="s">
        <v>79</v>
      </c>
      <c r="B21" s="152"/>
      <c r="C21" s="33">
        <v>67555970</v>
      </c>
      <c r="D21" s="33"/>
      <c r="E21" s="33">
        <v>152777006005</v>
      </c>
      <c r="F21" s="33"/>
      <c r="G21" s="33">
        <v>250014386594.95599</v>
      </c>
      <c r="H21" s="33"/>
      <c r="I21" s="33">
        <v>0</v>
      </c>
      <c r="J21" s="33"/>
      <c r="K21" s="33">
        <v>0</v>
      </c>
      <c r="L21" s="33"/>
      <c r="M21" s="33">
        <v>0</v>
      </c>
      <c r="N21" s="33"/>
      <c r="O21" s="33">
        <v>0</v>
      </c>
      <c r="P21" s="33"/>
      <c r="Q21" s="33">
        <f t="shared" si="1"/>
        <v>67555970</v>
      </c>
      <c r="R21" s="82"/>
      <c r="S21" s="33">
        <v>3723</v>
      </c>
      <c r="T21" s="33"/>
      <c r="U21" s="33">
        <v>152777006005</v>
      </c>
      <c r="V21" s="33"/>
      <c r="W21" s="33">
        <v>250014386594.95599</v>
      </c>
      <c r="X21" s="33"/>
      <c r="Y21" s="162">
        <f>W21/'جمع درآمدها'!$J$6</f>
        <v>6.8020887924358411E-2</v>
      </c>
      <c r="AA21" s="165">
        <f t="shared" si="0"/>
        <v>0</v>
      </c>
      <c r="AB21" s="78"/>
      <c r="AC21" s="79"/>
      <c r="AD21" s="80"/>
      <c r="AE21" s="81"/>
      <c r="AF21" s="82"/>
      <c r="AG21" s="82"/>
    </row>
    <row r="22" spans="1:33" ht="41.25" customHeight="1">
      <c r="A22" s="186" t="s">
        <v>80</v>
      </c>
      <c r="B22" s="152"/>
      <c r="C22" s="33">
        <v>12700000</v>
      </c>
      <c r="D22" s="33"/>
      <c r="E22" s="33">
        <v>256803115431</v>
      </c>
      <c r="F22" s="33"/>
      <c r="G22" s="33">
        <v>400573322550</v>
      </c>
      <c r="H22" s="33"/>
      <c r="I22" s="33">
        <v>150000</v>
      </c>
      <c r="J22" s="33"/>
      <c r="K22" s="33">
        <v>5302916539</v>
      </c>
      <c r="L22" s="33"/>
      <c r="M22" s="33">
        <v>-5450000</v>
      </c>
      <c r="N22" s="33"/>
      <c r="O22" s="33">
        <v>195307610220</v>
      </c>
      <c r="P22" s="33"/>
      <c r="Q22" s="33">
        <f t="shared" si="1"/>
        <v>7400000</v>
      </c>
      <c r="R22" s="82"/>
      <c r="S22" s="33">
        <v>34230</v>
      </c>
      <c r="T22" s="33"/>
      <c r="U22" s="33">
        <v>151893193436</v>
      </c>
      <c r="V22" s="33"/>
      <c r="W22" s="33">
        <v>251794853100</v>
      </c>
      <c r="X22" s="33"/>
      <c r="Y22" s="162">
        <f>W22/'جمع درآمدها'!$J$6</f>
        <v>6.8505295698815319E-2</v>
      </c>
      <c r="AA22" s="165">
        <f t="shared" si="0"/>
        <v>0</v>
      </c>
      <c r="AB22" s="78"/>
      <c r="AC22" s="79"/>
      <c r="AD22" s="80"/>
      <c r="AE22" s="81"/>
      <c r="AF22" s="82"/>
      <c r="AG22" s="82"/>
    </row>
    <row r="23" spans="1:33" ht="41.25" customHeight="1">
      <c r="A23" s="186" t="s">
        <v>142</v>
      </c>
      <c r="B23" s="152"/>
      <c r="C23" s="33">
        <v>7200000</v>
      </c>
      <c r="D23" s="33"/>
      <c r="E23" s="33">
        <v>27312880787</v>
      </c>
      <c r="F23" s="33"/>
      <c r="G23" s="33">
        <v>28943555040</v>
      </c>
      <c r="H23" s="33"/>
      <c r="I23" s="33">
        <v>0</v>
      </c>
      <c r="J23" s="33"/>
      <c r="K23" s="33">
        <v>0</v>
      </c>
      <c r="L23" s="33"/>
      <c r="M23" s="33">
        <v>-200000</v>
      </c>
      <c r="N23" s="33"/>
      <c r="O23" s="33">
        <v>894645005</v>
      </c>
      <c r="P23" s="33"/>
      <c r="Q23" s="33">
        <f t="shared" si="1"/>
        <v>7000000</v>
      </c>
      <c r="R23" s="82"/>
      <c r="S23" s="33">
        <v>4504</v>
      </c>
      <c r="T23" s="33"/>
      <c r="U23" s="33">
        <v>26554189654</v>
      </c>
      <c r="V23" s="33"/>
      <c r="W23" s="33">
        <v>31340408400</v>
      </c>
      <c r="X23" s="33"/>
      <c r="Y23" s="162">
        <f>W23/'جمع درآمدها'!$J$6</f>
        <v>8.5267189473128887E-3</v>
      </c>
      <c r="AA23" s="165">
        <f t="shared" si="0"/>
        <v>0</v>
      </c>
      <c r="AB23" s="78"/>
      <c r="AC23" s="79"/>
      <c r="AD23" s="80"/>
      <c r="AE23" s="81"/>
      <c r="AF23" s="82"/>
      <c r="AG23" s="82"/>
    </row>
    <row r="24" spans="1:33" ht="41.25" customHeight="1">
      <c r="A24" s="186" t="s">
        <v>139</v>
      </c>
      <c r="B24" s="152"/>
      <c r="C24" s="33">
        <v>5200000</v>
      </c>
      <c r="D24" s="33"/>
      <c r="E24" s="33">
        <v>169855348219</v>
      </c>
      <c r="F24" s="33"/>
      <c r="G24" s="33">
        <v>186861519000</v>
      </c>
      <c r="H24" s="33"/>
      <c r="I24" s="33">
        <v>0</v>
      </c>
      <c r="J24" s="33"/>
      <c r="K24" s="33">
        <v>0</v>
      </c>
      <c r="L24" s="33"/>
      <c r="M24" s="33">
        <v>-200000</v>
      </c>
      <c r="N24" s="33"/>
      <c r="O24" s="33">
        <v>8149221919</v>
      </c>
      <c r="P24" s="33"/>
      <c r="Q24" s="33">
        <f t="shared" si="1"/>
        <v>5000000</v>
      </c>
      <c r="R24" s="82"/>
      <c r="S24" s="33">
        <v>35370</v>
      </c>
      <c r="T24" s="33"/>
      <c r="U24" s="33">
        <v>163322450211</v>
      </c>
      <c r="V24" s="33"/>
      <c r="W24" s="33">
        <v>175797742500</v>
      </c>
      <c r="X24" s="33"/>
      <c r="Y24" s="162">
        <f>W24/'جمع درآمدها'!$J$6</f>
        <v>4.7828921778491643E-2</v>
      </c>
      <c r="AA24" s="165">
        <f t="shared" si="0"/>
        <v>0</v>
      </c>
      <c r="AB24" s="78"/>
      <c r="AC24" s="79"/>
      <c r="AD24" s="80"/>
      <c r="AE24" s="81"/>
      <c r="AF24" s="82"/>
      <c r="AG24" s="82"/>
    </row>
    <row r="25" spans="1:33" ht="41.25" customHeight="1">
      <c r="A25" s="186" t="s">
        <v>102</v>
      </c>
      <c r="B25" s="152"/>
      <c r="C25" s="33">
        <v>1200000</v>
      </c>
      <c r="D25" s="33"/>
      <c r="E25" s="33">
        <v>77008541749</v>
      </c>
      <c r="F25" s="33"/>
      <c r="G25" s="33">
        <v>95047084800</v>
      </c>
      <c r="H25" s="33"/>
      <c r="I25" s="33">
        <v>0</v>
      </c>
      <c r="J25" s="33"/>
      <c r="K25" s="33">
        <v>0</v>
      </c>
      <c r="L25" s="33"/>
      <c r="M25" s="33">
        <v>0</v>
      </c>
      <c r="N25" s="33"/>
      <c r="O25" s="33">
        <v>0</v>
      </c>
      <c r="P25" s="33"/>
      <c r="Q25" s="33">
        <f t="shared" si="1"/>
        <v>1200000</v>
      </c>
      <c r="R25" s="82"/>
      <c r="S25" s="33">
        <v>86770</v>
      </c>
      <c r="T25" s="33"/>
      <c r="U25" s="33">
        <v>77008541749</v>
      </c>
      <c r="V25" s="33"/>
      <c r="W25" s="33">
        <v>103504462200</v>
      </c>
      <c r="X25" s="33"/>
      <c r="Y25" s="162">
        <f>W25/'جمع درآمدها'!$J$6</f>
        <v>2.8160241171974347E-2</v>
      </c>
      <c r="AA25" s="165">
        <f t="shared" si="0"/>
        <v>0</v>
      </c>
      <c r="AB25" s="78"/>
      <c r="AC25" s="79"/>
      <c r="AD25" s="80"/>
      <c r="AE25" s="81"/>
      <c r="AF25" s="82"/>
      <c r="AG25" s="82"/>
    </row>
    <row r="26" spans="1:33" ht="41.25" customHeight="1">
      <c r="A26" s="186" t="s">
        <v>135</v>
      </c>
      <c r="B26" s="152"/>
      <c r="C26" s="33">
        <v>15000000</v>
      </c>
      <c r="D26" s="33"/>
      <c r="E26" s="33">
        <v>105542715600</v>
      </c>
      <c r="F26" s="33"/>
      <c r="G26" s="33">
        <v>105269895000</v>
      </c>
      <c r="H26" s="33"/>
      <c r="I26" s="33">
        <v>0</v>
      </c>
      <c r="J26" s="33"/>
      <c r="K26" s="33">
        <v>0</v>
      </c>
      <c r="L26" s="33"/>
      <c r="M26" s="33">
        <v>-2559999</v>
      </c>
      <c r="N26" s="33"/>
      <c r="O26" s="33">
        <v>23601153720</v>
      </c>
      <c r="P26" s="33"/>
      <c r="Q26" s="33">
        <f t="shared" si="1"/>
        <v>12440001</v>
      </c>
      <c r="R26" s="82"/>
      <c r="S26" s="33">
        <v>9640</v>
      </c>
      <c r="T26" s="33"/>
      <c r="U26" s="33">
        <v>87530099174</v>
      </c>
      <c r="V26" s="33"/>
      <c r="W26" s="33">
        <v>119208076062.642</v>
      </c>
      <c r="X26" s="33"/>
      <c r="Y26" s="162">
        <f>W26/'جمع درآمدها'!$J$6</f>
        <v>3.2432690342224312E-2</v>
      </c>
      <c r="AA26" s="165">
        <f t="shared" si="0"/>
        <v>0</v>
      </c>
      <c r="AB26" s="78"/>
      <c r="AC26" s="79"/>
      <c r="AD26" s="80"/>
      <c r="AE26" s="81"/>
      <c r="AF26" s="82"/>
      <c r="AG26" s="82"/>
    </row>
    <row r="27" spans="1:33" ht="41.25" customHeight="1">
      <c r="A27" s="186" t="s">
        <v>98</v>
      </c>
      <c r="B27" s="152"/>
      <c r="C27" s="33">
        <v>52800000</v>
      </c>
      <c r="D27" s="33"/>
      <c r="E27" s="33">
        <v>178057312503</v>
      </c>
      <c r="F27" s="33"/>
      <c r="G27" s="33">
        <v>155882944800</v>
      </c>
      <c r="H27" s="33"/>
      <c r="I27" s="33">
        <v>0</v>
      </c>
      <c r="J27" s="33"/>
      <c r="K27" s="33">
        <v>0</v>
      </c>
      <c r="L27" s="33"/>
      <c r="M27" s="33">
        <v>-2800000</v>
      </c>
      <c r="N27" s="33"/>
      <c r="O27" s="33">
        <v>10102603688</v>
      </c>
      <c r="P27" s="33"/>
      <c r="Q27" s="33">
        <f t="shared" si="1"/>
        <v>50000000</v>
      </c>
      <c r="R27" s="82"/>
      <c r="S27" s="33">
        <v>3646</v>
      </c>
      <c r="T27" s="33"/>
      <c r="U27" s="33">
        <v>168614879265</v>
      </c>
      <c r="V27" s="33"/>
      <c r="W27" s="33">
        <v>181215315000</v>
      </c>
      <c r="X27" s="33"/>
      <c r="Y27" s="162">
        <f>W27/'جمع درآمدها'!$J$6</f>
        <v>4.9302869325524599E-2</v>
      </c>
      <c r="AA27" s="165">
        <f t="shared" si="0"/>
        <v>0</v>
      </c>
      <c r="AB27" s="78"/>
      <c r="AC27" s="79"/>
      <c r="AD27" s="80"/>
      <c r="AE27" s="81"/>
      <c r="AF27" s="82"/>
      <c r="AG27" s="82"/>
    </row>
    <row r="28" spans="1:33" ht="41.25" customHeight="1">
      <c r="A28" s="186" t="s">
        <v>66</v>
      </c>
      <c r="B28" s="152"/>
      <c r="C28" s="33">
        <v>50000000</v>
      </c>
      <c r="D28" s="33"/>
      <c r="E28" s="33">
        <v>447047682844</v>
      </c>
      <c r="F28" s="33"/>
      <c r="G28" s="33">
        <v>468694575000</v>
      </c>
      <c r="H28" s="33"/>
      <c r="I28" s="33">
        <v>0</v>
      </c>
      <c r="J28" s="33"/>
      <c r="K28" s="33">
        <v>0</v>
      </c>
      <c r="L28" s="33"/>
      <c r="M28" s="33">
        <v>0</v>
      </c>
      <c r="N28" s="33"/>
      <c r="O28" s="33">
        <v>0</v>
      </c>
      <c r="P28" s="33"/>
      <c r="Q28" s="33">
        <f t="shared" si="1"/>
        <v>50000000</v>
      </c>
      <c r="R28" s="82"/>
      <c r="S28" s="33">
        <v>8670</v>
      </c>
      <c r="T28" s="33"/>
      <c r="U28" s="33">
        <v>447047682844</v>
      </c>
      <c r="V28" s="33"/>
      <c r="W28" s="33">
        <v>430920675000</v>
      </c>
      <c r="X28" s="33"/>
      <c r="Y28" s="162">
        <f>W28/'جمع درآمدها'!$J$6</f>
        <v>0.11723968103464023</v>
      </c>
      <c r="AA28" s="165">
        <f t="shared" si="0"/>
        <v>0</v>
      </c>
      <c r="AB28" s="78"/>
      <c r="AC28" s="79"/>
      <c r="AD28" s="80"/>
      <c r="AE28" s="81"/>
      <c r="AF28" s="82"/>
      <c r="AG28" s="82"/>
    </row>
    <row r="29" spans="1:33" ht="41.25" customHeight="1">
      <c r="A29" s="186" t="s">
        <v>89</v>
      </c>
      <c r="B29" s="152"/>
      <c r="C29" s="33">
        <v>14000000</v>
      </c>
      <c r="D29" s="33"/>
      <c r="E29" s="33">
        <v>120673405651</v>
      </c>
      <c r="F29" s="33"/>
      <c r="G29" s="33">
        <v>126363636000</v>
      </c>
      <c r="H29" s="33"/>
      <c r="I29" s="33">
        <v>0</v>
      </c>
      <c r="J29" s="33"/>
      <c r="K29" s="33">
        <v>0</v>
      </c>
      <c r="L29" s="33"/>
      <c r="M29" s="33">
        <v>0</v>
      </c>
      <c r="N29" s="33"/>
      <c r="O29" s="33">
        <v>0</v>
      </c>
      <c r="P29" s="33"/>
      <c r="Q29" s="33">
        <f t="shared" si="1"/>
        <v>14000000</v>
      </c>
      <c r="R29" s="82"/>
      <c r="S29" s="33">
        <v>9520</v>
      </c>
      <c r="T29" s="33"/>
      <c r="U29" s="33">
        <v>120673405651</v>
      </c>
      <c r="V29" s="33"/>
      <c r="W29" s="33">
        <v>132486984000</v>
      </c>
      <c r="X29" s="33"/>
      <c r="Y29" s="162">
        <f>W29/'جمع درآمدها'!$J$6</f>
        <v>3.6045454874963898E-2</v>
      </c>
      <c r="AA29" s="165">
        <f t="shared" si="0"/>
        <v>0</v>
      </c>
      <c r="AB29" s="78"/>
      <c r="AC29" s="79"/>
      <c r="AD29" s="80"/>
      <c r="AE29" s="81"/>
      <c r="AF29" s="82"/>
      <c r="AG29" s="82"/>
    </row>
    <row r="30" spans="1:33" ht="41.25" customHeight="1">
      <c r="A30" s="186" t="s">
        <v>133</v>
      </c>
      <c r="B30" s="152"/>
      <c r="C30" s="33">
        <v>46000000</v>
      </c>
      <c r="D30" s="33"/>
      <c r="E30" s="33">
        <v>74760205919</v>
      </c>
      <c r="F30" s="33"/>
      <c r="G30" s="33">
        <v>84456476100</v>
      </c>
      <c r="H30" s="33"/>
      <c r="I30" s="33">
        <v>0</v>
      </c>
      <c r="J30" s="33"/>
      <c r="K30" s="33">
        <v>0</v>
      </c>
      <c r="L30" s="33"/>
      <c r="M30" s="33">
        <v>0</v>
      </c>
      <c r="N30" s="33"/>
      <c r="O30" s="33">
        <v>0</v>
      </c>
      <c r="P30" s="33"/>
      <c r="Q30" s="33">
        <f t="shared" si="1"/>
        <v>46000000</v>
      </c>
      <c r="R30" s="82"/>
      <c r="S30" s="33">
        <v>1972</v>
      </c>
      <c r="T30" s="33"/>
      <c r="U30" s="33">
        <v>74760205919</v>
      </c>
      <c r="V30" s="33"/>
      <c r="W30" s="33">
        <v>90172263600</v>
      </c>
      <c r="X30" s="33"/>
      <c r="Y30" s="162">
        <f>W30/'جمع درآمدها'!$J$6</f>
        <v>2.4532977960817267E-2</v>
      </c>
      <c r="AA30" s="165">
        <f t="shared" si="0"/>
        <v>0</v>
      </c>
      <c r="AB30" s="78"/>
      <c r="AC30" s="79"/>
      <c r="AD30" s="80"/>
      <c r="AE30" s="81"/>
      <c r="AF30" s="82"/>
      <c r="AG30" s="82"/>
    </row>
    <row r="31" spans="1:33" ht="41.25" customHeight="1">
      <c r="A31" s="186" t="s">
        <v>143</v>
      </c>
      <c r="B31" s="152"/>
      <c r="C31" s="33">
        <v>2000000</v>
      </c>
      <c r="D31" s="33"/>
      <c r="E31" s="33">
        <v>8850667330</v>
      </c>
      <c r="F31" s="33"/>
      <c r="G31" s="33">
        <v>9145260000</v>
      </c>
      <c r="H31" s="33"/>
      <c r="I31" s="33">
        <v>0</v>
      </c>
      <c r="J31" s="33"/>
      <c r="K31" s="33">
        <v>0</v>
      </c>
      <c r="L31" s="33"/>
      <c r="M31" s="33">
        <v>0</v>
      </c>
      <c r="N31" s="33"/>
      <c r="O31" s="33">
        <v>0</v>
      </c>
      <c r="P31" s="33"/>
      <c r="Q31" s="33">
        <f t="shared" si="1"/>
        <v>2000000</v>
      </c>
      <c r="R31" s="82"/>
      <c r="S31" s="33">
        <v>5320</v>
      </c>
      <c r="T31" s="33"/>
      <c r="U31" s="33">
        <v>8850667330</v>
      </c>
      <c r="V31" s="33"/>
      <c r="W31" s="33">
        <v>10576692000</v>
      </c>
      <c r="X31" s="33"/>
      <c r="Y31" s="162">
        <f>W31/'جمع درآمدها'!$J$6</f>
        <v>2.8775783303542609E-3</v>
      </c>
      <c r="AA31" s="165">
        <f t="shared" si="0"/>
        <v>0</v>
      </c>
      <c r="AB31" s="78"/>
      <c r="AC31" s="79"/>
      <c r="AD31" s="80"/>
      <c r="AE31" s="81"/>
      <c r="AF31" s="82"/>
      <c r="AG31" s="82"/>
    </row>
    <row r="32" spans="1:33" ht="41.25" customHeight="1">
      <c r="A32" s="186" t="s">
        <v>97</v>
      </c>
      <c r="B32" s="152"/>
      <c r="C32" s="33">
        <v>38400000</v>
      </c>
      <c r="D32" s="33"/>
      <c r="E32" s="33">
        <v>240643600033</v>
      </c>
      <c r="F32" s="83"/>
      <c r="G32" s="33">
        <v>309571027200</v>
      </c>
      <c r="H32" s="83"/>
      <c r="I32" s="33">
        <v>0</v>
      </c>
      <c r="K32" s="33">
        <v>0</v>
      </c>
      <c r="M32" s="33">
        <v>-7400000</v>
      </c>
      <c r="O32" s="33">
        <v>67392614040</v>
      </c>
      <c r="P32" s="183"/>
      <c r="Q32" s="33">
        <f t="shared" si="1"/>
        <v>31000000</v>
      </c>
      <c r="S32" s="33">
        <v>10360</v>
      </c>
      <c r="T32" s="83"/>
      <c r="U32" s="33">
        <v>194269572958</v>
      </c>
      <c r="W32" s="33">
        <v>319249098000</v>
      </c>
      <c r="Y32" s="162">
        <f>W32/'جمع درآمدها'!$J$6</f>
        <v>8.68574301293773E-2</v>
      </c>
      <c r="AA32" s="165">
        <f t="shared" si="0"/>
        <v>0</v>
      </c>
      <c r="AB32" s="84"/>
    </row>
    <row r="33" spans="1:28" ht="41.25" customHeight="1">
      <c r="A33" s="186" t="s">
        <v>153</v>
      </c>
      <c r="B33" s="152"/>
      <c r="C33" s="33">
        <v>0</v>
      </c>
      <c r="D33" s="33"/>
      <c r="E33" s="33">
        <v>0</v>
      </c>
      <c r="F33" s="83"/>
      <c r="G33" s="33">
        <v>0</v>
      </c>
      <c r="H33" s="83"/>
      <c r="I33" s="33">
        <v>2000000</v>
      </c>
      <c r="K33" s="33">
        <v>5958324120</v>
      </c>
      <c r="M33" s="33">
        <v>0</v>
      </c>
      <c r="O33" s="33">
        <v>0</v>
      </c>
      <c r="P33" s="183"/>
      <c r="Q33" s="33">
        <f>C33+I33+M33</f>
        <v>2000000</v>
      </c>
      <c r="S33" s="33">
        <v>3020</v>
      </c>
      <c r="T33" s="83"/>
      <c r="U33" s="33">
        <v>5958324120</v>
      </c>
      <c r="W33" s="33">
        <v>6004062000</v>
      </c>
      <c r="Y33" s="162">
        <f>W33/'جمع درآمدها'!$J$6</f>
        <v>1.6335125108402008E-3</v>
      </c>
      <c r="AA33" s="165">
        <f t="shared" si="0"/>
        <v>0</v>
      </c>
      <c r="AB33" s="84"/>
    </row>
    <row r="34" spans="1:28" ht="41.25" customHeight="1" thickBot="1">
      <c r="A34" s="211" t="s">
        <v>48</v>
      </c>
      <c r="B34" s="152"/>
      <c r="C34" s="219"/>
      <c r="D34" s="33"/>
      <c r="E34" s="229">
        <f>SUM(E12:E33)</f>
        <v>2988424630897</v>
      </c>
      <c r="F34" s="207"/>
      <c r="G34" s="230">
        <f>SUM(G12:G33)</f>
        <v>3367216587817.7871</v>
      </c>
      <c r="I34" s="183"/>
      <c r="J34" s="183"/>
      <c r="K34" s="231">
        <f>SUM(K12:K33)</f>
        <v>32421454689</v>
      </c>
      <c r="L34" s="209"/>
      <c r="M34" s="183"/>
      <c r="N34" s="209"/>
      <c r="O34" s="231">
        <f>SUM(O12:O33)</f>
        <v>344374234711</v>
      </c>
      <c r="Q34" s="219"/>
      <c r="R34" s="33"/>
      <c r="S34" s="219"/>
      <c r="U34" s="229">
        <f>SUM(U12:U33)</f>
        <v>2791389625794</v>
      </c>
      <c r="V34" s="83"/>
      <c r="W34" s="229">
        <f>SUM(W12:W33)</f>
        <v>3420709040794.6519</v>
      </c>
      <c r="Y34" s="214">
        <f>SUM(Y12:Y33)</f>
        <v>0.93066510873509412</v>
      </c>
      <c r="AA34" s="165"/>
    </row>
    <row r="35" spans="1:28" s="198" customFormat="1" ht="41.25" thickTop="1">
      <c r="A35" s="186"/>
      <c r="C35" s="208"/>
      <c r="D35" s="208"/>
      <c r="Z35" s="199"/>
    </row>
    <row r="36" spans="1:28">
      <c r="A36" s="186"/>
      <c r="B36" s="152"/>
      <c r="C36" s="33"/>
      <c r="D36"/>
      <c r="E36"/>
      <c r="F36"/>
      <c r="G36" s="192"/>
      <c r="Q36"/>
      <c r="Y36" s="194"/>
      <c r="Z36" s="195"/>
    </row>
    <row r="37" spans="1:28">
      <c r="A37" s="186"/>
      <c r="B37" s="152"/>
      <c r="C37" s="190"/>
      <c r="D37"/>
      <c r="E37"/>
      <c r="F37"/>
      <c r="G37" s="189"/>
      <c r="Q37"/>
      <c r="Y37" s="193"/>
      <c r="Z37" s="195"/>
    </row>
    <row r="38" spans="1:28">
      <c r="A38"/>
      <c r="B38"/>
      <c r="C38"/>
      <c r="D38"/>
      <c r="E38"/>
      <c r="F38"/>
      <c r="G38"/>
      <c r="H38"/>
      <c r="I38"/>
      <c r="J38"/>
      <c r="K38"/>
      <c r="Q38"/>
      <c r="Y38" s="194"/>
      <c r="Z38" s="195"/>
    </row>
    <row r="39" spans="1:28">
      <c r="A39"/>
      <c r="B39"/>
      <c r="C39"/>
      <c r="D39"/>
      <c r="E39"/>
      <c r="F39"/>
      <c r="G39"/>
      <c r="H39"/>
      <c r="I39"/>
      <c r="J39"/>
      <c r="K39"/>
      <c r="Q39"/>
      <c r="Y39" s="193"/>
      <c r="Z39" s="195"/>
    </row>
    <row r="40" spans="1:28">
      <c r="A40"/>
      <c r="B40"/>
      <c r="C40"/>
      <c r="D40"/>
      <c r="E40"/>
      <c r="F40"/>
      <c r="G40"/>
      <c r="H40"/>
      <c r="I40"/>
      <c r="J40"/>
      <c r="K40"/>
      <c r="Q40"/>
      <c r="Y40" s="194"/>
      <c r="Z40" s="195"/>
    </row>
    <row r="41" spans="1:28">
      <c r="A41"/>
      <c r="B41"/>
      <c r="C41"/>
      <c r="D41"/>
      <c r="E41"/>
      <c r="F41"/>
      <c r="G41"/>
      <c r="H41"/>
      <c r="I41"/>
      <c r="J41"/>
      <c r="K41"/>
      <c r="Q41"/>
      <c r="Y41" s="193"/>
      <c r="Z41" s="195"/>
    </row>
    <row r="42" spans="1:28">
      <c r="A42"/>
      <c r="B42"/>
      <c r="C42"/>
      <c r="D42"/>
      <c r="E42"/>
      <c r="F42"/>
      <c r="G42"/>
      <c r="H42"/>
      <c r="I42"/>
      <c r="J42"/>
      <c r="K42"/>
      <c r="Q42"/>
      <c r="Y42" s="194"/>
      <c r="Z42" s="195"/>
    </row>
    <row r="43" spans="1:28">
      <c r="A43"/>
      <c r="B43"/>
      <c r="C43"/>
      <c r="D43"/>
      <c r="E43"/>
      <c r="F43"/>
      <c r="G43"/>
      <c r="H43"/>
      <c r="I43"/>
      <c r="J43"/>
      <c r="K43"/>
      <c r="Q43"/>
      <c r="Y43" s="193"/>
    </row>
    <row r="44" spans="1:28">
      <c r="A44"/>
      <c r="B44"/>
      <c r="C44"/>
      <c r="D44"/>
      <c r="E44"/>
      <c r="F44"/>
      <c r="G44"/>
      <c r="H44"/>
      <c r="I44"/>
      <c r="J44"/>
      <c r="K44"/>
      <c r="Q44"/>
      <c r="Y44" s="194"/>
    </row>
    <row r="45" spans="1:28">
      <c r="A45"/>
      <c r="B45"/>
      <c r="C45"/>
      <c r="D45"/>
      <c r="E45"/>
      <c r="F45"/>
      <c r="G45"/>
      <c r="H45"/>
      <c r="I45"/>
      <c r="J45"/>
      <c r="K45"/>
      <c r="Q45"/>
      <c r="Y45" s="193"/>
    </row>
    <row r="46" spans="1:28">
      <c r="C46" s="189"/>
      <c r="D46"/>
      <c r="E46"/>
      <c r="F46"/>
      <c r="G46" s="190"/>
      <c r="Q46"/>
      <c r="Y46" s="194"/>
    </row>
    <row r="47" spans="1:28">
      <c r="C47" s="33"/>
      <c r="D47"/>
      <c r="E47"/>
      <c r="F47"/>
      <c r="G47" s="192"/>
      <c r="Q47"/>
      <c r="Y47" s="193"/>
    </row>
    <row r="48" spans="1:28">
      <c r="C48" s="190"/>
      <c r="D48"/>
      <c r="E48"/>
      <c r="F48"/>
      <c r="G48" s="190"/>
      <c r="Q48"/>
      <c r="Y48" s="193"/>
    </row>
    <row r="49" spans="3:25">
      <c r="C49" s="33"/>
      <c r="D49"/>
      <c r="E49"/>
      <c r="F49"/>
      <c r="G49" s="192"/>
      <c r="Q49"/>
      <c r="Y49" s="194"/>
    </row>
    <row r="50" spans="3:25">
      <c r="C50" s="190"/>
      <c r="D50"/>
      <c r="E50"/>
      <c r="F50"/>
      <c r="G50" s="190"/>
      <c r="Q50"/>
      <c r="Y50" s="194"/>
    </row>
    <row r="51" spans="3:25">
      <c r="C51" s="33"/>
      <c r="D51"/>
      <c r="E51"/>
      <c r="F51"/>
      <c r="G51" s="192"/>
      <c r="Q51"/>
      <c r="Y51" s="193"/>
    </row>
    <row r="52" spans="3:25">
      <c r="C52" s="189"/>
      <c r="D52"/>
      <c r="E52"/>
      <c r="F52"/>
      <c r="G52" s="189"/>
      <c r="Q52"/>
      <c r="Y52" s="194"/>
    </row>
    <row r="53" spans="3:25" ht="39.75">
      <c r="C53" s="33"/>
      <c r="E53" s="177"/>
      <c r="G53" s="192"/>
      <c r="Q53"/>
      <c r="Y53" s="193"/>
    </row>
    <row r="54" spans="3:25">
      <c r="C54" s="189"/>
      <c r="E54" s="176"/>
      <c r="G54" s="191"/>
      <c r="Q54"/>
      <c r="Y54" s="193"/>
    </row>
    <row r="55" spans="3:25" ht="39.75">
      <c r="C55" s="33"/>
      <c r="E55" s="177"/>
      <c r="G55" s="192"/>
      <c r="Q55"/>
      <c r="Y55" s="194"/>
    </row>
    <row r="56" spans="3:25">
      <c r="C56" s="191"/>
      <c r="E56" s="176"/>
      <c r="G56" s="189"/>
      <c r="Q56"/>
      <c r="Y56" s="193"/>
    </row>
    <row r="57" spans="3:25" ht="39.75">
      <c r="C57" s="33"/>
      <c r="E57" s="177"/>
      <c r="G57" s="192"/>
      <c r="Q57"/>
      <c r="Y57" s="194"/>
    </row>
    <row r="58" spans="3:25">
      <c r="C58" s="189"/>
      <c r="E58" s="176"/>
      <c r="G58" s="189"/>
      <c r="Q58"/>
      <c r="Y58" s="193"/>
    </row>
    <row r="59" spans="3:25">
      <c r="C59" s="33"/>
      <c r="G59" s="192"/>
      <c r="Q59"/>
      <c r="Y59" s="194"/>
    </row>
    <row r="60" spans="3:25">
      <c r="Q60"/>
      <c r="Y60" s="194"/>
    </row>
    <row r="61" spans="3:25">
      <c r="Q61"/>
      <c r="Y61" s="193"/>
    </row>
    <row r="62" spans="3:25">
      <c r="Q62"/>
      <c r="Y62" s="193"/>
    </row>
    <row r="63" spans="3:25">
      <c r="Q63"/>
      <c r="Y63" s="194"/>
    </row>
    <row r="64" spans="3:25">
      <c r="Q64"/>
      <c r="Y64" s="193"/>
    </row>
    <row r="65" spans="17:25">
      <c r="Q65"/>
      <c r="Y65" s="194"/>
    </row>
  </sheetData>
  <sortState xmlns:xlrd2="http://schemas.microsoft.com/office/spreadsheetml/2017/richdata2" ref="Y35:Y65">
    <sortCondition descending="1" ref="Y35:Y65"/>
  </sortState>
  <mergeCells count="18"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  <mergeCell ref="M10:O10"/>
    <mergeCell ref="Q9:Y9"/>
  </mergeCells>
  <pageMargins left="0.7" right="0.7" top="0.75" bottom="0.75" header="0.3" footer="0.3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M17"/>
  <sheetViews>
    <sheetView rightToLeft="1" view="pageBreakPreview" zoomScale="64" zoomScaleNormal="100" zoomScaleSheetLayoutView="64" workbookViewId="0">
      <selection activeCell="A5" sqref="A5"/>
    </sheetView>
  </sheetViews>
  <sheetFormatPr defaultColWidth="9" defaultRowHeight="27.7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39" ht="30">
      <c r="A2" s="249" t="s">
        <v>51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</row>
    <row r="3" spans="1:39" ht="30">
      <c r="A3" s="249" t="s">
        <v>69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</row>
    <row r="4" spans="1:39" ht="30">
      <c r="A4" s="249" t="s">
        <v>148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</row>
    <row r="6" spans="1:39" ht="40.5">
      <c r="A6" s="11" t="s">
        <v>52</v>
      </c>
    </row>
    <row r="7" spans="1:39" ht="40.5">
      <c r="A7" s="251" t="s">
        <v>90</v>
      </c>
      <c r="B7" s="251"/>
      <c r="C7" s="251"/>
      <c r="D7" s="251"/>
      <c r="E7" s="251"/>
      <c r="F7" s="251"/>
      <c r="G7" s="251"/>
    </row>
    <row r="9" spans="1:39">
      <c r="A9" s="250" t="s">
        <v>146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U9" s="252" t="s">
        <v>2</v>
      </c>
      <c r="V9" s="252"/>
      <c r="W9" s="252"/>
      <c r="X9" s="252"/>
      <c r="Y9" s="252"/>
      <c r="Z9" s="252"/>
      <c r="AA9" s="252"/>
      <c r="AC9" s="252" t="s">
        <v>149</v>
      </c>
      <c r="AD9" s="252"/>
      <c r="AE9" s="252"/>
      <c r="AF9" s="252"/>
      <c r="AG9" s="252"/>
      <c r="AH9" s="252"/>
      <c r="AI9" s="252"/>
      <c r="AJ9" s="252"/>
      <c r="AK9" s="252"/>
    </row>
    <row r="10" spans="1:39" s="8" customFormat="1" ht="101.25">
      <c r="A10" s="12" t="s">
        <v>1</v>
      </c>
      <c r="B10" s="13"/>
      <c r="C10" s="14" t="s">
        <v>91</v>
      </c>
      <c r="D10" s="13"/>
      <c r="E10" s="14" t="s">
        <v>92</v>
      </c>
      <c r="F10" s="13"/>
      <c r="G10" s="14" t="s">
        <v>93</v>
      </c>
      <c r="H10" s="13"/>
      <c r="I10" s="14" t="s">
        <v>94</v>
      </c>
      <c r="J10" s="15"/>
      <c r="K10" s="14" t="s">
        <v>12</v>
      </c>
      <c r="L10" s="13"/>
      <c r="M10" s="14" t="s">
        <v>95</v>
      </c>
      <c r="N10" s="15"/>
      <c r="O10" s="14" t="s">
        <v>4</v>
      </c>
      <c r="P10" s="13"/>
      <c r="Q10" s="14" t="s">
        <v>5</v>
      </c>
      <c r="R10" s="32"/>
      <c r="S10" s="14" t="s">
        <v>6</v>
      </c>
      <c r="T10" s="13"/>
      <c r="U10" s="14" t="s">
        <v>4</v>
      </c>
      <c r="V10" s="12"/>
      <c r="W10" s="14" t="s">
        <v>5</v>
      </c>
      <c r="X10" s="12"/>
      <c r="Y10" s="14" t="s">
        <v>4</v>
      </c>
      <c r="Z10" s="13"/>
      <c r="AA10" s="14" t="s">
        <v>11</v>
      </c>
      <c r="AB10" s="13"/>
      <c r="AC10" s="14" t="s">
        <v>4</v>
      </c>
      <c r="AD10" s="13"/>
      <c r="AE10" s="14" t="s">
        <v>96</v>
      </c>
      <c r="AF10" s="13"/>
      <c r="AG10" s="14" t="s">
        <v>5</v>
      </c>
      <c r="AH10" s="13"/>
      <c r="AI10" s="14" t="s">
        <v>6</v>
      </c>
      <c r="AJ10" s="13"/>
      <c r="AK10" s="14" t="s">
        <v>10</v>
      </c>
      <c r="AM10" s="16"/>
    </row>
    <row r="11" spans="1:39">
      <c r="N11" s="17"/>
      <c r="O11" s="17"/>
      <c r="P11" s="17"/>
      <c r="Q11" s="17"/>
      <c r="R11" s="17"/>
      <c r="S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M11" s="17"/>
    </row>
    <row r="12" spans="1:39" ht="28.5" thickBot="1">
      <c r="O12" s="17">
        <f>SUM(O11:O11)</f>
        <v>0</v>
      </c>
      <c r="P12" s="18"/>
      <c r="Q12" s="19">
        <f>SUM(Q11:Q11)</f>
        <v>0</v>
      </c>
      <c r="R12" s="18"/>
      <c r="S12" s="19">
        <f>SUM(S11:S11)</f>
        <v>0</v>
      </c>
      <c r="T12" s="18"/>
      <c r="V12" s="18"/>
      <c r="W12" s="19">
        <f>SUM(W11:W11)</f>
        <v>0</v>
      </c>
      <c r="X12" s="18"/>
      <c r="Y12" s="17"/>
      <c r="Z12" s="18"/>
      <c r="AA12" s="19">
        <f>SUM(AA11:AA11)</f>
        <v>0</v>
      </c>
      <c r="AB12" s="18"/>
      <c r="AC12" s="18"/>
      <c r="AD12" s="18"/>
      <c r="AE12" s="18"/>
      <c r="AF12" s="18"/>
      <c r="AG12" s="18">
        <f>SUM(AG11:AG11)</f>
        <v>0</v>
      </c>
      <c r="AH12" s="18"/>
      <c r="AI12" s="18">
        <f>SUM(AI11:AI11)</f>
        <v>0</v>
      </c>
      <c r="AK12" s="18">
        <f>SUM(AK11:AK11)</f>
        <v>0</v>
      </c>
    </row>
    <row r="13" spans="1:39" ht="28.5" thickTop="1"/>
    <row r="14" spans="1:39">
      <c r="Q14" s="3"/>
      <c r="S14" s="3"/>
      <c r="Y14" s="17"/>
    </row>
    <row r="15" spans="1:39" ht="31.5">
      <c r="Q15" s="3"/>
      <c r="S15" s="3"/>
      <c r="W15" s="3"/>
      <c r="AA15" s="10"/>
    </row>
    <row r="16" spans="1:39">
      <c r="Q16" s="3"/>
      <c r="S16" s="3"/>
      <c r="W16" s="17"/>
      <c r="Y16" s="17"/>
      <c r="AA16" s="17"/>
    </row>
    <row r="17" spans="17:19">
      <c r="Q17" s="17"/>
      <c r="S17" s="17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2" orientation="portrait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43"/>
  <sheetViews>
    <sheetView rightToLeft="1" view="pageBreakPreview" zoomScale="70" zoomScaleNormal="100" zoomScaleSheetLayoutView="70" workbookViewId="0">
      <selection activeCell="U29" sqref="U29"/>
    </sheetView>
  </sheetViews>
  <sheetFormatPr defaultColWidth="9.140625" defaultRowHeight="24.75"/>
  <cols>
    <col min="1" max="1" width="58.85546875" style="86" customWidth="1"/>
    <col min="2" max="2" width="1" style="86" customWidth="1"/>
    <col min="3" max="3" width="27.28515625" style="86" bestFit="1" customWidth="1"/>
    <col min="4" max="4" width="1" style="86" customWidth="1"/>
    <col min="5" max="5" width="29" style="86" bestFit="1" customWidth="1"/>
    <col min="6" max="6" width="1" style="86" customWidth="1"/>
    <col min="7" max="7" width="28.140625" style="86" bestFit="1" customWidth="1"/>
    <col min="8" max="8" width="1" style="86" customWidth="1"/>
    <col min="9" max="9" width="27.28515625" style="86" bestFit="1" customWidth="1"/>
    <col min="10" max="10" width="1" style="86" customWidth="1"/>
    <col min="11" max="11" width="15.7109375" style="87" customWidth="1"/>
    <col min="12" max="12" width="1" style="86" customWidth="1"/>
    <col min="13" max="13" width="16" style="86" customWidth="1"/>
    <col min="14" max="14" width="9.140625" style="86"/>
    <col min="15" max="15" width="13.85546875" style="86" bestFit="1" customWidth="1"/>
    <col min="16" max="16" width="9.140625" style="86"/>
    <col min="17" max="17" width="13.85546875" style="86" bestFit="1" customWidth="1"/>
    <col min="18" max="18" width="9.140625" style="86"/>
    <col min="19" max="19" width="13.85546875" style="86" bestFit="1" customWidth="1"/>
    <col min="20" max="16384" width="9.140625" style="86"/>
  </cols>
  <sheetData>
    <row r="2" spans="1:19" ht="26.25">
      <c r="A2" s="253" t="str">
        <f>سهام!A2</f>
        <v>صندوق سرمایه‌گذاری آهنگ سهام کیان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</row>
    <row r="3" spans="1:19" ht="26.25">
      <c r="A3" s="253" t="str">
        <f>سهام!A3</f>
        <v>صورت وضعیت پرتفوی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</row>
    <row r="4" spans="1:19" ht="26.25">
      <c r="A4" s="253" t="str">
        <f>سهام!A4</f>
        <v>برای ماه منتهی به 1403/09/30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</row>
    <row r="5" spans="1:19" ht="26.25">
      <c r="C5" s="254"/>
      <c r="D5" s="254"/>
      <c r="E5" s="254"/>
    </row>
    <row r="6" spans="1:19" ht="33.75">
      <c r="A6" s="256" t="s">
        <v>54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</row>
    <row r="7" spans="1:19" ht="27" thickBot="1">
      <c r="A7" s="254" t="s">
        <v>14</v>
      </c>
      <c r="C7" s="88" t="str">
        <f>سهام!C9</f>
        <v>1403/08/30</v>
      </c>
      <c r="E7" s="255" t="s">
        <v>2</v>
      </c>
      <c r="F7" s="255" t="s">
        <v>2</v>
      </c>
      <c r="G7" s="255" t="s">
        <v>2</v>
      </c>
      <c r="I7" s="255" t="str">
        <f>سهام!Q9</f>
        <v>1403/09/30</v>
      </c>
      <c r="J7" s="255" t="s">
        <v>3</v>
      </c>
      <c r="K7" s="255" t="s">
        <v>3</v>
      </c>
    </row>
    <row r="8" spans="1:19" ht="52.5">
      <c r="A8" s="254" t="s">
        <v>14</v>
      </c>
      <c r="C8" s="89" t="s">
        <v>15</v>
      </c>
      <c r="E8" s="89" t="s">
        <v>16</v>
      </c>
      <c r="G8" s="89" t="s">
        <v>17</v>
      </c>
      <c r="I8" s="89" t="s">
        <v>15</v>
      </c>
      <c r="K8" s="202" t="s">
        <v>13</v>
      </c>
    </row>
    <row r="9" spans="1:19" ht="31.5">
      <c r="A9" s="90" t="s">
        <v>136</v>
      </c>
      <c r="B9" s="90"/>
      <c r="C9" s="33">
        <v>80080</v>
      </c>
      <c r="D9" s="33"/>
      <c r="E9" s="33">
        <v>0</v>
      </c>
      <c r="F9" s="33"/>
      <c r="G9" s="33">
        <v>0</v>
      </c>
      <c r="H9" s="33"/>
      <c r="I9" s="33">
        <v>80080</v>
      </c>
      <c r="J9" s="33"/>
      <c r="K9" s="162">
        <f>I9/'جمع درآمدها'!$J$6</f>
        <v>2.1787197045614E-8</v>
      </c>
      <c r="M9" s="163"/>
      <c r="N9" s="91"/>
      <c r="O9" s="34"/>
      <c r="P9" s="91"/>
      <c r="Q9" s="34"/>
      <c r="R9" s="91"/>
      <c r="S9" s="34"/>
    </row>
    <row r="10" spans="1:19" ht="31.5">
      <c r="A10" s="90" t="s">
        <v>110</v>
      </c>
      <c r="B10" s="90"/>
      <c r="C10" s="33">
        <v>49240735378</v>
      </c>
      <c r="D10" s="33"/>
      <c r="E10" s="33">
        <v>666768939511</v>
      </c>
      <c r="F10" s="33"/>
      <c r="G10" s="33">
        <v>647685350629</v>
      </c>
      <c r="H10" s="33"/>
      <c r="I10" s="33">
        <v>68324324260</v>
      </c>
      <c r="J10" s="33"/>
      <c r="K10" s="162">
        <f>I10/'جمع درآمدها'!$J$6</f>
        <v>1.8588855090672388E-2</v>
      </c>
      <c r="M10" s="34"/>
      <c r="N10" s="91"/>
      <c r="O10" s="34"/>
      <c r="P10" s="91"/>
      <c r="Q10" s="34"/>
      <c r="R10" s="91"/>
      <c r="S10" s="34"/>
    </row>
    <row r="11" spans="1:19" ht="31.5">
      <c r="A11" s="90" t="s">
        <v>111</v>
      </c>
      <c r="B11" s="90"/>
      <c r="C11" s="33">
        <v>74423029</v>
      </c>
      <c r="D11" s="33"/>
      <c r="E11" s="33">
        <v>50304596</v>
      </c>
      <c r="F11" s="33"/>
      <c r="G11" s="33">
        <v>0</v>
      </c>
      <c r="H11" s="33"/>
      <c r="I11" s="33">
        <v>124727625</v>
      </c>
      <c r="J11" s="33"/>
      <c r="K11" s="162">
        <f>I11/'جمع درآمدها'!$J$6</f>
        <v>3.3934382403926705E-5</v>
      </c>
      <c r="M11" s="34"/>
      <c r="N11" s="91"/>
      <c r="O11" s="34"/>
      <c r="Q11" s="34"/>
      <c r="R11" s="91"/>
      <c r="S11" s="34"/>
    </row>
    <row r="12" spans="1:19" ht="31.5">
      <c r="A12" s="90" t="s">
        <v>112</v>
      </c>
      <c r="B12" s="90"/>
      <c r="C12" s="33">
        <v>1009433</v>
      </c>
      <c r="D12" s="33"/>
      <c r="E12" s="33">
        <v>4131</v>
      </c>
      <c r="F12" s="33"/>
      <c r="G12" s="33">
        <v>0</v>
      </c>
      <c r="H12" s="33"/>
      <c r="I12" s="33">
        <v>1013564</v>
      </c>
      <c r="J12" s="33"/>
      <c r="K12" s="162">
        <f>I12/'جمع درآمدها'!$J$6</f>
        <v>2.7575822410515368E-7</v>
      </c>
      <c r="M12" s="34"/>
      <c r="N12" s="91"/>
      <c r="O12" s="34"/>
      <c r="Q12" s="34"/>
      <c r="R12" s="91"/>
      <c r="S12" s="34"/>
    </row>
    <row r="13" spans="1:19" ht="31.5">
      <c r="A13" s="90" t="s">
        <v>137</v>
      </c>
      <c r="B13" s="90"/>
      <c r="C13" s="33">
        <v>1147923</v>
      </c>
      <c r="D13" s="33"/>
      <c r="E13" s="33">
        <v>4705</v>
      </c>
      <c r="F13" s="33"/>
      <c r="G13" s="33">
        <v>0</v>
      </c>
      <c r="H13" s="33"/>
      <c r="I13" s="33">
        <v>1152628</v>
      </c>
      <c r="J13" s="33"/>
      <c r="K13" s="162">
        <f>I13/'جمع درآمدها'!$J$6</f>
        <v>3.1359307387976989E-7</v>
      </c>
      <c r="M13" s="34"/>
      <c r="O13" s="34"/>
      <c r="P13" s="91"/>
      <c r="Q13" s="34"/>
      <c r="R13" s="91"/>
      <c r="S13" s="34"/>
    </row>
    <row r="14" spans="1:19" ht="31.5">
      <c r="A14" s="90" t="s">
        <v>113</v>
      </c>
      <c r="B14" s="90"/>
      <c r="C14" s="33">
        <v>2101616</v>
      </c>
      <c r="D14" s="33"/>
      <c r="E14" s="33">
        <v>8601</v>
      </c>
      <c r="F14" s="33"/>
      <c r="G14" s="33">
        <v>0</v>
      </c>
      <c r="H14" s="33"/>
      <c r="I14" s="33">
        <v>2110217</v>
      </c>
      <c r="J14" s="33"/>
      <c r="K14" s="162">
        <f>I14/'جمع درآمدها'!$J$6</f>
        <v>5.74122297552503E-7</v>
      </c>
      <c r="M14" s="34"/>
      <c r="O14" s="34"/>
      <c r="P14" s="91"/>
      <c r="Q14" s="34"/>
      <c r="R14" s="91"/>
      <c r="S14" s="34"/>
    </row>
    <row r="15" spans="1:19" ht="30.75" thickBot="1">
      <c r="C15" s="232">
        <f>SUM(C9:C14)</f>
        <v>49319497459</v>
      </c>
      <c r="D15" s="90"/>
      <c r="E15" s="232">
        <f>SUM(E9:E14)</f>
        <v>666819261544</v>
      </c>
      <c r="F15" s="90"/>
      <c r="G15" s="233">
        <f>SUM(G9:G14)</f>
        <v>647685350629</v>
      </c>
      <c r="H15" s="90"/>
      <c r="I15" s="233">
        <f>SUM(I9:I14)</f>
        <v>68453408374</v>
      </c>
      <c r="J15" s="90"/>
      <c r="K15" s="221">
        <f>SUM(K9:K14)</f>
        <v>1.8623974733868901E-2</v>
      </c>
    </row>
    <row r="16" spans="1:19" ht="25.5" thickTop="1">
      <c r="E16" s="92"/>
    </row>
    <row r="17" spans="5:11">
      <c r="K17" s="86"/>
    </row>
    <row r="18" spans="5:11">
      <c r="K18" s="86"/>
    </row>
    <row r="19" spans="5:11">
      <c r="K19" s="86"/>
    </row>
    <row r="20" spans="5:11" s="179" customFormat="1" ht="31.5"/>
    <row r="21" spans="5:11">
      <c r="K21" s="86"/>
    </row>
    <row r="22" spans="5:11">
      <c r="K22" s="86"/>
    </row>
    <row r="23" spans="5:11">
      <c r="K23" s="86"/>
    </row>
    <row r="24" spans="5:11">
      <c r="K24" s="86"/>
    </row>
    <row r="25" spans="5:11">
      <c r="K25" s="86"/>
    </row>
    <row r="26" spans="5:11">
      <c r="K26" s="86"/>
    </row>
    <row r="27" spans="5:11">
      <c r="K27" s="86"/>
    </row>
    <row r="28" spans="5:11">
      <c r="K28" s="86"/>
    </row>
    <row r="29" spans="5:11">
      <c r="K29" s="86"/>
    </row>
    <row r="30" spans="5:11">
      <c r="E30" s="92"/>
    </row>
    <row r="31" spans="5:11">
      <c r="E31" s="92"/>
    </row>
    <row r="32" spans="5:11">
      <c r="E32" s="92"/>
    </row>
    <row r="33" spans="5:5">
      <c r="E33" s="92"/>
    </row>
    <row r="34" spans="5:5">
      <c r="E34" s="92"/>
    </row>
    <row r="35" spans="5:5">
      <c r="E35" s="92"/>
    </row>
    <row r="36" spans="5:5">
      <c r="E36" s="92"/>
    </row>
    <row r="37" spans="5:5">
      <c r="E37" s="92"/>
    </row>
    <row r="38" spans="5:5">
      <c r="E38" s="92"/>
    </row>
    <row r="39" spans="5:5">
      <c r="E39" s="92"/>
    </row>
    <row r="40" spans="5:5">
      <c r="E40" s="92"/>
    </row>
    <row r="41" spans="5:5">
      <c r="E41" s="92"/>
    </row>
    <row r="42" spans="5:5">
      <c r="E42" s="92"/>
    </row>
    <row r="43" spans="5:5">
      <c r="E43" s="92"/>
    </row>
  </sheetData>
  <mergeCells count="8">
    <mergeCell ref="A2:K2"/>
    <mergeCell ref="A3:K3"/>
    <mergeCell ref="A4:K4"/>
    <mergeCell ref="A7:A8"/>
    <mergeCell ref="I7:K7"/>
    <mergeCell ref="C5:E5"/>
    <mergeCell ref="E7:G7"/>
    <mergeCell ref="A6:K6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0"/>
  <sheetViews>
    <sheetView rightToLeft="1" view="pageBreakPreview" zoomScale="90" zoomScaleNormal="100" zoomScaleSheetLayoutView="90" workbookViewId="0">
      <selection activeCell="U29" sqref="U29"/>
    </sheetView>
  </sheetViews>
  <sheetFormatPr defaultColWidth="9.140625" defaultRowHeight="27.75"/>
  <cols>
    <col min="1" max="1" width="57.85546875" style="36" customWidth="1"/>
    <col min="2" max="2" width="1" style="36" customWidth="1"/>
    <col min="3" max="3" width="27.28515625" style="44" bestFit="1" customWidth="1"/>
    <col min="4" max="4" width="1" style="36" customWidth="1"/>
    <col min="5" max="5" width="35.42578125" style="36" bestFit="1" customWidth="1"/>
    <col min="6" max="6" width="1" style="36" customWidth="1"/>
    <col min="7" max="7" width="25" style="36" bestFit="1" customWidth="1"/>
    <col min="8" max="8" width="1" style="36" customWidth="1"/>
    <col min="9" max="9" width="25.5703125" style="36" customWidth="1"/>
    <col min="10" max="10" width="37.42578125" style="36" customWidth="1"/>
    <col min="11" max="11" width="21.85546875" style="36" bestFit="1" customWidth="1"/>
    <col min="12" max="12" width="9.140625" style="36"/>
    <col min="13" max="13" width="22.85546875" style="36" bestFit="1" customWidth="1"/>
    <col min="14" max="14" width="3.85546875" style="36" customWidth="1"/>
    <col min="15" max="15" width="22.85546875" style="36" bestFit="1" customWidth="1"/>
    <col min="16" max="16" width="20" style="36" bestFit="1" customWidth="1"/>
    <col min="17" max="17" width="12.7109375" style="36" customWidth="1"/>
    <col min="18" max="16384" width="9.140625" style="36"/>
  </cols>
  <sheetData>
    <row r="2" spans="1:17" ht="30">
      <c r="A2" s="257" t="s">
        <v>51</v>
      </c>
      <c r="B2" s="257"/>
      <c r="C2" s="257"/>
      <c r="D2" s="257"/>
      <c r="E2" s="257"/>
      <c r="F2" s="257"/>
      <c r="G2" s="257"/>
      <c r="H2" s="257"/>
      <c r="I2" s="257"/>
      <c r="J2" s="42"/>
    </row>
    <row r="3" spans="1:17" ht="30">
      <c r="A3" s="257" t="s">
        <v>18</v>
      </c>
      <c r="B3" s="257" t="s">
        <v>18</v>
      </c>
      <c r="C3" s="257"/>
      <c r="D3" s="257"/>
      <c r="E3" s="257" t="s">
        <v>18</v>
      </c>
      <c r="F3" s="257" t="s">
        <v>18</v>
      </c>
      <c r="G3" s="257" t="s">
        <v>18</v>
      </c>
      <c r="H3" s="257"/>
      <c r="I3" s="257"/>
    </row>
    <row r="4" spans="1:17" ht="30">
      <c r="A4" s="257" t="str">
        <f>سهام!A4</f>
        <v>برای ماه منتهی به 1403/09/30</v>
      </c>
      <c r="B4" s="257" t="s">
        <v>0</v>
      </c>
      <c r="C4" s="257"/>
      <c r="D4" s="257"/>
      <c r="E4" s="257" t="s">
        <v>0</v>
      </c>
      <c r="F4" s="257" t="s">
        <v>0</v>
      </c>
      <c r="G4" s="257" t="s">
        <v>0</v>
      </c>
      <c r="H4" s="257"/>
      <c r="I4" s="257"/>
      <c r="J4" s="42"/>
    </row>
    <row r="5" spans="1:17" ht="33.75">
      <c r="A5" s="35"/>
      <c r="B5" s="35"/>
      <c r="C5" s="35"/>
      <c r="D5" s="35"/>
      <c r="E5" s="35"/>
      <c r="F5" s="35"/>
      <c r="G5" s="35"/>
      <c r="H5" s="35"/>
      <c r="I5" s="35"/>
      <c r="J5" s="9">
        <v>819560718968</v>
      </c>
      <c r="K5" s="77" t="s">
        <v>88</v>
      </c>
    </row>
    <row r="6" spans="1:17" ht="33.75">
      <c r="A6" s="258" t="s">
        <v>56</v>
      </c>
      <c r="B6" s="258"/>
      <c r="C6" s="258"/>
      <c r="D6" s="258"/>
      <c r="E6" s="258"/>
      <c r="F6" s="258"/>
      <c r="G6" s="258"/>
      <c r="J6" s="9">
        <v>3675553116463</v>
      </c>
      <c r="K6" s="77" t="s">
        <v>77</v>
      </c>
    </row>
    <row r="7" spans="1:17" ht="28.5">
      <c r="A7" s="94"/>
      <c r="B7" s="94"/>
      <c r="C7" s="259" t="s">
        <v>150</v>
      </c>
      <c r="D7" s="259"/>
      <c r="E7" s="259"/>
      <c r="F7" s="259"/>
      <c r="G7" s="259"/>
      <c r="H7" s="259"/>
      <c r="I7" s="259"/>
      <c r="J7" s="42"/>
    </row>
    <row r="8" spans="1:17" ht="64.5" customHeight="1" thickBot="1">
      <c r="A8" s="95" t="s">
        <v>22</v>
      </c>
      <c r="C8" s="95" t="s">
        <v>55</v>
      </c>
      <c r="E8" s="210" t="s">
        <v>15</v>
      </c>
      <c r="G8" s="201" t="s">
        <v>40</v>
      </c>
      <c r="I8" s="203" t="s">
        <v>10</v>
      </c>
      <c r="J8" s="96"/>
      <c r="K8" s="96"/>
      <c r="L8" s="96"/>
      <c r="M8" s="96"/>
      <c r="N8" s="96"/>
      <c r="O8" s="96"/>
      <c r="P8" s="96"/>
      <c r="Q8" s="96"/>
    </row>
    <row r="9" spans="1:17" ht="31.5" customHeight="1">
      <c r="A9" s="172" t="s">
        <v>116</v>
      </c>
      <c r="B9" s="172"/>
      <c r="C9" s="173" t="s">
        <v>124</v>
      </c>
      <c r="E9" s="160">
        <f>'سرمایه‌گذاری در سهام '!S44</f>
        <v>800312152945</v>
      </c>
      <c r="F9" s="153"/>
      <c r="G9" s="168">
        <f>E9/$E$12</f>
        <v>0.99495610565075787</v>
      </c>
      <c r="H9" s="169"/>
      <c r="I9" s="168">
        <f>E9/$J$6</f>
        <v>0.21773924293471883</v>
      </c>
      <c r="J9" s="96"/>
      <c r="L9" s="96"/>
      <c r="M9" s="96"/>
      <c r="N9" s="96"/>
      <c r="O9" s="96"/>
      <c r="P9" s="96"/>
      <c r="Q9" s="96"/>
    </row>
    <row r="10" spans="1:17">
      <c r="A10" s="172" t="s">
        <v>117</v>
      </c>
      <c r="B10" s="172"/>
      <c r="C10" s="173" t="s">
        <v>125</v>
      </c>
      <c r="E10" s="160">
        <f>'درآمد سپرده بانکی '!G15</f>
        <v>661636476</v>
      </c>
      <c r="F10" s="153"/>
      <c r="G10" s="170">
        <f t="shared" ref="G10:G11" si="0">E10/$E$12</f>
        <v>8.2255311142662548E-4</v>
      </c>
      <c r="H10" s="171"/>
      <c r="I10" s="170">
        <f t="shared" ref="I10:I11" si="1">E10/$J$6</f>
        <v>1.8001004339632438E-4</v>
      </c>
      <c r="J10" s="96"/>
      <c r="K10" s="96"/>
      <c r="L10" s="96"/>
      <c r="M10" s="96"/>
      <c r="N10" s="96"/>
      <c r="O10" s="96"/>
      <c r="P10" s="96"/>
      <c r="Q10" s="96"/>
    </row>
    <row r="11" spans="1:17">
      <c r="A11" s="172" t="s">
        <v>50</v>
      </c>
      <c r="B11" s="172"/>
      <c r="C11" s="173" t="s">
        <v>126</v>
      </c>
      <c r="E11" s="160">
        <f>'سایر درآمدها '!E12</f>
        <v>3395517325</v>
      </c>
      <c r="F11" s="153"/>
      <c r="G11" s="170">
        <f t="shared" si="0"/>
        <v>4.2213412378155554E-3</v>
      </c>
      <c r="H11" s="169"/>
      <c r="I11" s="170">
        <f t="shared" si="1"/>
        <v>9.2381125164299634E-4</v>
      </c>
      <c r="J11" s="96"/>
      <c r="K11" s="96"/>
      <c r="L11" s="96"/>
      <c r="M11" s="96"/>
      <c r="N11" s="96"/>
      <c r="O11" s="96"/>
      <c r="P11" s="96"/>
      <c r="Q11" s="96"/>
    </row>
    <row r="12" spans="1:17" ht="32.25" thickBot="1">
      <c r="C12" s="174"/>
      <c r="E12" s="220">
        <f>SUM(E9:E11)</f>
        <v>804369306746</v>
      </c>
      <c r="F12" s="97"/>
      <c r="G12" s="157">
        <f>SUM(G9:G11)</f>
        <v>1</v>
      </c>
      <c r="H12" s="97"/>
      <c r="I12" s="157">
        <f>SUM(I9:I11)</f>
        <v>0.21884306422975816</v>
      </c>
      <c r="J12" s="96"/>
      <c r="K12" s="96"/>
      <c r="L12" s="96"/>
      <c r="M12" s="96"/>
      <c r="N12" s="96"/>
      <c r="O12" s="96"/>
      <c r="P12" s="96"/>
      <c r="Q12" s="96"/>
    </row>
    <row r="13" spans="1:17" ht="28.5" thickTop="1">
      <c r="E13" s="42"/>
      <c r="J13" s="96"/>
      <c r="K13" s="96"/>
      <c r="L13" s="96"/>
      <c r="M13" s="96"/>
      <c r="N13" s="96"/>
      <c r="O13" s="96"/>
      <c r="P13" s="96"/>
      <c r="Q13" s="96"/>
    </row>
    <row r="14" spans="1:17">
      <c r="B14" s="98"/>
      <c r="C14" s="96"/>
      <c r="D14" s="96"/>
      <c r="E14" s="96"/>
      <c r="F14" s="96"/>
      <c r="G14" s="96"/>
      <c r="H14" s="96"/>
      <c r="I14" s="96"/>
      <c r="J14" s="96"/>
    </row>
    <row r="15" spans="1:17" ht="27.75" customHeight="1">
      <c r="B15" s="42"/>
      <c r="C15" s="36"/>
      <c r="F15" s="43"/>
    </row>
    <row r="16" spans="1:17">
      <c r="B16" s="99"/>
      <c r="C16" s="36"/>
      <c r="F16" s="43"/>
    </row>
    <row r="17" spans="2:13">
      <c r="C17" s="36"/>
      <c r="F17" s="43"/>
    </row>
    <row r="18" spans="2:13">
      <c r="B18" s="42"/>
      <c r="C18" s="36"/>
      <c r="F18" s="43"/>
    </row>
    <row r="19" spans="2:13">
      <c r="I19" s="42"/>
      <c r="M19" s="43"/>
    </row>
    <row r="20" spans="2:13">
      <c r="G20" s="40"/>
      <c r="I20" s="42"/>
      <c r="M20" s="43"/>
    </row>
    <row r="21" spans="2:13">
      <c r="I21" s="101"/>
      <c r="M21" s="43"/>
    </row>
    <row r="22" spans="2:13">
      <c r="M22" s="43"/>
    </row>
    <row r="23" spans="2:13">
      <c r="M23" s="43"/>
    </row>
    <row r="24" spans="2:13" ht="28.5" customHeight="1">
      <c r="M24" s="43"/>
    </row>
    <row r="25" spans="2:13">
      <c r="M25" s="43"/>
    </row>
    <row r="26" spans="2:13">
      <c r="M26" s="43"/>
    </row>
    <row r="27" spans="2:13">
      <c r="M27" s="43"/>
    </row>
    <row r="28" spans="2:13">
      <c r="M28" s="43"/>
    </row>
    <row r="29" spans="2:13">
      <c r="M29" s="43"/>
    </row>
    <row r="30" spans="2:13">
      <c r="M30" s="43"/>
    </row>
    <row r="31" spans="2:13">
      <c r="M31" s="43"/>
    </row>
    <row r="32" spans="2:13">
      <c r="M32" s="43"/>
    </row>
    <row r="33" spans="13:13">
      <c r="M33" s="43"/>
    </row>
    <row r="34" spans="13:13">
      <c r="M34" s="43"/>
    </row>
    <row r="35" spans="13:13">
      <c r="M35" s="43"/>
    </row>
    <row r="36" spans="13:13">
      <c r="M36" s="43"/>
    </row>
    <row r="37" spans="13:13">
      <c r="M37" s="43"/>
    </row>
    <row r="38" spans="13:13">
      <c r="M38" s="43"/>
    </row>
    <row r="39" spans="13:13">
      <c r="M39" s="43"/>
    </row>
    <row r="40" spans="13:13">
      <c r="M40" s="43"/>
    </row>
  </sheetData>
  <mergeCells count="5">
    <mergeCell ref="A2:I2"/>
    <mergeCell ref="A3:I3"/>
    <mergeCell ref="A4:I4"/>
    <mergeCell ref="A6:G6"/>
    <mergeCell ref="C7:I7"/>
  </mergeCells>
  <phoneticPr fontId="52" type="noConversion"/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70"/>
  <sheetViews>
    <sheetView rightToLeft="1" view="pageBreakPreview" topLeftCell="A22" zoomScale="40" zoomScaleNormal="91" zoomScaleSheetLayoutView="40" workbookViewId="0">
      <selection activeCell="U29" sqref="U29"/>
    </sheetView>
  </sheetViews>
  <sheetFormatPr defaultColWidth="9.140625" defaultRowHeight="27.75"/>
  <cols>
    <col min="1" max="1" width="74.140625" style="40" bestFit="1" customWidth="1"/>
    <col min="2" max="2" width="1" style="40" customWidth="1"/>
    <col min="3" max="3" width="44.140625" style="40" bestFit="1" customWidth="1"/>
    <col min="4" max="4" width="1" style="40" customWidth="1"/>
    <col min="5" max="5" width="45.7109375" style="40" bestFit="1" customWidth="1"/>
    <col min="6" max="6" width="2.5703125" style="40" customWidth="1"/>
    <col min="7" max="7" width="44.28515625" style="40" bestFit="1" customWidth="1"/>
    <col min="8" max="8" width="1" style="40" customWidth="1"/>
    <col min="9" max="9" width="49.140625" style="40" bestFit="1" customWidth="1"/>
    <col min="10" max="10" width="1" style="40" customWidth="1"/>
    <col min="11" max="11" width="32.28515625" style="57" bestFit="1" customWidth="1"/>
    <col min="12" max="12" width="1" style="40" customWidth="1"/>
    <col min="13" max="13" width="44.28515625" style="40" bestFit="1" customWidth="1"/>
    <col min="14" max="14" width="1" style="40" customWidth="1"/>
    <col min="15" max="15" width="49.140625" style="40" bestFit="1" customWidth="1"/>
    <col min="16" max="16" width="1.5703125" style="40" customWidth="1"/>
    <col min="17" max="17" width="44" style="40" customWidth="1"/>
    <col min="18" max="18" width="1.28515625" style="40" customWidth="1"/>
    <col min="19" max="19" width="49.140625" style="40" bestFit="1" customWidth="1"/>
    <col min="20" max="20" width="1" style="40" customWidth="1"/>
    <col min="21" max="21" width="23.42578125" style="57" customWidth="1"/>
    <col min="22" max="22" width="1" style="40" customWidth="1"/>
    <col min="23" max="23" width="54.140625" style="40" bestFit="1" customWidth="1"/>
    <col min="24" max="24" width="45.140625" style="40" bestFit="1" customWidth="1"/>
    <col min="25" max="25" width="37.7109375" style="40" bestFit="1" customWidth="1"/>
    <col min="26" max="26" width="23" style="40" bestFit="1" customWidth="1"/>
    <col min="27" max="27" width="31.7109375" style="40" bestFit="1" customWidth="1"/>
    <col min="28" max="16384" width="9.140625" style="40"/>
  </cols>
  <sheetData>
    <row r="2" spans="1:25" s="49" customFormat="1" ht="78">
      <c r="A2" s="260" t="s">
        <v>51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</row>
    <row r="3" spans="1:25" s="49" customFormat="1" ht="78">
      <c r="A3" s="260" t="s">
        <v>18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</row>
    <row r="4" spans="1:25" s="49" customFormat="1" ht="78">
      <c r="A4" s="260" t="str">
        <f>'درآمد ناشی از فروش '!A4:Q4</f>
        <v>برای ماه منتهی به 1403/09/30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</row>
    <row r="5" spans="1:25" s="51" customFormat="1" ht="36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5" s="52" customFormat="1" ht="53.25">
      <c r="A6" s="264" t="s">
        <v>60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U6" s="53"/>
    </row>
    <row r="7" spans="1:25" ht="40.5">
      <c r="A7" s="54"/>
      <c r="B7" s="54"/>
      <c r="C7" s="54"/>
      <c r="D7" s="54"/>
      <c r="E7" s="54"/>
      <c r="F7" s="54"/>
      <c r="G7" s="54"/>
      <c r="H7" s="54"/>
      <c r="I7" s="55"/>
      <c r="J7" s="54"/>
      <c r="K7" s="56"/>
      <c r="L7" s="54"/>
      <c r="M7" s="54"/>
      <c r="N7" s="54"/>
      <c r="O7" s="54"/>
      <c r="P7" s="54"/>
      <c r="Q7" s="54"/>
      <c r="R7" s="54"/>
      <c r="S7" s="55"/>
    </row>
    <row r="8" spans="1:25" s="52" customFormat="1" ht="46.5" customHeight="1" thickBot="1">
      <c r="A8" s="261" t="s">
        <v>1</v>
      </c>
      <c r="C8" s="262" t="s">
        <v>151</v>
      </c>
      <c r="D8" s="262" t="s">
        <v>20</v>
      </c>
      <c r="E8" s="262" t="s">
        <v>20</v>
      </c>
      <c r="F8" s="262"/>
      <c r="G8" s="262" t="s">
        <v>20</v>
      </c>
      <c r="H8" s="262" t="s">
        <v>20</v>
      </c>
      <c r="I8" s="262" t="s">
        <v>20</v>
      </c>
      <c r="J8" s="262" t="s">
        <v>20</v>
      </c>
      <c r="K8" s="262" t="s">
        <v>20</v>
      </c>
      <c r="M8" s="262" t="s">
        <v>152</v>
      </c>
      <c r="N8" s="262" t="s">
        <v>21</v>
      </c>
      <c r="O8" s="262" t="s">
        <v>21</v>
      </c>
      <c r="P8" s="262" t="s">
        <v>21</v>
      </c>
      <c r="Q8" s="262" t="s">
        <v>21</v>
      </c>
      <c r="R8" s="263"/>
      <c r="S8" s="262" t="s">
        <v>21</v>
      </c>
      <c r="T8" s="262" t="s">
        <v>21</v>
      </c>
      <c r="U8" s="262" t="s">
        <v>21</v>
      </c>
    </row>
    <row r="9" spans="1:25" s="58" customFormat="1" ht="76.5" customHeight="1" thickBot="1">
      <c r="A9" s="262" t="s">
        <v>1</v>
      </c>
      <c r="C9" s="59" t="s">
        <v>37</v>
      </c>
      <c r="E9" s="59" t="s">
        <v>38</v>
      </c>
      <c r="F9" s="59"/>
      <c r="G9" s="59" t="s">
        <v>39</v>
      </c>
      <c r="I9" s="59" t="s">
        <v>15</v>
      </c>
      <c r="K9" s="59" t="s">
        <v>40</v>
      </c>
      <c r="M9" s="59" t="s">
        <v>37</v>
      </c>
      <c r="O9" s="59" t="s">
        <v>38</v>
      </c>
      <c r="Q9" s="59" t="s">
        <v>39</v>
      </c>
      <c r="R9" s="54"/>
      <c r="S9" s="59" t="s">
        <v>15</v>
      </c>
      <c r="T9" s="40"/>
      <c r="U9" s="59" t="s">
        <v>40</v>
      </c>
    </row>
    <row r="10" spans="1:25" s="60" customFormat="1" ht="51" customHeight="1">
      <c r="A10" s="161" t="s">
        <v>85</v>
      </c>
      <c r="B10" s="161"/>
      <c r="C10" s="60">
        <v>0</v>
      </c>
      <c r="E10" s="60">
        <f>IFERROR(VLOOKUP(A10,'درآمد ناشی از تغییر قیمت اوراق '!$A$9:$Q$30,9,0),0)</f>
        <v>31876166078</v>
      </c>
      <c r="F10" s="61"/>
      <c r="G10" s="196">
        <f>IFERROR(VLOOKUP(A10,'درآمد ناشی از فروش '!$A$9:$Q$35,9,0),0)</f>
        <v>44344077</v>
      </c>
      <c r="H10" s="61"/>
      <c r="I10" s="61">
        <f>C10+E10+G10</f>
        <v>31920510155</v>
      </c>
      <c r="K10" s="62">
        <f>I10/W$10</f>
        <v>8.3481046481465662E-2</v>
      </c>
      <c r="M10" s="61">
        <v>0</v>
      </c>
      <c r="N10" s="61"/>
      <c r="O10" s="61">
        <f>IFERROR(VLOOKUP(A10,'درآمد ناشی از تغییر قیمت اوراق '!$A$9:$Q$30,17,0),0)</f>
        <v>32253171845</v>
      </c>
      <c r="P10" s="61"/>
      <c r="Q10" s="61">
        <f>IFERROR(VLOOKUP(A10,'درآمد ناشی از فروش '!$A$9:$Q$37,17,0),0)</f>
        <v>5867566530</v>
      </c>
      <c r="R10" s="61"/>
      <c r="S10" s="61">
        <f>M10+O10+Q10</f>
        <v>38120738375</v>
      </c>
      <c r="U10" s="62">
        <f>S10/'جمع درآمدها'!$J$5</f>
        <v>4.651362308213363E-2</v>
      </c>
      <c r="W10" s="164">
        <v>382368351864</v>
      </c>
      <c r="X10" s="164" t="s">
        <v>127</v>
      </c>
      <c r="Y10" s="52"/>
    </row>
    <row r="11" spans="1:25" s="60" customFormat="1" ht="51" customHeight="1">
      <c r="A11" s="161" t="s">
        <v>135</v>
      </c>
      <c r="B11" s="161"/>
      <c r="C11" s="60">
        <v>0</v>
      </c>
      <c r="E11" s="60">
        <f>IFERROR(VLOOKUP(A11,'درآمد ناشی از تغییر قیمت اوراق '!$A$9:$Q$30,9,0),0)</f>
        <v>31950797488</v>
      </c>
      <c r="F11" s="61"/>
      <c r="G11" s="196">
        <f>IFERROR(VLOOKUP(A11,'درآمد ناشی از فروش '!$A$9:$Q$35,9,0),0)</f>
        <v>5588537294</v>
      </c>
      <c r="H11" s="61"/>
      <c r="I11" s="61">
        <f t="shared" ref="I11:I43" si="0">C11+E11+G11</f>
        <v>37539334782</v>
      </c>
      <c r="K11" s="62">
        <f t="shared" ref="K11:K43" si="1">I11/W$10</f>
        <v>9.8175841695580274E-2</v>
      </c>
      <c r="M11" s="61">
        <v>0</v>
      </c>
      <c r="N11" s="61"/>
      <c r="O11" s="61">
        <f>IFERROR(VLOOKUP(A11,'درآمد ناشی از تغییر قیمت اوراق '!$A$9:$Q$30,17,0),0)</f>
        <v>31677976888</v>
      </c>
      <c r="P11" s="61"/>
      <c r="Q11" s="61">
        <f>IFERROR(VLOOKUP(A11,'درآمد ناشی از فروش '!$A$9:$Q$37,17,0),0)</f>
        <v>4948510451</v>
      </c>
      <c r="R11" s="61"/>
      <c r="S11" s="61">
        <f t="shared" ref="S11:S43" si="2">M11+O11+Q11</f>
        <v>36626487339</v>
      </c>
      <c r="U11" s="62">
        <f>S11/'جمع درآمدها'!$J$5</f>
        <v>4.4690388999024354E-2</v>
      </c>
      <c r="W11" s="164">
        <v>819560718968</v>
      </c>
      <c r="X11" s="164" t="s">
        <v>128</v>
      </c>
      <c r="Y11" s="52"/>
    </row>
    <row r="12" spans="1:25" s="60" customFormat="1" ht="51" customHeight="1">
      <c r="A12" s="161" t="s">
        <v>98</v>
      </c>
      <c r="B12" s="161"/>
      <c r="C12" s="60">
        <v>0</v>
      </c>
      <c r="E12" s="60">
        <f>IFERROR(VLOOKUP(A12,'درآمد ناشی از تغییر قیمت اوراق '!$A$9:$Q$30,9,0),0)</f>
        <v>33642894058</v>
      </c>
      <c r="F12" s="61"/>
      <c r="G12" s="196">
        <f>IFERROR(VLOOKUP(A12,'درآمد ناشی از فروش '!$A$9:$Q$35,9,0),0)</f>
        <v>1792079830</v>
      </c>
      <c r="H12" s="61"/>
      <c r="I12" s="61">
        <f t="shared" si="0"/>
        <v>35434973888</v>
      </c>
      <c r="K12" s="62">
        <f t="shared" si="1"/>
        <v>9.2672350405724579E-2</v>
      </c>
      <c r="M12" s="61">
        <v>38640000000</v>
      </c>
      <c r="N12" s="61"/>
      <c r="O12" s="61">
        <f>IFERROR(VLOOKUP(A12,'درآمد ناشی از تغییر قیمت اوراق '!$A$9:$Q$30,17,0),0)</f>
        <v>32813103617</v>
      </c>
      <c r="P12" s="61"/>
      <c r="Q12" s="61">
        <f>IFERROR(VLOOKUP(A12,'درآمد ناشی از فروش '!$A$9:$Q$37,17,0),0)</f>
        <v>-5737693064</v>
      </c>
      <c r="R12" s="61"/>
      <c r="S12" s="61">
        <f t="shared" si="2"/>
        <v>65715410553</v>
      </c>
      <c r="U12" s="62">
        <f>S12/'جمع درآمدها'!$J$5</f>
        <v>8.0183699672367867E-2</v>
      </c>
      <c r="W12" s="178"/>
      <c r="X12" s="178"/>
      <c r="Y12" s="52"/>
    </row>
    <row r="13" spans="1:25" s="60" customFormat="1" ht="51" customHeight="1">
      <c r="A13" s="161" t="s">
        <v>142</v>
      </c>
      <c r="B13" s="161"/>
      <c r="C13" s="60">
        <v>0</v>
      </c>
      <c r="E13" s="60">
        <f>IFERROR(VLOOKUP(A13,'درآمد ناشی از تغییر قیمت اوراق '!$A$9:$Q$30,9,0),0)</f>
        <v>3155544493</v>
      </c>
      <c r="F13" s="61"/>
      <c r="G13" s="196">
        <f>IFERROR(VLOOKUP(A13,'درآمد ناشی از فروش '!$A$9:$Q$35,9,0),0)</f>
        <v>135953872</v>
      </c>
      <c r="H13" s="61"/>
      <c r="I13" s="61">
        <f t="shared" si="0"/>
        <v>3291498365</v>
      </c>
      <c r="K13" s="62">
        <f t="shared" si="1"/>
        <v>8.608187233473532E-3</v>
      </c>
      <c r="M13" s="61">
        <v>0</v>
      </c>
      <c r="N13" s="61"/>
      <c r="O13" s="61">
        <f>IFERROR(VLOOKUP(A13,'درآمد ناشی از تغییر قیمت اوراق '!$A$9:$Q$30,17,0),0)</f>
        <v>4786218746</v>
      </c>
      <c r="P13" s="61"/>
      <c r="Q13" s="61">
        <f>IFERROR(VLOOKUP(A13,'درآمد ناشی از فروش '!$A$9:$Q$37,17,0),0)</f>
        <v>135953872</v>
      </c>
      <c r="R13" s="61"/>
      <c r="S13" s="61">
        <f t="shared" si="2"/>
        <v>4922172618</v>
      </c>
      <c r="U13" s="62">
        <f>S13/'جمع درآمدها'!$J$5</f>
        <v>6.0058669285639439E-3</v>
      </c>
      <c r="W13" s="178"/>
      <c r="X13" s="178"/>
      <c r="Y13" s="52"/>
    </row>
    <row r="14" spans="1:25" s="60" customFormat="1" ht="51" customHeight="1">
      <c r="A14" s="161" t="s">
        <v>65</v>
      </c>
      <c r="B14" s="161"/>
      <c r="C14" s="60">
        <v>0</v>
      </c>
      <c r="E14" s="60">
        <f>IFERROR(VLOOKUP(A14,'درآمد ناشی از تغییر قیمت اوراق '!$A$9:$Q$30,9,0),0)</f>
        <v>55849553297</v>
      </c>
      <c r="F14" s="61"/>
      <c r="G14" s="196">
        <f>IFERROR(VLOOKUP(A14,'درآمد ناشی از فروش '!$A$9:$Q$35,9,0),0)</f>
        <v>-8587482</v>
      </c>
      <c r="H14" s="61"/>
      <c r="I14" s="61">
        <f t="shared" si="0"/>
        <v>55840965815</v>
      </c>
      <c r="K14" s="62">
        <f t="shared" si="1"/>
        <v>0.1460397167882278</v>
      </c>
      <c r="M14" s="61">
        <v>43550000000</v>
      </c>
      <c r="N14" s="61"/>
      <c r="O14" s="61">
        <f>IFERROR(VLOOKUP(A14,'درآمد ناشی از تغییر قیمت اوراق '!$A$9:$Q$30,17,0),0)</f>
        <v>-2408224063</v>
      </c>
      <c r="P14" s="61"/>
      <c r="Q14" s="61">
        <f>IFERROR(VLOOKUP(A14,'درآمد ناشی از فروش '!$A$9:$Q$37,17,0),0)</f>
        <v>-4517130213</v>
      </c>
      <c r="R14" s="61"/>
      <c r="S14" s="61">
        <f t="shared" si="2"/>
        <v>36624645724</v>
      </c>
      <c r="U14" s="62">
        <f>S14/'جمع درآمدها'!$J$5</f>
        <v>4.4688141923295399E-2</v>
      </c>
      <c r="W14" s="178"/>
      <c r="X14" s="63"/>
      <c r="Y14" s="52"/>
    </row>
    <row r="15" spans="1:25" s="60" customFormat="1" ht="51" customHeight="1">
      <c r="A15" s="161" t="s">
        <v>80</v>
      </c>
      <c r="B15" s="161"/>
      <c r="C15" s="60">
        <v>0</v>
      </c>
      <c r="E15" s="60">
        <f>IFERROR(VLOOKUP(A15,'درآمد ناشی از تغییر قیمت اوراق '!$A$9:$Q$30,9,0),0)</f>
        <v>-31020291010</v>
      </c>
      <c r="F15" s="61"/>
      <c r="G15" s="196">
        <f>IFERROR(VLOOKUP(A15,'درآمد ناشی از فروش '!$A$9:$Q$35,9,0),0)</f>
        <v>72246515241</v>
      </c>
      <c r="H15" s="61"/>
      <c r="I15" s="61">
        <f t="shared" si="0"/>
        <v>41226224231</v>
      </c>
      <c r="K15" s="62">
        <f t="shared" si="1"/>
        <v>0.10781808700962589</v>
      </c>
      <c r="M15" s="61">
        <v>0</v>
      </c>
      <c r="N15" s="61"/>
      <c r="O15" s="61">
        <f>IFERROR(VLOOKUP(A15,'درآمد ناشی از تغییر قیمت اوراق '!$A$9:$Q$30,17,0),0)</f>
        <v>82806230036</v>
      </c>
      <c r="P15" s="61"/>
      <c r="Q15" s="61">
        <f>IFERROR(VLOOKUP(A15,'درآمد ناشی از فروش '!$A$9:$Q$37,17,0),0)</f>
        <v>101451731711</v>
      </c>
      <c r="R15" s="61"/>
      <c r="S15" s="61">
        <f t="shared" si="2"/>
        <v>184257961747</v>
      </c>
      <c r="U15" s="62">
        <f>S15/'جمع درآمدها'!$J$5</f>
        <v>0.22482527222512527</v>
      </c>
      <c r="W15" s="178"/>
      <c r="X15" s="63"/>
      <c r="Y15" s="52"/>
    </row>
    <row r="16" spans="1:25" s="60" customFormat="1" ht="51" customHeight="1">
      <c r="A16" s="161" t="s">
        <v>139</v>
      </c>
      <c r="B16" s="161"/>
      <c r="C16" s="60">
        <v>0</v>
      </c>
      <c r="E16" s="60">
        <f>IFERROR(VLOOKUP(A16,'درآمد ناشی از تغییر قیمت اوراق '!$A$9:$Q$30,9,0),0)</f>
        <v>-4530878492</v>
      </c>
      <c r="F16" s="61"/>
      <c r="G16" s="196">
        <f>IFERROR(VLOOKUP(A16,'درآمد ناشی از فروش '!$A$9:$Q$35,9,0),0)</f>
        <v>1616323911</v>
      </c>
      <c r="H16" s="61"/>
      <c r="I16" s="61">
        <f t="shared" si="0"/>
        <v>-2914554581</v>
      </c>
      <c r="K16" s="62">
        <f t="shared" si="1"/>
        <v>-7.6223739930145759E-3</v>
      </c>
      <c r="M16" s="61">
        <v>0</v>
      </c>
      <c r="N16" s="61"/>
      <c r="O16" s="61">
        <f>IFERROR(VLOOKUP(A16,'درآمد ناشی از تغییر قیمت اوراق '!$A$9:$Q$30,17,0),0)</f>
        <v>12475292289</v>
      </c>
      <c r="P16" s="61"/>
      <c r="Q16" s="61">
        <f>IFERROR(VLOOKUP(A16,'درآمد ناشی از فروش '!$A$9:$Q$37,17,0),0)</f>
        <v>1616323911</v>
      </c>
      <c r="R16" s="61"/>
      <c r="S16" s="61">
        <f t="shared" si="2"/>
        <v>14091616200</v>
      </c>
      <c r="U16" s="62">
        <f>S16/'جمع درآمدها'!$J$5</f>
        <v>1.7194108836431694E-2</v>
      </c>
      <c r="W16" s="178"/>
      <c r="X16"/>
      <c r="Y16" s="52"/>
    </row>
    <row r="17" spans="1:25" s="60" customFormat="1" ht="51" customHeight="1">
      <c r="A17" s="161" t="s">
        <v>74</v>
      </c>
      <c r="B17" s="161"/>
      <c r="C17" s="60">
        <v>0</v>
      </c>
      <c r="E17" s="60">
        <f>IFERROR(VLOOKUP(A17,'درآمد ناشی از تغییر قیمت اوراق '!$A$9:$Q$30,9,0),0)</f>
        <v>9228083853</v>
      </c>
      <c r="F17" s="61"/>
      <c r="G17" s="196">
        <f>IFERROR(VLOOKUP(A17,'درآمد ناشی از فروش '!$A$9:$Q$35,9,0),0)</f>
        <v>110121253</v>
      </c>
      <c r="H17" s="61"/>
      <c r="I17" s="61">
        <f t="shared" si="0"/>
        <v>9338205106</v>
      </c>
      <c r="K17" s="62">
        <f t="shared" si="1"/>
        <v>2.4422013643329441E-2</v>
      </c>
      <c r="M17" s="61">
        <v>24000000000</v>
      </c>
      <c r="N17" s="61"/>
      <c r="O17" s="61">
        <f>IFERROR(VLOOKUP(A17,'درآمد ناشی از تغییر قیمت اوراق '!$A$9:$Q$30,17,0),0)</f>
        <v>39793966462</v>
      </c>
      <c r="P17" s="61"/>
      <c r="Q17" s="61">
        <f>IFERROR(VLOOKUP(A17,'درآمد ناشی از فروش '!$A$9:$Q$37,17,0),0)</f>
        <v>21158427587</v>
      </c>
      <c r="R17" s="61"/>
      <c r="S17" s="61">
        <f t="shared" si="2"/>
        <v>84952394049</v>
      </c>
      <c r="U17" s="62">
        <f>S17/'جمع درآمدها'!$J$5</f>
        <v>0.10365600996101058</v>
      </c>
      <c r="W17" s="178"/>
      <c r="X17"/>
      <c r="Y17" s="52"/>
    </row>
    <row r="18" spans="1:25" s="60" customFormat="1" ht="51" customHeight="1">
      <c r="A18" s="161" t="s">
        <v>100</v>
      </c>
      <c r="B18" s="161"/>
      <c r="C18" s="60">
        <v>0</v>
      </c>
      <c r="E18" s="60">
        <f>IFERROR(VLOOKUP(A18,'درآمد ناشی از تغییر قیمت اوراق '!$A$9:$Q$30,9,0),0)</f>
        <v>36227009355</v>
      </c>
      <c r="F18" s="61"/>
      <c r="G18" s="196">
        <f>IFERROR(VLOOKUP(A18,'درآمد ناشی از فروش '!$A$9:$Q$35,9,0),0)</f>
        <v>791076275</v>
      </c>
      <c r="H18" s="61"/>
      <c r="I18" s="61">
        <f t="shared" si="0"/>
        <v>37018085630</v>
      </c>
      <c r="K18" s="62">
        <f t="shared" si="1"/>
        <v>9.681262962674933E-2</v>
      </c>
      <c r="M18" s="61">
        <v>1959731544</v>
      </c>
      <c r="N18" s="61"/>
      <c r="O18" s="61">
        <f>IFERROR(VLOOKUP(A18,'درآمد ناشی از تغییر قیمت اوراق '!$A$9:$Q$30,17,0),0)</f>
        <v>806461756</v>
      </c>
      <c r="P18" s="61"/>
      <c r="Q18" s="61">
        <f>IFERROR(VLOOKUP(A18,'درآمد ناشی از فروش '!$A$9:$Q$37,17,0),0)</f>
        <v>447355404</v>
      </c>
      <c r="R18" s="61"/>
      <c r="S18" s="61">
        <f t="shared" si="2"/>
        <v>3213548704</v>
      </c>
      <c r="U18" s="62">
        <f>S18/'جمع درآمدها'!$J$5</f>
        <v>3.9210623808892849E-3</v>
      </c>
      <c r="W18" s="178"/>
      <c r="X18"/>
      <c r="Y18" s="52"/>
    </row>
    <row r="19" spans="1:25" s="60" customFormat="1" ht="51" customHeight="1">
      <c r="A19" s="161" t="s">
        <v>97</v>
      </c>
      <c r="B19" s="161"/>
      <c r="C19" s="60">
        <v>0</v>
      </c>
      <c r="E19" s="60">
        <f>IFERROR(VLOOKUP(A19,'درآمد ناشی از تغییر قیمت اوراق '!$A$9:$Q$30,9,0),0)</f>
        <v>59030509777</v>
      </c>
      <c r="F19" s="61"/>
      <c r="G19" s="196">
        <f>IFERROR(VLOOKUP(A19,'درآمد ناشی از فروش '!$A$9:$Q$35,9,0),0)</f>
        <v>18040175063</v>
      </c>
      <c r="H19" s="61"/>
      <c r="I19" s="61">
        <f t="shared" si="0"/>
        <v>77070684840</v>
      </c>
      <c r="K19" s="62">
        <f t="shared" si="1"/>
        <v>0.20156135952227644</v>
      </c>
      <c r="M19" s="61">
        <v>33408000000</v>
      </c>
      <c r="N19" s="61"/>
      <c r="O19" s="61">
        <f>IFERROR(VLOOKUP(A19,'درآمد ناشی از تغییر قیمت اوراق '!$A$9:$Q$30,17,0),0)</f>
        <v>112502394050</v>
      </c>
      <c r="P19" s="61"/>
      <c r="Q19" s="61">
        <f>IFERROR(VLOOKUP(A19,'درآمد ناشی از فروش '!$A$9:$Q$37,17,0),0)</f>
        <v>20813276748</v>
      </c>
      <c r="R19" s="61"/>
      <c r="S19" s="61">
        <f t="shared" si="2"/>
        <v>166723670798</v>
      </c>
      <c r="U19" s="62">
        <f>S19/'جمع درآمدها'!$J$5</f>
        <v>0.20343052923270932</v>
      </c>
      <c r="W19" s="178"/>
      <c r="X19"/>
      <c r="Y19" s="52"/>
    </row>
    <row r="20" spans="1:25" s="60" customFormat="1" ht="51" customHeight="1">
      <c r="A20" s="161" t="s">
        <v>105</v>
      </c>
      <c r="B20" s="161"/>
      <c r="C20" s="60">
        <v>0</v>
      </c>
      <c r="E20" s="60">
        <f>IFERROR(VLOOKUP(A20,'درآمد ناشی از تغییر قیمت اوراق '!$A$9:$Q$30,9,0),0)</f>
        <v>0</v>
      </c>
      <c r="F20" s="61"/>
      <c r="G20" s="196">
        <f>IFERROR(VLOOKUP(A20,'درآمد ناشی از فروش '!$A$9:$Q$35,9,0),0)</f>
        <v>0</v>
      </c>
      <c r="H20" s="61"/>
      <c r="I20" s="61">
        <f t="shared" si="0"/>
        <v>0</v>
      </c>
      <c r="K20" s="62">
        <f t="shared" si="1"/>
        <v>0</v>
      </c>
      <c r="M20" s="61">
        <v>0</v>
      </c>
      <c r="N20" s="61"/>
      <c r="O20" s="61">
        <f>IFERROR(VLOOKUP(A20,'درآمد ناشی از تغییر قیمت اوراق '!$A$9:$Q$30,17,0),0)</f>
        <v>0</v>
      </c>
      <c r="P20" s="61"/>
      <c r="Q20" s="61">
        <f>IFERROR(VLOOKUP(A20,'درآمد ناشی از فروش '!$A$9:$Q$37,17,0),0)</f>
        <v>-64861640</v>
      </c>
      <c r="R20" s="61"/>
      <c r="S20" s="61">
        <f t="shared" si="2"/>
        <v>-64861640</v>
      </c>
      <c r="U20" s="62">
        <f>S20/'جمع درآمدها'!$J$5</f>
        <v>-7.9141958001201541E-5</v>
      </c>
      <c r="W20" s="178"/>
      <c r="X20"/>
      <c r="Y20" s="52"/>
    </row>
    <row r="21" spans="1:25" s="60" customFormat="1" ht="51" customHeight="1">
      <c r="A21" s="161" t="s">
        <v>134</v>
      </c>
      <c r="B21" s="161"/>
      <c r="C21" s="60">
        <v>0</v>
      </c>
      <c r="E21" s="60">
        <f>IFERROR(VLOOKUP(A21,'درآمد ناشی از تغییر قیمت اوراق '!$A$9:$Q$30,9,0),0)</f>
        <v>0</v>
      </c>
      <c r="F21" s="61"/>
      <c r="G21" s="196">
        <f>IFERROR(VLOOKUP(A21,'درآمد ناشی از فروش '!$A$9:$Q$35,9,0),0)</f>
        <v>0</v>
      </c>
      <c r="H21" s="61"/>
      <c r="I21" s="61">
        <f t="shared" si="0"/>
        <v>0</v>
      </c>
      <c r="K21" s="62">
        <f t="shared" si="1"/>
        <v>0</v>
      </c>
      <c r="M21" s="61">
        <v>0</v>
      </c>
      <c r="N21" s="61"/>
      <c r="O21" s="61">
        <f>IFERROR(VLOOKUP(A21,'درآمد ناشی از تغییر قیمت اوراق '!$A$9:$Q$30,17,0),0)</f>
        <v>0</v>
      </c>
      <c r="P21" s="61"/>
      <c r="Q21" s="61">
        <f>IFERROR(VLOOKUP(A21,'درآمد ناشی از فروش '!$A$9:$Q$37,17,0),0)</f>
        <v>313048636</v>
      </c>
      <c r="R21" s="61"/>
      <c r="S21" s="61">
        <f t="shared" si="2"/>
        <v>313048636</v>
      </c>
      <c r="U21" s="62">
        <f>S21/'جمع درآمدها'!$J$5</f>
        <v>3.8197125454498887E-4</v>
      </c>
      <c r="W21" s="178"/>
      <c r="X21"/>
      <c r="Y21" s="52"/>
    </row>
    <row r="22" spans="1:25" s="60" customFormat="1" ht="51" customHeight="1">
      <c r="A22" s="161" t="s">
        <v>66</v>
      </c>
      <c r="B22" s="161"/>
      <c r="C22" s="60">
        <v>0</v>
      </c>
      <c r="E22" s="60">
        <f>IFERROR(VLOOKUP(A22,'درآمد ناشی از تغییر قیمت اوراق '!$A$9:$Q$30,9,0),0)</f>
        <v>-37773900000</v>
      </c>
      <c r="F22" s="61"/>
      <c r="G22" s="196">
        <f>IFERROR(VLOOKUP(A22,'درآمد ناشی از فروش '!$A$9:$Q$35,9,0),0)</f>
        <v>0</v>
      </c>
      <c r="H22" s="61"/>
      <c r="I22" s="61">
        <f t="shared" si="0"/>
        <v>-37773900000</v>
      </c>
      <c r="K22" s="62">
        <f t="shared" si="1"/>
        <v>-9.8789295232873622E-2</v>
      </c>
      <c r="M22" s="61">
        <v>0</v>
      </c>
      <c r="N22" s="61"/>
      <c r="O22" s="61">
        <f>IFERROR(VLOOKUP(A22,'درآمد ناشی از تغییر قیمت اوراق '!$A$9:$Q$30,17,0),0)</f>
        <v>32241181693</v>
      </c>
      <c r="P22" s="61"/>
      <c r="Q22" s="61">
        <f>IFERROR(VLOOKUP(A22,'درآمد ناشی از فروش '!$A$9:$Q$37,17,0),0)</f>
        <v>-407648131</v>
      </c>
      <c r="R22" s="61"/>
      <c r="S22" s="61">
        <f t="shared" si="2"/>
        <v>31833533562</v>
      </c>
      <c r="U22" s="62">
        <f>S22/'جمع درآمدها'!$J$5</f>
        <v>3.88421904872224E-2</v>
      </c>
      <c r="W22" s="178"/>
      <c r="X22"/>
      <c r="Y22" s="52"/>
    </row>
    <row r="23" spans="1:25" s="60" customFormat="1" ht="51" customHeight="1">
      <c r="A23" s="161" t="s">
        <v>89</v>
      </c>
      <c r="B23" s="161"/>
      <c r="C23" s="60">
        <v>0</v>
      </c>
      <c r="E23" s="60">
        <f>IFERROR(VLOOKUP(A23,'درآمد ناشی از تغییر قیمت اوراق '!$A$9:$Q$30,9,0),0)</f>
        <v>6123348000</v>
      </c>
      <c r="F23" s="61"/>
      <c r="G23" s="196">
        <f>IFERROR(VLOOKUP(A23,'درآمد ناشی از فروش '!$A$9:$Q$35,9,0),0)</f>
        <v>0</v>
      </c>
      <c r="H23" s="61"/>
      <c r="I23" s="61">
        <f t="shared" si="0"/>
        <v>6123348000</v>
      </c>
      <c r="K23" s="62">
        <f t="shared" si="1"/>
        <v>1.6014264700907936E-2</v>
      </c>
      <c r="M23" s="61">
        <v>52630173565</v>
      </c>
      <c r="N23" s="61"/>
      <c r="O23" s="61">
        <f>IFERROR(VLOOKUP(A23,'درآمد ناشی از تغییر قیمت اوراق '!$A$9:$Q$30,17,0),0)</f>
        <v>15636122057</v>
      </c>
      <c r="P23" s="61"/>
      <c r="Q23" s="61">
        <f>IFERROR(VLOOKUP(A23,'درآمد ناشی از فروش '!$A$9:$Q$37,17,0),0)</f>
        <v>5356368369</v>
      </c>
      <c r="R23" s="61"/>
      <c r="S23" s="61">
        <f t="shared" si="2"/>
        <v>73622663991</v>
      </c>
      <c r="U23" s="62">
        <f>S23/'جمع درآمدها'!$J$5</f>
        <v>8.9831860272301098E-2</v>
      </c>
      <c r="W23" s="178"/>
      <c r="X23"/>
      <c r="Y23" s="52"/>
    </row>
    <row r="24" spans="1:25" s="60" customFormat="1" ht="51" customHeight="1">
      <c r="A24" s="161" t="s">
        <v>102</v>
      </c>
      <c r="B24" s="161"/>
      <c r="C24" s="60">
        <v>0</v>
      </c>
      <c r="E24" s="60">
        <f>IFERROR(VLOOKUP(A24,'درآمد ناشی از تغییر قیمت اوراق '!$A$9:$Q$30,9,0),0)</f>
        <v>8457377400</v>
      </c>
      <c r="F24" s="61"/>
      <c r="G24" s="196">
        <f>IFERROR(VLOOKUP(A24,'درآمد ناشی از فروش '!$A$9:$Q$35,9,0),0)</f>
        <v>0</v>
      </c>
      <c r="H24" s="61"/>
      <c r="I24" s="61">
        <f t="shared" si="0"/>
        <v>8457377400</v>
      </c>
      <c r="K24" s="62">
        <f t="shared" si="1"/>
        <v>2.2118403258981283E-2</v>
      </c>
      <c r="M24" s="61">
        <v>4940000000</v>
      </c>
      <c r="N24" s="61"/>
      <c r="O24" s="61">
        <f>IFERROR(VLOOKUP(A24,'درآمد ناشی از تغییر قیمت اوراق '!$A$9:$Q$30,17,0),0)</f>
        <v>26352755901</v>
      </c>
      <c r="P24" s="61"/>
      <c r="Q24" s="61">
        <f>IFERROR(VLOOKUP(A24,'درآمد ناشی از فروش '!$A$9:$Q$37,17,0),0)</f>
        <v>3627112744</v>
      </c>
      <c r="R24" s="61"/>
      <c r="S24" s="61">
        <f t="shared" si="2"/>
        <v>34919868645</v>
      </c>
      <c r="U24" s="62">
        <f>S24/'جمع درآمدها'!$J$5</f>
        <v>4.2608031152312285E-2</v>
      </c>
      <c r="W24" s="178"/>
      <c r="X24"/>
      <c r="Y24" s="52"/>
    </row>
    <row r="25" spans="1:25" s="60" customFormat="1" ht="51" customHeight="1">
      <c r="A25" s="161" t="s">
        <v>87</v>
      </c>
      <c r="B25" s="161"/>
      <c r="C25" s="60">
        <v>0</v>
      </c>
      <c r="E25" s="60">
        <f>IFERROR(VLOOKUP(A25,'درآمد ناشی از تغییر قیمت اوراق '!$A$9:$Q$30,9,0),0)</f>
        <v>0</v>
      </c>
      <c r="F25" s="61"/>
      <c r="G25" s="196">
        <f>IFERROR(VLOOKUP(A25,'درآمد ناشی از فروش '!$A$9:$Q$35,9,0),0)</f>
        <v>0</v>
      </c>
      <c r="H25" s="61"/>
      <c r="I25" s="61">
        <f t="shared" si="0"/>
        <v>0</v>
      </c>
      <c r="K25" s="62">
        <f t="shared" si="1"/>
        <v>0</v>
      </c>
      <c r="M25" s="61">
        <v>19600000000</v>
      </c>
      <c r="N25" s="61"/>
      <c r="O25" s="61">
        <f>IFERROR(VLOOKUP(A25,'درآمد ناشی از تغییر قیمت اوراق '!$A$9:$Q$30,17,0),0)</f>
        <v>0</v>
      </c>
      <c r="P25" s="61"/>
      <c r="Q25" s="61">
        <f>IFERROR(VLOOKUP(A25,'درآمد ناشی از فروش '!$A$9:$Q$37,17,0),0)</f>
        <v>19289226337</v>
      </c>
      <c r="R25" s="61"/>
      <c r="S25" s="61">
        <f t="shared" si="2"/>
        <v>38889226337</v>
      </c>
      <c r="U25" s="62">
        <f>S25/'جمع درآمدها'!$J$5</f>
        <v>4.7451305848296085E-2</v>
      </c>
      <c r="W25" s="178"/>
      <c r="X25"/>
      <c r="Y25" s="52"/>
    </row>
    <row r="26" spans="1:25" s="60" customFormat="1" ht="51" customHeight="1">
      <c r="A26" s="161" t="s">
        <v>82</v>
      </c>
      <c r="B26" s="161"/>
      <c r="C26" s="60">
        <v>0</v>
      </c>
      <c r="E26" s="60">
        <f>IFERROR(VLOOKUP(A26,'درآمد ناشی از تغییر قیمت اوراق '!$A$9:$Q$30,9,0),0)</f>
        <v>0</v>
      </c>
      <c r="F26" s="61"/>
      <c r="G26" s="196">
        <f>IFERROR(VLOOKUP(A26,'درآمد ناشی از فروش '!$A$9:$Q$35,9,0),0)</f>
        <v>0</v>
      </c>
      <c r="H26" s="61"/>
      <c r="I26" s="61">
        <f t="shared" si="0"/>
        <v>0</v>
      </c>
      <c r="K26" s="62">
        <f t="shared" si="1"/>
        <v>0</v>
      </c>
      <c r="M26" s="61">
        <v>0</v>
      </c>
      <c r="N26" s="61"/>
      <c r="O26" s="61">
        <f>IFERROR(VLOOKUP(A26,'درآمد ناشی از تغییر قیمت اوراق '!$A$9:$Q$30,17,0),0)</f>
        <v>0</v>
      </c>
      <c r="P26" s="61"/>
      <c r="Q26" s="61">
        <f>IFERROR(VLOOKUP(A26,'درآمد ناشی از فروش '!$A$9:$Q$37,17,0),0)</f>
        <v>-11250</v>
      </c>
      <c r="R26" s="61"/>
      <c r="S26" s="61">
        <f t="shared" si="2"/>
        <v>-11250</v>
      </c>
      <c r="U26" s="62">
        <f>S26/'جمع درآمدها'!$J$5</f>
        <v>-1.3726865794844494E-8</v>
      </c>
      <c r="W26" s="178"/>
      <c r="X26"/>
      <c r="Y26" s="52"/>
    </row>
    <row r="27" spans="1:25" s="60" customFormat="1" ht="51" customHeight="1">
      <c r="A27" s="161" t="s">
        <v>99</v>
      </c>
      <c r="B27" s="161"/>
      <c r="C27" s="60">
        <v>0</v>
      </c>
      <c r="E27" s="60">
        <f>IFERROR(VLOOKUP(A27,'درآمد ناشی از تغییر قیمت اوراق '!$A$9:$Q$30,9,0),0)</f>
        <v>186086160</v>
      </c>
      <c r="F27" s="61"/>
      <c r="G27" s="196">
        <f>IFERROR(VLOOKUP(A27,'درآمد ناشی از فروش '!$A$9:$Q$35,9,0),0)</f>
        <v>0</v>
      </c>
      <c r="H27" s="61"/>
      <c r="I27" s="61">
        <f t="shared" si="0"/>
        <v>186086160</v>
      </c>
      <c r="K27" s="62">
        <f t="shared" si="1"/>
        <v>4.8666726493668271E-4</v>
      </c>
      <c r="M27" s="61">
        <v>360000000</v>
      </c>
      <c r="N27" s="61"/>
      <c r="O27" s="61">
        <f>IFERROR(VLOOKUP(A27,'درآمد ناشی از تغییر قیمت اوراق '!$A$9:$Q$30,17,0),0)</f>
        <v>-1066416837</v>
      </c>
      <c r="P27" s="61"/>
      <c r="Q27" s="61">
        <f>IFERROR(VLOOKUP(A27,'درآمد ناشی از فروش '!$A$9:$Q$37,17,0),0)</f>
        <v>6538574</v>
      </c>
      <c r="R27" s="61"/>
      <c r="S27" s="61">
        <f t="shared" si="2"/>
        <v>-699878263</v>
      </c>
      <c r="U27" s="62">
        <f>S27/'جمع درآمدها'!$J$5</f>
        <v>-8.5396755457154479E-4</v>
      </c>
      <c r="W27" s="178"/>
      <c r="X27"/>
      <c r="Y27" s="52"/>
    </row>
    <row r="28" spans="1:25" s="60" customFormat="1" ht="51" customHeight="1">
      <c r="A28" s="161" t="s">
        <v>141</v>
      </c>
      <c r="B28" s="161"/>
      <c r="C28" s="60">
        <v>0</v>
      </c>
      <c r="E28" s="60">
        <f>IFERROR(VLOOKUP(A28,'درآمد ناشی از تغییر قیمت اوراق '!$A$9:$Q$30,9,0),0)</f>
        <v>0</v>
      </c>
      <c r="F28" s="61"/>
      <c r="G28" s="196">
        <f>IFERROR(VLOOKUP(A28,'درآمد ناشی از فروش '!$A$9:$Q$35,9,0),0)</f>
        <v>0</v>
      </c>
      <c r="H28" s="61"/>
      <c r="I28" s="61">
        <f t="shared" si="0"/>
        <v>0</v>
      </c>
      <c r="K28" s="62">
        <f t="shared" si="1"/>
        <v>0</v>
      </c>
      <c r="M28" s="61">
        <v>0</v>
      </c>
      <c r="N28" s="61"/>
      <c r="O28" s="61">
        <f>IFERROR(VLOOKUP(A28,'درآمد ناشی از تغییر قیمت اوراق '!$A$9:$Q$30,17,0),0)</f>
        <v>0</v>
      </c>
      <c r="P28" s="61"/>
      <c r="Q28" s="61">
        <f>IFERROR(VLOOKUP(A28,'درآمد ناشی از فروش '!$A$9:$Q$37,17,0),0)</f>
        <v>52796673</v>
      </c>
      <c r="R28" s="61"/>
      <c r="S28" s="61">
        <f t="shared" si="2"/>
        <v>52796673</v>
      </c>
      <c r="U28" s="62">
        <f>S28/'جمع درآمدها'!$J$5</f>
        <v>6.4420697305359094E-5</v>
      </c>
      <c r="W28" s="178"/>
      <c r="X28"/>
      <c r="Y28" s="52"/>
    </row>
    <row r="29" spans="1:25" s="60" customFormat="1" ht="51" customHeight="1">
      <c r="A29" s="161" t="s">
        <v>86</v>
      </c>
      <c r="B29" s="161"/>
      <c r="C29" s="60">
        <v>0</v>
      </c>
      <c r="E29" s="60">
        <f>IFERROR(VLOOKUP(A29,'درآمد ناشی از تغییر قیمت اوراق '!$A$9:$Q$30,9,0),0)</f>
        <v>0</v>
      </c>
      <c r="F29" s="61"/>
      <c r="G29" s="196">
        <f>IFERROR(VLOOKUP(A29,'درآمد ناشی از فروش '!$A$9:$Q$35,9,0),0)</f>
        <v>0</v>
      </c>
      <c r="H29" s="61"/>
      <c r="I29" s="61">
        <f t="shared" si="0"/>
        <v>0</v>
      </c>
      <c r="K29" s="62">
        <f t="shared" si="1"/>
        <v>0</v>
      </c>
      <c r="M29" s="61">
        <v>29328000000</v>
      </c>
      <c r="N29" s="61"/>
      <c r="O29" s="61">
        <f>IFERROR(VLOOKUP(A29,'درآمد ناشی از تغییر قیمت اوراق '!$A$9:$Q$30,17,0),0)</f>
        <v>0</v>
      </c>
      <c r="P29" s="61"/>
      <c r="Q29" s="61">
        <f>IFERROR(VLOOKUP(A29,'درآمد ناشی از فروش '!$A$9:$Q$37,17,0),0)</f>
        <v>-53849178842</v>
      </c>
      <c r="R29" s="61"/>
      <c r="S29" s="61">
        <f t="shared" si="2"/>
        <v>-24521178842</v>
      </c>
      <c r="U29" s="62">
        <f>S29/'جمع درآمدها'!$J$5</f>
        <v>-2.9919904986267939E-2</v>
      </c>
      <c r="W29" s="178"/>
      <c r="X29"/>
      <c r="Y29" s="52"/>
    </row>
    <row r="30" spans="1:25" s="60" customFormat="1" ht="51" customHeight="1">
      <c r="A30" s="161" t="s">
        <v>103</v>
      </c>
      <c r="B30" s="161"/>
      <c r="C30" s="60">
        <v>0</v>
      </c>
      <c r="E30" s="60">
        <f>IFERROR(VLOOKUP(A30,'درآمد ناشی از تغییر قیمت اوراق '!$A$9:$Q$30,9,0),0)</f>
        <v>0</v>
      </c>
      <c r="F30" s="61"/>
      <c r="G30" s="196">
        <f>IFERROR(VLOOKUP(A30,'درآمد ناشی از فروش '!$A$9:$Q$35,9,0),0)</f>
        <v>0</v>
      </c>
      <c r="H30" s="61"/>
      <c r="I30" s="61">
        <f t="shared" si="0"/>
        <v>0</v>
      </c>
      <c r="K30" s="62">
        <f t="shared" si="1"/>
        <v>0</v>
      </c>
      <c r="M30" s="61">
        <v>847000000</v>
      </c>
      <c r="N30" s="61"/>
      <c r="O30" s="61">
        <f>IFERROR(VLOOKUP(A30,'درآمد ناشی از تغییر قیمت اوراق '!$A$9:$Q$30,17,0),0)</f>
        <v>0</v>
      </c>
      <c r="P30" s="61"/>
      <c r="Q30" s="61">
        <f>IFERROR(VLOOKUP(A30,'درآمد ناشی از فروش '!$A$9:$Q$37,17,0),0)</f>
        <v>-8150039366</v>
      </c>
      <c r="R30" s="61"/>
      <c r="S30" s="61">
        <f t="shared" si="2"/>
        <v>-7303039366</v>
      </c>
      <c r="U30" s="62">
        <f>S30/'جمع درآمدها'!$J$5</f>
        <v>-8.9109192241376197E-3</v>
      </c>
      <c r="W30" s="178"/>
      <c r="X30"/>
      <c r="Y30" s="52"/>
    </row>
    <row r="31" spans="1:25" s="60" customFormat="1" ht="51" customHeight="1">
      <c r="A31" s="161" t="s">
        <v>81</v>
      </c>
      <c r="B31" s="161"/>
      <c r="C31" s="60">
        <v>0</v>
      </c>
      <c r="E31" s="60">
        <f>IFERROR(VLOOKUP(A31,'درآمد ناشی از تغییر قیمت اوراق '!$A$9:$Q$30,9,0),0)</f>
        <v>0</v>
      </c>
      <c r="F31" s="61"/>
      <c r="G31" s="196">
        <f>IFERROR(VLOOKUP(A31,'درآمد ناشی از فروش '!$A$9:$Q$35,9,0),0)</f>
        <v>0</v>
      </c>
      <c r="H31" s="61"/>
      <c r="I31" s="61">
        <f t="shared" si="0"/>
        <v>0</v>
      </c>
      <c r="K31" s="62">
        <f t="shared" si="1"/>
        <v>0</v>
      </c>
      <c r="M31" s="61">
        <v>0</v>
      </c>
      <c r="N31" s="61"/>
      <c r="O31" s="61">
        <f>IFERROR(VLOOKUP(A31,'درآمد ناشی از تغییر قیمت اوراق '!$A$9:$Q$30,17,0),0)</f>
        <v>0</v>
      </c>
      <c r="P31" s="61"/>
      <c r="Q31" s="61">
        <f>IFERROR(VLOOKUP(A31,'درآمد ناشی از فروش '!$A$9:$Q$37,17,0),0)</f>
        <v>-9066155978</v>
      </c>
      <c r="R31" s="61"/>
      <c r="S31" s="61">
        <f t="shared" si="2"/>
        <v>-9066155978</v>
      </c>
      <c r="U31" s="62">
        <f>S31/'جمع درآمدها'!$J$5</f>
        <v>-1.1062213900900722E-2</v>
      </c>
      <c r="W31" s="178"/>
      <c r="X31"/>
      <c r="Y31" s="52"/>
    </row>
    <row r="32" spans="1:25" s="60" customFormat="1" ht="51" customHeight="1">
      <c r="A32" s="161" t="s">
        <v>79</v>
      </c>
      <c r="B32" s="161"/>
      <c r="C32" s="60">
        <v>0</v>
      </c>
      <c r="E32" s="60">
        <f>IFERROR(VLOOKUP(A32,'درآمد ناشی از تغییر قیمت اوراق '!$A$9:$Q$30,9,0),0)</f>
        <v>0</v>
      </c>
      <c r="F32" s="61"/>
      <c r="G32" s="196">
        <f>IFERROR(VLOOKUP(A32,'درآمد ناشی از فروش '!$A$9:$Q$35,9,0),0)</f>
        <v>0</v>
      </c>
      <c r="H32" s="61"/>
      <c r="I32" s="61">
        <f t="shared" si="0"/>
        <v>0</v>
      </c>
      <c r="K32" s="62">
        <f t="shared" si="1"/>
        <v>0</v>
      </c>
      <c r="M32" s="61">
        <v>34465000000</v>
      </c>
      <c r="N32" s="61"/>
      <c r="O32" s="61">
        <f>IFERROR(VLOOKUP(A32,'درآمد ناشی از تغییر قیمت اوراق '!$A$9:$Q$30,17,0),0)</f>
        <v>-2996590203</v>
      </c>
      <c r="P32" s="61"/>
      <c r="Q32" s="61">
        <f>IFERROR(VLOOKUP(A32,'درآمد ناشی از فروش '!$A$9:$Q$37,17,0),0)</f>
        <v>-2166686597</v>
      </c>
      <c r="R32" s="61"/>
      <c r="S32" s="61">
        <f t="shared" si="2"/>
        <v>29301723200</v>
      </c>
      <c r="U32" s="62">
        <f>S32/'جمع درآمدها'!$J$5</f>
        <v>3.5752961948807227E-2</v>
      </c>
      <c r="W32" s="178"/>
      <c r="X32"/>
      <c r="Y32" s="52"/>
    </row>
    <row r="33" spans="1:27" s="60" customFormat="1" ht="51" customHeight="1">
      <c r="A33" s="161" t="s">
        <v>67</v>
      </c>
      <c r="B33" s="161"/>
      <c r="C33" s="60">
        <v>0</v>
      </c>
      <c r="E33" s="60">
        <f>IFERROR(VLOOKUP(A33,'درآمد ناشی از تغییر قیمت اوراق '!$A$9:$Q$30,9,0),0)</f>
        <v>0</v>
      </c>
      <c r="F33" s="61"/>
      <c r="G33" s="196">
        <f>IFERROR(VLOOKUP(A33,'درآمد ناشی از فروش '!$A$9:$Q$35,9,0),0)</f>
        <v>0</v>
      </c>
      <c r="H33" s="61"/>
      <c r="I33" s="61">
        <f t="shared" si="0"/>
        <v>0</v>
      </c>
      <c r="K33" s="62">
        <f t="shared" si="1"/>
        <v>0</v>
      </c>
      <c r="M33" s="61">
        <v>1148000000</v>
      </c>
      <c r="N33" s="61"/>
      <c r="O33" s="61">
        <f>IFERROR(VLOOKUP(A33,'درآمد ناشی از تغییر قیمت اوراق '!$A$9:$Q$30,17,0),0)</f>
        <v>0</v>
      </c>
      <c r="P33" s="61"/>
      <c r="Q33" s="61">
        <f>IFERROR(VLOOKUP(A33,'درآمد ناشی از فروش '!$A$9:$Q$37,17,0),0)</f>
        <v>-10874770427</v>
      </c>
      <c r="R33" s="61"/>
      <c r="S33" s="61">
        <f t="shared" si="2"/>
        <v>-9726770427</v>
      </c>
      <c r="U33" s="62">
        <f>S33/'جمع درآمدها'!$J$5</f>
        <v>-1.1868273090550335E-2</v>
      </c>
      <c r="W33" s="178"/>
      <c r="X33"/>
      <c r="Y33" s="52"/>
    </row>
    <row r="34" spans="1:27" s="52" customFormat="1" ht="51" customHeight="1">
      <c r="A34" s="161" t="s">
        <v>68</v>
      </c>
      <c r="B34" s="161"/>
      <c r="C34" s="60">
        <v>0</v>
      </c>
      <c r="E34" s="60">
        <f>IFERROR(VLOOKUP(A34,'درآمد ناشی از تغییر قیمت اوراق '!$A$9:$Q$30,9,0),0)</f>
        <v>4017950100</v>
      </c>
      <c r="G34" s="196">
        <f>IFERROR(VLOOKUP(A34,'درآمد ناشی از فروش '!$A$9:$Q$35,9,0),0)</f>
        <v>0</v>
      </c>
      <c r="I34" s="61">
        <f t="shared" si="0"/>
        <v>4017950100</v>
      </c>
      <c r="K34" s="62">
        <f t="shared" si="1"/>
        <v>1.0508061350823031E-2</v>
      </c>
      <c r="M34" s="61">
        <v>2509621622</v>
      </c>
      <c r="O34" s="61">
        <f>IFERROR(VLOOKUP(A34,'درآمد ناشی از تغییر قیمت اوراق '!$A$9:$Q$30,17,0),0)</f>
        <v>-6173488114</v>
      </c>
      <c r="P34" s="61"/>
      <c r="Q34" s="61">
        <f>IFERROR(VLOOKUP(A34,'درآمد ناشی از فروش '!$A$9:$Q$37,17,0),0)</f>
        <v>-648583624</v>
      </c>
      <c r="S34" s="61">
        <f t="shared" si="2"/>
        <v>-4312450116</v>
      </c>
      <c r="U34" s="62">
        <f>S34/'جمع درآمدها'!$J$5</f>
        <v>-5.2619043546038727E-3</v>
      </c>
      <c r="V34" s="60"/>
      <c r="X34"/>
      <c r="AA34" s="66">
        <f>SUM(W34:Z34)</f>
        <v>0</v>
      </c>
    </row>
    <row r="35" spans="1:27" s="52" customFormat="1" ht="51" customHeight="1">
      <c r="A35" s="161" t="s">
        <v>78</v>
      </c>
      <c r="B35" s="161"/>
      <c r="C35" s="60">
        <v>0</v>
      </c>
      <c r="E35" s="60">
        <f>IFERROR(VLOOKUP(A35,'درآمد ناشی از تغییر قیمت اوراق '!$A$9:$Q$30,9,0),0)</f>
        <v>13453188014</v>
      </c>
      <c r="F35" s="148"/>
      <c r="G35" s="196">
        <f>IFERROR(VLOOKUP(A35,'درآمد ناشی از فروش '!$A$9:$Q$35,9,0),0)</f>
        <v>0</v>
      </c>
      <c r="I35" s="61">
        <f t="shared" si="0"/>
        <v>13453188014</v>
      </c>
      <c r="J35" s="60"/>
      <c r="K35" s="62">
        <f t="shared" si="1"/>
        <v>3.5183842879300334E-2</v>
      </c>
      <c r="L35" s="60"/>
      <c r="M35" s="61">
        <v>11310000000</v>
      </c>
      <c r="O35" s="61">
        <f>IFERROR(VLOOKUP(A35,'درآمد ناشی از تغییر قیمت اوراق '!$A$9:$Q$30,17,0),0)</f>
        <v>6283766486</v>
      </c>
      <c r="P35" s="61"/>
      <c r="Q35" s="61">
        <f>IFERROR(VLOOKUP(A35,'درآمد ناشی از فروش '!$A$9:$Q$37,17,0),0)</f>
        <v>-9633323974</v>
      </c>
      <c r="R35" s="148"/>
      <c r="S35" s="61">
        <f t="shared" si="2"/>
        <v>7960442512</v>
      </c>
      <c r="T35" s="60"/>
      <c r="U35" s="62">
        <f>S35/'جمع درآمدها'!$J$5</f>
        <v>9.7130600915376689E-3</v>
      </c>
      <c r="V35" s="60"/>
      <c r="X35"/>
      <c r="AA35" s="66"/>
    </row>
    <row r="36" spans="1:27" s="52" customFormat="1" ht="51" customHeight="1">
      <c r="A36" s="161" t="s">
        <v>140</v>
      </c>
      <c r="B36" s="161"/>
      <c r="C36" s="60">
        <v>0</v>
      </c>
      <c r="E36" s="60">
        <f>IFERROR(VLOOKUP(A36,'درآمد ناشی از تغییر قیمت اوراق '!$A$9:$Q$30,9,0),0)</f>
        <v>0</v>
      </c>
      <c r="F36" s="148"/>
      <c r="G36" s="196">
        <f>IFERROR(VLOOKUP(A36,'درآمد ناشی از فروش '!$A$9:$Q$35,9,0),0)</f>
        <v>0</v>
      </c>
      <c r="I36" s="61">
        <f t="shared" si="0"/>
        <v>0</v>
      </c>
      <c r="J36" s="60"/>
      <c r="K36" s="62">
        <f t="shared" si="1"/>
        <v>0</v>
      </c>
      <c r="L36" s="60"/>
      <c r="M36" s="61">
        <v>0</v>
      </c>
      <c r="O36" s="61">
        <f>IFERROR(VLOOKUP(A36,'درآمد ناشی از تغییر قیمت اوراق '!$A$9:$Q$30,17,0),0)</f>
        <v>0</v>
      </c>
      <c r="P36" s="61"/>
      <c r="Q36" s="61">
        <f>IFERROR(VLOOKUP(A36,'درآمد ناشی از فروش '!$A$9:$Q$37,17,0),0)</f>
        <v>563723</v>
      </c>
      <c r="R36" s="148"/>
      <c r="S36" s="61">
        <f t="shared" si="2"/>
        <v>563723</v>
      </c>
      <c r="T36" s="60"/>
      <c r="U36" s="62">
        <f>S36/'جمع درآمدها'!$J$5</f>
        <v>6.8783555257485533E-7</v>
      </c>
      <c r="V36" s="60"/>
      <c r="X36"/>
      <c r="AA36" s="66"/>
    </row>
    <row r="37" spans="1:27" s="148" customFormat="1" ht="51" customHeight="1">
      <c r="A37" s="161" t="s">
        <v>101</v>
      </c>
      <c r="B37" s="161"/>
      <c r="C37" s="60">
        <v>0</v>
      </c>
      <c r="E37" s="60">
        <f>IFERROR(VLOOKUP(A37,'درآمد ناشی از تغییر قیمت اوراق '!$A$9:$Q$30,9,0),0)</f>
        <v>28628525214</v>
      </c>
      <c r="G37" s="196">
        <f>IFERROR(VLOOKUP(A37,'درآمد ناشی از فروش '!$A$9:$Q$35,9,0),0)</f>
        <v>0</v>
      </c>
      <c r="I37" s="61">
        <f t="shared" si="0"/>
        <v>28628525214</v>
      </c>
      <c r="K37" s="62">
        <f t="shared" si="1"/>
        <v>7.4871586715896762E-2</v>
      </c>
      <c r="M37" s="61">
        <v>19152000000</v>
      </c>
      <c r="O37" s="61">
        <f>IFERROR(VLOOKUP(A37,'درآمد ناشی از تغییر قیمت اوراق '!$A$9:$Q$30,17,0),0)</f>
        <v>-56677209249</v>
      </c>
      <c r="P37" s="61"/>
      <c r="Q37" s="61">
        <f>IFERROR(VLOOKUP(A37,'درآمد ناشی از فروش '!$A$9:$Q$37,17,0),0)</f>
        <v>-234124428</v>
      </c>
      <c r="S37" s="61">
        <f t="shared" si="2"/>
        <v>-37759333677</v>
      </c>
      <c r="U37" s="62">
        <f>S37/'جمع درآمدها'!$J$5</f>
        <v>-4.6072649412171651E-2</v>
      </c>
      <c r="X37"/>
    </row>
    <row r="38" spans="1:27" s="67" customFormat="1" ht="51" customHeight="1">
      <c r="A38" s="161" t="s">
        <v>106</v>
      </c>
      <c r="B38" s="161"/>
      <c r="C38" s="60">
        <v>0</v>
      </c>
      <c r="E38" s="60">
        <f>IFERROR(VLOOKUP(A38,'درآمد ناشی از تغییر قیمت اوراق '!$A$9:$Q$30,9,0),0)</f>
        <v>0</v>
      </c>
      <c r="G38" s="196">
        <f>IFERROR(VLOOKUP(A38,'درآمد ناشی از فروش '!$A$9:$Q$35,9,0),0)</f>
        <v>0</v>
      </c>
      <c r="I38" s="61">
        <f t="shared" si="0"/>
        <v>0</v>
      </c>
      <c r="K38" s="62">
        <f t="shared" si="1"/>
        <v>0</v>
      </c>
      <c r="M38" s="61">
        <v>0</v>
      </c>
      <c r="O38" s="61">
        <f>IFERROR(VLOOKUP(A38,'درآمد ناشی از تغییر قیمت اوراق '!$A$9:$Q$30,17,0),0)</f>
        <v>0</v>
      </c>
      <c r="P38" s="61"/>
      <c r="Q38" s="61">
        <f>IFERROR(VLOOKUP(A38,'درآمد ناشی از فروش '!$A$9:$Q$37,17,0),0)</f>
        <v>0</v>
      </c>
      <c r="S38" s="61">
        <f t="shared" si="2"/>
        <v>0</v>
      </c>
      <c r="U38" s="62">
        <f>S38/'جمع درآمدها'!$J$5</f>
        <v>0</v>
      </c>
      <c r="X38"/>
    </row>
    <row r="39" spans="1:27" s="67" customFormat="1" ht="42.75">
      <c r="A39" s="161" t="s">
        <v>64</v>
      </c>
      <c r="B39" s="161"/>
      <c r="C39" s="60">
        <v>0</v>
      </c>
      <c r="E39" s="60">
        <f>IFERROR(VLOOKUP(A39,'درآمد ناشی از تغییر قیمت اوراق '!$A$9:$Q$30,9,0),0)</f>
        <v>0</v>
      </c>
      <c r="G39" s="196">
        <f>IFERROR(VLOOKUP(A39,'درآمد ناشی از فروش '!$A$9:$Q$35,9,0),0)</f>
        <v>0</v>
      </c>
      <c r="I39" s="61">
        <f t="shared" si="0"/>
        <v>0</v>
      </c>
      <c r="K39" s="62">
        <f t="shared" si="1"/>
        <v>0</v>
      </c>
      <c r="M39" s="61">
        <v>0</v>
      </c>
      <c r="O39" s="61">
        <f>IFERROR(VLOOKUP(A39,'درآمد ناشی از تغییر قیمت اوراق '!$A$9:$Q$30,17,0),0)</f>
        <v>0</v>
      </c>
      <c r="P39" s="61"/>
      <c r="Q39" s="61">
        <f>IFERROR(VLOOKUP(A39,'درآمد ناشی از فروش '!$A$9:$Q$37,17,0),0)</f>
        <v>590727092</v>
      </c>
      <c r="S39" s="61">
        <f t="shared" si="2"/>
        <v>590727092</v>
      </c>
      <c r="U39" s="62">
        <f>S39/'جمع درآمدها'!$J$5</f>
        <v>7.2078502340113394E-4</v>
      </c>
      <c r="X39"/>
    </row>
    <row r="40" spans="1:27" s="67" customFormat="1" ht="42.75">
      <c r="A40" s="161" t="s">
        <v>133</v>
      </c>
      <c r="B40" s="161"/>
      <c r="C40" s="60">
        <v>14159712794</v>
      </c>
      <c r="E40" s="60">
        <f>IFERROR(VLOOKUP(A40,'درآمد ناشی از تغییر قیمت اوراق '!$A$9:$Q$30,9,0),0)</f>
        <v>5715787500</v>
      </c>
      <c r="G40" s="196">
        <f>IFERROR(VLOOKUP(A40,'درآمد ناشی از فروش '!$A$9:$Q$35,9,0),0)</f>
        <v>0</v>
      </c>
      <c r="I40" s="61">
        <f t="shared" si="0"/>
        <v>19875500294</v>
      </c>
      <c r="K40" s="62">
        <f t="shared" si="1"/>
        <v>5.197998264529298E-2</v>
      </c>
      <c r="M40" s="61">
        <v>14159712794</v>
      </c>
      <c r="O40" s="61">
        <f>IFERROR(VLOOKUP(A40,'درآمد ناشی از تغییر قیمت اوراق '!$A$9:$Q$30,17,0),0)</f>
        <v>15412057681</v>
      </c>
      <c r="P40" s="61"/>
      <c r="Q40" s="61">
        <f>IFERROR(VLOOKUP(A40,'درآمد ناشی از فروش '!$A$9:$Q$37,17,0),0)</f>
        <v>0</v>
      </c>
      <c r="S40" s="61">
        <f t="shared" si="2"/>
        <v>29571770475</v>
      </c>
      <c r="U40" s="62">
        <f>S40/'جمع درآمدها'!$J$5</f>
        <v>3.608246441122398E-2</v>
      </c>
      <c r="X40"/>
    </row>
    <row r="41" spans="1:27" s="67" customFormat="1" ht="42.75">
      <c r="A41" s="161" t="s">
        <v>132</v>
      </c>
      <c r="B41" s="161"/>
      <c r="C41" s="60">
        <v>0</v>
      </c>
      <c r="E41" s="60">
        <f>IFERROR(VLOOKUP(A41,'درآمد ناشی از تغییر قیمت اوراق '!$A$9:$Q$30,9,0),0)</f>
        <v>9393772500</v>
      </c>
      <c r="G41" s="196">
        <f>IFERROR(VLOOKUP(A41,'درآمد ناشی از فروش '!$A$9:$Q$35,9,0),0)</f>
        <v>0</v>
      </c>
      <c r="I41" s="61">
        <f t="shared" si="0"/>
        <v>9393772500</v>
      </c>
      <c r="K41" s="62">
        <f t="shared" si="1"/>
        <v>2.4567337893438311E-2</v>
      </c>
      <c r="M41" s="61">
        <v>0</v>
      </c>
      <c r="O41" s="61">
        <f>IFERROR(VLOOKUP(A41,'درآمد ناشی از تغییر قیمت اوراق '!$A$9:$Q$30,17,0),0)</f>
        <v>9689059001</v>
      </c>
      <c r="P41" s="61"/>
      <c r="Q41" s="61">
        <f>IFERROR(VLOOKUP(A41,'درآمد ناشی از فروش '!$A$9:$Q$37,17,0),0)</f>
        <v>0</v>
      </c>
      <c r="S41" s="61">
        <f t="shared" si="2"/>
        <v>9689059001</v>
      </c>
      <c r="U41" s="62">
        <f>S41/'جمع درآمدها'!$J$5</f>
        <v>1.1822258896449516E-2</v>
      </c>
      <c r="X41"/>
    </row>
    <row r="42" spans="1:27" s="67" customFormat="1" ht="42.75">
      <c r="A42" s="161" t="s">
        <v>143</v>
      </c>
      <c r="B42" s="161"/>
      <c r="C42" s="60">
        <v>0</v>
      </c>
      <c r="E42" s="60">
        <f>IFERROR(VLOOKUP(A42,'درآمد ناشی از تغییر قیمت اوراق '!$A$9:$Q$30,9,0),0)</f>
        <v>1431432000</v>
      </c>
      <c r="G42" s="196">
        <f>IFERROR(VLOOKUP(A42,'درآمد ناشی از فروش '!$A$9:$Q$35,9,0),0)</f>
        <v>0</v>
      </c>
      <c r="I42" s="61">
        <f t="shared" si="0"/>
        <v>1431432000</v>
      </c>
      <c r="K42" s="62">
        <f t="shared" si="1"/>
        <v>3.7435943456667902E-3</v>
      </c>
      <c r="M42" s="61">
        <v>0</v>
      </c>
      <c r="O42" s="61">
        <f>IFERROR(VLOOKUP(A42,'درآمد ناشی از تغییر قیمت اوراق '!$A$9:$Q$30,17,0),0)</f>
        <v>1726024670</v>
      </c>
      <c r="P42" s="61"/>
      <c r="Q42" s="61">
        <f>IFERROR(VLOOKUP(A42,'درآمد ناشی از فروش '!$A$9:$Q$37,17,0),0)</f>
        <v>0</v>
      </c>
      <c r="S42" s="61">
        <f t="shared" si="2"/>
        <v>1726024670</v>
      </c>
      <c r="U42" s="62">
        <f>S42/'جمع درآمدها'!$J$5</f>
        <v>2.1060363558827338E-3</v>
      </c>
      <c r="X42"/>
    </row>
    <row r="43" spans="1:27" s="67" customFormat="1" ht="42.75">
      <c r="A43" s="161" t="s">
        <v>153</v>
      </c>
      <c r="B43" s="161"/>
      <c r="C43" s="60"/>
      <c r="E43" s="60">
        <f>IFERROR(VLOOKUP(A43,'درآمد ناشی از تغییر قیمت اوراق '!$A$9:$Q$30,9,0),0)</f>
        <v>45737880</v>
      </c>
      <c r="G43" s="196"/>
      <c r="I43" s="61">
        <f t="shared" si="0"/>
        <v>45737880</v>
      </c>
      <c r="K43" s="62">
        <f t="shared" si="1"/>
        <v>1.1961732653090483E-4</v>
      </c>
      <c r="M43" s="61">
        <v>0</v>
      </c>
      <c r="O43" s="61">
        <f>IFERROR(VLOOKUP(A43,'درآمد ناشی از تغییر قیمت اوراق '!$A$9:$Q$30,17,0),0)</f>
        <v>45737880</v>
      </c>
      <c r="P43" s="61"/>
      <c r="Q43" s="61">
        <f>IFERROR(VLOOKUP(A43,'درآمد ناشی از فروش '!$A$9:$Q$37,17,0),0)</f>
        <v>0</v>
      </c>
      <c r="S43" s="61">
        <f t="shared" si="2"/>
        <v>45737880</v>
      </c>
      <c r="U43" s="62">
        <f>S43/'جمع درآمدها'!$J$5</f>
        <v>5.5807799155617959E-5</v>
      </c>
      <c r="X43"/>
    </row>
    <row r="44" spans="1:27" s="67" customFormat="1" ht="43.5" thickBot="1">
      <c r="C44" s="64">
        <f>SUM(C10:C43)</f>
        <v>14159712794</v>
      </c>
      <c r="D44" s="64">
        <f t="shared" ref="D44" si="3">SUM(D10:D43)</f>
        <v>0</v>
      </c>
      <c r="E44" s="64">
        <f>SUM(E10:E43)</f>
        <v>265088693665</v>
      </c>
      <c r="F44" s="64">
        <f t="shared" ref="F44:R44" si="4">SUM(F10:F43)</f>
        <v>0</v>
      </c>
      <c r="G44" s="64">
        <f>SUM(G10:G43)</f>
        <v>100356539334</v>
      </c>
      <c r="H44" s="64">
        <f t="shared" si="4"/>
        <v>0</v>
      </c>
      <c r="I44" s="64">
        <f>SUM(I10:I43)</f>
        <v>379604945793</v>
      </c>
      <c r="J44" s="64">
        <f t="shared" si="4"/>
        <v>0</v>
      </c>
      <c r="K44" s="228">
        <f>SUM(K10:K43)</f>
        <v>0.99277292156233998</v>
      </c>
      <c r="L44" s="64">
        <f t="shared" si="4"/>
        <v>0</v>
      </c>
      <c r="M44" s="64">
        <f>SUM(M10:M43)</f>
        <v>332007239525</v>
      </c>
      <c r="N44" s="64">
        <f t="shared" si="4"/>
        <v>0</v>
      </c>
      <c r="O44" s="64">
        <f>SUM(O10:O43)</f>
        <v>387979592592</v>
      </c>
      <c r="P44" s="64">
        <f t="shared" si="4"/>
        <v>0</v>
      </c>
      <c r="Q44" s="64">
        <f>SUM(Q10:Q43)</f>
        <v>80325320828</v>
      </c>
      <c r="R44" s="64">
        <f t="shared" si="4"/>
        <v>0</v>
      </c>
      <c r="S44" s="64">
        <f>SUM(S10:S43)</f>
        <v>800312152945</v>
      </c>
      <c r="T44" s="60"/>
      <c r="U44" s="65">
        <f>SUM(U10:U43)</f>
        <v>0.97651355710747323</v>
      </c>
      <c r="X44"/>
    </row>
    <row r="45" spans="1:27" s="67" customFormat="1" ht="37.5" thickTop="1">
      <c r="C45" s="155">
        <v>0</v>
      </c>
      <c r="X45"/>
    </row>
    <row r="46" spans="1:27" s="67" customFormat="1" ht="36.75">
      <c r="C46" s="155"/>
      <c r="X46"/>
    </row>
    <row r="47" spans="1:27" s="67" customFormat="1" ht="36.75">
      <c r="C47" s="155"/>
      <c r="X47"/>
    </row>
    <row r="48" spans="1:27" s="67" customFormat="1" ht="36.75">
      <c r="C48" s="155"/>
      <c r="X48"/>
    </row>
    <row r="49" spans="1:24" s="67" customFormat="1" ht="36.75">
      <c r="C49" s="155"/>
      <c r="X49"/>
    </row>
    <row r="50" spans="1:24" s="67" customFormat="1" ht="36.75">
      <c r="C50" s="155"/>
      <c r="X50"/>
    </row>
    <row r="51" spans="1:24" s="67" customFormat="1" ht="36.75">
      <c r="C51" s="155"/>
      <c r="X51"/>
    </row>
    <row r="52" spans="1:24" s="67" customFormat="1" ht="36.75">
      <c r="C52" s="155"/>
      <c r="X52"/>
    </row>
    <row r="53" spans="1:24" s="67" customFormat="1" ht="42.75">
      <c r="A53" s="161"/>
      <c r="C53" s="155"/>
      <c r="X53"/>
    </row>
    <row r="54" spans="1:24" s="67" customFormat="1" ht="36.75">
      <c r="C54" s="155"/>
      <c r="D54" s="40"/>
      <c r="E54" s="40"/>
      <c r="F54" s="40"/>
      <c r="G54" s="40"/>
      <c r="H54" s="40"/>
      <c r="I54" s="40"/>
      <c r="J54" s="40"/>
      <c r="K54" s="57"/>
      <c r="L54" s="40"/>
      <c r="M54" s="40"/>
      <c r="N54" s="40"/>
      <c r="O54" s="40"/>
      <c r="P54" s="40"/>
      <c r="Q54" s="40"/>
      <c r="R54" s="40"/>
      <c r="S54" s="40"/>
      <c r="T54" s="40"/>
      <c r="U54" s="57"/>
      <c r="X54"/>
    </row>
    <row r="55" spans="1:24" s="67" customFormat="1" ht="36.75">
      <c r="C55" s="155"/>
      <c r="D55" s="40"/>
      <c r="E55" s="40"/>
      <c r="F55" s="40"/>
      <c r="G55" s="40"/>
      <c r="H55" s="40"/>
      <c r="I55" s="40"/>
      <c r="J55" s="40"/>
      <c r="K55" s="57"/>
      <c r="L55" s="40"/>
      <c r="M55" s="40"/>
      <c r="N55" s="40"/>
      <c r="O55" s="40"/>
      <c r="P55" s="40"/>
      <c r="Q55" s="40"/>
      <c r="R55" s="40"/>
      <c r="S55" s="40"/>
      <c r="T55" s="40"/>
      <c r="U55" s="57"/>
      <c r="X55"/>
    </row>
    <row r="56" spans="1:24" s="67" customFormat="1" ht="42.75">
      <c r="A56" s="161"/>
      <c r="C56" s="155"/>
      <c r="D56" s="40"/>
      <c r="E56" s="40"/>
      <c r="F56" s="40"/>
      <c r="G56" s="40"/>
      <c r="H56" s="40"/>
      <c r="I56" s="40"/>
      <c r="J56" s="40"/>
      <c r="K56" s="57"/>
      <c r="L56" s="40"/>
      <c r="M56" s="40"/>
      <c r="N56" s="40"/>
      <c r="O56" s="40"/>
      <c r="P56" s="40"/>
      <c r="Q56" s="40"/>
      <c r="R56" s="40"/>
      <c r="S56" s="40"/>
      <c r="T56" s="40"/>
      <c r="U56" s="57"/>
      <c r="X56"/>
    </row>
    <row r="57" spans="1:24" s="67" customFormat="1" ht="36.75">
      <c r="C57" s="155"/>
      <c r="D57" s="40"/>
      <c r="E57" s="40"/>
      <c r="F57" s="40"/>
      <c r="G57" s="40"/>
      <c r="H57" s="40"/>
      <c r="I57" s="40"/>
      <c r="J57" s="40"/>
      <c r="K57" s="57"/>
      <c r="L57" s="40"/>
      <c r="M57" s="40"/>
      <c r="N57" s="40"/>
      <c r="O57" s="40"/>
      <c r="P57" s="40"/>
      <c r="Q57" s="40"/>
      <c r="R57" s="40"/>
      <c r="S57" s="40"/>
      <c r="T57" s="40"/>
      <c r="U57" s="57"/>
      <c r="X57"/>
    </row>
    <row r="58" spans="1:24" s="67" customFormat="1" ht="36.75">
      <c r="C58" s="155"/>
      <c r="D58" s="40"/>
      <c r="E58" s="40"/>
      <c r="F58" s="40"/>
      <c r="G58" s="40"/>
      <c r="H58" s="40"/>
      <c r="I58" s="40"/>
      <c r="J58" s="40"/>
      <c r="K58" s="57"/>
      <c r="L58" s="40"/>
      <c r="M58" s="40"/>
      <c r="N58" s="40"/>
      <c r="O58" s="40"/>
      <c r="P58" s="40"/>
      <c r="Q58" s="40"/>
      <c r="R58" s="40"/>
      <c r="S58" s="40"/>
      <c r="T58" s="40"/>
      <c r="U58" s="57"/>
      <c r="X58"/>
    </row>
    <row r="59" spans="1:24" s="67" customFormat="1" ht="36.75">
      <c r="C59" s="155"/>
      <c r="D59" s="40"/>
      <c r="E59" s="40"/>
      <c r="F59" s="40"/>
      <c r="G59" s="40"/>
      <c r="H59" s="40"/>
      <c r="I59" s="40"/>
      <c r="J59" s="40"/>
      <c r="K59" s="57"/>
      <c r="L59" s="40"/>
      <c r="M59" s="40"/>
      <c r="N59" s="40"/>
      <c r="O59" s="40"/>
      <c r="P59" s="40"/>
      <c r="Q59" s="40"/>
      <c r="R59" s="40"/>
      <c r="S59" s="40"/>
      <c r="T59" s="40"/>
      <c r="U59" s="57"/>
    </row>
    <row r="60" spans="1:24" ht="36.75">
      <c r="A60" s="67"/>
      <c r="C60" s="155"/>
    </row>
    <row r="61" spans="1:24">
      <c r="C61" s="155"/>
    </row>
    <row r="62" spans="1:24">
      <c r="C62" s="155"/>
    </row>
    <row r="63" spans="1:24">
      <c r="C63" s="155"/>
    </row>
    <row r="64" spans="1:24">
      <c r="C64" s="155"/>
    </row>
    <row r="65" spans="3:3">
      <c r="C65" s="155"/>
    </row>
    <row r="66" spans="3:3">
      <c r="C66" s="155"/>
    </row>
    <row r="67" spans="3:3">
      <c r="C67" s="155"/>
    </row>
    <row r="68" spans="3:3">
      <c r="C68" s="155"/>
    </row>
    <row r="69" spans="3:3">
      <c r="C69" s="155"/>
    </row>
    <row r="70" spans="3:3">
      <c r="C70" s="156"/>
    </row>
  </sheetData>
  <sortState xmlns:xlrd2="http://schemas.microsoft.com/office/spreadsheetml/2017/richdata2" ref="X16:X58">
    <sortCondition descending="1" ref="X16:X58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C9" sqref="C9"/>
    </sheetView>
  </sheetViews>
  <sheetFormatPr defaultColWidth="9.140625" defaultRowHeight="27.75"/>
  <cols>
    <col min="1" max="1" width="42" style="24" bestFit="1" customWidth="1"/>
    <col min="2" max="2" width="1" style="24" customWidth="1"/>
    <col min="3" max="3" width="20.28515625" style="24" customWidth="1"/>
    <col min="4" max="4" width="1" style="24" customWidth="1"/>
    <col min="5" max="5" width="24" style="24" bestFit="1" customWidth="1"/>
    <col min="6" max="6" width="1" style="24" customWidth="1"/>
    <col min="7" max="7" width="21.28515625" style="24" bestFit="1" customWidth="1"/>
    <col min="8" max="8" width="1" style="24" customWidth="1"/>
    <col min="9" max="9" width="21.28515625" style="24" bestFit="1" customWidth="1"/>
    <col min="10" max="10" width="1" style="24" customWidth="1"/>
    <col min="11" max="11" width="20.7109375" style="24" customWidth="1"/>
    <col min="12" max="12" width="1" style="24" customWidth="1"/>
    <col min="13" max="13" width="24" style="24" bestFit="1" customWidth="1"/>
    <col min="14" max="14" width="1" style="24" customWidth="1"/>
    <col min="15" max="15" width="20.5703125" style="24" bestFit="1" customWidth="1"/>
    <col min="16" max="16" width="1" style="24" customWidth="1"/>
    <col min="17" max="17" width="20.5703125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8" ht="30">
      <c r="A2" s="265" t="s">
        <v>51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</row>
    <row r="3" spans="1:18" ht="30">
      <c r="A3" s="265" t="str">
        <f>'سرمایه‌گذاری در سهام '!A3:U3</f>
        <v>صورت وضعیت درآمدها</v>
      </c>
      <c r="B3" s="265"/>
      <c r="C3" s="265" t="s">
        <v>18</v>
      </c>
      <c r="D3" s="265" t="s">
        <v>18</v>
      </c>
      <c r="E3" s="265" t="s">
        <v>18</v>
      </c>
      <c r="F3" s="265" t="s">
        <v>18</v>
      </c>
      <c r="G3" s="265" t="s">
        <v>18</v>
      </c>
      <c r="H3" s="265"/>
      <c r="I3" s="265"/>
      <c r="J3" s="265"/>
      <c r="K3" s="265"/>
      <c r="L3" s="265"/>
      <c r="M3" s="265"/>
      <c r="N3" s="265"/>
      <c r="O3" s="265"/>
      <c r="P3" s="265"/>
      <c r="Q3" s="265"/>
    </row>
    <row r="4" spans="1:18" ht="30">
      <c r="A4" s="265" t="str">
        <f>'سرمایه‌گذاری در سهام '!A4:U4</f>
        <v>برای ماه منتهی به 1403/09/30</v>
      </c>
      <c r="B4" s="265"/>
      <c r="C4" s="265">
        <f>'سرمایه‌گذاری در سهام '!A4:U4</f>
        <v>0</v>
      </c>
      <c r="D4" s="265" t="s">
        <v>46</v>
      </c>
      <c r="E4" s="265" t="s">
        <v>46</v>
      </c>
      <c r="F4" s="265" t="s">
        <v>46</v>
      </c>
      <c r="G4" s="265" t="s">
        <v>46</v>
      </c>
      <c r="H4" s="265"/>
      <c r="I4" s="265"/>
      <c r="J4" s="265"/>
      <c r="K4" s="265"/>
      <c r="L4" s="265"/>
      <c r="M4" s="265"/>
      <c r="N4" s="265"/>
      <c r="O4" s="265"/>
      <c r="P4" s="265"/>
      <c r="Q4" s="265"/>
    </row>
    <row r="5" spans="1:18" ht="30"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8" ht="32.25">
      <c r="A6" s="266" t="s">
        <v>62</v>
      </c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</row>
    <row r="7" spans="1:18" ht="32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8" ht="30">
      <c r="A8" s="265" t="s">
        <v>22</v>
      </c>
      <c r="C8" s="265" t="str">
        <f>'درآمد ناشی از فروش '!C7</f>
        <v>طی آذر ماه</v>
      </c>
      <c r="D8" s="265" t="s">
        <v>20</v>
      </c>
      <c r="E8" s="265" t="s">
        <v>20</v>
      </c>
      <c r="F8" s="265" t="s">
        <v>20</v>
      </c>
      <c r="G8" s="265" t="s">
        <v>20</v>
      </c>
      <c r="H8" s="265" t="s">
        <v>20</v>
      </c>
      <c r="I8" s="265" t="s">
        <v>20</v>
      </c>
      <c r="K8" s="265" t="str">
        <f>'درآمد ناشی از فروش '!K7</f>
        <v>از ابتدای سال مالی تا پایان آذر ماه</v>
      </c>
      <c r="L8" s="265" t="s">
        <v>21</v>
      </c>
      <c r="M8" s="265" t="s">
        <v>21</v>
      </c>
      <c r="N8" s="265" t="s">
        <v>21</v>
      </c>
      <c r="O8" s="265" t="s">
        <v>21</v>
      </c>
      <c r="P8" s="265" t="s">
        <v>21</v>
      </c>
      <c r="Q8" s="265" t="s">
        <v>21</v>
      </c>
    </row>
    <row r="9" spans="1:18" ht="72.75" customHeight="1" thickBot="1">
      <c r="A9" s="265" t="s">
        <v>22</v>
      </c>
      <c r="C9" s="27" t="s">
        <v>47</v>
      </c>
      <c r="D9" s="28"/>
      <c r="E9" s="27" t="s">
        <v>38</v>
      </c>
      <c r="F9" s="28"/>
      <c r="G9" s="27" t="s">
        <v>39</v>
      </c>
      <c r="H9" s="28"/>
      <c r="I9" s="27" t="s">
        <v>48</v>
      </c>
      <c r="J9" s="28"/>
      <c r="K9" s="27" t="s">
        <v>47</v>
      </c>
      <c r="L9" s="28"/>
      <c r="M9" s="27" t="s">
        <v>38</v>
      </c>
      <c r="N9" s="28"/>
      <c r="O9" s="27" t="s">
        <v>39</v>
      </c>
      <c r="P9" s="28"/>
      <c r="Q9" s="27" t="s">
        <v>48</v>
      </c>
    </row>
    <row r="10" spans="1:18" ht="30" customHeight="1">
      <c r="A10" s="2"/>
      <c r="B10" s="1"/>
      <c r="C10" s="21">
        <v>0</v>
      </c>
      <c r="D10" s="5"/>
      <c r="E10" s="21">
        <v>0</v>
      </c>
      <c r="F10" s="21"/>
      <c r="G10" s="21">
        <v>0</v>
      </c>
      <c r="H10" s="21"/>
      <c r="I10" s="21">
        <f>C10+E10+G10</f>
        <v>0</v>
      </c>
      <c r="J10" s="21"/>
      <c r="K10" s="21">
        <v>0</v>
      </c>
      <c r="L10" s="21"/>
      <c r="M10" s="21">
        <v>0</v>
      </c>
      <c r="N10" s="21"/>
      <c r="O10" s="21">
        <v>0</v>
      </c>
      <c r="P10" s="21"/>
      <c r="Q10" s="21">
        <v>0</v>
      </c>
    </row>
    <row r="11" spans="1:18" ht="43.5" thickBot="1">
      <c r="C11" s="29">
        <f t="shared" ref="C11:P11" si="0">SUM(C10:C10)</f>
        <v>0</v>
      </c>
      <c r="D11" s="22">
        <f t="shared" si="0"/>
        <v>0</v>
      </c>
      <c r="E11" s="29">
        <f t="shared" si="0"/>
        <v>0</v>
      </c>
      <c r="F11" s="29">
        <f t="shared" si="0"/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29">
        <f t="shared" si="0"/>
        <v>0</v>
      </c>
      <c r="P11" s="29">
        <f t="shared" si="0"/>
        <v>0</v>
      </c>
      <c r="Q11" s="29">
        <f>SUM(Q10:Q10)</f>
        <v>0</v>
      </c>
      <c r="R11" s="30">
        <f t="shared" ref="R11" si="1">SUM(R10:R10)</f>
        <v>0</v>
      </c>
    </row>
    <row r="12" spans="1:18" ht="28.5" thickTop="1"/>
    <row r="13" spans="1:18">
      <c r="M13" s="31"/>
    </row>
    <row r="14" spans="1:18">
      <c r="M14" s="31"/>
    </row>
    <row r="15" spans="1:18">
      <c r="M15" s="31"/>
    </row>
    <row r="16" spans="1:18">
      <c r="M16" s="31"/>
    </row>
    <row r="17" spans="13:13">
      <c r="M17" s="31"/>
    </row>
    <row r="18" spans="13:13">
      <c r="M18" s="31"/>
    </row>
    <row r="19" spans="13:13">
      <c r="M19" s="31"/>
    </row>
    <row r="20" spans="13:13">
      <c r="M20" s="31"/>
    </row>
    <row r="21" spans="13:13">
      <c r="M21" s="31"/>
    </row>
    <row r="22" spans="13:13">
      <c r="M22" s="31"/>
    </row>
    <row r="23" spans="13:13">
      <c r="M23" s="31"/>
    </row>
    <row r="24" spans="13:13">
      <c r="M24" s="31"/>
    </row>
    <row r="25" spans="13:13">
      <c r="M25" s="31"/>
    </row>
    <row r="26" spans="13:13">
      <c r="M26" s="31"/>
    </row>
    <row r="27" spans="13:13">
      <c r="M27" s="31"/>
    </row>
    <row r="28" spans="13:13">
      <c r="M28" s="31"/>
    </row>
    <row r="29" spans="13:13">
      <c r="M29" s="31"/>
    </row>
    <row r="30" spans="13:13">
      <c r="M30" s="31"/>
    </row>
    <row r="31" spans="13:13">
      <c r="M31" s="31"/>
    </row>
    <row r="32" spans="13:13">
      <c r="M32" s="31"/>
    </row>
    <row r="33" spans="13:13">
      <c r="M33" s="31"/>
    </row>
    <row r="34" spans="13:13">
      <c r="M34" s="31"/>
    </row>
    <row r="35" spans="13:13">
      <c r="M35" s="31"/>
    </row>
    <row r="36" spans="13:13">
      <c r="M36" s="31"/>
    </row>
    <row r="37" spans="13:13">
      <c r="M37" s="31"/>
    </row>
    <row r="38" spans="13:13">
      <c r="M38" s="31"/>
    </row>
    <row r="39" spans="13:13">
      <c r="M39" s="31"/>
    </row>
    <row r="40" spans="13:13">
      <c r="M40" s="31"/>
    </row>
    <row r="41" spans="13:13">
      <c r="M41" s="31"/>
    </row>
    <row r="42" spans="13:13">
      <c r="M42" s="31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41"/>
  <sheetViews>
    <sheetView rightToLeft="1" view="pageBreakPreview" topLeftCell="A7" zoomScaleNormal="100" zoomScaleSheetLayoutView="100" workbookViewId="0">
      <selection activeCell="U29" sqref="U29"/>
    </sheetView>
  </sheetViews>
  <sheetFormatPr defaultColWidth="9.140625" defaultRowHeight="22.5"/>
  <cols>
    <col min="1" max="1" width="26.140625" style="131" bestFit="1" customWidth="1"/>
    <col min="2" max="2" width="1" style="131" customWidth="1"/>
    <col min="3" max="3" width="32.5703125" style="131" bestFit="1" customWidth="1"/>
    <col min="4" max="4" width="1" style="131" customWidth="1"/>
    <col min="5" max="5" width="15.42578125" style="133" bestFit="1" customWidth="1"/>
    <col min="6" max="6" width="1" style="131" customWidth="1"/>
    <col min="7" max="7" width="32.5703125" style="131" bestFit="1" customWidth="1"/>
    <col min="8" max="8" width="1" style="131" customWidth="1"/>
    <col min="9" max="9" width="13.5703125" style="133" bestFit="1" customWidth="1"/>
    <col min="10" max="10" width="1" style="131" customWidth="1"/>
    <col min="11" max="11" width="9.140625" style="131" customWidth="1"/>
    <col min="12" max="16384" width="9.140625" style="131"/>
  </cols>
  <sheetData>
    <row r="2" spans="1:14" ht="24">
      <c r="A2" s="267" t="s">
        <v>51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4" ht="24">
      <c r="A3" s="267" t="str">
        <f>'سرمایه‌گذاری در اوراق بهادار '!A3:Q3</f>
        <v>صورت وضعیت درآمدها</v>
      </c>
      <c r="B3" s="267" t="s">
        <v>18</v>
      </c>
      <c r="C3" s="267" t="s">
        <v>18</v>
      </c>
      <c r="D3" s="267" t="s">
        <v>18</v>
      </c>
      <c r="E3" s="267"/>
      <c r="F3" s="267"/>
      <c r="G3" s="267"/>
      <c r="H3" s="267"/>
      <c r="I3" s="267"/>
      <c r="J3" s="267"/>
      <c r="K3" s="267"/>
    </row>
    <row r="4" spans="1:14" ht="26.25">
      <c r="A4" s="254" t="str">
        <f>'سرمایه‌گذاری در اوراق بهادار '!A4:Q4</f>
        <v>برای ماه منتهی به 1403/09/30</v>
      </c>
      <c r="B4" s="254" t="s">
        <v>71</v>
      </c>
      <c r="C4" s="254" t="s">
        <v>0</v>
      </c>
      <c r="D4" s="254" t="s">
        <v>0</v>
      </c>
      <c r="E4" s="254"/>
      <c r="F4" s="254"/>
      <c r="G4" s="254"/>
      <c r="H4" s="254"/>
      <c r="I4" s="254"/>
      <c r="J4" s="254"/>
      <c r="K4" s="254"/>
      <c r="L4" s="86"/>
    </row>
    <row r="5" spans="1:14" ht="24">
      <c r="B5" s="132"/>
      <c r="C5" s="132"/>
      <c r="D5" s="132"/>
      <c r="E5" s="132"/>
      <c r="F5" s="132"/>
      <c r="G5" s="132"/>
    </row>
    <row r="6" spans="1:14" ht="28.5">
      <c r="A6" s="258" t="s">
        <v>61</v>
      </c>
      <c r="B6" s="258"/>
      <c r="C6" s="258"/>
      <c r="D6" s="258"/>
      <c r="E6" s="258"/>
      <c r="F6" s="258"/>
      <c r="G6" s="258"/>
      <c r="H6" s="258"/>
      <c r="I6" s="258"/>
      <c r="J6" s="258"/>
    </row>
    <row r="7" spans="1:14" ht="28.5">
      <c r="A7" s="94"/>
      <c r="B7" s="94"/>
      <c r="C7" s="94"/>
      <c r="D7" s="94"/>
      <c r="E7" s="134"/>
      <c r="F7" s="94"/>
      <c r="G7" s="94"/>
      <c r="H7" s="94"/>
      <c r="I7" s="134"/>
      <c r="J7" s="94"/>
    </row>
    <row r="8" spans="1:14" ht="24.75" thickBot="1">
      <c r="A8" s="268" t="s">
        <v>41</v>
      </c>
      <c r="B8" s="268" t="s">
        <v>41</v>
      </c>
      <c r="C8" s="268" t="str">
        <f>'درآمد ناشی از فروش '!C7</f>
        <v>طی آذر ماه</v>
      </c>
      <c r="D8" s="268" t="s">
        <v>20</v>
      </c>
      <c r="E8" s="268" t="s">
        <v>20</v>
      </c>
      <c r="G8" s="268" t="str">
        <f>'درآمد ناشی از فروش '!K7</f>
        <v>از ابتدای سال مالی تا پایان آذر ماه</v>
      </c>
      <c r="H8" s="268" t="s">
        <v>21</v>
      </c>
      <c r="I8" s="268" t="s">
        <v>21</v>
      </c>
    </row>
    <row r="9" spans="1:14" ht="32.25" thickBot="1">
      <c r="A9" s="135" t="s">
        <v>42</v>
      </c>
      <c r="C9" s="135" t="s">
        <v>43</v>
      </c>
      <c r="E9" s="136" t="s">
        <v>44</v>
      </c>
      <c r="G9" s="135" t="s">
        <v>43</v>
      </c>
      <c r="I9" s="136" t="s">
        <v>44</v>
      </c>
    </row>
    <row r="10" spans="1:14" ht="24.75">
      <c r="A10" s="93" t="s">
        <v>49</v>
      </c>
      <c r="B10" s="93"/>
      <c r="C10" s="155">
        <v>3463915</v>
      </c>
      <c r="D10" s="137"/>
      <c r="E10" s="138">
        <f>C10/$C$15</f>
        <v>0.91493993050089439</v>
      </c>
      <c r="F10" s="137"/>
      <c r="G10" s="154">
        <v>652371646</v>
      </c>
      <c r="H10" s="137"/>
      <c r="I10" s="138">
        <f>G10/$G$15</f>
        <v>0.98599709910793976</v>
      </c>
      <c r="K10" s="139"/>
      <c r="L10" s="140"/>
      <c r="M10" s="139"/>
      <c r="N10" s="140"/>
    </row>
    <row r="11" spans="1:14" ht="24.75">
      <c r="A11" s="93" t="s">
        <v>76</v>
      </c>
      <c r="B11" s="93"/>
      <c r="C11" s="155">
        <v>304596</v>
      </c>
      <c r="D11" s="137"/>
      <c r="E11" s="138">
        <f t="shared" ref="E11:E14" si="0">C11/$C$15</f>
        <v>8.0454353836872564E-2</v>
      </c>
      <c r="F11" s="137"/>
      <c r="G11" s="155">
        <v>3453734</v>
      </c>
      <c r="H11" s="137"/>
      <c r="I11" s="138">
        <f t="shared" ref="I11:I14" si="1">G11/$G$15</f>
        <v>5.219987297072781E-3</v>
      </c>
      <c r="K11" s="139"/>
      <c r="L11" s="140"/>
      <c r="M11" s="139"/>
      <c r="N11" s="140"/>
    </row>
    <row r="12" spans="1:14" ht="24.75">
      <c r="A12" s="93" t="s">
        <v>83</v>
      </c>
      <c r="B12" s="93"/>
      <c r="C12" s="155">
        <v>4131</v>
      </c>
      <c r="D12" s="137"/>
      <c r="E12" s="138">
        <f t="shared" si="0"/>
        <v>1.0911401847040689E-3</v>
      </c>
      <c r="F12" s="137"/>
      <c r="G12" s="155">
        <v>52179</v>
      </c>
      <c r="H12" s="137"/>
      <c r="I12" s="138">
        <f t="shared" si="1"/>
        <v>7.8863548024822022E-5</v>
      </c>
      <c r="K12" s="139"/>
      <c r="L12" s="140"/>
      <c r="M12" s="139"/>
      <c r="N12" s="140"/>
    </row>
    <row r="13" spans="1:14" ht="24.75">
      <c r="A13" s="93" t="s">
        <v>84</v>
      </c>
      <c r="B13" s="93"/>
      <c r="C13" s="155">
        <v>4705</v>
      </c>
      <c r="D13" s="137"/>
      <c r="E13" s="138">
        <f t="shared" si="0"/>
        <v>1.2427534662388391E-3</v>
      </c>
      <c r="F13" s="137"/>
      <c r="G13" s="155">
        <v>42414</v>
      </c>
      <c r="H13" s="137"/>
      <c r="I13" s="138">
        <f t="shared" si="1"/>
        <v>6.4104688206458559E-5</v>
      </c>
      <c r="K13" s="139"/>
      <c r="L13" s="140"/>
      <c r="M13" s="139"/>
      <c r="N13" s="140"/>
    </row>
    <row r="14" spans="1:14" ht="24.75">
      <c r="A14" s="93" t="s">
        <v>104</v>
      </c>
      <c r="B14" s="93"/>
      <c r="C14" s="155">
        <v>8601</v>
      </c>
      <c r="D14" s="137"/>
      <c r="E14" s="138">
        <f t="shared" si="0"/>
        <v>2.2718220112901708E-3</v>
      </c>
      <c r="F14" s="137"/>
      <c r="G14" s="156">
        <v>5716503</v>
      </c>
      <c r="H14" s="137"/>
      <c r="I14" s="138">
        <f t="shared" si="1"/>
        <v>8.6399453587561875E-3</v>
      </c>
      <c r="K14" s="139"/>
      <c r="L14" s="140"/>
      <c r="M14" s="139"/>
      <c r="N14" s="140"/>
    </row>
    <row r="15" spans="1:14" s="86" customFormat="1" ht="36.75" customHeight="1" thickBot="1">
      <c r="C15" s="234">
        <f>SUM(C10:C14)</f>
        <v>3785948</v>
      </c>
      <c r="D15" s="137">
        <f t="shared" ref="D15:J15" si="2">SUM(D10:D12)</f>
        <v>0</v>
      </c>
      <c r="E15" s="141">
        <f>SUM(E10:E14)</f>
        <v>1</v>
      </c>
      <c r="F15" s="137">
        <f t="shared" si="2"/>
        <v>0</v>
      </c>
      <c r="G15" s="234">
        <f>SUM(G10:G14)</f>
        <v>661636476</v>
      </c>
      <c r="H15" s="137">
        <f t="shared" si="2"/>
        <v>0</v>
      </c>
      <c r="I15" s="141">
        <f>SUM(I10:I14)</f>
        <v>1</v>
      </c>
      <c r="J15" s="86">
        <f t="shared" si="2"/>
        <v>0</v>
      </c>
      <c r="K15" s="92"/>
    </row>
    <row r="16" spans="1:14" ht="23.25" thickTop="1">
      <c r="E16" s="131"/>
      <c r="I16" s="131"/>
    </row>
    <row r="17" spans="3:11">
      <c r="E17" s="131"/>
      <c r="I17" s="131"/>
    </row>
    <row r="18" spans="3:11">
      <c r="E18" s="131"/>
      <c r="I18" s="131"/>
    </row>
    <row r="19" spans="3:11">
      <c r="E19" s="131"/>
      <c r="I19" s="131"/>
    </row>
    <row r="20" spans="3:11">
      <c r="E20" s="131"/>
      <c r="I20" s="131"/>
    </row>
    <row r="21" spans="3:11">
      <c r="E21" s="131"/>
      <c r="I21" s="131"/>
    </row>
    <row r="22" spans="3:11">
      <c r="E22" s="131"/>
      <c r="I22" s="131"/>
    </row>
    <row r="23" spans="3:11">
      <c r="E23" s="131"/>
      <c r="I23" s="131"/>
    </row>
    <row r="24" spans="3:11" ht="24.75">
      <c r="C24" s="197"/>
      <c r="G24" s="197"/>
      <c r="K24" s="143"/>
    </row>
    <row r="25" spans="3:11" ht="24.75">
      <c r="C25" s="197"/>
      <c r="G25" s="197"/>
      <c r="K25" s="143"/>
    </row>
    <row r="26" spans="3:11" ht="24.75">
      <c r="C26" s="197"/>
      <c r="G26" s="197"/>
      <c r="K26" s="143"/>
    </row>
    <row r="27" spans="3:11" ht="24.75">
      <c r="C27" s="197"/>
      <c r="K27" s="143"/>
    </row>
    <row r="28" spans="3:11">
      <c r="C28" s="139"/>
      <c r="G28" s="139"/>
      <c r="K28" s="143"/>
    </row>
    <row r="29" spans="3:11">
      <c r="C29" s="142"/>
      <c r="G29" s="142"/>
      <c r="K29" s="143"/>
    </row>
    <row r="30" spans="3:11">
      <c r="K30" s="143"/>
    </row>
    <row r="31" spans="3:11">
      <c r="K31" s="143"/>
    </row>
    <row r="32" spans="3:11">
      <c r="K32" s="143"/>
    </row>
    <row r="33" spans="11:11">
      <c r="K33" s="143"/>
    </row>
    <row r="34" spans="11:11">
      <c r="K34" s="143"/>
    </row>
    <row r="35" spans="11:11">
      <c r="K35" s="143"/>
    </row>
    <row r="36" spans="11:11">
      <c r="K36" s="143"/>
    </row>
    <row r="37" spans="11:11">
      <c r="K37" s="143"/>
    </row>
    <row r="38" spans="11:11">
      <c r="K38" s="143"/>
    </row>
    <row r="39" spans="11:11">
      <c r="K39" s="143"/>
    </row>
    <row r="40" spans="11:11">
      <c r="K40" s="143"/>
    </row>
    <row r="41" spans="11:11">
      <c r="K41" s="143"/>
    </row>
  </sheetData>
  <mergeCells count="7">
    <mergeCell ref="A2:K2"/>
    <mergeCell ref="A3:K3"/>
    <mergeCell ref="A4:K4"/>
    <mergeCell ref="G8:I8"/>
    <mergeCell ref="A8:B8"/>
    <mergeCell ref="C8:E8"/>
    <mergeCell ref="A6:J6"/>
  </mergeCells>
  <pageMargins left="0.7" right="0.7" top="0.75" bottom="0.75" header="0.3" footer="0.3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view="pageBreakPreview" zoomScaleNormal="100" zoomScaleSheetLayoutView="100" workbookViewId="0">
      <selection activeCell="U29" sqref="U29"/>
    </sheetView>
  </sheetViews>
  <sheetFormatPr defaultColWidth="12.140625" defaultRowHeight="22.5"/>
  <cols>
    <col min="1" max="1" width="42.42578125" style="131" bestFit="1" customWidth="1"/>
    <col min="2" max="2" width="0.5703125" style="131" customWidth="1"/>
    <col min="3" max="3" width="23.42578125" style="131" bestFit="1" customWidth="1"/>
    <col min="4" max="4" width="0.7109375" style="131" customWidth="1"/>
    <col min="5" max="5" width="43.7109375" style="131" customWidth="1"/>
    <col min="6" max="6" width="12.7109375" style="131" bestFit="1" customWidth="1"/>
    <col min="7" max="7" width="14" style="131" bestFit="1" customWidth="1"/>
    <col min="8" max="16384" width="12.140625" style="131"/>
  </cols>
  <sheetData>
    <row r="2" spans="1:13" ht="24">
      <c r="A2" s="267" t="s">
        <v>51</v>
      </c>
      <c r="B2" s="267"/>
      <c r="C2" s="267"/>
      <c r="D2" s="267"/>
      <c r="E2" s="267"/>
    </row>
    <row r="3" spans="1:13" ht="24">
      <c r="A3" s="267" t="s">
        <v>18</v>
      </c>
      <c r="B3" s="267" t="s">
        <v>18</v>
      </c>
      <c r="C3" s="267" t="s">
        <v>18</v>
      </c>
      <c r="D3" s="267" t="s">
        <v>18</v>
      </c>
      <c r="E3" s="267"/>
    </row>
    <row r="4" spans="1:13" ht="24">
      <c r="A4" s="267" t="str">
        <f>'درآمد سپرده بانکی '!A4:K4</f>
        <v>برای ماه منتهی به 1403/09/30</v>
      </c>
      <c r="B4" s="267" t="s">
        <v>0</v>
      </c>
      <c r="C4" s="267" t="s">
        <v>0</v>
      </c>
      <c r="D4" s="267" t="s">
        <v>0</v>
      </c>
      <c r="E4" s="267"/>
    </row>
    <row r="5" spans="1:13" ht="24">
      <c r="A5" s="132"/>
      <c r="B5" s="132"/>
      <c r="C5" s="132"/>
      <c r="D5" s="132"/>
      <c r="E5" s="132"/>
    </row>
    <row r="6" spans="1:13" ht="28.5">
      <c r="A6" s="258" t="s">
        <v>63</v>
      </c>
      <c r="B6" s="258"/>
      <c r="C6" s="258"/>
      <c r="D6" s="258"/>
      <c r="E6" s="258"/>
    </row>
    <row r="7" spans="1:13" ht="28.5">
      <c r="A7" s="94"/>
      <c r="B7" s="94"/>
      <c r="C7" s="94"/>
      <c r="D7" s="94"/>
      <c r="E7" s="94"/>
    </row>
    <row r="8" spans="1:13" ht="24.75" thickBot="1">
      <c r="A8" s="267" t="s">
        <v>45</v>
      </c>
      <c r="C8" s="144" t="str">
        <f>'درآمد ناشی از فروش '!C7</f>
        <v>طی آذر ماه</v>
      </c>
      <c r="E8" s="145" t="str">
        <f>'درآمد ناشی از فروش '!K7</f>
        <v>از ابتدای سال مالی تا پایان آذر ماه</v>
      </c>
      <c r="G8" s="91"/>
    </row>
    <row r="9" spans="1:13" ht="24.75" thickBot="1">
      <c r="A9" s="268" t="s">
        <v>45</v>
      </c>
      <c r="C9" s="144" t="s">
        <v>15</v>
      </c>
      <c r="E9" s="144" t="s">
        <v>15</v>
      </c>
      <c r="G9" s="91"/>
    </row>
    <row r="10" spans="1:13" ht="24">
      <c r="A10" s="146" t="s">
        <v>50</v>
      </c>
      <c r="C10" s="182">
        <v>0</v>
      </c>
      <c r="E10" s="154">
        <v>2897379514</v>
      </c>
      <c r="F10" s="139"/>
      <c r="G10" s="139"/>
      <c r="H10" s="139"/>
      <c r="I10" s="139"/>
    </row>
    <row r="11" spans="1:13" ht="24">
      <c r="A11" s="146" t="s">
        <v>75</v>
      </c>
      <c r="C11" s="156">
        <v>34688429</v>
      </c>
      <c r="E11" s="156">
        <v>498137811</v>
      </c>
      <c r="F11" s="139"/>
      <c r="G11" s="139"/>
      <c r="H11" s="139"/>
      <c r="I11" s="139"/>
    </row>
    <row r="12" spans="1:13" ht="27" thickBot="1">
      <c r="A12" s="146" t="s">
        <v>26</v>
      </c>
      <c r="C12" s="235">
        <f>SUM(C10:C11)</f>
        <v>34688429</v>
      </c>
      <c r="D12" s="86"/>
      <c r="E12" s="236">
        <f>SUM(E10:E11)</f>
        <v>3395517325</v>
      </c>
    </row>
    <row r="13" spans="1:13" ht="23.25" thickTop="1">
      <c r="M13" s="143"/>
    </row>
    <row r="14" spans="1:13">
      <c r="A14" s="200"/>
      <c r="B14"/>
      <c r="C14"/>
      <c r="H14" s="143"/>
    </row>
    <row r="15" spans="1:13">
      <c r="A15" s="200"/>
      <c r="B15"/>
      <c r="C15"/>
      <c r="H15" s="143"/>
    </row>
    <row r="16" spans="1:13">
      <c r="A16"/>
      <c r="B16"/>
      <c r="C16"/>
      <c r="H16" s="143"/>
    </row>
    <row r="17" spans="1:13">
      <c r="A17"/>
      <c r="B17"/>
      <c r="C17"/>
      <c r="H17" s="143"/>
    </row>
    <row r="18" spans="1:13">
      <c r="A18"/>
      <c r="B18"/>
      <c r="C18"/>
      <c r="H18" s="143"/>
    </row>
    <row r="19" spans="1:13">
      <c r="A19"/>
      <c r="B19"/>
      <c r="C19"/>
      <c r="H19" s="143"/>
    </row>
    <row r="20" spans="1:13">
      <c r="A20"/>
      <c r="B20"/>
      <c r="C20" s="200"/>
      <c r="D20"/>
      <c r="E20" s="200"/>
      <c r="F20"/>
      <c r="G20"/>
      <c r="H20"/>
      <c r="M20" s="143"/>
    </row>
    <row r="21" spans="1:13">
      <c r="A21"/>
      <c r="B21"/>
      <c r="C21" s="204"/>
      <c r="D21"/>
      <c r="E21" s="204"/>
      <c r="F21"/>
      <c r="G21"/>
      <c r="H21"/>
      <c r="M21" s="143"/>
    </row>
    <row r="22" spans="1:13">
      <c r="A22"/>
      <c r="B22"/>
      <c r="C22"/>
      <c r="D22"/>
      <c r="E22"/>
      <c r="F22"/>
      <c r="G22"/>
      <c r="H22"/>
      <c r="M22" s="143"/>
    </row>
    <row r="23" spans="1:13">
      <c r="A23"/>
      <c r="B23"/>
      <c r="C23"/>
      <c r="D23"/>
      <c r="E23"/>
      <c r="F23"/>
      <c r="G23"/>
      <c r="H23"/>
      <c r="M23" s="143"/>
    </row>
    <row r="24" spans="1:13">
      <c r="A24"/>
      <c r="B24"/>
      <c r="C24"/>
      <c r="D24"/>
      <c r="E24"/>
      <c r="F24"/>
      <c r="G24"/>
      <c r="H24"/>
      <c r="M24" s="143"/>
    </row>
    <row r="25" spans="1:13">
      <c r="A25"/>
      <c r="B25"/>
      <c r="C25"/>
      <c r="D25"/>
      <c r="E25"/>
      <c r="F25"/>
      <c r="G25"/>
      <c r="H25"/>
      <c r="M25" s="143"/>
    </row>
    <row r="26" spans="1:13">
      <c r="A26"/>
      <c r="B26"/>
      <c r="C26"/>
      <c r="D26"/>
      <c r="E26"/>
      <c r="F26"/>
      <c r="G26"/>
      <c r="H26"/>
      <c r="M26" s="143"/>
    </row>
    <row r="27" spans="1:13">
      <c r="A27"/>
      <c r="B27"/>
      <c r="C27"/>
      <c r="D27"/>
      <c r="E27"/>
      <c r="F27"/>
      <c r="G27"/>
      <c r="H27"/>
      <c r="M27" s="143"/>
    </row>
    <row r="28" spans="1:13">
      <c r="A28"/>
      <c r="B28"/>
      <c r="C28"/>
      <c r="D28"/>
      <c r="E28"/>
      <c r="F28"/>
      <c r="G28"/>
      <c r="H28"/>
      <c r="M28" s="143"/>
    </row>
    <row r="29" spans="1:13">
      <c r="A29"/>
      <c r="B29"/>
      <c r="C29"/>
      <c r="D29"/>
      <c r="E29"/>
      <c r="F29"/>
      <c r="G29"/>
      <c r="H29"/>
      <c r="M29" s="143"/>
    </row>
    <row r="30" spans="1:13">
      <c r="A30"/>
      <c r="B30"/>
      <c r="C30"/>
      <c r="D30"/>
      <c r="E30"/>
      <c r="F30"/>
      <c r="G30"/>
      <c r="H30"/>
      <c r="M30" s="143"/>
    </row>
    <row r="31" spans="1:13">
      <c r="A31"/>
      <c r="B31"/>
      <c r="C31"/>
      <c r="D31"/>
      <c r="E31"/>
      <c r="F31"/>
      <c r="G31"/>
      <c r="H31"/>
      <c r="M31" s="143"/>
    </row>
    <row r="32" spans="1:13">
      <c r="A32"/>
      <c r="B32"/>
      <c r="C32"/>
      <c r="D32"/>
      <c r="E32"/>
      <c r="F32"/>
      <c r="G32"/>
      <c r="H32"/>
      <c r="M32" s="143"/>
    </row>
    <row r="33" spans="13:13">
      <c r="M33" s="143"/>
    </row>
    <row r="34" spans="13:13">
      <c r="M34" s="143"/>
    </row>
    <row r="35" spans="13:13">
      <c r="M35" s="143"/>
    </row>
    <row r="36" spans="13:13">
      <c r="M36" s="143"/>
    </row>
    <row r="37" spans="13:13">
      <c r="M37" s="143"/>
    </row>
    <row r="38" spans="13:13">
      <c r="M38" s="143"/>
    </row>
    <row r="39" spans="13:13">
      <c r="M39" s="143"/>
    </row>
    <row r="40" spans="13:13">
      <c r="M40" s="143"/>
    </row>
    <row r="41" spans="13:13">
      <c r="M41" s="143"/>
    </row>
    <row r="42" spans="13:13">
      <c r="M42" s="143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روکش</vt:lpstr>
      <vt:lpstr>سهام</vt:lpstr>
      <vt:lpstr>اوراق</vt:lpstr>
      <vt:lpstr>سپرده </vt:lpstr>
      <vt:lpstr>جمع درآمدها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درآمد سود سهام </vt:lpstr>
      <vt:lpstr>سود اوراق بهادار</vt:lpstr>
      <vt:lpstr>سودسپرده بانکی </vt:lpstr>
      <vt:lpstr>درآمد ناشی از فروش </vt:lpstr>
      <vt:lpstr>درآمد ناشی از تغییر قیمت اوراق </vt:lpstr>
      <vt:lpstr>aaa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بهادار'!Print_Area</vt:lpstr>
      <vt:lpstr>'سودسپرده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Leili Kamyab</cp:lastModifiedBy>
  <cp:lastPrinted>2023-04-24T13:57:09Z</cp:lastPrinted>
  <dcterms:created xsi:type="dcterms:W3CDTF">2019-07-05T09:08:54Z</dcterms:created>
  <dcterms:modified xsi:type="dcterms:W3CDTF">2024-12-24T05:20:50Z</dcterms:modified>
</cp:coreProperties>
</file>