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3\11 بهمن\"/>
    </mc:Choice>
  </mc:AlternateContent>
  <xr:revisionPtr revIDLastSave="0" documentId="13_ncr:1_{0B73084D-F2F9-4587-8A65-B9773C4E95C5}" xr6:coauthVersionLast="47" xr6:coauthVersionMax="47" xr10:uidLastSave="{00000000-0000-0000-0000-000000000000}"/>
  <bookViews>
    <workbookView xWindow="-120" yWindow="-120" windowWidth="24240" windowHeight="13140" tabRatio="910" firstSheet="5" activeTab="13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'!$A$8:$W$8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سهام!$G$40:$G$63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'!$A$1:$S$30</definedName>
    <definedName name="_xlnm.Print_Area" localSheetId="13">'درآمد ناشی از تغییر قیمت اوراق '!$A$1:$Q$34</definedName>
    <definedName name="_xlnm.Print_Area" localSheetId="12">'درآمد ناشی از فروش '!$A$1:$Q$40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'!$A$1:$U$49</definedName>
    <definedName name="_xlnm.Print_Area" localSheetId="1">سهام!$A$1:$Z$39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1" l="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10" i="11"/>
  <c r="O46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7" i="11"/>
  <c r="O10" i="11"/>
  <c r="M18" i="11"/>
  <c r="M43" i="11"/>
  <c r="S29" i="8"/>
  <c r="M11" i="11"/>
  <c r="M12" i="11"/>
  <c r="M13" i="11"/>
  <c r="M14" i="11"/>
  <c r="M15" i="11"/>
  <c r="M16" i="11"/>
  <c r="M17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4" i="11"/>
  <c r="M45" i="11"/>
  <c r="M46" i="11"/>
  <c r="M47" i="11"/>
  <c r="M10" i="11"/>
  <c r="G45" i="11"/>
  <c r="G35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6" i="11"/>
  <c r="G37" i="11"/>
  <c r="G38" i="11"/>
  <c r="G39" i="11"/>
  <c r="G40" i="11"/>
  <c r="G41" i="11"/>
  <c r="G42" i="11"/>
  <c r="G43" i="11"/>
  <c r="G44" i="11"/>
  <c r="G46" i="11"/>
  <c r="G47" i="11"/>
  <c r="G10" i="11"/>
  <c r="E12" i="11"/>
  <c r="E45" i="11"/>
  <c r="E46" i="11"/>
  <c r="E47" i="11"/>
  <c r="E20" i="11"/>
  <c r="E21" i="11"/>
  <c r="E25" i="11"/>
  <c r="E26" i="11"/>
  <c r="E28" i="11"/>
  <c r="E29" i="11"/>
  <c r="E30" i="11"/>
  <c r="E31" i="11"/>
  <c r="E33" i="11"/>
  <c r="E36" i="11"/>
  <c r="E38" i="11"/>
  <c r="E39" i="11"/>
  <c r="E40" i="11"/>
  <c r="G38" i="9"/>
  <c r="I14" i="10"/>
  <c r="E23" i="11" s="1"/>
  <c r="I45" i="11" l="1"/>
  <c r="O33" i="10" l="1"/>
  <c r="M33" i="10"/>
  <c r="G33" i="10"/>
  <c r="E33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9" i="10"/>
  <c r="I10" i="10"/>
  <c r="I11" i="10"/>
  <c r="I12" i="10"/>
  <c r="I13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9" i="10"/>
  <c r="O39" i="9"/>
  <c r="M39" i="9"/>
  <c r="E39" i="9"/>
  <c r="G3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9" i="9"/>
  <c r="Q39" i="9" s="1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M12" i="7"/>
  <c r="M10" i="7"/>
  <c r="M14" i="7" s="1"/>
  <c r="M11" i="7"/>
  <c r="M13" i="7"/>
  <c r="M9" i="7"/>
  <c r="G10" i="7"/>
  <c r="G11" i="7"/>
  <c r="G12" i="7"/>
  <c r="G13" i="7"/>
  <c r="G9" i="7"/>
  <c r="K14" i="7"/>
  <c r="I14" i="7"/>
  <c r="G14" i="7"/>
  <c r="E14" i="7"/>
  <c r="C14" i="7"/>
  <c r="Q29" i="8"/>
  <c r="O29" i="8"/>
  <c r="M29" i="8"/>
  <c r="K29" i="8"/>
  <c r="I2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9" i="8"/>
  <c r="E12" i="14"/>
  <c r="C12" i="14"/>
  <c r="I11" i="13"/>
  <c r="I15" i="13" s="1"/>
  <c r="I12" i="13"/>
  <c r="I13" i="13"/>
  <c r="I14" i="13"/>
  <c r="I10" i="13"/>
  <c r="E11" i="13"/>
  <c r="E12" i="13"/>
  <c r="E13" i="13"/>
  <c r="E14" i="13"/>
  <c r="E10" i="13"/>
  <c r="G15" i="13"/>
  <c r="E15" i="13"/>
  <c r="C15" i="13"/>
  <c r="M10" i="6"/>
  <c r="M11" i="6"/>
  <c r="M12" i="6"/>
  <c r="M13" i="6"/>
  <c r="M14" i="6"/>
  <c r="M9" i="6"/>
  <c r="M48" i="11"/>
  <c r="C48" i="11"/>
  <c r="S38" i="11"/>
  <c r="S40" i="11"/>
  <c r="I38" i="11"/>
  <c r="K38" i="11" s="1"/>
  <c r="I39" i="11"/>
  <c r="K39" i="11" s="1"/>
  <c r="I40" i="11"/>
  <c r="K40" i="11" s="1"/>
  <c r="I10" i="15"/>
  <c r="E10" i="15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W38" i="1"/>
  <c r="U38" i="1"/>
  <c r="O38" i="1"/>
  <c r="K38" i="1"/>
  <c r="G38" i="1"/>
  <c r="E38" i="1"/>
  <c r="K45" i="11"/>
  <c r="E32" i="11" l="1"/>
  <c r="E24" i="11"/>
  <c r="E11" i="11"/>
  <c r="E17" i="11"/>
  <c r="E44" i="11"/>
  <c r="E42" i="11"/>
  <c r="E10" i="11"/>
  <c r="E35" i="11"/>
  <c r="E27" i="11"/>
  <c r="E41" i="11"/>
  <c r="E19" i="11"/>
  <c r="E43" i="11"/>
  <c r="I43" i="11" s="1"/>
  <c r="K43" i="11" s="1"/>
  <c r="E16" i="11"/>
  <c r="E13" i="11"/>
  <c r="E37" i="11"/>
  <c r="E34" i="11"/>
  <c r="E15" i="11"/>
  <c r="E22" i="11"/>
  <c r="E18" i="11"/>
  <c r="E14" i="11"/>
  <c r="I39" i="9"/>
  <c r="Q33" i="10"/>
  <c r="I33" i="10"/>
  <c r="Y38" i="1"/>
  <c r="L39" i="9"/>
  <c r="D39" i="9"/>
  <c r="Q12" i="1"/>
  <c r="E48" i="11" l="1"/>
  <c r="I7" i="8"/>
  <c r="E8" i="14"/>
  <c r="C8" i="14"/>
  <c r="G8" i="13"/>
  <c r="C8" i="13"/>
  <c r="C8" i="18"/>
  <c r="I47" i="11"/>
  <c r="K47" i="11" s="1"/>
  <c r="I41" i="11"/>
  <c r="K41" i="11" s="1"/>
  <c r="I44" i="11"/>
  <c r="K44" i="11" s="1"/>
  <c r="I23" i="11"/>
  <c r="K23" i="11" s="1"/>
  <c r="I42" i="11"/>
  <c r="K42" i="11" s="1"/>
  <c r="S39" i="11"/>
  <c r="S36" i="11"/>
  <c r="S33" i="11"/>
  <c r="S31" i="11"/>
  <c r="S30" i="11"/>
  <c r="S29" i="11"/>
  <c r="S28" i="11"/>
  <c r="S26" i="11"/>
  <c r="S25" i="11"/>
  <c r="S21" i="11"/>
  <c r="S20" i="11"/>
  <c r="I11" i="11"/>
  <c r="K11" i="11" s="1"/>
  <c r="I12" i="11"/>
  <c r="K12" i="11" s="1"/>
  <c r="I13" i="11"/>
  <c r="K13" i="11" s="1"/>
  <c r="I14" i="11"/>
  <c r="K14" i="11" s="1"/>
  <c r="I17" i="11"/>
  <c r="K17" i="11" s="1"/>
  <c r="I20" i="11"/>
  <c r="K20" i="11" s="1"/>
  <c r="I21" i="11"/>
  <c r="K21" i="11" s="1"/>
  <c r="I25" i="11"/>
  <c r="K25" i="11" s="1"/>
  <c r="I26" i="11"/>
  <c r="K26" i="11" s="1"/>
  <c r="I27" i="11"/>
  <c r="K27" i="11" s="1"/>
  <c r="I28" i="11"/>
  <c r="K28" i="11" s="1"/>
  <c r="I29" i="11"/>
  <c r="K29" i="11" s="1"/>
  <c r="I30" i="11"/>
  <c r="K30" i="11" s="1"/>
  <c r="I31" i="11"/>
  <c r="K31" i="11" s="1"/>
  <c r="I32" i="11"/>
  <c r="K32" i="11" s="1"/>
  <c r="I33" i="11"/>
  <c r="K33" i="11" s="1"/>
  <c r="I36" i="11"/>
  <c r="K36" i="11" s="1"/>
  <c r="K10" i="6"/>
  <c r="K11" i="6"/>
  <c r="K12" i="6"/>
  <c r="K13" i="6"/>
  <c r="K14" i="6"/>
  <c r="K9" i="6"/>
  <c r="I15" i="6"/>
  <c r="G15" i="6"/>
  <c r="E15" i="6"/>
  <c r="C15" i="6"/>
  <c r="Q35" i="1"/>
  <c r="Q34" i="1"/>
  <c r="S41" i="11"/>
  <c r="S42" i="11"/>
  <c r="S43" i="11"/>
  <c r="E11" i="15"/>
  <c r="I11" i="15" s="1"/>
  <c r="I22" i="11" l="1"/>
  <c r="K22" i="11" s="1"/>
  <c r="I24" i="11"/>
  <c r="K24" i="11" s="1"/>
  <c r="I16" i="11"/>
  <c r="K16" i="11" s="1"/>
  <c r="I15" i="11"/>
  <c r="K15" i="11" s="1"/>
  <c r="S37" i="11"/>
  <c r="S32" i="11"/>
  <c r="I19" i="11"/>
  <c r="K19" i="11" s="1"/>
  <c r="S22" i="11"/>
  <c r="S12" i="11"/>
  <c r="S24" i="11"/>
  <c r="S13" i="11"/>
  <c r="S19" i="11"/>
  <c r="S15" i="11"/>
  <c r="S27" i="11"/>
  <c r="S16" i="11"/>
  <c r="S34" i="11"/>
  <c r="S17" i="11"/>
  <c r="S23" i="11"/>
  <c r="S35" i="11"/>
  <c r="O48" i="11"/>
  <c r="S47" i="11"/>
  <c r="U47" i="11" s="1"/>
  <c r="S18" i="11"/>
  <c r="S45" i="11"/>
  <c r="U45" i="11" s="1"/>
  <c r="S14" i="11"/>
  <c r="S44" i="11"/>
  <c r="U44" i="11" s="1"/>
  <c r="I37" i="11"/>
  <c r="K37" i="11" s="1"/>
  <c r="I18" i="11"/>
  <c r="K18" i="11" s="1"/>
  <c r="I35" i="11"/>
  <c r="K35" i="11" s="1"/>
  <c r="I34" i="11"/>
  <c r="K34" i="11" s="1"/>
  <c r="S11" i="11"/>
  <c r="K15" i="6"/>
  <c r="S10" i="11" l="1"/>
  <c r="S48" i="11" s="1"/>
  <c r="E9" i="15" s="1"/>
  <c r="Q48" i="11"/>
  <c r="G48" i="11"/>
  <c r="I10" i="11"/>
  <c r="F33" i="10"/>
  <c r="H33" i="10"/>
  <c r="F39" i="9"/>
  <c r="F48" i="11"/>
  <c r="H48" i="11"/>
  <c r="J48" i="11"/>
  <c r="L48" i="11"/>
  <c r="N48" i="11"/>
  <c r="P48" i="11"/>
  <c r="R48" i="11"/>
  <c r="D48" i="11"/>
  <c r="Q33" i="1"/>
  <c r="I9" i="15" l="1"/>
  <c r="I12" i="15" s="1"/>
  <c r="E12" i="15"/>
  <c r="G9" i="15" s="1"/>
  <c r="K10" i="11"/>
  <c r="K48" i="11" s="1"/>
  <c r="I48" i="11"/>
  <c r="U12" i="11"/>
  <c r="U40" i="11"/>
  <c r="U34" i="11"/>
  <c r="U28" i="11"/>
  <c r="U22" i="11"/>
  <c r="U16" i="11"/>
  <c r="U39" i="11"/>
  <c r="U33" i="11"/>
  <c r="U27" i="11"/>
  <c r="U21" i="11"/>
  <c r="U15" i="11"/>
  <c r="U38" i="11"/>
  <c r="U32" i="11"/>
  <c r="U26" i="11"/>
  <c r="U20" i="11"/>
  <c r="U14" i="11"/>
  <c r="U43" i="11"/>
  <c r="U37" i="11"/>
  <c r="U31" i="11"/>
  <c r="U25" i="11"/>
  <c r="U19" i="11"/>
  <c r="U13" i="11"/>
  <c r="U42" i="11"/>
  <c r="U36" i="11"/>
  <c r="U30" i="11"/>
  <c r="U24" i="11"/>
  <c r="U18" i="11"/>
  <c r="U41" i="11"/>
  <c r="U35" i="11"/>
  <c r="U29" i="11"/>
  <c r="U23" i="11"/>
  <c r="U17" i="11"/>
  <c r="U11" i="11"/>
  <c r="Q13" i="1"/>
  <c r="G10" i="15" l="1"/>
  <c r="G11" i="15"/>
  <c r="U10" i="11"/>
  <c r="U48" i="11" s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K8" i="18" l="1"/>
  <c r="J15" i="13" l="1"/>
  <c r="H15" i="13"/>
  <c r="F15" i="13"/>
  <c r="D15" i="13"/>
  <c r="R11" i="18"/>
  <c r="C4" i="18"/>
  <c r="A3" i="18"/>
  <c r="A3" i="13" s="1"/>
  <c r="AA34" i="11"/>
  <c r="R20" i="8"/>
  <c r="R29" i="8" s="1"/>
  <c r="P20" i="8"/>
  <c r="P29" i="8" s="1"/>
  <c r="N20" i="8"/>
  <c r="N29" i="8" s="1"/>
  <c r="L20" i="8"/>
  <c r="L29" i="8" s="1"/>
  <c r="J20" i="8"/>
  <c r="J29" i="8" s="1"/>
  <c r="A4" i="15"/>
  <c r="A4" i="7" s="1"/>
  <c r="A4" i="22" l="1"/>
  <c r="A4" i="8"/>
  <c r="A4" i="10" s="1"/>
  <c r="A4" i="9" s="1"/>
  <c r="A4" i="11" l="1"/>
  <c r="A4" i="18" s="1"/>
  <c r="A4" i="13" s="1"/>
  <c r="A4" i="14" s="1"/>
  <c r="N39" i="9"/>
  <c r="P39" i="9" l="1"/>
  <c r="P27" i="9"/>
  <c r="H39" i="9"/>
  <c r="H27" i="9"/>
  <c r="J39" i="9"/>
  <c r="J27" i="9"/>
</calcChain>
</file>

<file path=xl/sharedStrings.xml><?xml version="1.0" encoding="utf-8"?>
<sst xmlns="http://schemas.openxmlformats.org/spreadsheetml/2006/main" count="516" uniqueCount="166">
  <si>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</si>
  <si>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</si>
  <si>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</si>
  <si>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</si>
  <si>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</si>
  <si>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</si>
  <si>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</si>
  <si>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</si>
  <si>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</si>
  <si>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</si>
  <si>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</si>
  <si>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</si>
  <si>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</si>
  <si>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</si>
  <si>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</si>
  <si>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</si>
  <si>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</si>
  <si>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</si>
  <si>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</si>
  <si>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</si>
  <si>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</si>
  <si>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</si>
  <si>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</si>
  <si>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</si>
  <si>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</si>
  <si>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</si>
  <si>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</si>
  <si>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</si>
  <si>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</si>
  <si>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</si>
  <si>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</si>
  <si>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</si>
  <si>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</si>
  <si>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</si>
  <si>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</si>
  <si>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</si>
  <si>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</si>
  <si>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</si>
  <si>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</si>
  <si>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</si>
  <si>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</si>
  <si>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</si>
  <si>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</si>
  <si>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</si>
  <si>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</si>
  <si>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</si>
  <si>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</si>
  <si>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</si>
  <si>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</si>
  <si>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</si>
  <si>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</si>
  <si>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</si>
  <si>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</si>
  <si>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</si>
  <si>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</si>
  <si>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</si>
  <si>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</si>
  <si>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</si>
  <si>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</si>
  <si>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</si>
  <si>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</si>
  <si>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</si>
  <si>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</si>
  <si>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</si>
  <si>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</si>
  <si>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</si>
  <si>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</si>
  <si>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</si>
  <si>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</si>
  <si>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</si>
  <si>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</si>
  <si>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</si>
  <si>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</si>
  <si>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</si>
  <si>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</si>
  <si>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</si>
  <si>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</si>
  <si>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</si>
  <si>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</si>
  <si>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</si>
  <si>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</si>
  <si>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</si>
  <si>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</si>
  <si>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</si>
  <si>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</si>
  <si>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</si>
  <si>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</si>
  <si>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</si>
  <si>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</si>
  <si>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</si>
  <si>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</si>
  <si>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</si>
  <si>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</si>
  <si>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</si>
  <si>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</si>
  <si>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</si>
  <si>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</si>
  <si>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</si>
  <si>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</si>
  <si>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</si>
  <si>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</si>
  <si>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</si>
  <si>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</si>
  <si>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</si>
  <si>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</si>
  <si>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</si>
  <si>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</si>
  <si>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</si>
  <si>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</si>
  <si>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</si>
  <si>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</si>
  <si>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</si>
  <si>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</si>
  <si>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</si>
  <si>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</si>
  <si>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</si>
  <si>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</si>
  <si>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</si>
  <si>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</si>
  <si>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</si>
  <si>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</si>
  <si>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</si>
  <si>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</si>
  <si>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</si>
  <si>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</si>
  <si>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</si>
  <si>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</si>
  <si>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</si>
  <si>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</si>
  <si>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</si>
  <si>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</si>
  <si>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</si>
  <si>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</si>
  <si>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</si>
  <si>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</si>
  <si>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</si>
  <si>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</si>
  <si>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</si>
  <si>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</si>
  <si>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</si>
  <si>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</si>
  <si>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</si>
  <si>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</si>
  <si>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</si>
  <si>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1403/07/08</t>
  </si>
  <si>
    <t>1403/06/28</t>
  </si>
  <si>
    <t>بیمه اتکایی امین</t>
  </si>
  <si>
    <t>1403/09/25</t>
  </si>
  <si>
    <t>1403/10/30</t>
  </si>
  <si>
    <t>توسعه معدنی و صنعتی صبانور</t>
  </si>
  <si>
    <t>سیمان آبیک</t>
  </si>
  <si>
    <t>1403/10/29</t>
  </si>
  <si>
    <t xml:space="preserve"> موتوژن‌</t>
  </si>
  <si>
    <t xml:space="preserve"> منتهی به 1403/11/30</t>
  </si>
  <si>
    <t>برای ماه منتهی به 1403/11/30</t>
  </si>
  <si>
    <t>1403/11/30</t>
  </si>
  <si>
    <t xml:space="preserve">از ابتدای سال مالی تا پایان بهمن ماه </t>
  </si>
  <si>
    <t>طی بهمن ماه</t>
  </si>
  <si>
    <t>از ابتدای سال مالی تا پایان بهمن ماه</t>
  </si>
  <si>
    <t>ح . البرزدارو</t>
  </si>
  <si>
    <t>سیمان مازندران</t>
  </si>
  <si>
    <t>1403/11/29</t>
  </si>
  <si>
    <t>1403/11/23</t>
  </si>
  <si>
    <t>سیمان‌آبیک</t>
  </si>
  <si>
    <t>سیمان ‌مازندران‌</t>
  </si>
  <si>
    <t>سیمان‌ مازندران‌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</si>
</sst>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1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2"/>
      <color rgb="FF000000"/>
      <name val="Tahoma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sz val="2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9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4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right" vertical="center" readingOrder="2"/>
    </xf>
    <xf numFmtId="3" fontId="46" fillId="0" borderId="0" xfId="0" applyNumberFormat="1" applyFont="1" applyFill="1" applyAlignment="1">
      <alignment horizontal="right" vertical="center" readingOrder="2"/>
    </xf>
    <xf numFmtId="0" fontId="46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8" xfId="0" applyFont="1" applyFill="1" applyBorder="1" applyAlignment="1">
      <alignment vertical="center"/>
    </xf>
    <xf numFmtId="3" fontId="38" fillId="0" borderId="0" xfId="0" applyNumberFormat="1" applyFont="1" applyFill="1"/>
    <xf numFmtId="3" fontId="42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7" fillId="0" borderId="10" xfId="0" applyFont="1" applyBorder="1" applyAlignment="1">
      <alignment vertical="top"/>
    </xf>
    <xf numFmtId="0" fontId="47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9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3" fontId="52" fillId="0" borderId="0" xfId="0" applyNumberFormat="1" applyFont="1" applyFill="1"/>
    <xf numFmtId="165" fontId="8" fillId="0" borderId="0" xfId="0" applyNumberFormat="1" applyFont="1" applyFill="1" applyBorder="1" applyAlignment="1">
      <alignment horizontal="right" vertical="center"/>
    </xf>
    <xf numFmtId="4" fontId="49" fillId="0" borderId="10" xfId="0" applyNumberFormat="1" applyFont="1" applyBorder="1" applyAlignment="1">
      <alignment horizontal="center" vertical="top"/>
    </xf>
    <xf numFmtId="0" fontId="53" fillId="0" borderId="0" xfId="0" applyFont="1" applyAlignment="1">
      <alignment horizontal="center"/>
    </xf>
    <xf numFmtId="4" fontId="49" fillId="0" borderId="0" xfId="0" applyNumberFormat="1" applyFont="1" applyBorder="1" applyAlignment="1">
      <alignment horizontal="center" vertical="top"/>
    </xf>
    <xf numFmtId="0" fontId="53" fillId="0" borderId="0" xfId="0" applyFont="1" applyBorder="1" applyAlignment="1">
      <alignment horizontal="center"/>
    </xf>
    <xf numFmtId="0" fontId="49" fillId="0" borderId="0" xfId="0" applyFont="1" applyAlignment="1">
      <alignment vertical="top"/>
    </xf>
    <xf numFmtId="0" fontId="49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 applyFill="1"/>
    <xf numFmtId="3" fontId="54" fillId="2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0" fontId="24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4" fillId="0" borderId="0" xfId="0" applyFont="1" applyFill="1"/>
    <xf numFmtId="0" fontId="3" fillId="0" borderId="0" xfId="0" applyFont="1" applyBorder="1" applyAlignment="1">
      <alignment horizontal="right" vertical="top"/>
    </xf>
    <xf numFmtId="165" fontId="44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3" fontId="32" fillId="2" borderId="0" xfId="0" applyNumberFormat="1" applyFont="1" applyFill="1" applyBorder="1" applyAlignment="1">
      <alignment horizontal="center" vertical="top"/>
    </xf>
    <xf numFmtId="41" fontId="55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5" fillId="0" borderId="0" xfId="0" applyNumberFormat="1" applyFont="1" applyFill="1" applyAlignment="1">
      <alignment horizontal="center" vertical="center"/>
    </xf>
    <xf numFmtId="10" fontId="55" fillId="0" borderId="0" xfId="0" applyNumberFormat="1" applyFont="1" applyFill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7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167" fontId="56" fillId="0" borderId="0" xfId="2" applyNumberFormat="1" applyFont="1" applyFill="1"/>
    <xf numFmtId="41" fontId="24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4" fillId="0" borderId="7" xfId="0" applyFont="1" applyFill="1" applyBorder="1"/>
    <xf numFmtId="0" fontId="12" fillId="0" borderId="10" xfId="0" applyFont="1" applyBorder="1" applyAlignment="1">
      <alignment horizontal="right" vertical="top"/>
    </xf>
    <xf numFmtId="165" fontId="8" fillId="0" borderId="2" xfId="0" applyNumberFormat="1" applyFont="1" applyFill="1" applyBorder="1" applyAlignment="1">
      <alignment horizontal="right" vertical="center"/>
    </xf>
    <xf numFmtId="10" fontId="24" fillId="0" borderId="2" xfId="2" applyNumberFormat="1" applyFont="1" applyFill="1" applyBorder="1" applyAlignment="1">
      <alignment horizontal="right" vertical="center"/>
    </xf>
    <xf numFmtId="43" fontId="37" fillId="0" borderId="0" xfId="0" applyNumberFormat="1" applyFont="1" applyFill="1" applyBorder="1" applyAlignment="1">
      <alignment horizontal="right" vertical="top"/>
    </xf>
    <xf numFmtId="41" fontId="24" fillId="0" borderId="0" xfId="0" applyNumberFormat="1" applyFont="1" applyFill="1" applyBorder="1"/>
    <xf numFmtId="3" fontId="49" fillId="0" borderId="2" xfId="0" applyNumberFormat="1" applyFont="1" applyFill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/>
    <xf numFmtId="10" fontId="30" fillId="0" borderId="2" xfId="1" applyNumberFormat="1" applyFont="1" applyFill="1" applyBorder="1"/>
    <xf numFmtId="0" fontId="8" fillId="0" borderId="0" xfId="0" applyFont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0" fontId="58" fillId="0" borderId="0" xfId="0" applyFont="1" applyAlignment="1">
      <alignment vertical="top"/>
    </xf>
    <xf numFmtId="41" fontId="9" fillId="0" borderId="0" xfId="0" applyNumberFormat="1" applyFont="1" applyFill="1"/>
    <xf numFmtId="0" fontId="59" fillId="0" borderId="0" xfId="0" applyFont="1"/>
    <xf numFmtId="41" fontId="36" fillId="0" borderId="0" xfId="0" applyNumberFormat="1" applyFont="1" applyFill="1"/>
    <xf numFmtId="41" fontId="9" fillId="0" borderId="0" xfId="0" applyNumberFormat="1" applyFont="1" applyFill="1" applyAlignment="1">
      <alignment horizontal="center" vertical="center"/>
    </xf>
    <xf numFmtId="41" fontId="59" fillId="0" borderId="0" xfId="0" applyNumberFormat="1" applyFont="1"/>
    <xf numFmtId="10" fontId="36" fillId="0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3" fontId="59" fillId="0" borderId="0" xfId="0" applyNumberFormat="1" applyFont="1"/>
    <xf numFmtId="166" fontId="59" fillId="0" borderId="0" xfId="0" applyNumberFormat="1" applyFont="1"/>
    <xf numFmtId="166" fontId="9" fillId="0" borderId="0" xfId="0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7" fontId="44" fillId="0" borderId="0" xfId="2" applyNumberFormat="1" applyFont="1" applyFill="1" applyAlignment="1">
      <alignment horizontal="center" vertical="center"/>
    </xf>
    <xf numFmtId="167" fontId="46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30" fillId="0" borderId="2" xfId="2" applyNumberFormat="1" applyFont="1" applyFill="1" applyBorder="1"/>
    <xf numFmtId="167" fontId="47" fillId="0" borderId="0" xfId="2" applyNumberFormat="1" applyFont="1" applyAlignment="1">
      <alignment horizontal="right" vertical="top"/>
    </xf>
    <xf numFmtId="167" fontId="47" fillId="0" borderId="11" xfId="2" applyNumberFormat="1" applyFont="1" applyBorder="1" applyAlignment="1">
      <alignment horizontal="right" vertical="top"/>
    </xf>
    <xf numFmtId="43" fontId="47" fillId="0" borderId="1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8" fillId="0" borderId="0" xfId="2" applyNumberFormat="1" applyFont="1"/>
    <xf numFmtId="41" fontId="37" fillId="0" borderId="0" xfId="0" applyNumberFormat="1" applyFont="1" applyFill="1" applyAlignment="1">
      <alignment horizontal="right" vertical="top"/>
    </xf>
    <xf numFmtId="167" fontId="25" fillId="0" borderId="0" xfId="2" applyNumberFormat="1" applyFont="1" applyFill="1" applyAlignment="1">
      <alignment vertical="center"/>
    </xf>
    <xf numFmtId="41" fontId="39" fillId="0" borderId="0" xfId="0" applyNumberFormat="1" applyFont="1" applyFill="1" applyAlignment="1">
      <alignment vertical="center"/>
    </xf>
    <xf numFmtId="167" fontId="60" fillId="0" borderId="0" xfId="2" applyNumberFormat="1" applyFont="1" applyFill="1"/>
    <xf numFmtId="41" fontId="50" fillId="3" borderId="0" xfId="0" applyNumberFormat="1" applyFont="1" applyFill="1"/>
    <xf numFmtId="43" fontId="47" fillId="0" borderId="0" xfId="0" applyNumberFormat="1" applyFont="1" applyFill="1" applyBorder="1" applyAlignment="1">
      <alignment horizontal="right" vertical="top"/>
    </xf>
    <xf numFmtId="167" fontId="24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3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3" fontId="47" fillId="0" borderId="0" xfId="0" applyNumberFormat="1" applyFont="1" applyFill="1" applyAlignment="1">
      <alignment horizontal="right" vertical="top"/>
    </xf>
    <xf numFmtId="3" fontId="47" fillId="0" borderId="10" xfId="0" applyNumberFormat="1" applyFont="1" applyFill="1" applyBorder="1" applyAlignment="1">
      <alignment horizontal="right" vertical="top"/>
    </xf>
    <xf numFmtId="3" fontId="47" fillId="0" borderId="11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165" fontId="8" fillId="0" borderId="7" xfId="0" applyNumberFormat="1" applyFont="1" applyFill="1" applyBorder="1"/>
    <xf numFmtId="3" fontId="37" fillId="0" borderId="0" xfId="0" applyNumberFormat="1" applyFont="1" applyFill="1" applyBorder="1" applyAlignment="1">
      <alignment horizontal="right" vertical="top"/>
    </xf>
    <xf numFmtId="0" fontId="48" fillId="0" borderId="0" xfId="0" applyFont="1" applyFill="1" applyAlignment="1">
      <alignment horizontal="left"/>
    </xf>
    <xf numFmtId="165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43</xdr:row>
      <xdr:rowOff>30854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450EF6-FD6C-43CA-B640-E43EBDF3A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42625" y="0"/>
          <a:ext cx="7343775" cy="8222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22" zoomScaleNormal="100" zoomScaleSheetLayoutView="100" workbookViewId="0">
      <selection activeCell="E38" sqref="E38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56" t="s">
        <v>70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</row>
    <row r="24" spans="1:13" ht="15" customHeight="1" x14ac:dyDescent="0.25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</row>
    <row r="25" spans="1:13" ht="15" customHeight="1" x14ac:dyDescent="0.25">
      <c r="A25" s="256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</row>
    <row r="28" spans="1:13" x14ac:dyDescent="0.25">
      <c r="A28" s="257" t="s">
        <v>153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</row>
    <row r="29" spans="1:13" x14ac:dyDescent="0.25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</row>
    <row r="30" spans="1:13" x14ac:dyDescent="0.25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  <row r="32" spans="1:13" x14ac:dyDescent="0.25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8"/>
  <sheetViews>
    <sheetView rightToLeft="1" view="pageBreakPreview" topLeftCell="F1" zoomScale="60" zoomScaleNormal="70" zoomScalePageLayoutView="70" workbookViewId="0">
      <selection activeCell="I9" sqref="I9:S29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248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6" customWidth="1"/>
    <col min="14" max="14" width="1" style="36" customWidth="1"/>
    <col min="15" max="15" width="32.5703125" style="36" bestFit="1" customWidth="1"/>
    <col min="16" max="16" width="1" style="36" customWidth="1"/>
    <col min="17" max="17" width="30.5703125" style="36" bestFit="1" customWidth="1"/>
    <col min="18" max="18" width="1" style="36" customWidth="1"/>
    <col min="19" max="19" width="32.28515625" style="36" bestFit="1" customWidth="1"/>
    <col min="20" max="20" width="25.28515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19" x14ac:dyDescent="0.65">
      <c r="A1" s="36"/>
      <c r="B1" s="36"/>
      <c r="C1" s="44"/>
      <c r="D1" s="44"/>
      <c r="E1" s="44"/>
      <c r="F1" s="36"/>
      <c r="G1" s="36"/>
      <c r="H1" s="36"/>
      <c r="I1" s="94"/>
      <c r="J1" s="36"/>
      <c r="K1" s="36"/>
      <c r="L1" s="36"/>
    </row>
    <row r="2" spans="1:19" ht="30" x14ac:dyDescent="0.65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ht="30" x14ac:dyDescent="0.65">
      <c r="A3" s="273" t="s">
        <v>18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19" ht="30" x14ac:dyDescent="0.65">
      <c r="A4" s="273" t="str">
        <f>'جمع درآمدها'!A4:I4</f>
        <v>برای ماه منتهی به 1403/11/30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</row>
    <row r="5" spans="1:19" ht="30" x14ac:dyDescent="0.65">
      <c r="A5" s="35"/>
      <c r="B5" s="35"/>
      <c r="C5" s="35"/>
      <c r="D5" s="35"/>
      <c r="E5" s="35"/>
      <c r="F5" s="35"/>
      <c r="G5" s="35"/>
      <c r="H5" s="35"/>
      <c r="I5" s="244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36" x14ac:dyDescent="0.65">
      <c r="A6" s="286" t="s">
        <v>58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</row>
    <row r="7" spans="1:19" ht="30.75" thickBot="1" x14ac:dyDescent="0.7">
      <c r="A7" s="273" t="s">
        <v>1</v>
      </c>
      <c r="B7" s="36"/>
      <c r="C7" s="285" t="s">
        <v>27</v>
      </c>
      <c r="D7" s="285" t="s">
        <v>27</v>
      </c>
      <c r="E7" s="285" t="s">
        <v>27</v>
      </c>
      <c r="F7" s="285" t="s">
        <v>27</v>
      </c>
      <c r="G7" s="285" t="s">
        <v>27</v>
      </c>
      <c r="H7" s="36"/>
      <c r="I7" s="285" t="str">
        <f>'سودسپرده بانکی '!C7</f>
        <v>طی بهمن ماه</v>
      </c>
      <c r="J7" s="285" t="s">
        <v>20</v>
      </c>
      <c r="K7" s="285" t="s">
        <v>20</v>
      </c>
      <c r="L7" s="285" t="s">
        <v>20</v>
      </c>
      <c r="M7" s="285" t="s">
        <v>20</v>
      </c>
      <c r="O7" s="285" t="str">
        <f>'سودسپرده بانکی '!I7</f>
        <v>از ابتدای سال مالی تا پایان بهمن ماه</v>
      </c>
      <c r="P7" s="285" t="s">
        <v>21</v>
      </c>
      <c r="Q7" s="285" t="s">
        <v>21</v>
      </c>
      <c r="R7" s="285" t="s">
        <v>21</v>
      </c>
      <c r="S7" s="285" t="s">
        <v>21</v>
      </c>
    </row>
    <row r="8" spans="1:19" s="8" customFormat="1" ht="90" x14ac:dyDescent="0.65">
      <c r="A8" s="273" t="s">
        <v>1</v>
      </c>
      <c r="B8" s="38"/>
      <c r="C8" s="37" t="s">
        <v>28</v>
      </c>
      <c r="D8" s="46"/>
      <c r="E8" s="37" t="s">
        <v>29</v>
      </c>
      <c r="F8" s="38"/>
      <c r="G8" s="37" t="s">
        <v>30</v>
      </c>
      <c r="H8" s="38"/>
      <c r="I8" s="245" t="s">
        <v>31</v>
      </c>
      <c r="J8" s="38"/>
      <c r="K8" s="37" t="s">
        <v>24</v>
      </c>
      <c r="L8" s="38"/>
      <c r="M8" s="37" t="s">
        <v>32</v>
      </c>
      <c r="N8" s="38"/>
      <c r="O8" s="37" t="s">
        <v>31</v>
      </c>
      <c r="P8" s="38"/>
      <c r="Q8" s="206" t="s">
        <v>24</v>
      </c>
      <c r="R8" s="38"/>
      <c r="S8" s="37" t="s">
        <v>32</v>
      </c>
    </row>
    <row r="9" spans="1:19" s="8" customFormat="1" x14ac:dyDescent="0.65">
      <c r="A9" s="161" t="s">
        <v>133</v>
      </c>
      <c r="B9" s="38"/>
      <c r="C9" s="161" t="s">
        <v>147</v>
      </c>
      <c r="D9" s="46"/>
      <c r="E9" s="169">
        <v>46000000</v>
      </c>
      <c r="F9" s="47"/>
      <c r="G9" s="169">
        <v>323</v>
      </c>
      <c r="H9" s="47"/>
      <c r="I9" s="246">
        <v>0</v>
      </c>
      <c r="J9" s="169"/>
      <c r="K9" s="249">
        <v>0</v>
      </c>
      <c r="L9" s="169"/>
      <c r="M9" s="249">
        <f>I9+K9</f>
        <v>0</v>
      </c>
      <c r="N9" s="169"/>
      <c r="O9" s="169">
        <v>14858000000</v>
      </c>
      <c r="P9" s="169"/>
      <c r="Q9" s="304">
        <v>-121125000</v>
      </c>
      <c r="R9" s="169"/>
      <c r="S9" s="169">
        <f>O9+Q9</f>
        <v>14736875000</v>
      </c>
    </row>
    <row r="10" spans="1:19" s="8" customFormat="1" x14ac:dyDescent="0.65">
      <c r="A10" s="161" t="s">
        <v>86</v>
      </c>
      <c r="B10" s="36"/>
      <c r="C10" s="161" t="s">
        <v>118</v>
      </c>
      <c r="D10" s="44"/>
      <c r="E10" s="169">
        <v>9400000</v>
      </c>
      <c r="F10" s="40"/>
      <c r="G10" s="169">
        <v>3120</v>
      </c>
      <c r="H10" s="40"/>
      <c r="I10" s="246">
        <v>0</v>
      </c>
      <c r="J10" s="169"/>
      <c r="K10" s="249">
        <v>0</v>
      </c>
      <c r="L10" s="169"/>
      <c r="M10" s="249">
        <f t="shared" ref="M10:M28" si="0">I10+K10</f>
        <v>0</v>
      </c>
      <c r="N10" s="169"/>
      <c r="O10" s="169">
        <v>29328000000</v>
      </c>
      <c r="P10" s="169"/>
      <c r="Q10" s="207">
        <v>0</v>
      </c>
      <c r="R10" s="169"/>
      <c r="S10" s="169">
        <f t="shared" ref="S10:S28" si="1">O10+Q10</f>
        <v>29328000000</v>
      </c>
    </row>
    <row r="11" spans="1:19" s="8" customFormat="1" x14ac:dyDescent="0.65">
      <c r="A11" s="161" t="s">
        <v>79</v>
      </c>
      <c r="B11" s="36"/>
      <c r="C11" s="161" t="s">
        <v>119</v>
      </c>
      <c r="D11" s="44"/>
      <c r="E11" s="169">
        <v>6100000</v>
      </c>
      <c r="F11" s="36"/>
      <c r="G11" s="169">
        <v>5650</v>
      </c>
      <c r="H11" s="36"/>
      <c r="I11" s="246">
        <v>0</v>
      </c>
      <c r="J11" s="169"/>
      <c r="K11" s="249">
        <v>0</v>
      </c>
      <c r="L11" s="169"/>
      <c r="M11" s="249">
        <f t="shared" si="0"/>
        <v>0</v>
      </c>
      <c r="N11" s="169"/>
      <c r="O11" s="169">
        <v>34465000000</v>
      </c>
      <c r="P11" s="169"/>
      <c r="Q11" s="207">
        <v>0</v>
      </c>
      <c r="R11" s="169"/>
      <c r="S11" s="169">
        <f t="shared" si="1"/>
        <v>34465000000</v>
      </c>
    </row>
    <row r="12" spans="1:19" s="8" customFormat="1" x14ac:dyDescent="0.65">
      <c r="A12" s="161" t="s">
        <v>87</v>
      </c>
      <c r="B12" s="36"/>
      <c r="C12" s="161" t="s">
        <v>107</v>
      </c>
      <c r="D12" s="44"/>
      <c r="E12" s="169">
        <v>3500000</v>
      </c>
      <c r="F12" s="36"/>
      <c r="G12" s="169">
        <v>5600</v>
      </c>
      <c r="H12" s="36"/>
      <c r="I12" s="246">
        <v>0</v>
      </c>
      <c r="J12" s="169"/>
      <c r="K12" s="249">
        <v>0</v>
      </c>
      <c r="L12" s="169"/>
      <c r="M12" s="249">
        <f t="shared" si="0"/>
        <v>0</v>
      </c>
      <c r="N12" s="169"/>
      <c r="O12" s="169">
        <v>19600000000</v>
      </c>
      <c r="P12" s="169"/>
      <c r="Q12" s="207">
        <v>0</v>
      </c>
      <c r="R12" s="169"/>
      <c r="S12" s="169">
        <f t="shared" si="1"/>
        <v>19600000000</v>
      </c>
    </row>
    <row r="13" spans="1:19" s="8" customFormat="1" x14ac:dyDescent="0.65">
      <c r="A13" s="161" t="s">
        <v>97</v>
      </c>
      <c r="B13" s="36"/>
      <c r="C13" s="161" t="s">
        <v>129</v>
      </c>
      <c r="D13" s="44"/>
      <c r="E13" s="169">
        <v>34800000</v>
      </c>
      <c r="F13" s="36"/>
      <c r="G13" s="169">
        <v>960</v>
      </c>
      <c r="H13" s="36"/>
      <c r="I13" s="246">
        <v>0</v>
      </c>
      <c r="J13" s="169"/>
      <c r="K13" s="249">
        <v>0</v>
      </c>
      <c r="L13" s="169"/>
      <c r="M13" s="249">
        <f t="shared" si="0"/>
        <v>0</v>
      </c>
      <c r="N13" s="169"/>
      <c r="O13" s="169">
        <v>33408000000</v>
      </c>
      <c r="P13" s="169"/>
      <c r="Q13" s="207">
        <v>0</v>
      </c>
      <c r="R13" s="169"/>
      <c r="S13" s="169">
        <f t="shared" si="1"/>
        <v>33408000000</v>
      </c>
    </row>
    <row r="14" spans="1:19" s="8" customFormat="1" x14ac:dyDescent="0.65">
      <c r="A14" s="161" t="s">
        <v>100</v>
      </c>
      <c r="B14" s="1"/>
      <c r="C14" s="161" t="s">
        <v>120</v>
      </c>
      <c r="D14" s="144"/>
      <c r="E14" s="169">
        <v>4000000</v>
      </c>
      <c r="F14" s="36"/>
      <c r="G14" s="169">
        <v>500</v>
      </c>
      <c r="H14" s="36"/>
      <c r="I14" s="38"/>
      <c r="J14" s="169"/>
      <c r="K14" s="38"/>
      <c r="L14" s="169"/>
      <c r="M14" s="249">
        <f t="shared" si="0"/>
        <v>0</v>
      </c>
      <c r="N14" s="169"/>
      <c r="O14" s="169">
        <v>2000000000</v>
      </c>
      <c r="P14" s="169"/>
      <c r="Q14" s="207">
        <v>0</v>
      </c>
      <c r="R14" s="169"/>
      <c r="S14" s="169">
        <f t="shared" si="1"/>
        <v>2000000000</v>
      </c>
    </row>
    <row r="15" spans="1:19" s="8" customFormat="1" x14ac:dyDescent="0.65">
      <c r="A15" s="161" t="s">
        <v>100</v>
      </c>
      <c r="B15" s="1"/>
      <c r="C15" s="161" t="s">
        <v>161</v>
      </c>
      <c r="D15" s="232"/>
      <c r="E15" s="169">
        <v>84000001</v>
      </c>
      <c r="F15" s="36"/>
      <c r="G15" s="169">
        <v>90</v>
      </c>
      <c r="H15" s="36"/>
      <c r="I15" s="246">
        <v>7560000090</v>
      </c>
      <c r="J15" s="169"/>
      <c r="K15" s="249">
        <v>-974319821</v>
      </c>
      <c r="L15" s="169"/>
      <c r="M15" s="249">
        <f t="shared" si="0"/>
        <v>6585680269</v>
      </c>
      <c r="N15" s="169"/>
      <c r="O15" s="169">
        <v>7560000090</v>
      </c>
      <c r="P15" s="169"/>
      <c r="Q15" s="207">
        <v>-974319821</v>
      </c>
      <c r="R15" s="169"/>
      <c r="S15" s="169">
        <f t="shared" si="1"/>
        <v>6585680269</v>
      </c>
    </row>
    <row r="16" spans="1:19" s="8" customFormat="1" x14ac:dyDescent="0.65">
      <c r="A16" s="161" t="s">
        <v>102</v>
      </c>
      <c r="B16" s="1"/>
      <c r="C16" s="161" t="s">
        <v>130</v>
      </c>
      <c r="D16" s="144"/>
      <c r="E16" s="169">
        <v>760000</v>
      </c>
      <c r="F16" s="36"/>
      <c r="G16" s="169">
        <v>6500</v>
      </c>
      <c r="H16" s="36"/>
      <c r="I16" s="246">
        <v>0</v>
      </c>
      <c r="J16" s="169"/>
      <c r="K16" s="249">
        <v>0</v>
      </c>
      <c r="L16" s="169"/>
      <c r="M16" s="249">
        <f t="shared" si="0"/>
        <v>0</v>
      </c>
      <c r="N16" s="169"/>
      <c r="O16" s="169">
        <v>4940000000</v>
      </c>
      <c r="P16" s="169"/>
      <c r="Q16" s="207">
        <v>0</v>
      </c>
      <c r="R16" s="169"/>
      <c r="S16" s="169">
        <f t="shared" si="1"/>
        <v>4940000000</v>
      </c>
    </row>
    <row r="17" spans="1:20" s="8" customFormat="1" x14ac:dyDescent="0.65">
      <c r="A17" s="161" t="s">
        <v>67</v>
      </c>
      <c r="B17" s="1"/>
      <c r="C17" s="161" t="s">
        <v>121</v>
      </c>
      <c r="D17" s="144"/>
      <c r="E17" s="169">
        <v>14000000</v>
      </c>
      <c r="F17" s="36"/>
      <c r="G17" s="169">
        <v>82</v>
      </c>
      <c r="H17" s="36"/>
      <c r="I17" s="246">
        <v>0</v>
      </c>
      <c r="J17" s="169"/>
      <c r="K17" s="249">
        <v>0</v>
      </c>
      <c r="L17" s="169"/>
      <c r="M17" s="249">
        <f t="shared" si="0"/>
        <v>0</v>
      </c>
      <c r="N17" s="169"/>
      <c r="O17" s="169">
        <v>1148000000</v>
      </c>
      <c r="P17" s="169"/>
      <c r="Q17" s="207">
        <v>0</v>
      </c>
      <c r="R17" s="169"/>
      <c r="S17" s="169">
        <f t="shared" si="1"/>
        <v>1148000000</v>
      </c>
    </row>
    <row r="18" spans="1:20" s="8" customFormat="1" x14ac:dyDescent="0.65">
      <c r="A18" s="161" t="s">
        <v>99</v>
      </c>
      <c r="B18" s="1"/>
      <c r="C18" s="161" t="s">
        <v>108</v>
      </c>
      <c r="D18" s="144"/>
      <c r="E18" s="169">
        <v>2400000</v>
      </c>
      <c r="F18" s="36"/>
      <c r="G18" s="169">
        <v>150</v>
      </c>
      <c r="H18" s="36"/>
      <c r="I18" s="246">
        <v>0</v>
      </c>
      <c r="J18" s="169"/>
      <c r="K18" s="249">
        <v>0</v>
      </c>
      <c r="L18" s="169"/>
      <c r="M18" s="249">
        <f t="shared" si="0"/>
        <v>0</v>
      </c>
      <c r="N18" s="169"/>
      <c r="O18" s="169">
        <v>360000000</v>
      </c>
      <c r="P18" s="169"/>
      <c r="Q18" s="207">
        <v>0</v>
      </c>
      <c r="R18" s="169"/>
      <c r="S18" s="169">
        <f t="shared" si="1"/>
        <v>360000000</v>
      </c>
    </row>
    <row r="19" spans="1:20" s="8" customFormat="1" x14ac:dyDescent="0.65">
      <c r="A19" s="161" t="s">
        <v>68</v>
      </c>
      <c r="B19" s="1"/>
      <c r="C19" s="161" t="s">
        <v>122</v>
      </c>
      <c r="D19" s="144"/>
      <c r="E19" s="169">
        <v>4800000</v>
      </c>
      <c r="F19" s="36"/>
      <c r="G19" s="169">
        <v>530</v>
      </c>
      <c r="H19" s="36"/>
      <c r="I19" s="246">
        <v>0</v>
      </c>
      <c r="J19" s="169"/>
      <c r="K19" s="249">
        <v>0</v>
      </c>
      <c r="L19" s="169"/>
      <c r="M19" s="249">
        <f t="shared" si="0"/>
        <v>0</v>
      </c>
      <c r="N19" s="169"/>
      <c r="O19" s="169">
        <v>2544000000</v>
      </c>
      <c r="P19" s="169"/>
      <c r="Q19" s="207">
        <v>0</v>
      </c>
      <c r="R19" s="169"/>
      <c r="S19" s="169">
        <f t="shared" si="1"/>
        <v>2544000000</v>
      </c>
    </row>
    <row r="20" spans="1:20" s="8" customFormat="1" x14ac:dyDescent="0.65">
      <c r="A20" s="161" t="s">
        <v>65</v>
      </c>
      <c r="B20" s="1"/>
      <c r="C20" s="161" t="s">
        <v>122</v>
      </c>
      <c r="D20" s="5"/>
      <c r="E20" s="169">
        <v>6500000</v>
      </c>
      <c r="F20" s="36"/>
      <c r="G20" s="169">
        <v>6700</v>
      </c>
      <c r="H20" s="36"/>
      <c r="I20" s="246">
        <v>0</v>
      </c>
      <c r="J20" s="42" t="e">
        <f>SUM(#REF!)</f>
        <v>#REF!</v>
      </c>
      <c r="K20" s="249">
        <v>0</v>
      </c>
      <c r="L20" s="42" t="e">
        <f>SUM(#REF!)</f>
        <v>#REF!</v>
      </c>
      <c r="M20" s="249">
        <f t="shared" si="0"/>
        <v>0</v>
      </c>
      <c r="N20" s="42" t="e">
        <f>SUM(#REF!)</f>
        <v>#REF!</v>
      </c>
      <c r="O20" s="169">
        <v>43550000000</v>
      </c>
      <c r="P20" s="169" t="e">
        <f>SUM(#REF!)</f>
        <v>#REF!</v>
      </c>
      <c r="Q20" s="207">
        <v>0</v>
      </c>
      <c r="R20" s="42" t="e">
        <f>SUM(#REF!)</f>
        <v>#REF!</v>
      </c>
      <c r="S20" s="169">
        <f t="shared" si="1"/>
        <v>43550000000</v>
      </c>
    </row>
    <row r="21" spans="1:20" s="8" customFormat="1" x14ac:dyDescent="0.65">
      <c r="A21" s="161" t="s">
        <v>89</v>
      </c>
      <c r="B21" s="1"/>
      <c r="C21" s="161" t="s">
        <v>144</v>
      </c>
      <c r="D21" s="5"/>
      <c r="E21" s="169">
        <v>30000000</v>
      </c>
      <c r="F21" s="36"/>
      <c r="G21" s="169">
        <v>1800</v>
      </c>
      <c r="H21" s="36"/>
      <c r="I21" s="246">
        <v>0</v>
      </c>
      <c r="J21" s="36"/>
      <c r="K21" s="249">
        <v>0</v>
      </c>
      <c r="L21" s="36"/>
      <c r="M21" s="249">
        <f t="shared" si="0"/>
        <v>0</v>
      </c>
      <c r="N21" s="36"/>
      <c r="O21" s="169">
        <v>54000000000</v>
      </c>
      <c r="P21" s="169"/>
      <c r="Q21" s="207">
        <v>0</v>
      </c>
      <c r="R21" s="36"/>
      <c r="S21" s="169">
        <f t="shared" si="1"/>
        <v>54000000000</v>
      </c>
    </row>
    <row r="22" spans="1:20" s="8" customFormat="1" x14ac:dyDescent="0.65">
      <c r="A22" s="161" t="s">
        <v>74</v>
      </c>
      <c r="B22" s="1"/>
      <c r="C22" s="161" t="s">
        <v>131</v>
      </c>
      <c r="D22" s="5"/>
      <c r="E22" s="169">
        <v>80000000</v>
      </c>
      <c r="F22" s="36"/>
      <c r="G22" s="169">
        <v>300</v>
      </c>
      <c r="H22" s="36"/>
      <c r="I22" s="246">
        <v>0</v>
      </c>
      <c r="J22" s="36"/>
      <c r="K22" s="249">
        <v>0</v>
      </c>
      <c r="L22" s="36"/>
      <c r="M22" s="249">
        <f t="shared" si="0"/>
        <v>0</v>
      </c>
      <c r="N22" s="36"/>
      <c r="O22" s="169">
        <v>24000000000</v>
      </c>
      <c r="P22" s="169"/>
      <c r="Q22" s="207">
        <v>0</v>
      </c>
      <c r="R22" s="36"/>
      <c r="S22" s="169">
        <f t="shared" si="1"/>
        <v>24000000000</v>
      </c>
    </row>
    <row r="23" spans="1:20" s="8" customFormat="1" x14ac:dyDescent="0.65">
      <c r="A23" s="161" t="s">
        <v>78</v>
      </c>
      <c r="B23" s="1"/>
      <c r="C23" s="161" t="s">
        <v>119</v>
      </c>
      <c r="D23" s="5"/>
      <c r="E23" s="169">
        <v>5800000</v>
      </c>
      <c r="F23" s="36"/>
      <c r="G23" s="169">
        <v>1950</v>
      </c>
      <c r="H23" s="36"/>
      <c r="I23" s="246">
        <v>0</v>
      </c>
      <c r="J23" s="242"/>
      <c r="K23" s="249">
        <v>0</v>
      </c>
      <c r="L23" s="242"/>
      <c r="M23" s="249">
        <f t="shared" si="0"/>
        <v>0</v>
      </c>
      <c r="N23" s="242"/>
      <c r="O23" s="305">
        <v>11310000000</v>
      </c>
      <c r="P23" s="242"/>
      <c r="Q23" s="199">
        <v>0</v>
      </c>
      <c r="R23" s="242"/>
      <c r="S23" s="169">
        <f t="shared" si="1"/>
        <v>11310000000</v>
      </c>
    </row>
    <row r="24" spans="1:20" s="8" customFormat="1" x14ac:dyDescent="0.65">
      <c r="A24" s="161" t="s">
        <v>101</v>
      </c>
      <c r="C24" s="161" t="s">
        <v>123</v>
      </c>
      <c r="E24" s="169">
        <v>8400000</v>
      </c>
      <c r="F24" s="38"/>
      <c r="G24" s="169">
        <v>2280</v>
      </c>
      <c r="H24" s="38"/>
      <c r="I24" s="246">
        <v>0</v>
      </c>
      <c r="J24" s="242"/>
      <c r="K24" s="249">
        <v>0</v>
      </c>
      <c r="L24" s="242"/>
      <c r="M24" s="249">
        <f t="shared" si="0"/>
        <v>0</v>
      </c>
      <c r="N24" s="242"/>
      <c r="O24" s="305">
        <v>19152000000</v>
      </c>
      <c r="P24" s="242"/>
      <c r="Q24" s="199">
        <v>0</v>
      </c>
      <c r="R24" s="242"/>
      <c r="S24" s="169">
        <f t="shared" si="1"/>
        <v>19152000000</v>
      </c>
    </row>
    <row r="25" spans="1:20" x14ac:dyDescent="0.65">
      <c r="A25" s="161" t="s">
        <v>103</v>
      </c>
      <c r="C25" s="161" t="s">
        <v>138</v>
      </c>
      <c r="E25" s="169">
        <v>11000000</v>
      </c>
      <c r="F25" s="36"/>
      <c r="G25" s="169">
        <v>77</v>
      </c>
      <c r="H25" s="36"/>
      <c r="I25" s="246">
        <v>0</v>
      </c>
      <c r="J25" s="36"/>
      <c r="K25" s="249">
        <v>0</v>
      </c>
      <c r="L25" s="36"/>
      <c r="M25" s="249">
        <f t="shared" si="0"/>
        <v>0</v>
      </c>
      <c r="O25" s="169">
        <v>847000000</v>
      </c>
      <c r="Q25" s="199">
        <v>0</v>
      </c>
      <c r="S25" s="169">
        <f t="shared" si="1"/>
        <v>847000000</v>
      </c>
      <c r="T25" s="1"/>
    </row>
    <row r="26" spans="1:20" x14ac:dyDescent="0.65">
      <c r="A26" s="161" t="s">
        <v>146</v>
      </c>
      <c r="C26" s="161" t="s">
        <v>151</v>
      </c>
      <c r="D26" s="209"/>
      <c r="E26" s="169">
        <v>4000000</v>
      </c>
      <c r="F26" s="36"/>
      <c r="G26" s="169">
        <v>200</v>
      </c>
      <c r="H26" s="36"/>
      <c r="I26" s="246"/>
      <c r="J26" s="36"/>
      <c r="K26" s="249"/>
      <c r="L26" s="36"/>
      <c r="M26" s="249">
        <f t="shared" si="0"/>
        <v>0</v>
      </c>
      <c r="O26" s="169">
        <v>800000000</v>
      </c>
      <c r="Q26" s="199">
        <v>-7598372</v>
      </c>
      <c r="S26" s="169">
        <f t="shared" si="1"/>
        <v>792401628</v>
      </c>
      <c r="T26" s="1"/>
    </row>
    <row r="27" spans="1:20" x14ac:dyDescent="0.65">
      <c r="A27" s="161" t="s">
        <v>98</v>
      </c>
      <c r="C27" s="161" t="s">
        <v>145</v>
      </c>
      <c r="D27" s="205"/>
      <c r="E27" s="169">
        <v>92000000</v>
      </c>
      <c r="F27" s="36"/>
      <c r="G27" s="169">
        <v>420</v>
      </c>
      <c r="H27" s="36"/>
      <c r="I27" s="246">
        <v>0</v>
      </c>
      <c r="J27" s="36"/>
      <c r="K27" s="249">
        <v>0</v>
      </c>
      <c r="L27" s="36"/>
      <c r="M27" s="249">
        <f t="shared" si="0"/>
        <v>0</v>
      </c>
      <c r="O27" s="169">
        <v>38640000000</v>
      </c>
      <c r="Q27" s="199">
        <v>0</v>
      </c>
      <c r="S27" s="169">
        <f t="shared" si="1"/>
        <v>38640000000</v>
      </c>
      <c r="T27" s="1"/>
    </row>
    <row r="28" spans="1:20" x14ac:dyDescent="0.65">
      <c r="A28" s="161" t="s">
        <v>160</v>
      </c>
      <c r="C28" s="161" t="s">
        <v>162</v>
      </c>
      <c r="D28" s="232"/>
      <c r="E28" s="169">
        <v>7600000</v>
      </c>
      <c r="F28" s="36"/>
      <c r="G28" s="169">
        <v>5000</v>
      </c>
      <c r="H28" s="36"/>
      <c r="I28" s="246">
        <v>38000000000</v>
      </c>
      <c r="J28" s="36"/>
      <c r="K28" s="249">
        <v>-2481434059</v>
      </c>
      <c r="L28" s="36"/>
      <c r="M28" s="249">
        <f t="shared" si="0"/>
        <v>35518565941</v>
      </c>
      <c r="O28" s="169">
        <v>38000000000</v>
      </c>
      <c r="Q28" s="199">
        <v>-2481434059</v>
      </c>
      <c r="S28" s="169">
        <f t="shared" si="1"/>
        <v>35518565941</v>
      </c>
      <c r="T28" s="1"/>
    </row>
    <row r="29" spans="1:20" ht="30.75" thickBot="1" x14ac:dyDescent="0.7">
      <c r="A29" s="190" t="s">
        <v>48</v>
      </c>
      <c r="E29" s="44"/>
      <c r="F29" s="36"/>
      <c r="G29" s="36"/>
      <c r="H29" s="36"/>
      <c r="I29" s="41">
        <f>SUM(I9:I28)</f>
        <v>45560000090</v>
      </c>
      <c r="J29" s="41" t="e">
        <f t="shared" ref="J29" si="2">SUM(J9:J28)</f>
        <v>#REF!</v>
      </c>
      <c r="K29" s="41">
        <f>SUM(K9:K28)</f>
        <v>-3455753880</v>
      </c>
      <c r="L29" s="41" t="e">
        <f>SUM(L9:L28)</f>
        <v>#REF!</v>
      </c>
      <c r="M29" s="41">
        <f>SUM(M9:M28)</f>
        <v>42104246210</v>
      </c>
      <c r="N29" s="41" t="e">
        <f>SUM(N9:N27)</f>
        <v>#REF!</v>
      </c>
      <c r="O29" s="41">
        <f>SUM(O9:O28)</f>
        <v>380510000090</v>
      </c>
      <c r="P29" s="41" t="e">
        <f>SUM(P9:P27)</f>
        <v>#REF!</v>
      </c>
      <c r="Q29" s="41">
        <f>SUM(Q9:Q28)</f>
        <v>-3584477252</v>
      </c>
      <c r="R29" s="41" t="e">
        <f>SUM(R9:R27)</f>
        <v>#REF!</v>
      </c>
      <c r="S29" s="41">
        <f>SUM(S9:S28)</f>
        <v>376925522838</v>
      </c>
      <c r="T29" s="1"/>
    </row>
    <row r="30" spans="1:20" s="166" customFormat="1" ht="41.25" thickTop="1" x14ac:dyDescent="0.95">
      <c r="C30" s="167"/>
      <c r="D30" s="167"/>
      <c r="E30" s="167"/>
      <c r="I30" s="247"/>
      <c r="J30" s="52"/>
      <c r="K30" s="52"/>
      <c r="L30" s="52"/>
      <c r="M30" s="52"/>
      <c r="N30" s="100"/>
      <c r="O30" s="52"/>
      <c r="P30" s="60"/>
      <c r="Q30" s="52"/>
      <c r="R30" s="60"/>
      <c r="S30" s="52"/>
    </row>
    <row r="31" spans="1:20" x14ac:dyDescent="0.65">
      <c r="A31" s="161"/>
      <c r="C31" s="161"/>
      <c r="K31" s="3"/>
      <c r="M31" s="1"/>
      <c r="N31" s="1"/>
      <c r="O31" s="3"/>
      <c r="P31" s="1"/>
      <c r="Q31" s="3"/>
      <c r="R31" s="1"/>
      <c r="S31" s="1"/>
      <c r="T31" s="1"/>
    </row>
    <row r="32" spans="1:20" x14ac:dyDescent="0.65">
      <c r="A32" s="161"/>
      <c r="C32" s="161"/>
      <c r="K32" s="21"/>
      <c r="M32" s="1"/>
      <c r="N32" s="1"/>
      <c r="O32" s="21"/>
      <c r="P32" s="1"/>
      <c r="Q32" s="21"/>
      <c r="R32" s="1"/>
      <c r="S32" s="1"/>
      <c r="T32" s="1"/>
    </row>
    <row r="33" spans="1:20" x14ac:dyDescent="0.65">
      <c r="M33" s="1"/>
      <c r="N33" s="1"/>
      <c r="O33" s="1"/>
      <c r="P33" s="1"/>
      <c r="Q33" s="1"/>
      <c r="R33" s="1"/>
      <c r="S33" s="1"/>
      <c r="T33" s="1"/>
    </row>
    <row r="34" spans="1:20" x14ac:dyDescent="0.65">
      <c r="K34" s="3"/>
      <c r="M34" s="1"/>
      <c r="N34" s="1"/>
      <c r="O34" s="3"/>
      <c r="P34" s="1"/>
      <c r="Q34" s="3"/>
      <c r="R34" s="1"/>
      <c r="S34" s="1"/>
      <c r="T34" s="1"/>
    </row>
    <row r="35" spans="1:20" x14ac:dyDescent="0.65">
      <c r="K35" s="21"/>
      <c r="M35" s="1"/>
      <c r="N35" s="1"/>
      <c r="O35" s="21"/>
      <c r="P35" s="1"/>
      <c r="Q35" s="21"/>
      <c r="R35" s="1"/>
      <c r="S35" s="1"/>
      <c r="T35" s="1"/>
    </row>
    <row r="36" spans="1:20" x14ac:dyDescent="0.65">
      <c r="A36" s="161"/>
      <c r="M36" s="1"/>
      <c r="N36" s="1"/>
      <c r="O36" s="1"/>
      <c r="P36" s="1"/>
      <c r="Q36" s="1"/>
      <c r="R36" s="1"/>
      <c r="S36" s="1"/>
      <c r="T36" s="1"/>
    </row>
    <row r="37" spans="1:20" x14ac:dyDescent="0.65">
      <c r="M37" s="1"/>
      <c r="N37" s="1"/>
      <c r="O37" s="1"/>
      <c r="P37" s="1"/>
      <c r="Q37" s="1"/>
      <c r="R37" s="1"/>
      <c r="S37" s="1"/>
      <c r="T37" s="1"/>
    </row>
    <row r="38" spans="1:20" x14ac:dyDescent="0.65">
      <c r="M38" s="1"/>
      <c r="N38" s="1"/>
      <c r="O38" s="1"/>
      <c r="P38" s="1"/>
      <c r="Q38" s="1"/>
      <c r="R38" s="1"/>
      <c r="S38" s="1"/>
      <c r="T38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 x14ac:dyDescent="0.6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 x14ac:dyDescent="0.65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20" ht="30" x14ac:dyDescent="0.65">
      <c r="A3" s="273" t="s">
        <v>18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20" ht="30" x14ac:dyDescent="0.65">
      <c r="A4" s="273" t="str">
        <f>'جمع درآمدها'!A4:I4</f>
        <v>برای ماه منتهی به 1403/11/30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20" ht="30" x14ac:dyDescent="0.6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20" ht="36" x14ac:dyDescent="0.65">
      <c r="A6" s="287" t="s">
        <v>114</v>
      </c>
      <c r="B6" s="287"/>
      <c r="C6" s="287"/>
    </row>
    <row r="7" spans="1:20" ht="30.75" thickBot="1" x14ac:dyDescent="0.7">
      <c r="A7" s="273" t="s">
        <v>19</v>
      </c>
      <c r="B7" s="273"/>
      <c r="C7" s="273" t="s">
        <v>157</v>
      </c>
      <c r="D7" s="273"/>
      <c r="E7" s="273"/>
      <c r="F7" s="273"/>
      <c r="G7" s="273"/>
      <c r="I7" s="285" t="s">
        <v>158</v>
      </c>
      <c r="J7" s="285" t="s">
        <v>21</v>
      </c>
      <c r="K7" s="285" t="s">
        <v>21</v>
      </c>
      <c r="L7" s="285" t="s">
        <v>21</v>
      </c>
      <c r="M7" s="285" t="s">
        <v>21</v>
      </c>
    </row>
    <row r="8" spans="1:20" ht="30" x14ac:dyDescent="0.65">
      <c r="A8" s="96" t="s">
        <v>22</v>
      </c>
      <c r="C8" s="96" t="s">
        <v>23</v>
      </c>
      <c r="E8" s="96" t="s">
        <v>24</v>
      </c>
      <c r="G8" s="96" t="s">
        <v>25</v>
      </c>
      <c r="I8" s="96" t="s">
        <v>23</v>
      </c>
      <c r="K8" s="96" t="s">
        <v>24</v>
      </c>
      <c r="M8" s="96" t="s">
        <v>25</v>
      </c>
    </row>
    <row r="9" spans="1:20" ht="30" x14ac:dyDescent="0.65">
      <c r="A9" s="143" t="s">
        <v>115</v>
      </c>
      <c r="C9" s="97">
        <v>0</v>
      </c>
      <c r="E9" s="97">
        <v>0</v>
      </c>
      <c r="F9" s="97"/>
      <c r="G9" s="97">
        <f>C9-E9</f>
        <v>0</v>
      </c>
      <c r="H9" s="97"/>
      <c r="I9" s="97">
        <v>0</v>
      </c>
      <c r="J9" s="97"/>
      <c r="K9" s="97">
        <v>0</v>
      </c>
      <c r="L9" s="97"/>
      <c r="M9" s="97">
        <f>I9-K9</f>
        <v>0</v>
      </c>
      <c r="O9" s="87"/>
      <c r="P9" s="87"/>
      <c r="Q9" s="42"/>
      <c r="S9" s="87"/>
      <c r="T9" s="42"/>
    </row>
    <row r="10" spans="1:20" ht="30.75" thickBot="1" x14ac:dyDescent="0.7">
      <c r="A10" s="45"/>
      <c r="C10" s="98">
        <f>SUM(C9:C9)</f>
        <v>0</v>
      </c>
      <c r="D10" s="41"/>
      <c r="E10" s="99">
        <f>SUM(E9:E9)</f>
        <v>0</v>
      </c>
      <c r="F10" s="98"/>
      <c r="G10" s="98">
        <f>SUM(G9:G9)</f>
        <v>0</v>
      </c>
      <c r="H10" s="98"/>
      <c r="I10" s="98">
        <f>SUM(I9:I9)</f>
        <v>0</v>
      </c>
      <c r="J10" s="98"/>
      <c r="K10" s="99">
        <f>SUM(K9:K9)</f>
        <v>0</v>
      </c>
      <c r="L10" s="98"/>
      <c r="M10" s="98">
        <f>SUM(M9:M9)</f>
        <v>0</v>
      </c>
    </row>
    <row r="11" spans="1:20" ht="28.5" thickTop="1" x14ac:dyDescent="0.65">
      <c r="C11" s="40"/>
      <c r="G11" s="43"/>
      <c r="I11" s="42"/>
      <c r="M11" s="42"/>
    </row>
    <row r="12" spans="1:20" x14ac:dyDescent="0.65">
      <c r="C12" s="95"/>
      <c r="G12" s="43"/>
      <c r="I12" s="95"/>
      <c r="M12" s="95"/>
    </row>
    <row r="13" spans="1:20" x14ac:dyDescent="0.65">
      <c r="G13" s="43"/>
      <c r="M13" s="95"/>
    </row>
    <row r="14" spans="1:20" x14ac:dyDescent="0.65">
      <c r="G14" s="43"/>
    </row>
    <row r="15" spans="1:20" x14ac:dyDescent="0.65">
      <c r="G15" s="43"/>
    </row>
    <row r="16" spans="1:20" x14ac:dyDescent="0.65">
      <c r="G16" s="43"/>
      <c r="M16" s="95"/>
    </row>
    <row r="17" spans="7:7" x14ac:dyDescent="0.65">
      <c r="G17" s="43"/>
    </row>
    <row r="18" spans="7:7" x14ac:dyDescent="0.65">
      <c r="G18" s="43"/>
    </row>
    <row r="19" spans="7:7" x14ac:dyDescent="0.65">
      <c r="G19" s="43"/>
    </row>
    <row r="20" spans="7:7" x14ac:dyDescent="0.65">
      <c r="G20" s="43"/>
    </row>
    <row r="21" spans="7:7" x14ac:dyDescent="0.65">
      <c r="G21" s="43"/>
    </row>
    <row r="22" spans="7:7" x14ac:dyDescent="0.65">
      <c r="G22" s="43"/>
    </row>
    <row r="23" spans="7:7" x14ac:dyDescent="0.65">
      <c r="G23" s="43"/>
    </row>
    <row r="24" spans="7:7" x14ac:dyDescent="0.65">
      <c r="G24" s="43"/>
    </row>
    <row r="25" spans="7:7" x14ac:dyDescent="0.65">
      <c r="G25" s="43"/>
    </row>
    <row r="26" spans="7:7" x14ac:dyDescent="0.65">
      <c r="G26" s="43"/>
    </row>
    <row r="27" spans="7:7" x14ac:dyDescent="0.65">
      <c r="G27" s="43"/>
    </row>
    <row r="28" spans="7:7" x14ac:dyDescent="0.65">
      <c r="G28" s="43"/>
    </row>
    <row r="29" spans="7:7" x14ac:dyDescent="0.65">
      <c r="G29" s="43"/>
    </row>
    <row r="30" spans="7:7" x14ac:dyDescent="0.65">
      <c r="G30" s="43"/>
    </row>
    <row r="31" spans="7:7" x14ac:dyDescent="0.65">
      <c r="G31" s="43"/>
    </row>
    <row r="32" spans="7:7" x14ac:dyDescent="0.65">
      <c r="G32" s="43"/>
    </row>
    <row r="33" spans="7:7" x14ac:dyDescent="0.65">
      <c r="G33" s="43"/>
    </row>
    <row r="34" spans="7:7" x14ac:dyDescent="0.65">
      <c r="G34" s="43"/>
    </row>
    <row r="35" spans="7:7" x14ac:dyDescent="0.65">
      <c r="G35" s="43"/>
    </row>
    <row r="36" spans="7:7" x14ac:dyDescent="0.65">
      <c r="G36" s="43"/>
    </row>
    <row r="37" spans="7:7" x14ac:dyDescent="0.65">
      <c r="G37" s="43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topLeftCell="A4" zoomScale="85" zoomScaleNormal="100" zoomScaleSheetLayoutView="85" workbookViewId="0">
      <selection activeCell="E17" sqref="E17"/>
    </sheetView>
  </sheetViews>
  <sheetFormatPr defaultColWidth="9.140625" defaultRowHeight="27.75" x14ac:dyDescent="0.6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 x14ac:dyDescent="0.65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20" ht="30" x14ac:dyDescent="0.65">
      <c r="A3" s="273" t="s">
        <v>18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20" ht="30" x14ac:dyDescent="0.65">
      <c r="A4" s="273" t="str">
        <f>'جمع درآمدها'!A4:I4</f>
        <v>برای ماه منتهی به 1403/11/30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20" ht="30" x14ac:dyDescent="0.6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20" ht="36" x14ac:dyDescent="0.65">
      <c r="A6" s="287" t="s">
        <v>57</v>
      </c>
      <c r="B6" s="287"/>
      <c r="C6" s="287"/>
    </row>
    <row r="7" spans="1:20" ht="30.75" thickBot="1" x14ac:dyDescent="0.7">
      <c r="A7" s="273" t="s">
        <v>19</v>
      </c>
      <c r="B7" s="273"/>
      <c r="C7" s="273" t="s">
        <v>157</v>
      </c>
      <c r="D7" s="273"/>
      <c r="E7" s="273"/>
      <c r="F7" s="273"/>
      <c r="G7" s="273"/>
      <c r="I7" s="285" t="s">
        <v>158</v>
      </c>
      <c r="J7" s="285" t="s">
        <v>21</v>
      </c>
      <c r="K7" s="285" t="s">
        <v>21</v>
      </c>
      <c r="L7" s="285" t="s">
        <v>21</v>
      </c>
      <c r="M7" s="285" t="s">
        <v>21</v>
      </c>
    </row>
    <row r="8" spans="1:20" ht="30" x14ac:dyDescent="0.65">
      <c r="A8" s="96" t="s">
        <v>22</v>
      </c>
      <c r="C8" s="96" t="s">
        <v>23</v>
      </c>
      <c r="E8" s="96" t="s">
        <v>24</v>
      </c>
      <c r="G8" s="96" t="s">
        <v>25</v>
      </c>
      <c r="I8" s="96" t="s">
        <v>23</v>
      </c>
      <c r="K8" s="96" t="s">
        <v>24</v>
      </c>
      <c r="M8" s="96" t="s">
        <v>25</v>
      </c>
    </row>
    <row r="9" spans="1:20" ht="30" x14ac:dyDescent="0.75">
      <c r="A9" s="48" t="s">
        <v>49</v>
      </c>
      <c r="C9" s="97">
        <v>3317977</v>
      </c>
      <c r="E9" s="97">
        <v>0</v>
      </c>
      <c r="F9" s="97"/>
      <c r="G9" s="97">
        <f>C9+E9</f>
        <v>3317977</v>
      </c>
      <c r="H9" s="97"/>
      <c r="I9" s="97">
        <v>698441483</v>
      </c>
      <c r="J9" s="97"/>
      <c r="K9" s="97">
        <v>0</v>
      </c>
      <c r="L9" s="97"/>
      <c r="M9" s="97">
        <f>I9+K9</f>
        <v>698441483</v>
      </c>
      <c r="O9" s="87"/>
      <c r="P9" s="87"/>
      <c r="Q9" s="42"/>
      <c r="S9" s="87"/>
      <c r="T9" s="42"/>
    </row>
    <row r="10" spans="1:20" ht="30" x14ac:dyDescent="0.75">
      <c r="A10" s="48" t="s">
        <v>76</v>
      </c>
      <c r="C10" s="97">
        <v>512579</v>
      </c>
      <c r="E10" s="97">
        <v>0</v>
      </c>
      <c r="F10" s="97"/>
      <c r="G10" s="97">
        <f t="shared" ref="G10:G13" si="0">C10+E10</f>
        <v>512579</v>
      </c>
      <c r="H10" s="97"/>
      <c r="I10" s="97">
        <v>4477641</v>
      </c>
      <c r="J10" s="97"/>
      <c r="K10" s="97">
        <v>0</v>
      </c>
      <c r="L10" s="97"/>
      <c r="M10" s="97">
        <f t="shared" ref="M10:M13" si="1">I10+K10</f>
        <v>4477641</v>
      </c>
      <c r="O10" s="87"/>
      <c r="P10" s="87"/>
      <c r="Q10" s="42"/>
      <c r="S10" s="87"/>
      <c r="T10" s="42"/>
    </row>
    <row r="11" spans="1:20" ht="30" x14ac:dyDescent="0.75">
      <c r="A11" s="48" t="s">
        <v>83</v>
      </c>
      <c r="C11" s="97">
        <v>4165</v>
      </c>
      <c r="D11" s="36">
        <v>0</v>
      </c>
      <c r="E11" s="97">
        <v>0</v>
      </c>
      <c r="F11" s="97"/>
      <c r="G11" s="97">
        <f t="shared" si="0"/>
        <v>4165</v>
      </c>
      <c r="H11" s="97"/>
      <c r="I11" s="97">
        <v>60492</v>
      </c>
      <c r="J11" s="97"/>
      <c r="K11" s="97">
        <v>0</v>
      </c>
      <c r="L11" s="97"/>
      <c r="M11" s="97">
        <f t="shared" si="1"/>
        <v>60492</v>
      </c>
      <c r="O11" s="87"/>
      <c r="P11" s="87"/>
      <c r="Q11" s="42"/>
      <c r="S11" s="87"/>
      <c r="T11" s="42"/>
    </row>
    <row r="12" spans="1:20" ht="30" x14ac:dyDescent="0.75">
      <c r="A12" s="48" t="s">
        <v>84</v>
      </c>
      <c r="C12" s="97">
        <v>4743</v>
      </c>
      <c r="E12" s="97">
        <v>0</v>
      </c>
      <c r="F12" s="97"/>
      <c r="G12" s="97">
        <f t="shared" si="0"/>
        <v>4743</v>
      </c>
      <c r="H12" s="97"/>
      <c r="I12" s="97">
        <v>51881</v>
      </c>
      <c r="J12" s="97"/>
      <c r="K12" s="97">
        <v>0</v>
      </c>
      <c r="L12" s="97"/>
      <c r="M12" s="97">
        <f>I12+K12</f>
        <v>51881</v>
      </c>
      <c r="O12" s="87"/>
      <c r="P12" s="87"/>
      <c r="Q12" s="42"/>
      <c r="S12" s="87"/>
      <c r="T12" s="42"/>
    </row>
    <row r="13" spans="1:20" ht="30" x14ac:dyDescent="0.75">
      <c r="A13" s="48" t="s">
        <v>104</v>
      </c>
      <c r="C13" s="97">
        <v>8672</v>
      </c>
      <c r="E13" s="97">
        <v>0</v>
      </c>
      <c r="F13" s="97"/>
      <c r="G13" s="97">
        <f t="shared" si="0"/>
        <v>8672</v>
      </c>
      <c r="H13" s="97"/>
      <c r="I13" s="97">
        <v>5733811</v>
      </c>
      <c r="J13" s="97"/>
      <c r="K13" s="97">
        <v>0</v>
      </c>
      <c r="L13" s="97"/>
      <c r="M13" s="97">
        <f t="shared" si="1"/>
        <v>5733811</v>
      </c>
      <c r="O13" s="87"/>
      <c r="P13" s="87"/>
      <c r="Q13" s="42"/>
      <c r="S13" s="87"/>
      <c r="T13" s="42"/>
    </row>
    <row r="14" spans="1:20" ht="30.75" thickBot="1" x14ac:dyDescent="0.7">
      <c r="A14" s="35"/>
      <c r="C14" s="98">
        <f>SUM(C9:C13)</f>
        <v>3848136</v>
      </c>
      <c r="D14" s="41"/>
      <c r="E14" s="99">
        <f>SUM(E9:E13)</f>
        <v>0</v>
      </c>
      <c r="F14" s="98"/>
      <c r="G14" s="98">
        <f>SUM(G9:G13)</f>
        <v>3848136</v>
      </c>
      <c r="H14" s="98"/>
      <c r="I14" s="98">
        <f>SUM(I9:I13)</f>
        <v>708765308</v>
      </c>
      <c r="J14" s="98"/>
      <c r="K14" s="99">
        <f>SUM(K9:K13)</f>
        <v>0</v>
      </c>
      <c r="L14" s="98"/>
      <c r="M14" s="98">
        <f>SUM(M9:M13)</f>
        <v>708765308</v>
      </c>
    </row>
    <row r="15" spans="1:20" ht="28.5" thickTop="1" x14ac:dyDescent="0.65">
      <c r="C15" s="42"/>
      <c r="I15" s="42"/>
    </row>
    <row r="16" spans="1:20" x14ac:dyDescent="0.65">
      <c r="C16" s="95"/>
      <c r="I16" s="95"/>
    </row>
    <row r="22" spans="3:9" x14ac:dyDescent="0.65">
      <c r="G22" s="43"/>
    </row>
    <row r="23" spans="3:9" x14ac:dyDescent="0.65">
      <c r="C23" s="42"/>
      <c r="G23" s="43"/>
      <c r="I23" s="42"/>
    </row>
    <row r="24" spans="3:9" x14ac:dyDescent="0.65">
      <c r="C24" s="95"/>
      <c r="G24" s="43"/>
      <c r="I24" s="95"/>
    </row>
    <row r="25" spans="3:9" x14ac:dyDescent="0.65">
      <c r="G25" s="43"/>
    </row>
    <row r="26" spans="3:9" x14ac:dyDescent="0.65">
      <c r="G26" s="43"/>
    </row>
    <row r="27" spans="3:9" x14ac:dyDescent="0.65">
      <c r="G27" s="43"/>
    </row>
    <row r="28" spans="3:9" x14ac:dyDescent="0.65">
      <c r="G28" s="43"/>
    </row>
    <row r="29" spans="3:9" x14ac:dyDescent="0.65">
      <c r="G29" s="43"/>
    </row>
    <row r="30" spans="3:9" x14ac:dyDescent="0.65">
      <c r="G30" s="43"/>
    </row>
    <row r="31" spans="3:9" x14ac:dyDescent="0.65">
      <c r="G31" s="43"/>
    </row>
    <row r="32" spans="3:9" x14ac:dyDescent="0.65">
      <c r="G32" s="43"/>
    </row>
    <row r="33" spans="7:7" x14ac:dyDescent="0.65">
      <c r="G33" s="43"/>
    </row>
    <row r="34" spans="7:7" x14ac:dyDescent="0.65">
      <c r="G34" s="43"/>
    </row>
    <row r="35" spans="7:7" x14ac:dyDescent="0.65">
      <c r="G35" s="43"/>
    </row>
    <row r="36" spans="7:7" x14ac:dyDescent="0.65">
      <c r="G36" s="43"/>
    </row>
    <row r="37" spans="7:7" x14ac:dyDescent="0.65">
      <c r="G37" s="43"/>
    </row>
    <row r="38" spans="7:7" x14ac:dyDescent="0.65">
      <c r="G38" s="43"/>
    </row>
    <row r="39" spans="7:7" x14ac:dyDescent="0.65">
      <c r="G39" s="43"/>
    </row>
    <row r="40" spans="7:7" x14ac:dyDescent="0.65">
      <c r="G40" s="43"/>
    </row>
    <row r="41" spans="7:7" x14ac:dyDescent="0.65">
      <c r="G41" s="43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rightToLeft="1" view="pageBreakPreview" zoomScale="44" zoomScaleNormal="100" zoomScaleSheetLayoutView="44" workbookViewId="0">
      <selection activeCell="R7" sqref="R7:T37"/>
    </sheetView>
  </sheetViews>
  <sheetFormatPr defaultColWidth="8.7109375" defaultRowHeight="27.75" x14ac:dyDescent="0.65"/>
  <cols>
    <col min="1" max="1" width="42.7109375" style="36" bestFit="1" customWidth="1"/>
    <col min="2" max="2" width="0.5703125" style="36" customWidth="1"/>
    <col min="3" max="3" width="24.85546875" style="44" bestFit="1" customWidth="1"/>
    <col min="4" max="4" width="0.5703125" style="36" customWidth="1"/>
    <col min="5" max="5" width="32.7109375" style="36" bestFit="1" customWidth="1"/>
    <col min="6" max="6" width="0.7109375" style="36" customWidth="1"/>
    <col min="7" max="7" width="32.7109375" style="36" bestFit="1" customWidth="1"/>
    <col min="8" max="8" width="1.28515625" style="36" customWidth="1"/>
    <col min="9" max="9" width="37" style="36" bestFit="1" customWidth="1"/>
    <col min="10" max="10" width="1.140625" style="36" customWidth="1"/>
    <col min="11" max="11" width="24.85546875" style="44" bestFit="1" customWidth="1"/>
    <col min="12" max="12" width="1.140625" style="36" customWidth="1"/>
    <col min="13" max="13" width="35.140625" style="36" bestFit="1" customWidth="1"/>
    <col min="14" max="14" width="1" style="36" customWidth="1"/>
    <col min="15" max="15" width="35.140625" style="36" bestFit="1" customWidth="1"/>
    <col min="16" max="16" width="0.85546875" style="36" customWidth="1"/>
    <col min="17" max="17" width="41.42578125" style="36" bestFit="1" customWidth="1"/>
    <col min="18" max="18" width="24.7109375" style="36" bestFit="1" customWidth="1"/>
    <col min="19" max="19" width="31.5703125" style="36" bestFit="1" customWidth="1"/>
    <col min="20" max="20" width="24.42578125" style="36" bestFit="1" customWidth="1"/>
    <col min="21" max="21" width="23.85546875" style="36" bestFit="1" customWidth="1"/>
    <col min="22" max="22" width="24.42578125" style="36" customWidth="1"/>
    <col min="23" max="23" width="17.5703125" style="36" bestFit="1" customWidth="1"/>
    <col min="24" max="24" width="21.28515625" style="36" customWidth="1"/>
    <col min="25" max="25" width="23.28515625" style="36" bestFit="1" customWidth="1"/>
    <col min="26" max="16384" width="8.7109375" style="36"/>
  </cols>
  <sheetData>
    <row r="1" spans="1:25" ht="31.5" customHeight="1" x14ac:dyDescent="0.65"/>
    <row r="2" spans="1:25" s="100" customFormat="1" ht="36" x14ac:dyDescent="0.8">
      <c r="A2" s="288" t="s">
        <v>51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25" s="100" customFormat="1" ht="36" x14ac:dyDescent="0.8">
      <c r="A3" s="288" t="s">
        <v>18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25" s="100" customFormat="1" ht="36" x14ac:dyDescent="0.8">
      <c r="A4" s="288" t="str">
        <f>'درآمد ناشی از تغییر قیمت اوراق '!A4:Q4</f>
        <v>برای ماه منتهی به 1403/11/30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5" spans="1:25" s="100" customFormat="1" ht="36" x14ac:dyDescent="0.8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5" ht="40.5" x14ac:dyDescent="0.65">
      <c r="A6" s="289" t="s">
        <v>59</v>
      </c>
      <c r="B6" s="289"/>
      <c r="C6" s="289"/>
      <c r="D6" s="289"/>
      <c r="E6" s="289"/>
      <c r="F6" s="289"/>
      <c r="G6" s="289"/>
      <c r="H6" s="289"/>
    </row>
    <row r="7" spans="1:25" ht="45" customHeight="1" thickBot="1" x14ac:dyDescent="0.7">
      <c r="A7" s="273" t="s">
        <v>1</v>
      </c>
      <c r="C7" s="285" t="s">
        <v>157</v>
      </c>
      <c r="D7" s="285" t="s">
        <v>20</v>
      </c>
      <c r="E7" s="285" t="s">
        <v>20</v>
      </c>
      <c r="F7" s="285" t="s">
        <v>20</v>
      </c>
      <c r="G7" s="285" t="s">
        <v>20</v>
      </c>
      <c r="H7" s="285" t="s">
        <v>20</v>
      </c>
      <c r="I7" s="285" t="s">
        <v>20</v>
      </c>
      <c r="K7" s="285" t="s">
        <v>158</v>
      </c>
      <c r="L7" s="285" t="s">
        <v>21</v>
      </c>
      <c r="M7" s="285" t="s">
        <v>21</v>
      </c>
      <c r="N7" s="285" t="s">
        <v>21</v>
      </c>
      <c r="O7" s="285" t="s">
        <v>21</v>
      </c>
      <c r="P7" s="285" t="s">
        <v>21</v>
      </c>
      <c r="Q7" s="285" t="s">
        <v>21</v>
      </c>
    </row>
    <row r="8" spans="1:25" s="38" customFormat="1" ht="54.75" customHeight="1" thickBot="1" x14ac:dyDescent="0.7">
      <c r="A8" s="285" t="s">
        <v>1</v>
      </c>
      <c r="C8" s="102" t="s">
        <v>4</v>
      </c>
      <c r="E8" s="102" t="s">
        <v>33</v>
      </c>
      <c r="G8" s="102" t="s">
        <v>34</v>
      </c>
      <c r="I8" s="102" t="s">
        <v>36</v>
      </c>
      <c r="K8" s="102" t="s">
        <v>4</v>
      </c>
      <c r="M8" s="102" t="s">
        <v>33</v>
      </c>
      <c r="O8" s="102" t="s">
        <v>34</v>
      </c>
      <c r="Q8" s="102" t="s">
        <v>36</v>
      </c>
      <c r="S8" s="103"/>
    </row>
    <row r="9" spans="1:25" ht="34.5" customHeight="1" x14ac:dyDescent="0.65">
      <c r="A9" s="196" t="s">
        <v>85</v>
      </c>
      <c r="C9" s="104">
        <v>0</v>
      </c>
      <c r="D9" s="104"/>
      <c r="E9" s="104">
        <v>0</v>
      </c>
      <c r="F9" s="104"/>
      <c r="G9" s="104">
        <v>0</v>
      </c>
      <c r="H9" s="104"/>
      <c r="I9" s="104">
        <f>E9-G9</f>
        <v>0</v>
      </c>
      <c r="J9" s="104"/>
      <c r="K9" s="104">
        <v>4254479</v>
      </c>
      <c r="L9" s="104"/>
      <c r="M9" s="104">
        <v>80158595553</v>
      </c>
      <c r="N9" s="104"/>
      <c r="O9" s="104">
        <v>74291029023</v>
      </c>
      <c r="P9" s="104"/>
      <c r="Q9" s="104">
        <f>M9-O9</f>
        <v>5867566530</v>
      </c>
      <c r="R9" s="189"/>
      <c r="S9" s="104"/>
      <c r="T9" s="42"/>
      <c r="U9" s="42"/>
      <c r="V9" s="20"/>
      <c r="W9" s="42"/>
      <c r="X9" s="40"/>
      <c r="Y9" s="42"/>
    </row>
    <row r="10" spans="1:25" ht="34.5" customHeight="1" x14ac:dyDescent="0.65">
      <c r="A10" s="161" t="s">
        <v>135</v>
      </c>
      <c r="C10" s="104">
        <v>1600000</v>
      </c>
      <c r="D10" s="104"/>
      <c r="E10" s="104">
        <v>11658492294</v>
      </c>
      <c r="F10" s="104"/>
      <c r="G10" s="104">
        <v>11283706599</v>
      </c>
      <c r="H10" s="104"/>
      <c r="I10" s="104">
        <f t="shared" ref="I10:I38" si="0">E10-G10</f>
        <v>374785695</v>
      </c>
      <c r="J10" s="104"/>
      <c r="K10" s="104">
        <v>10600000</v>
      </c>
      <c r="L10" s="104"/>
      <c r="M10" s="104">
        <v>95797034046</v>
      </c>
      <c r="N10" s="104"/>
      <c r="O10" s="104">
        <v>75172050124</v>
      </c>
      <c r="P10" s="104"/>
      <c r="Q10" s="104">
        <f t="shared" ref="Q10:Q38" si="1">M10-O10</f>
        <v>20624983922</v>
      </c>
      <c r="R10" s="40"/>
      <c r="S10" s="40"/>
      <c r="T10" s="42"/>
      <c r="U10" s="42"/>
      <c r="V10" s="20"/>
      <c r="W10" s="42"/>
      <c r="X10" s="40"/>
      <c r="Y10" s="42"/>
    </row>
    <row r="11" spans="1:25" ht="34.5" customHeight="1" x14ac:dyDescent="0.65">
      <c r="A11" s="161" t="s">
        <v>98</v>
      </c>
      <c r="C11" s="104">
        <v>6000000</v>
      </c>
      <c r="D11" s="104"/>
      <c r="E11" s="104">
        <v>22237771956</v>
      </c>
      <c r="F11" s="104"/>
      <c r="G11" s="104">
        <v>17808265376</v>
      </c>
      <c r="H11" s="104"/>
      <c r="I11" s="104">
        <f t="shared" si="0"/>
        <v>4429506580</v>
      </c>
      <c r="J11" s="104"/>
      <c r="K11" s="104">
        <v>69600000</v>
      </c>
      <c r="L11" s="104"/>
      <c r="M11" s="104">
        <v>205770556659</v>
      </c>
      <c r="N11" s="104"/>
      <c r="O11" s="104">
        <v>207078743143</v>
      </c>
      <c r="P11" s="104"/>
      <c r="Q11" s="104">
        <f t="shared" si="1"/>
        <v>-1308186484</v>
      </c>
      <c r="R11" s="189"/>
      <c r="S11" s="104"/>
      <c r="T11" s="42"/>
      <c r="U11" s="42"/>
      <c r="V11" s="20"/>
      <c r="W11" s="42"/>
      <c r="X11" s="40"/>
      <c r="Y11" s="42"/>
    </row>
    <row r="12" spans="1:25" ht="34.5" customHeight="1" x14ac:dyDescent="0.65">
      <c r="A12" s="161" t="s">
        <v>142</v>
      </c>
      <c r="C12" s="104">
        <v>0</v>
      </c>
      <c r="D12" s="104"/>
      <c r="E12" s="104">
        <v>0</v>
      </c>
      <c r="F12" s="104"/>
      <c r="G12" s="104">
        <v>0</v>
      </c>
      <c r="H12" s="104"/>
      <c r="I12" s="104">
        <f t="shared" si="0"/>
        <v>0</v>
      </c>
      <c r="J12" s="104"/>
      <c r="K12" s="104">
        <v>200000</v>
      </c>
      <c r="L12" s="104"/>
      <c r="M12" s="104">
        <v>894645005</v>
      </c>
      <c r="N12" s="104"/>
      <c r="O12" s="104">
        <v>758691133</v>
      </c>
      <c r="P12" s="104"/>
      <c r="Q12" s="104">
        <f t="shared" si="1"/>
        <v>135953872</v>
      </c>
      <c r="R12" s="40"/>
      <c r="S12" s="40"/>
      <c r="T12" s="42"/>
      <c r="U12" s="42"/>
      <c r="V12" s="20"/>
      <c r="W12" s="42"/>
      <c r="X12" s="40"/>
      <c r="Y12" s="42"/>
    </row>
    <row r="13" spans="1:25" ht="34.5" customHeight="1" x14ac:dyDescent="0.65">
      <c r="A13" s="161" t="s">
        <v>65</v>
      </c>
      <c r="C13" s="104">
        <v>28165</v>
      </c>
      <c r="D13" s="104"/>
      <c r="E13" s="104">
        <v>1809753119</v>
      </c>
      <c r="F13" s="104"/>
      <c r="G13" s="104">
        <v>1336675976</v>
      </c>
      <c r="H13" s="104"/>
      <c r="I13" s="104">
        <f t="shared" si="0"/>
        <v>473077143</v>
      </c>
      <c r="J13" s="104"/>
      <c r="K13" s="104">
        <v>701284</v>
      </c>
      <c r="L13" s="104"/>
      <c r="M13" s="104">
        <v>32205245269</v>
      </c>
      <c r="N13" s="104"/>
      <c r="O13" s="104">
        <v>33418641453</v>
      </c>
      <c r="P13" s="104"/>
      <c r="Q13" s="104">
        <f t="shared" si="1"/>
        <v>-1213396184</v>
      </c>
      <c r="R13" s="40"/>
      <c r="S13" s="40"/>
      <c r="T13" s="42"/>
      <c r="U13" s="42"/>
      <c r="V13" s="20"/>
      <c r="W13" s="42"/>
      <c r="X13" s="40"/>
      <c r="Y13" s="42"/>
    </row>
    <row r="14" spans="1:25" ht="34.5" customHeight="1" x14ac:dyDescent="0.65">
      <c r="A14" s="161" t="s">
        <v>165</v>
      </c>
      <c r="C14" s="104">
        <v>0</v>
      </c>
      <c r="D14" s="104"/>
      <c r="E14" s="104">
        <v>0</v>
      </c>
      <c r="F14" s="104"/>
      <c r="G14" s="104">
        <v>0</v>
      </c>
      <c r="H14" s="104"/>
      <c r="I14" s="104">
        <f t="shared" si="0"/>
        <v>0</v>
      </c>
      <c r="J14" s="104"/>
      <c r="K14" s="104">
        <v>12536463</v>
      </c>
      <c r="L14" s="104"/>
      <c r="M14" s="104">
        <v>382500695064</v>
      </c>
      <c r="N14" s="104"/>
      <c r="O14" s="104">
        <v>281048963353</v>
      </c>
      <c r="P14" s="104"/>
      <c r="Q14" s="104">
        <f t="shared" si="1"/>
        <v>101451731711</v>
      </c>
      <c r="R14" s="40"/>
      <c r="S14" s="40"/>
      <c r="T14" s="42"/>
      <c r="U14" s="42"/>
      <c r="V14" s="20"/>
      <c r="W14" s="42"/>
      <c r="X14" s="40"/>
      <c r="Y14" s="42"/>
    </row>
    <row r="15" spans="1:25" ht="34.5" customHeight="1" x14ac:dyDescent="0.65">
      <c r="A15" s="161" t="s">
        <v>139</v>
      </c>
      <c r="C15" s="104">
        <v>0</v>
      </c>
      <c r="D15" s="104"/>
      <c r="E15" s="104">
        <v>0</v>
      </c>
      <c r="F15" s="104"/>
      <c r="G15" s="104">
        <v>0</v>
      </c>
      <c r="H15" s="104"/>
      <c r="I15" s="104">
        <f t="shared" si="0"/>
        <v>0</v>
      </c>
      <c r="J15" s="104"/>
      <c r="K15" s="104">
        <v>200000</v>
      </c>
      <c r="L15" s="104"/>
      <c r="M15" s="104">
        <v>8149221919</v>
      </c>
      <c r="N15" s="104"/>
      <c r="O15" s="104">
        <v>6532898008</v>
      </c>
      <c r="P15" s="104"/>
      <c r="Q15" s="104">
        <f t="shared" si="1"/>
        <v>1616323911</v>
      </c>
      <c r="R15" s="40"/>
      <c r="S15" s="40"/>
      <c r="T15" s="42"/>
      <c r="U15" s="42"/>
      <c r="V15" s="20"/>
      <c r="W15" s="42"/>
      <c r="X15" s="40"/>
      <c r="Y15" s="42"/>
    </row>
    <row r="16" spans="1:25" ht="34.5" customHeight="1" x14ac:dyDescent="0.65">
      <c r="A16" s="161" t="s">
        <v>74</v>
      </c>
      <c r="C16" s="104">
        <v>10000000</v>
      </c>
      <c r="D16" s="104"/>
      <c r="E16" s="104">
        <v>30581069530</v>
      </c>
      <c r="F16" s="104"/>
      <c r="G16" s="104">
        <v>22547002872</v>
      </c>
      <c r="H16" s="104"/>
      <c r="I16" s="104">
        <f t="shared" si="0"/>
        <v>8034066658</v>
      </c>
      <c r="J16" s="104"/>
      <c r="K16" s="104">
        <v>110000002</v>
      </c>
      <c r="L16" s="104"/>
      <c r="M16" s="104">
        <v>299756535606</v>
      </c>
      <c r="N16" s="104"/>
      <c r="O16" s="104">
        <v>270564041361</v>
      </c>
      <c r="P16" s="104"/>
      <c r="Q16" s="104">
        <f t="shared" si="1"/>
        <v>29192494245</v>
      </c>
      <c r="R16" s="40"/>
      <c r="S16" s="40"/>
      <c r="T16" s="42"/>
      <c r="U16" s="42"/>
      <c r="V16" s="20"/>
      <c r="W16" s="42"/>
      <c r="X16" s="40"/>
      <c r="Y16" s="42"/>
    </row>
    <row r="17" spans="1:25" ht="34.5" customHeight="1" x14ac:dyDescent="0.65">
      <c r="A17" s="161" t="s">
        <v>100</v>
      </c>
      <c r="C17" s="104">
        <v>0</v>
      </c>
      <c r="D17" s="104"/>
      <c r="E17" s="104">
        <v>0</v>
      </c>
      <c r="F17" s="104"/>
      <c r="G17" s="104">
        <v>0</v>
      </c>
      <c r="H17" s="104"/>
      <c r="I17" s="104">
        <f t="shared" si="0"/>
        <v>0</v>
      </c>
      <c r="J17" s="104"/>
      <c r="K17" s="104">
        <v>12807397</v>
      </c>
      <c r="L17" s="104"/>
      <c r="M17" s="104">
        <v>40471951791</v>
      </c>
      <c r="N17" s="104"/>
      <c r="O17" s="104">
        <v>40024596387</v>
      </c>
      <c r="P17" s="104"/>
      <c r="Q17" s="104">
        <f t="shared" si="1"/>
        <v>447355404</v>
      </c>
      <c r="R17" s="40"/>
      <c r="S17" s="40"/>
      <c r="T17" s="42"/>
      <c r="U17" s="42"/>
      <c r="V17" s="20"/>
      <c r="W17" s="42"/>
      <c r="X17" s="40"/>
      <c r="Y17" s="42"/>
    </row>
    <row r="18" spans="1:25" ht="34.5" customHeight="1" x14ac:dyDescent="0.65">
      <c r="A18" s="161" t="s">
        <v>97</v>
      </c>
      <c r="C18" s="104"/>
      <c r="D18" s="104"/>
      <c r="E18" s="104"/>
      <c r="F18" s="104"/>
      <c r="G18" s="104"/>
      <c r="H18" s="104"/>
      <c r="I18" s="104">
        <f t="shared" si="0"/>
        <v>0</v>
      </c>
      <c r="J18" s="104"/>
      <c r="K18" s="104">
        <v>10445927</v>
      </c>
      <c r="L18" s="104"/>
      <c r="M18" s="104">
        <v>94892161676</v>
      </c>
      <c r="N18" s="104"/>
      <c r="O18" s="104">
        <v>69545189856</v>
      </c>
      <c r="P18" s="104"/>
      <c r="Q18" s="104">
        <f t="shared" si="1"/>
        <v>25346971820</v>
      </c>
      <c r="R18" s="189"/>
      <c r="S18" s="104"/>
      <c r="T18" s="42"/>
      <c r="U18" s="42"/>
      <c r="V18" s="20"/>
      <c r="W18" s="42"/>
      <c r="X18" s="40"/>
      <c r="Y18" s="42"/>
    </row>
    <row r="19" spans="1:25" ht="34.5" customHeight="1" x14ac:dyDescent="0.65">
      <c r="A19" s="161" t="s">
        <v>105</v>
      </c>
      <c r="C19" s="104">
        <v>0</v>
      </c>
      <c r="D19" s="104"/>
      <c r="E19" s="104">
        <v>0</v>
      </c>
      <c r="F19" s="104"/>
      <c r="G19" s="104">
        <v>0</v>
      </c>
      <c r="H19" s="104"/>
      <c r="I19" s="104">
        <f t="shared" si="0"/>
        <v>0</v>
      </c>
      <c r="J19" s="104"/>
      <c r="K19" s="104">
        <v>100000</v>
      </c>
      <c r="L19" s="104"/>
      <c r="M19" s="104">
        <v>4889731955</v>
      </c>
      <c r="N19" s="104"/>
      <c r="O19" s="104">
        <v>4954593595</v>
      </c>
      <c r="P19" s="104"/>
      <c r="Q19" s="104">
        <f t="shared" si="1"/>
        <v>-64861640</v>
      </c>
      <c r="R19" s="189"/>
      <c r="S19" s="104"/>
      <c r="T19" s="42"/>
      <c r="U19" s="42"/>
      <c r="V19" s="20"/>
      <c r="W19" s="42"/>
      <c r="X19" s="40"/>
      <c r="Y19" s="42"/>
    </row>
    <row r="20" spans="1:25" ht="34.5" customHeight="1" x14ac:dyDescent="0.65">
      <c r="A20" s="161" t="s">
        <v>134</v>
      </c>
      <c r="C20" s="104">
        <v>200000</v>
      </c>
      <c r="D20" s="104"/>
      <c r="E20" s="104">
        <v>3957356569</v>
      </c>
      <c r="F20" s="104"/>
      <c r="G20" s="104">
        <v>3787511539</v>
      </c>
      <c r="H20" s="104"/>
      <c r="I20" s="104">
        <f t="shared" si="0"/>
        <v>169845030</v>
      </c>
      <c r="J20" s="104"/>
      <c r="K20" s="104">
        <v>749236</v>
      </c>
      <c r="L20" s="104"/>
      <c r="M20" s="104">
        <v>9989208122</v>
      </c>
      <c r="N20" s="104"/>
      <c r="O20" s="104">
        <v>9506314456</v>
      </c>
      <c r="P20" s="104"/>
      <c r="Q20" s="104">
        <f t="shared" si="1"/>
        <v>482893666</v>
      </c>
      <c r="R20" s="40"/>
      <c r="S20" s="40"/>
      <c r="T20" s="42"/>
      <c r="U20" s="42"/>
      <c r="V20" s="20"/>
      <c r="W20" s="42"/>
      <c r="X20" s="40"/>
      <c r="Y20" s="42"/>
    </row>
    <row r="21" spans="1:25" ht="34.5" customHeight="1" x14ac:dyDescent="0.65">
      <c r="A21" s="161" t="s">
        <v>66</v>
      </c>
      <c r="C21" s="104">
        <v>0</v>
      </c>
      <c r="D21" s="104"/>
      <c r="E21" s="104">
        <v>0</v>
      </c>
      <c r="F21" s="104"/>
      <c r="G21" s="104">
        <v>0</v>
      </c>
      <c r="H21" s="104"/>
      <c r="I21" s="104">
        <f t="shared" si="0"/>
        <v>0</v>
      </c>
      <c r="J21" s="104"/>
      <c r="K21" s="104">
        <v>200000</v>
      </c>
      <c r="L21" s="104"/>
      <c r="M21" s="104">
        <v>1188883823</v>
      </c>
      <c r="N21" s="104"/>
      <c r="O21" s="104">
        <v>1596531954</v>
      </c>
      <c r="P21" s="104"/>
      <c r="Q21" s="104">
        <f t="shared" si="1"/>
        <v>-407648131</v>
      </c>
      <c r="R21" s="40"/>
      <c r="S21" s="40"/>
      <c r="T21" s="42"/>
      <c r="U21" s="42"/>
      <c r="V21" s="20"/>
      <c r="W21" s="42"/>
      <c r="X21" s="40"/>
      <c r="Y21" s="42"/>
    </row>
    <row r="22" spans="1:25" ht="34.5" customHeight="1" x14ac:dyDescent="0.65">
      <c r="A22" s="161" t="s">
        <v>89</v>
      </c>
      <c r="C22" s="104">
        <v>0</v>
      </c>
      <c r="D22" s="104"/>
      <c r="E22" s="104">
        <v>0</v>
      </c>
      <c r="F22" s="104"/>
      <c r="G22" s="104">
        <v>0</v>
      </c>
      <c r="H22" s="104"/>
      <c r="I22" s="104">
        <f t="shared" si="0"/>
        <v>0</v>
      </c>
      <c r="J22" s="104"/>
      <c r="K22" s="104">
        <v>24296772</v>
      </c>
      <c r="L22" s="104"/>
      <c r="M22" s="104">
        <v>208540199676</v>
      </c>
      <c r="N22" s="104"/>
      <c r="O22" s="104">
        <v>203183831307</v>
      </c>
      <c r="P22" s="104"/>
      <c r="Q22" s="104">
        <f t="shared" si="1"/>
        <v>5356368369</v>
      </c>
      <c r="R22" s="189"/>
      <c r="S22" s="104"/>
      <c r="T22" s="42"/>
      <c r="U22" s="42"/>
      <c r="V22" s="20"/>
      <c r="W22" s="42"/>
      <c r="X22" s="40"/>
      <c r="Y22" s="42"/>
    </row>
    <row r="23" spans="1:25" ht="34.5" customHeight="1" x14ac:dyDescent="0.65">
      <c r="A23" s="161" t="s">
        <v>102</v>
      </c>
      <c r="C23" s="104">
        <v>2857</v>
      </c>
      <c r="D23" s="104"/>
      <c r="E23" s="104">
        <v>108346038</v>
      </c>
      <c r="F23" s="104"/>
      <c r="G23" s="104">
        <v>74755671</v>
      </c>
      <c r="H23" s="104"/>
      <c r="I23" s="104">
        <f t="shared" si="0"/>
        <v>33590367</v>
      </c>
      <c r="J23" s="104"/>
      <c r="K23" s="104">
        <v>902857</v>
      </c>
      <c r="L23" s="104"/>
      <c r="M23" s="104">
        <v>64300278860</v>
      </c>
      <c r="N23" s="104"/>
      <c r="O23" s="104">
        <v>57938535350</v>
      </c>
      <c r="P23" s="104"/>
      <c r="Q23" s="104">
        <f t="shared" si="1"/>
        <v>6361743510</v>
      </c>
      <c r="R23" s="40"/>
      <c r="S23" s="40"/>
      <c r="T23" s="42"/>
      <c r="U23" s="42"/>
      <c r="V23" s="20"/>
      <c r="W23" s="42"/>
      <c r="X23" s="40"/>
      <c r="Y23" s="42"/>
    </row>
    <row r="24" spans="1:25" ht="34.5" customHeight="1" x14ac:dyDescent="0.65">
      <c r="A24" s="161" t="s">
        <v>87</v>
      </c>
      <c r="C24" s="104">
        <v>0</v>
      </c>
      <c r="D24" s="104"/>
      <c r="E24" s="104">
        <v>0</v>
      </c>
      <c r="F24" s="104"/>
      <c r="G24" s="104">
        <v>0</v>
      </c>
      <c r="H24" s="104"/>
      <c r="I24" s="104">
        <f t="shared" si="0"/>
        <v>0</v>
      </c>
      <c r="J24" s="104"/>
      <c r="K24" s="104">
        <v>3500000</v>
      </c>
      <c r="L24" s="104"/>
      <c r="M24" s="104">
        <v>151572508218</v>
      </c>
      <c r="N24" s="104"/>
      <c r="O24" s="104">
        <v>132283281881</v>
      </c>
      <c r="P24" s="104"/>
      <c r="Q24" s="104">
        <f t="shared" si="1"/>
        <v>19289226337</v>
      </c>
      <c r="R24" s="40"/>
      <c r="S24" s="40"/>
      <c r="T24" s="42"/>
      <c r="U24" s="42"/>
      <c r="W24" s="42"/>
      <c r="X24" s="40"/>
    </row>
    <row r="25" spans="1:25" ht="34.5" customHeight="1" x14ac:dyDescent="0.65">
      <c r="A25" s="161" t="s">
        <v>82</v>
      </c>
      <c r="C25" s="104">
        <v>0</v>
      </c>
      <c r="D25" s="104"/>
      <c r="E25" s="104">
        <v>0</v>
      </c>
      <c r="F25" s="104"/>
      <c r="G25" s="104">
        <v>0</v>
      </c>
      <c r="H25" s="104"/>
      <c r="I25" s="104">
        <f t="shared" si="0"/>
        <v>0</v>
      </c>
      <c r="J25" s="104"/>
      <c r="K25" s="104">
        <v>2</v>
      </c>
      <c r="L25" s="104"/>
      <c r="M25" s="104">
        <v>2</v>
      </c>
      <c r="N25" s="104"/>
      <c r="O25" s="104">
        <v>11252</v>
      </c>
      <c r="P25" s="104"/>
      <c r="Q25" s="104">
        <f t="shared" si="1"/>
        <v>-11250</v>
      </c>
      <c r="R25" s="40"/>
      <c r="S25" s="40"/>
      <c r="T25" s="42"/>
      <c r="U25" s="42"/>
      <c r="W25" s="42"/>
      <c r="X25" s="40"/>
    </row>
    <row r="26" spans="1:25" ht="38.25" customHeight="1" x14ac:dyDescent="0.65">
      <c r="A26" s="161" t="s">
        <v>99</v>
      </c>
      <c r="C26" s="104">
        <v>0</v>
      </c>
      <c r="E26" s="104">
        <v>0</v>
      </c>
      <c r="F26" s="104"/>
      <c r="G26" s="104">
        <v>0</v>
      </c>
      <c r="H26" s="104"/>
      <c r="I26" s="104">
        <f t="shared" si="0"/>
        <v>0</v>
      </c>
      <c r="K26" s="104">
        <v>44444</v>
      </c>
      <c r="L26" s="104"/>
      <c r="M26" s="104">
        <v>128518337</v>
      </c>
      <c r="N26" s="104"/>
      <c r="O26" s="104">
        <v>121979763</v>
      </c>
      <c r="P26" s="104"/>
      <c r="Q26" s="104">
        <f t="shared" si="1"/>
        <v>6538574</v>
      </c>
    </row>
    <row r="27" spans="1:25" s="104" customFormat="1" ht="38.25" customHeight="1" x14ac:dyDescent="0.25">
      <c r="A27" s="161" t="s">
        <v>141</v>
      </c>
      <c r="C27" s="104">
        <v>0</v>
      </c>
      <c r="E27" s="104">
        <v>0</v>
      </c>
      <c r="G27" s="104">
        <v>0</v>
      </c>
      <c r="H27" s="104">
        <f ca="1">SUM(H9:H27)</f>
        <v>0</v>
      </c>
      <c r="I27" s="104">
        <f t="shared" si="0"/>
        <v>0</v>
      </c>
      <c r="J27" s="105">
        <f ca="1">SUM(J9:J27)</f>
        <v>0</v>
      </c>
      <c r="K27" s="104">
        <v>4725630</v>
      </c>
      <c r="L27" s="105"/>
      <c r="M27" s="104">
        <v>1940072732</v>
      </c>
      <c r="N27" s="153"/>
      <c r="O27" s="104">
        <v>1887276059</v>
      </c>
      <c r="P27" s="153">
        <f ca="1">SUM(P9:P27)</f>
        <v>0</v>
      </c>
      <c r="Q27" s="104">
        <f t="shared" si="1"/>
        <v>52796673</v>
      </c>
    </row>
    <row r="28" spans="1:25" s="104" customFormat="1" ht="38.25" customHeight="1" x14ac:dyDescent="0.25">
      <c r="A28" s="161" t="s">
        <v>86</v>
      </c>
      <c r="C28" s="104">
        <v>0</v>
      </c>
      <c r="E28" s="104">
        <v>0</v>
      </c>
      <c r="G28" s="104">
        <v>0</v>
      </c>
      <c r="I28" s="104">
        <f t="shared" si="0"/>
        <v>0</v>
      </c>
      <c r="K28" s="104">
        <v>9600000</v>
      </c>
      <c r="M28" s="104">
        <v>240827758525</v>
      </c>
      <c r="O28" s="104">
        <v>294676937367</v>
      </c>
      <c r="Q28" s="104">
        <f t="shared" si="1"/>
        <v>-53849178842</v>
      </c>
    </row>
    <row r="29" spans="1:25" s="104" customFormat="1" ht="38.25" customHeight="1" x14ac:dyDescent="0.25">
      <c r="A29" s="161" t="s">
        <v>103</v>
      </c>
      <c r="C29" s="104">
        <v>0</v>
      </c>
      <c r="E29" s="104">
        <v>0</v>
      </c>
      <c r="G29" s="104">
        <v>0</v>
      </c>
      <c r="I29" s="104">
        <f t="shared" si="0"/>
        <v>0</v>
      </c>
      <c r="K29" s="104">
        <v>11600000</v>
      </c>
      <c r="M29" s="104">
        <v>41269509805</v>
      </c>
      <c r="O29" s="104">
        <v>49419549171</v>
      </c>
      <c r="Q29" s="104">
        <f t="shared" si="1"/>
        <v>-8150039366</v>
      </c>
    </row>
    <row r="30" spans="1:25" s="104" customFormat="1" ht="38.25" customHeight="1" x14ac:dyDescent="0.25">
      <c r="A30" s="161" t="s">
        <v>81</v>
      </c>
      <c r="C30" s="104">
        <v>0</v>
      </c>
      <c r="E30" s="104">
        <v>0</v>
      </c>
      <c r="G30" s="104">
        <v>0</v>
      </c>
      <c r="I30" s="104">
        <f t="shared" si="0"/>
        <v>0</v>
      </c>
      <c r="K30" s="104">
        <v>134400000</v>
      </c>
      <c r="M30" s="104">
        <v>148459485449</v>
      </c>
      <c r="O30" s="104">
        <v>157525641427</v>
      </c>
      <c r="Q30" s="104">
        <f t="shared" si="1"/>
        <v>-9066155978</v>
      </c>
    </row>
    <row r="31" spans="1:25" s="104" customFormat="1" ht="38.25" customHeight="1" x14ac:dyDescent="0.25">
      <c r="A31" s="161" t="s">
        <v>79</v>
      </c>
      <c r="C31" s="104">
        <v>17000000</v>
      </c>
      <c r="E31" s="104">
        <v>99371497776</v>
      </c>
      <c r="G31" s="104">
        <v>63668490065</v>
      </c>
      <c r="I31" s="104">
        <f t="shared" si="0"/>
        <v>35703007711</v>
      </c>
      <c r="K31" s="104">
        <v>19668006</v>
      </c>
      <c r="M31" s="104">
        <v>154722590701</v>
      </c>
      <c r="O31" s="104">
        <v>118893460258</v>
      </c>
      <c r="Q31" s="104">
        <f t="shared" si="1"/>
        <v>35829130443</v>
      </c>
    </row>
    <row r="32" spans="1:25" s="104" customFormat="1" ht="38.25" customHeight="1" x14ac:dyDescent="0.25">
      <c r="A32" s="161" t="s">
        <v>67</v>
      </c>
      <c r="C32" s="104">
        <v>0</v>
      </c>
      <c r="E32" s="104">
        <v>0</v>
      </c>
      <c r="G32" s="104">
        <v>0</v>
      </c>
      <c r="I32" s="104">
        <f t="shared" si="0"/>
        <v>0</v>
      </c>
      <c r="K32" s="104">
        <v>45200002</v>
      </c>
      <c r="M32" s="104">
        <v>96330741105</v>
      </c>
      <c r="O32" s="104">
        <v>107205511532</v>
      </c>
      <c r="Q32" s="104">
        <f t="shared" si="1"/>
        <v>-10874770427</v>
      </c>
    </row>
    <row r="33" spans="1:19" s="104" customFormat="1" ht="38.25" customHeight="1" x14ac:dyDescent="0.25">
      <c r="A33" s="161" t="s">
        <v>68</v>
      </c>
      <c r="C33" s="104">
        <v>0</v>
      </c>
      <c r="E33" s="104">
        <v>0</v>
      </c>
      <c r="G33" s="104">
        <v>0</v>
      </c>
      <c r="I33" s="104">
        <f t="shared" si="0"/>
        <v>0</v>
      </c>
      <c r="K33" s="104">
        <v>400000</v>
      </c>
      <c r="M33" s="104">
        <v>2536401470</v>
      </c>
      <c r="O33" s="104">
        <v>3184985094</v>
      </c>
      <c r="Q33" s="104">
        <f t="shared" si="1"/>
        <v>-648583624</v>
      </c>
    </row>
    <row r="34" spans="1:19" ht="38.25" customHeight="1" x14ac:dyDescent="0.65">
      <c r="A34" s="161" t="s">
        <v>78</v>
      </c>
      <c r="C34" s="104">
        <v>1300000</v>
      </c>
      <c r="E34" s="104">
        <v>35311157429</v>
      </c>
      <c r="G34" s="104">
        <v>30424411960</v>
      </c>
      <c r="I34" s="104">
        <f t="shared" si="0"/>
        <v>4886745469</v>
      </c>
      <c r="K34" s="104">
        <v>3500000</v>
      </c>
      <c r="M34" s="104">
        <v>76202947561</v>
      </c>
      <c r="O34" s="104">
        <v>80949526066</v>
      </c>
      <c r="Q34" s="104">
        <f t="shared" si="1"/>
        <v>-4746578505</v>
      </c>
    </row>
    <row r="35" spans="1:19" ht="38.25" customHeight="1" x14ac:dyDescent="0.65">
      <c r="A35" s="203" t="s">
        <v>140</v>
      </c>
      <c r="C35" s="104">
        <v>0</v>
      </c>
      <c r="E35" s="104">
        <v>0</v>
      </c>
      <c r="G35" s="104">
        <v>0</v>
      </c>
      <c r="I35" s="104">
        <f t="shared" si="0"/>
        <v>0</v>
      </c>
      <c r="K35" s="104">
        <v>10000</v>
      </c>
      <c r="M35" s="104">
        <v>25576910</v>
      </c>
      <c r="O35" s="104">
        <v>25013187</v>
      </c>
      <c r="Q35" s="104">
        <f t="shared" si="1"/>
        <v>563723</v>
      </c>
    </row>
    <row r="36" spans="1:19" ht="38.25" customHeight="1" x14ac:dyDescent="0.65">
      <c r="A36" s="203" t="s">
        <v>101</v>
      </c>
      <c r="C36" s="104">
        <v>200000</v>
      </c>
      <c r="E36" s="104">
        <v>3157718721</v>
      </c>
      <c r="G36" s="104">
        <v>3765357265</v>
      </c>
      <c r="I36" s="104">
        <f t="shared" si="0"/>
        <v>-607638544</v>
      </c>
      <c r="K36" s="104">
        <v>1633745</v>
      </c>
      <c r="M36" s="104">
        <v>27632000988</v>
      </c>
      <c r="O36" s="104">
        <v>30874659721</v>
      </c>
      <c r="Q36" s="104">
        <f t="shared" si="1"/>
        <v>-3242658733</v>
      </c>
      <c r="S36" s="42"/>
    </row>
    <row r="37" spans="1:19" ht="38.25" customHeight="1" x14ac:dyDescent="0.65">
      <c r="A37" s="203" t="s">
        <v>64</v>
      </c>
      <c r="C37" s="104">
        <v>0</v>
      </c>
      <c r="E37" s="104">
        <v>0</v>
      </c>
      <c r="G37" s="104">
        <v>0</v>
      </c>
      <c r="I37" s="104">
        <f t="shared" si="0"/>
        <v>0</v>
      </c>
      <c r="K37" s="104">
        <v>1400000</v>
      </c>
      <c r="M37" s="104">
        <v>39807987692</v>
      </c>
      <c r="O37" s="104">
        <v>39217260600</v>
      </c>
      <c r="Q37" s="104">
        <f t="shared" si="1"/>
        <v>590727092</v>
      </c>
    </row>
    <row r="38" spans="1:19" ht="38.25" customHeight="1" x14ac:dyDescent="0.65">
      <c r="A38" s="203" t="s">
        <v>163</v>
      </c>
      <c r="C38" s="104">
        <v>731515</v>
      </c>
      <c r="E38" s="104">
        <v>40323293565</v>
      </c>
      <c r="G38" s="104">
        <f>34029173699+1229632640</f>
        <v>35258806339</v>
      </c>
      <c r="I38" s="104">
        <f t="shared" si="0"/>
        <v>5064487226</v>
      </c>
      <c r="K38" s="104">
        <v>731515</v>
      </c>
      <c r="M38" s="104">
        <v>40323293565</v>
      </c>
      <c r="O38" s="104">
        <v>34029173699</v>
      </c>
      <c r="Q38" s="104">
        <f t="shared" si="1"/>
        <v>6294119866</v>
      </c>
    </row>
    <row r="39" spans="1:19" ht="38.25" customHeight="1" thickBot="1" x14ac:dyDescent="0.7">
      <c r="A39" s="204" t="s">
        <v>48</v>
      </c>
      <c r="B39" s="104"/>
      <c r="C39" s="153"/>
      <c r="D39" s="197">
        <f>SUM(D9:D38)</f>
        <v>0</v>
      </c>
      <c r="E39" s="197">
        <f>SUM(E9:E38)</f>
        <v>248516456997</v>
      </c>
      <c r="F39" s="197">
        <f>SUM(F9:F37)</f>
        <v>0</v>
      </c>
      <c r="G39" s="197">
        <f>SUM(G9:G38)</f>
        <v>189954983662</v>
      </c>
      <c r="H39" s="197">
        <f ca="1">SUM(H9:H38)</f>
        <v>188725351022</v>
      </c>
      <c r="I39" s="197">
        <f>SUM(I9:I38)</f>
        <v>58561473335</v>
      </c>
      <c r="J39" s="197">
        <f ca="1">SUM(J9:J37)</f>
        <v>240801347041</v>
      </c>
      <c r="K39" s="153"/>
      <c r="L39" s="197">
        <f>SUM(L9:L38)</f>
        <v>0</v>
      </c>
      <c r="M39" s="197">
        <f>SUM(M9:M38)</f>
        <v>2551284338084</v>
      </c>
      <c r="N39" s="197">
        <f>SUM(N9:N37)</f>
        <v>0</v>
      </c>
      <c r="O39" s="197">
        <f>SUM(O9:O38)</f>
        <v>2385908917580</v>
      </c>
      <c r="P39" s="197">
        <f ca="1">SUM(P9:P37)</f>
        <v>240801347041</v>
      </c>
      <c r="Q39" s="197">
        <f>SUM(Q9:Q38)</f>
        <v>165375420504</v>
      </c>
    </row>
    <row r="40" spans="1:19" ht="38.25" customHeight="1" thickTop="1" x14ac:dyDescent="0.65">
      <c r="I40" s="40"/>
      <c r="K40" s="57"/>
      <c r="Q40" s="40"/>
    </row>
    <row r="41" spans="1:19" ht="38.25" customHeight="1" x14ac:dyDescent="0.65">
      <c r="C41" s="40"/>
      <c r="E41" s="40"/>
      <c r="I41" s="42"/>
      <c r="K41" s="40"/>
      <c r="M41" s="42"/>
      <c r="Q41" s="42"/>
    </row>
    <row r="42" spans="1:19" x14ac:dyDescent="0.65">
      <c r="C42" s="40"/>
      <c r="I42" s="42"/>
      <c r="K42" s="42"/>
      <c r="M42" s="40"/>
      <c r="Q42" s="42"/>
    </row>
    <row r="43" spans="1:19" x14ac:dyDescent="0.65">
      <c r="C43" s="36"/>
      <c r="I43" s="42"/>
      <c r="K43" s="40"/>
      <c r="Q43" s="42"/>
    </row>
    <row r="44" spans="1:19" x14ac:dyDescent="0.65">
      <c r="C44" s="36"/>
      <c r="I44" s="42"/>
      <c r="K44" s="36"/>
      <c r="Q44" s="42"/>
    </row>
    <row r="45" spans="1:19" x14ac:dyDescent="0.65">
      <c r="C45" s="36"/>
      <c r="I45" s="40"/>
      <c r="K45" s="36"/>
      <c r="Q45" s="40"/>
    </row>
    <row r="46" spans="1:19" x14ac:dyDescent="0.65">
      <c r="C46" s="36"/>
      <c r="K46" s="36"/>
    </row>
    <row r="47" spans="1:19" x14ac:dyDescent="0.65">
      <c r="C47" s="36"/>
      <c r="K47" s="36"/>
    </row>
    <row r="48" spans="1:19" x14ac:dyDescent="0.65">
      <c r="C48" s="36"/>
      <c r="K48" s="36"/>
    </row>
    <row r="49" s="36" customFormat="1" x14ac:dyDescent="0.65"/>
    <row r="50" s="36" customFormat="1" x14ac:dyDescent="0.65"/>
    <row r="51" s="36" customFormat="1" x14ac:dyDescent="0.65"/>
    <row r="52" s="36" customFormat="1" x14ac:dyDescent="0.65"/>
    <row r="53" s="36" customFormat="1" x14ac:dyDescent="0.65"/>
    <row r="54" s="36" customFormat="1" x14ac:dyDescent="0.65"/>
    <row r="55" s="36" customFormat="1" x14ac:dyDescent="0.65"/>
    <row r="56" s="36" customFormat="1" x14ac:dyDescent="0.65"/>
    <row r="57" s="36" customFormat="1" x14ac:dyDescent="0.65"/>
    <row r="58" s="36" customFormat="1" x14ac:dyDescent="0.65"/>
    <row r="59" s="36" customFormat="1" x14ac:dyDescent="0.65"/>
    <row r="60" s="36" customFormat="1" x14ac:dyDescent="0.65"/>
    <row r="61" s="36" customFormat="1" x14ac:dyDescent="0.65"/>
    <row r="62" s="36" customFormat="1" x14ac:dyDescent="0.65"/>
    <row r="63" s="36" customFormat="1" x14ac:dyDescent="0.65"/>
    <row r="64" s="36" customFormat="1" x14ac:dyDescent="0.65"/>
    <row r="65" s="36" customFormat="1" x14ac:dyDescent="0.65"/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"/>
  <sheetViews>
    <sheetView rightToLeft="1" tabSelected="1" view="pageBreakPreview" topLeftCell="A22" zoomScale="50" zoomScaleNormal="50" zoomScaleSheetLayoutView="50" workbookViewId="0">
      <selection activeCell="R12" sqref="R12"/>
    </sheetView>
  </sheetViews>
  <sheetFormatPr defaultColWidth="9.140625" defaultRowHeight="42.75" x14ac:dyDescent="0.25"/>
  <cols>
    <col min="1" max="1" width="68.42578125" style="113" bestFit="1" customWidth="1"/>
    <col min="2" max="2" width="1" style="113" customWidth="1"/>
    <col min="3" max="3" width="22.7109375" style="114" bestFit="1" customWidth="1"/>
    <col min="4" max="4" width="1" style="113" customWidth="1"/>
    <col min="5" max="5" width="29.85546875" style="113" bestFit="1" customWidth="1"/>
    <col min="6" max="6" width="1" style="113" customWidth="1"/>
    <col min="7" max="7" width="33.42578125" style="113" customWidth="1"/>
    <col min="8" max="8" width="1" style="113" customWidth="1"/>
    <col min="9" max="9" width="45" style="113" bestFit="1" customWidth="1"/>
    <col min="10" max="10" width="1" style="113" customWidth="1"/>
    <col min="11" max="11" width="18.7109375" style="114" bestFit="1" customWidth="1"/>
    <col min="12" max="12" width="0.7109375" style="113" customWidth="1"/>
    <col min="13" max="13" width="27" style="113" bestFit="1" customWidth="1"/>
    <col min="14" max="14" width="1" style="113" customWidth="1"/>
    <col min="15" max="15" width="27.28515625" style="113" bestFit="1" customWidth="1"/>
    <col min="16" max="16" width="0.7109375" style="113" customWidth="1"/>
    <col min="17" max="17" width="45.85546875" style="6" bestFit="1" customWidth="1"/>
    <col min="18" max="18" width="40.7109375" style="113" bestFit="1" customWidth="1"/>
    <col min="19" max="19" width="15.42578125" style="6" customWidth="1"/>
    <col min="20" max="20" width="13.28515625" style="113" customWidth="1"/>
    <col min="21" max="22" width="27.28515625" style="113" customWidth="1"/>
    <col min="23" max="23" width="42" style="113" bestFit="1" customWidth="1"/>
    <col min="24" max="24" width="28" style="7" bestFit="1" customWidth="1"/>
    <col min="25" max="25" width="22.42578125" style="113" bestFit="1" customWidth="1"/>
    <col min="26" max="26" width="22.28515625" style="113" bestFit="1" customWidth="1"/>
    <col min="27" max="27" width="23.85546875" style="113" bestFit="1" customWidth="1"/>
    <col min="28" max="16384" width="9.140625" style="113"/>
  </cols>
  <sheetData>
    <row r="1" spans="1:26" s="107" customFormat="1" ht="18.75" customHeight="1" x14ac:dyDescent="0.25">
      <c r="C1" s="108"/>
      <c r="K1" s="108"/>
      <c r="Q1" s="109"/>
      <c r="S1" s="109"/>
      <c r="X1" s="7"/>
    </row>
    <row r="2" spans="1:26" s="110" customFormat="1" x14ac:dyDescent="0.25">
      <c r="A2" s="290" t="s">
        <v>51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S2" s="182"/>
      <c r="X2" s="7"/>
    </row>
    <row r="3" spans="1:26" s="110" customFormat="1" x14ac:dyDescent="0.25">
      <c r="A3" s="290" t="s">
        <v>18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S3" s="182"/>
      <c r="X3" s="7"/>
    </row>
    <row r="4" spans="1:26" s="110" customFormat="1" x14ac:dyDescent="0.25">
      <c r="A4" s="290" t="str">
        <f>'درآمد سود سهام '!A4:S4</f>
        <v>برای ماه منتهی به 1403/11/30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S4" s="182"/>
      <c r="X4" s="7"/>
    </row>
    <row r="5" spans="1:26" s="107" customFormat="1" x14ac:dyDescent="0.65">
      <c r="A5" s="231"/>
      <c r="B5" s="101"/>
      <c r="C5" s="231"/>
      <c r="D5" s="231"/>
      <c r="E5" s="231"/>
      <c r="F5" s="231"/>
      <c r="G5" s="111"/>
      <c r="H5" s="231"/>
      <c r="I5" s="97"/>
      <c r="J5" s="231"/>
      <c r="K5" s="231"/>
      <c r="L5" s="231"/>
      <c r="M5" s="231"/>
      <c r="N5" s="231"/>
      <c r="O5" s="231"/>
      <c r="P5" s="231"/>
      <c r="Q5" s="112"/>
      <c r="S5" s="109"/>
      <c r="X5" s="7"/>
    </row>
    <row r="6" spans="1:26" x14ac:dyDescent="0.25">
      <c r="A6" s="289" t="s">
        <v>109</v>
      </c>
      <c r="B6" s="289"/>
      <c r="C6" s="289"/>
      <c r="D6" s="289"/>
      <c r="E6" s="289"/>
      <c r="F6" s="289"/>
      <c r="G6" s="289"/>
      <c r="H6" s="289"/>
      <c r="I6" s="289"/>
    </row>
    <row r="7" spans="1:26" s="68" customFormat="1" ht="43.5" thickBot="1" x14ac:dyDescent="0.7">
      <c r="A7" s="260" t="s">
        <v>1</v>
      </c>
      <c r="C7" s="292" t="s">
        <v>157</v>
      </c>
      <c r="D7" s="292" t="s">
        <v>20</v>
      </c>
      <c r="E7" s="292" t="s">
        <v>20</v>
      </c>
      <c r="F7" s="292" t="s">
        <v>20</v>
      </c>
      <c r="G7" s="292" t="s">
        <v>20</v>
      </c>
      <c r="H7" s="292" t="s">
        <v>20</v>
      </c>
      <c r="I7" s="292" t="s">
        <v>20</v>
      </c>
      <c r="J7" s="36"/>
      <c r="K7" s="292" t="s">
        <v>158</v>
      </c>
      <c r="L7" s="292" t="s">
        <v>21</v>
      </c>
      <c r="M7" s="292" t="s">
        <v>21</v>
      </c>
      <c r="N7" s="292" t="s">
        <v>21</v>
      </c>
      <c r="O7" s="292" t="s">
        <v>21</v>
      </c>
      <c r="P7" s="292" t="s">
        <v>21</v>
      </c>
      <c r="Q7" s="292" t="s">
        <v>21</v>
      </c>
      <c r="S7" s="227"/>
      <c r="X7" s="7"/>
    </row>
    <row r="8" spans="1:26" s="115" customFormat="1" ht="66" customHeight="1" thickBot="1" x14ac:dyDescent="0.3">
      <c r="A8" s="291" t="s">
        <v>1</v>
      </c>
      <c r="C8" s="116" t="s">
        <v>4</v>
      </c>
      <c r="E8" s="116" t="s">
        <v>33</v>
      </c>
      <c r="G8" s="116" t="s">
        <v>34</v>
      </c>
      <c r="I8" s="116" t="s">
        <v>35</v>
      </c>
      <c r="K8" s="116" t="s">
        <v>4</v>
      </c>
      <c r="M8" s="116" t="s">
        <v>33</v>
      </c>
      <c r="O8" s="116" t="s">
        <v>34</v>
      </c>
      <c r="Q8" s="117" t="s">
        <v>35</v>
      </c>
      <c r="S8" s="228"/>
      <c r="X8" s="228"/>
    </row>
    <row r="9" spans="1:26" s="68" customFormat="1" ht="40.5" customHeight="1" x14ac:dyDescent="0.65">
      <c r="A9" s="243" t="s">
        <v>85</v>
      </c>
      <c r="B9" s="36"/>
      <c r="C9" s="169">
        <v>7000000</v>
      </c>
      <c r="D9" s="97"/>
      <c r="E9" s="169">
        <v>163312474500</v>
      </c>
      <c r="F9" s="306"/>
      <c r="G9" s="169">
        <v>162616639500</v>
      </c>
      <c r="H9" s="97"/>
      <c r="I9" s="104">
        <f>E9-G9</f>
        <v>695835000</v>
      </c>
      <c r="J9" s="97"/>
      <c r="K9" s="104">
        <v>7000000</v>
      </c>
      <c r="L9" s="306"/>
      <c r="M9" s="104">
        <v>163312474500</v>
      </c>
      <c r="N9" s="306"/>
      <c r="O9" s="104">
        <v>128512396077</v>
      </c>
      <c r="P9" s="97"/>
      <c r="Q9" s="104">
        <f>M9-O9</f>
        <v>34800078423</v>
      </c>
      <c r="R9" s="172"/>
      <c r="S9" s="227"/>
      <c r="T9" s="81"/>
      <c r="U9" s="81"/>
      <c r="V9" s="81"/>
      <c r="W9" s="80"/>
      <c r="X9" s="227"/>
      <c r="Z9" s="255"/>
    </row>
    <row r="10" spans="1:26" s="68" customFormat="1" ht="40.5" customHeight="1" x14ac:dyDescent="0.65">
      <c r="A10" s="243" t="s">
        <v>135</v>
      </c>
      <c r="B10" s="36"/>
      <c r="C10" s="169">
        <v>5600000</v>
      </c>
      <c r="D10" s="97"/>
      <c r="E10" s="169">
        <v>40692430800</v>
      </c>
      <c r="F10" s="306"/>
      <c r="G10" s="169">
        <v>48968179805</v>
      </c>
      <c r="H10" s="97"/>
      <c r="I10" s="104">
        <f t="shared" ref="I10:I32" si="0">E10-G10</f>
        <v>-8275749005</v>
      </c>
      <c r="J10" s="97"/>
      <c r="K10" s="104">
        <v>5600000</v>
      </c>
      <c r="L10" s="306"/>
      <c r="M10" s="104">
        <v>40692430800</v>
      </c>
      <c r="N10" s="306"/>
      <c r="O10" s="104">
        <v>39492973085</v>
      </c>
      <c r="P10" s="97"/>
      <c r="Q10" s="104">
        <f t="shared" ref="Q10:Q32" si="1">M10-O10</f>
        <v>1199457715</v>
      </c>
      <c r="R10" s="172"/>
      <c r="S10" s="227"/>
      <c r="T10" s="81"/>
      <c r="U10" s="81"/>
      <c r="V10" s="81"/>
      <c r="W10" s="80"/>
      <c r="X10" s="227"/>
      <c r="Z10" s="255"/>
    </row>
    <row r="11" spans="1:26" s="68" customFormat="1" ht="40.5" customHeight="1" x14ac:dyDescent="0.65">
      <c r="A11" s="243" t="s">
        <v>98</v>
      </c>
      <c r="B11" s="36"/>
      <c r="C11" s="169">
        <v>44000000</v>
      </c>
      <c r="D11" s="97"/>
      <c r="E11" s="169">
        <v>159513215400</v>
      </c>
      <c r="F11" s="306"/>
      <c r="G11" s="169">
        <v>176578212124</v>
      </c>
      <c r="H11" s="97"/>
      <c r="I11" s="104">
        <f t="shared" si="0"/>
        <v>-17064996724</v>
      </c>
      <c r="J11" s="97"/>
      <c r="K11" s="104">
        <v>44000000</v>
      </c>
      <c r="L11" s="306"/>
      <c r="M11" s="104">
        <v>159513215400</v>
      </c>
      <c r="N11" s="306"/>
      <c r="O11" s="104">
        <v>130593946007</v>
      </c>
      <c r="P11" s="97"/>
      <c r="Q11" s="104">
        <f t="shared" si="1"/>
        <v>28919269393</v>
      </c>
      <c r="R11" s="172"/>
      <c r="S11" s="227"/>
      <c r="T11" s="81"/>
      <c r="U11" s="81"/>
      <c r="V11" s="81"/>
      <c r="W11" s="80"/>
      <c r="X11" s="227"/>
      <c r="Z11" s="255"/>
    </row>
    <row r="12" spans="1:26" s="68" customFormat="1" ht="40.5" customHeight="1" x14ac:dyDescent="0.65">
      <c r="A12" s="243" t="s">
        <v>66</v>
      </c>
      <c r="B12" s="36"/>
      <c r="C12" s="169">
        <v>50000000</v>
      </c>
      <c r="D12" s="97"/>
      <c r="E12" s="169">
        <v>556668000000</v>
      </c>
      <c r="F12" s="306"/>
      <c r="G12" s="169">
        <v>522373275000</v>
      </c>
      <c r="H12" s="97"/>
      <c r="I12" s="104">
        <f t="shared" si="0"/>
        <v>34294725000</v>
      </c>
      <c r="J12" s="97"/>
      <c r="K12" s="104">
        <v>50000000</v>
      </c>
      <c r="L12" s="306"/>
      <c r="M12" s="104">
        <v>556668000000</v>
      </c>
      <c r="N12" s="306"/>
      <c r="O12" s="104">
        <v>398679493307</v>
      </c>
      <c r="P12" s="97"/>
      <c r="Q12" s="104">
        <f t="shared" si="1"/>
        <v>157988506693</v>
      </c>
      <c r="R12" s="172"/>
      <c r="S12" s="227"/>
      <c r="T12" s="81"/>
      <c r="U12" s="81"/>
      <c r="V12" s="81"/>
      <c r="W12" s="80"/>
      <c r="X12" s="227"/>
      <c r="Z12" s="255"/>
    </row>
    <row r="13" spans="1:26" s="68" customFormat="1" ht="40.5" customHeight="1" x14ac:dyDescent="0.65">
      <c r="A13" s="243" t="s">
        <v>142</v>
      </c>
      <c r="B13" s="36"/>
      <c r="C13" s="169">
        <v>7000000</v>
      </c>
      <c r="D13" s="97"/>
      <c r="E13" s="169">
        <v>31625700750</v>
      </c>
      <c r="F13" s="306"/>
      <c r="G13" s="169">
        <v>35070084000</v>
      </c>
      <c r="H13" s="97"/>
      <c r="I13" s="104">
        <f t="shared" si="0"/>
        <v>-3444383250</v>
      </c>
      <c r="J13" s="97"/>
      <c r="K13" s="104">
        <v>7000000</v>
      </c>
      <c r="L13" s="306"/>
      <c r="M13" s="104">
        <v>31625700750</v>
      </c>
      <c r="N13" s="306"/>
      <c r="O13" s="104">
        <v>26554189654</v>
      </c>
      <c r="P13" s="97"/>
      <c r="Q13" s="104">
        <f t="shared" si="1"/>
        <v>5071511096</v>
      </c>
      <c r="R13" s="172"/>
      <c r="S13" s="227"/>
      <c r="T13" s="81"/>
      <c r="U13" s="81"/>
      <c r="V13" s="81"/>
      <c r="W13" s="80"/>
      <c r="X13" s="227"/>
      <c r="Z13" s="255"/>
    </row>
    <row r="14" spans="1:26" s="68" customFormat="1" ht="40.5" customHeight="1" x14ac:dyDescent="0.65">
      <c r="A14" s="243" t="s">
        <v>89</v>
      </c>
      <c r="B14" s="36"/>
      <c r="C14" s="169">
        <v>14000000</v>
      </c>
      <c r="D14" s="97"/>
      <c r="E14" s="169">
        <v>132486984000</v>
      </c>
      <c r="F14" s="306"/>
      <c r="G14" s="169">
        <v>132486984000</v>
      </c>
      <c r="H14" s="97"/>
      <c r="I14" s="104">
        <f>E14-G14</f>
        <v>0</v>
      </c>
      <c r="J14" s="97"/>
      <c r="K14" s="104">
        <v>14000000</v>
      </c>
      <c r="L14" s="306"/>
      <c r="M14" s="104">
        <v>132486984000</v>
      </c>
      <c r="N14" s="306"/>
      <c r="O14" s="104">
        <v>116850861943</v>
      </c>
      <c r="P14" s="97"/>
      <c r="Q14" s="104">
        <f t="shared" si="1"/>
        <v>15636122057</v>
      </c>
      <c r="R14" s="172"/>
      <c r="S14" s="227"/>
      <c r="T14" s="81"/>
      <c r="U14" s="81"/>
      <c r="V14" s="81"/>
      <c r="W14" s="80"/>
      <c r="X14" s="227"/>
      <c r="Z14" s="255"/>
    </row>
    <row r="15" spans="1:26" s="68" customFormat="1" ht="40.5" customHeight="1" x14ac:dyDescent="0.65">
      <c r="A15" s="243" t="s">
        <v>132</v>
      </c>
      <c r="B15" s="36"/>
      <c r="C15" s="169">
        <v>15200000</v>
      </c>
      <c r="D15" s="97"/>
      <c r="E15" s="169">
        <v>109997596800</v>
      </c>
      <c r="F15" s="306"/>
      <c r="G15" s="169">
        <v>130244407200</v>
      </c>
      <c r="H15" s="97"/>
      <c r="I15" s="104">
        <f t="shared" si="0"/>
        <v>-20246810400</v>
      </c>
      <c r="J15" s="97"/>
      <c r="K15" s="104">
        <v>15200000</v>
      </c>
      <c r="L15" s="306"/>
      <c r="M15" s="104">
        <v>109997596800</v>
      </c>
      <c r="N15" s="306"/>
      <c r="O15" s="104">
        <v>106541377604</v>
      </c>
      <c r="P15" s="97"/>
      <c r="Q15" s="104">
        <f t="shared" si="1"/>
        <v>3456219196</v>
      </c>
      <c r="R15" s="172"/>
      <c r="S15" s="227"/>
      <c r="T15" s="81"/>
      <c r="U15" s="81"/>
      <c r="V15" s="81"/>
      <c r="W15" s="80"/>
      <c r="X15" s="227"/>
      <c r="Z15" s="255"/>
    </row>
    <row r="16" spans="1:26" s="68" customFormat="1" ht="40.5" customHeight="1" x14ac:dyDescent="0.65">
      <c r="A16" s="243" t="s">
        <v>143</v>
      </c>
      <c r="B16" s="36"/>
      <c r="C16" s="169">
        <v>2000000</v>
      </c>
      <c r="D16" s="97"/>
      <c r="E16" s="169">
        <v>11769552000</v>
      </c>
      <c r="F16" s="306"/>
      <c r="G16" s="169">
        <v>12743721000</v>
      </c>
      <c r="H16" s="97"/>
      <c r="I16" s="104">
        <f t="shared" si="0"/>
        <v>-974169000</v>
      </c>
      <c r="J16" s="97"/>
      <c r="K16" s="104">
        <v>2000000</v>
      </c>
      <c r="L16" s="306"/>
      <c r="M16" s="104">
        <v>11769552000</v>
      </c>
      <c r="N16" s="306"/>
      <c r="O16" s="104">
        <v>8850667330</v>
      </c>
      <c r="P16" s="97"/>
      <c r="Q16" s="104">
        <f t="shared" si="1"/>
        <v>2918884670</v>
      </c>
      <c r="R16" s="172"/>
      <c r="S16" s="227"/>
      <c r="T16" s="81"/>
      <c r="U16" s="81"/>
      <c r="V16" s="81"/>
      <c r="W16" s="80"/>
      <c r="X16" s="227"/>
      <c r="Z16" s="255"/>
    </row>
    <row r="17" spans="1:26" s="68" customFormat="1" ht="40.5" customHeight="1" x14ac:dyDescent="0.65">
      <c r="A17" s="243" t="s">
        <v>102</v>
      </c>
      <c r="B17" s="36"/>
      <c r="C17" s="169">
        <v>2700000</v>
      </c>
      <c r="D17" s="97"/>
      <c r="E17" s="169">
        <v>101962690650</v>
      </c>
      <c r="F17" s="306"/>
      <c r="G17" s="169">
        <v>107979274538</v>
      </c>
      <c r="H17" s="97"/>
      <c r="I17" s="104">
        <f t="shared" si="0"/>
        <v>-6016583888</v>
      </c>
      <c r="J17" s="97"/>
      <c r="K17" s="104">
        <v>2700000</v>
      </c>
      <c r="L17" s="306"/>
      <c r="M17" s="104">
        <v>101962690650</v>
      </c>
      <c r="N17" s="306"/>
      <c r="O17" s="104">
        <v>70647641770</v>
      </c>
      <c r="P17" s="97"/>
      <c r="Q17" s="104">
        <f t="shared" si="1"/>
        <v>31315048880</v>
      </c>
      <c r="R17" s="172"/>
      <c r="S17" s="227"/>
      <c r="T17" s="81"/>
      <c r="U17" s="81"/>
      <c r="V17" s="81"/>
      <c r="W17" s="80"/>
      <c r="X17" s="227"/>
      <c r="Z17" s="255"/>
    </row>
    <row r="18" spans="1:26" s="68" customFormat="1" ht="40.5" customHeight="1" x14ac:dyDescent="0.65">
      <c r="A18" s="243" t="s">
        <v>65</v>
      </c>
      <c r="B18" s="36"/>
      <c r="C18" s="169">
        <v>8000000</v>
      </c>
      <c r="D18" s="97"/>
      <c r="E18" s="169">
        <v>501796440000</v>
      </c>
      <c r="F18" s="306"/>
      <c r="G18" s="169">
        <v>516885045002</v>
      </c>
      <c r="H18" s="97"/>
      <c r="I18" s="104">
        <f t="shared" si="0"/>
        <v>-15088605002</v>
      </c>
      <c r="J18" s="97"/>
      <c r="K18" s="104">
        <v>8000000</v>
      </c>
      <c r="L18" s="306"/>
      <c r="M18" s="104">
        <v>501796440000</v>
      </c>
      <c r="N18" s="306"/>
      <c r="O18" s="104">
        <v>382908130349</v>
      </c>
      <c r="P18" s="97"/>
      <c r="Q18" s="104">
        <f t="shared" si="1"/>
        <v>118888309651</v>
      </c>
      <c r="R18" s="172"/>
      <c r="S18" s="227"/>
      <c r="T18" s="81"/>
      <c r="U18" s="81"/>
      <c r="V18" s="81"/>
      <c r="W18" s="80"/>
      <c r="X18" s="227"/>
      <c r="Z18" s="255"/>
    </row>
    <row r="19" spans="1:26" s="68" customFormat="1" ht="40.5" customHeight="1" x14ac:dyDescent="0.65">
      <c r="A19" s="243" t="s">
        <v>164</v>
      </c>
      <c r="B19" s="36"/>
      <c r="C19" s="169">
        <v>7600000</v>
      </c>
      <c r="D19" s="97"/>
      <c r="E19" s="169">
        <v>310501458000</v>
      </c>
      <c r="F19" s="306"/>
      <c r="G19" s="169">
        <v>328294569333</v>
      </c>
      <c r="H19" s="97"/>
      <c r="I19" s="104">
        <f t="shared" si="0"/>
        <v>-17793111333</v>
      </c>
      <c r="J19" s="97"/>
      <c r="K19" s="104">
        <v>7600000</v>
      </c>
      <c r="L19" s="306"/>
      <c r="M19" s="104">
        <v>310501458000</v>
      </c>
      <c r="N19" s="306"/>
      <c r="O19" s="104">
        <v>176903961651</v>
      </c>
      <c r="P19" s="97"/>
      <c r="Q19" s="104">
        <f t="shared" si="1"/>
        <v>133597496349</v>
      </c>
      <c r="R19" s="172"/>
      <c r="S19" s="227"/>
      <c r="T19" s="81"/>
      <c r="U19" s="81"/>
      <c r="V19" s="81"/>
      <c r="W19" s="80"/>
      <c r="X19" s="227"/>
      <c r="Z19" s="255"/>
    </row>
    <row r="20" spans="1:26" s="68" customFormat="1" ht="40.5" customHeight="1" x14ac:dyDescent="0.65">
      <c r="A20" s="243" t="s">
        <v>139</v>
      </c>
      <c r="B20" s="36"/>
      <c r="C20" s="169">
        <v>9556441</v>
      </c>
      <c r="D20" s="97"/>
      <c r="E20" s="169">
        <v>295341947673</v>
      </c>
      <c r="F20" s="306"/>
      <c r="G20" s="169">
        <v>324198843545</v>
      </c>
      <c r="H20" s="97"/>
      <c r="I20" s="104">
        <f t="shared" si="0"/>
        <v>-28856895872</v>
      </c>
      <c r="J20" s="97"/>
      <c r="K20" s="104">
        <v>9556441</v>
      </c>
      <c r="L20" s="306"/>
      <c r="M20" s="104">
        <v>295341947673</v>
      </c>
      <c r="N20" s="306"/>
      <c r="O20" s="104">
        <v>322866934614</v>
      </c>
      <c r="P20" s="97"/>
      <c r="Q20" s="104">
        <f t="shared" si="1"/>
        <v>-27524986941</v>
      </c>
      <c r="R20" s="172"/>
      <c r="S20" s="227"/>
      <c r="T20" s="81"/>
      <c r="U20" s="81"/>
      <c r="V20" s="81"/>
      <c r="W20" s="80"/>
      <c r="X20" s="227"/>
      <c r="Z20" s="255"/>
    </row>
    <row r="21" spans="1:26" s="68" customFormat="1" ht="40.5" customHeight="1" x14ac:dyDescent="0.65">
      <c r="A21" s="243" t="s">
        <v>99</v>
      </c>
      <c r="B21" s="36"/>
      <c r="C21" s="169">
        <v>2400000</v>
      </c>
      <c r="D21" s="97"/>
      <c r="E21" s="169">
        <v>5165083800</v>
      </c>
      <c r="F21" s="306"/>
      <c r="G21" s="169">
        <v>5751970920</v>
      </c>
      <c r="H21" s="97"/>
      <c r="I21" s="104">
        <f t="shared" si="0"/>
        <v>-586887120</v>
      </c>
      <c r="J21" s="97"/>
      <c r="K21" s="104">
        <v>2400000</v>
      </c>
      <c r="L21" s="306"/>
      <c r="M21" s="104">
        <v>5165083800</v>
      </c>
      <c r="N21" s="306"/>
      <c r="O21" s="104">
        <v>6586972917</v>
      </c>
      <c r="P21" s="97"/>
      <c r="Q21" s="104">
        <f t="shared" si="1"/>
        <v>-1421889117</v>
      </c>
      <c r="R21" s="172"/>
      <c r="S21" s="227"/>
      <c r="T21" s="81"/>
      <c r="U21" s="81"/>
      <c r="V21" s="81"/>
      <c r="W21" s="80"/>
      <c r="X21" s="227"/>
      <c r="Z21" s="255"/>
    </row>
    <row r="22" spans="1:26" s="68" customFormat="1" ht="40.5" customHeight="1" x14ac:dyDescent="0.65">
      <c r="A22" s="243" t="s">
        <v>152</v>
      </c>
      <c r="B22" s="36"/>
      <c r="C22" s="169">
        <v>46000000</v>
      </c>
      <c r="D22" s="97"/>
      <c r="E22" s="169">
        <v>80661193200</v>
      </c>
      <c r="F22" s="306"/>
      <c r="G22" s="169">
        <v>81301361400</v>
      </c>
      <c r="H22" s="97"/>
      <c r="I22" s="104">
        <f t="shared" si="0"/>
        <v>-640168200</v>
      </c>
      <c r="J22" s="97"/>
      <c r="K22" s="104">
        <v>46000000</v>
      </c>
      <c r="L22" s="306"/>
      <c r="M22" s="104">
        <v>80661193200</v>
      </c>
      <c r="N22" s="306"/>
      <c r="O22" s="104">
        <v>74760205919</v>
      </c>
      <c r="P22" s="97"/>
      <c r="Q22" s="104">
        <f t="shared" si="1"/>
        <v>5900987281</v>
      </c>
      <c r="R22" s="172"/>
      <c r="S22" s="227"/>
      <c r="T22" s="81"/>
      <c r="U22" s="81"/>
      <c r="V22" s="81"/>
      <c r="W22" s="80"/>
      <c r="X22" s="227"/>
      <c r="Z22" s="255"/>
    </row>
    <row r="23" spans="1:26" s="68" customFormat="1" ht="40.5" customHeight="1" x14ac:dyDescent="0.65">
      <c r="A23" s="243" t="s">
        <v>79</v>
      </c>
      <c r="B23" s="36"/>
      <c r="C23" s="169">
        <v>49000001</v>
      </c>
      <c r="D23" s="97"/>
      <c r="E23" s="169">
        <v>281534846745</v>
      </c>
      <c r="F23" s="306"/>
      <c r="G23" s="169">
        <v>337192119008</v>
      </c>
      <c r="H23" s="97"/>
      <c r="I23" s="104">
        <f t="shared" si="0"/>
        <v>-55657272263</v>
      </c>
      <c r="J23" s="97"/>
      <c r="K23" s="104">
        <v>49000001</v>
      </c>
      <c r="L23" s="306"/>
      <c r="M23" s="104">
        <v>281534846745</v>
      </c>
      <c r="N23" s="306"/>
      <c r="O23" s="104">
        <v>183515063392</v>
      </c>
      <c r="P23" s="97"/>
      <c r="Q23" s="104">
        <f t="shared" si="1"/>
        <v>98019783353</v>
      </c>
      <c r="R23" s="172"/>
      <c r="S23" s="227"/>
      <c r="T23" s="81"/>
      <c r="U23" s="81"/>
      <c r="V23" s="81"/>
      <c r="W23" s="80"/>
      <c r="X23" s="227"/>
      <c r="Z23" s="255"/>
    </row>
    <row r="24" spans="1:26" s="68" customFormat="1" ht="40.5" customHeight="1" x14ac:dyDescent="0.65">
      <c r="A24" s="243" t="s">
        <v>159</v>
      </c>
      <c r="B24" s="36"/>
      <c r="C24" s="169">
        <v>14000000</v>
      </c>
      <c r="D24" s="97"/>
      <c r="E24" s="169">
        <v>23560973100</v>
      </c>
      <c r="F24" s="306"/>
      <c r="G24" s="169">
        <v>24710000000</v>
      </c>
      <c r="H24" s="97"/>
      <c r="I24" s="104">
        <f t="shared" si="0"/>
        <v>-1149026900</v>
      </c>
      <c r="J24" s="97"/>
      <c r="K24" s="104">
        <v>14000000</v>
      </c>
      <c r="L24" s="306"/>
      <c r="M24" s="104">
        <v>23560973100</v>
      </c>
      <c r="N24" s="306"/>
      <c r="O24" s="104">
        <v>24710000000</v>
      </c>
      <c r="P24" s="97"/>
      <c r="Q24" s="104">
        <f t="shared" si="1"/>
        <v>-1149026900</v>
      </c>
      <c r="R24" s="172"/>
      <c r="S24" s="227"/>
      <c r="T24" s="81"/>
      <c r="U24" s="81"/>
      <c r="V24" s="81"/>
      <c r="W24" s="80"/>
      <c r="X24" s="227"/>
      <c r="Z24" s="255"/>
    </row>
    <row r="25" spans="1:26" s="68" customFormat="1" ht="40.5" customHeight="1" x14ac:dyDescent="0.65">
      <c r="A25" s="243" t="s">
        <v>68</v>
      </c>
      <c r="B25" s="36"/>
      <c r="C25" s="169">
        <v>14000000</v>
      </c>
      <c r="D25" s="97"/>
      <c r="E25" s="169">
        <v>81273528000</v>
      </c>
      <c r="F25" s="306"/>
      <c r="G25" s="169">
        <v>90069736988</v>
      </c>
      <c r="H25" s="97"/>
      <c r="I25" s="104">
        <f t="shared" si="0"/>
        <v>-8796208988</v>
      </c>
      <c r="J25" s="97"/>
      <c r="K25" s="104">
        <v>14000000</v>
      </c>
      <c r="L25" s="306"/>
      <c r="M25" s="104">
        <v>81273528000</v>
      </c>
      <c r="N25" s="306"/>
      <c r="O25" s="104">
        <v>89391683620</v>
      </c>
      <c r="P25" s="97"/>
      <c r="Q25" s="104">
        <f t="shared" si="1"/>
        <v>-8118155620</v>
      </c>
      <c r="R25" s="172"/>
      <c r="S25" s="227"/>
      <c r="T25" s="81"/>
      <c r="U25" s="81"/>
      <c r="V25" s="81"/>
      <c r="W25" s="80"/>
      <c r="X25" s="227"/>
      <c r="Z25" s="255"/>
    </row>
    <row r="26" spans="1:26" s="68" customFormat="1" ht="40.5" customHeight="1" x14ac:dyDescent="0.65">
      <c r="A26" s="243" t="s">
        <v>146</v>
      </c>
      <c r="B26" s="36"/>
      <c r="C26" s="169">
        <v>4000000</v>
      </c>
      <c r="D26" s="97"/>
      <c r="E26" s="169">
        <v>12990245400</v>
      </c>
      <c r="F26" s="306"/>
      <c r="G26" s="169">
        <v>13133388600</v>
      </c>
      <c r="H26" s="97"/>
      <c r="I26" s="104">
        <f t="shared" si="0"/>
        <v>-143143200</v>
      </c>
      <c r="J26" s="97"/>
      <c r="K26" s="104">
        <v>4000000</v>
      </c>
      <c r="L26" s="306"/>
      <c r="M26" s="104">
        <v>12990245400</v>
      </c>
      <c r="N26" s="306"/>
      <c r="O26" s="104">
        <v>12200111079</v>
      </c>
      <c r="P26" s="97"/>
      <c r="Q26" s="104">
        <f t="shared" si="1"/>
        <v>790134321</v>
      </c>
      <c r="R26" s="172"/>
      <c r="S26" s="227"/>
      <c r="T26" s="81"/>
      <c r="U26" s="81"/>
      <c r="V26" s="81"/>
      <c r="W26" s="80"/>
      <c r="X26" s="227"/>
      <c r="Z26" s="255"/>
    </row>
    <row r="27" spans="1:26" s="68" customFormat="1" ht="40.5" customHeight="1" x14ac:dyDescent="0.65">
      <c r="A27" s="243" t="s">
        <v>78</v>
      </c>
      <c r="B27" s="36"/>
      <c r="C27" s="169">
        <v>2700000</v>
      </c>
      <c r="D27" s="97"/>
      <c r="E27" s="169">
        <v>69782310000</v>
      </c>
      <c r="F27" s="306"/>
      <c r="G27" s="169">
        <v>95024698040</v>
      </c>
      <c r="H27" s="97"/>
      <c r="I27" s="104">
        <f t="shared" si="0"/>
        <v>-25242388040</v>
      </c>
      <c r="J27" s="97"/>
      <c r="K27" s="104">
        <v>2700000</v>
      </c>
      <c r="L27" s="306"/>
      <c r="M27" s="104">
        <v>69782310000</v>
      </c>
      <c r="N27" s="306"/>
      <c r="O27" s="104">
        <v>63189163106</v>
      </c>
      <c r="P27" s="97"/>
      <c r="Q27" s="104">
        <f t="shared" si="1"/>
        <v>6593146894</v>
      </c>
      <c r="R27" s="172"/>
      <c r="S27" s="227"/>
      <c r="T27" s="81"/>
      <c r="U27" s="81"/>
      <c r="V27" s="81"/>
      <c r="W27" s="80"/>
      <c r="X27" s="227"/>
      <c r="Z27" s="255"/>
    </row>
    <row r="28" spans="1:26" s="68" customFormat="1" ht="40.5" customHeight="1" x14ac:dyDescent="0.65">
      <c r="A28" s="243" t="s">
        <v>74</v>
      </c>
      <c r="B28" s="36"/>
      <c r="C28" s="169">
        <v>30000000</v>
      </c>
      <c r="D28" s="97"/>
      <c r="E28" s="169">
        <v>89375035500</v>
      </c>
      <c r="F28" s="306"/>
      <c r="G28" s="169">
        <v>102623773128</v>
      </c>
      <c r="H28" s="97"/>
      <c r="I28" s="104">
        <f t="shared" si="0"/>
        <v>-13248737628</v>
      </c>
      <c r="J28" s="97"/>
      <c r="K28" s="104">
        <v>30000000</v>
      </c>
      <c r="L28" s="306"/>
      <c r="M28" s="104">
        <v>89375035500</v>
      </c>
      <c r="N28" s="306"/>
      <c r="O28" s="104">
        <v>67641008666</v>
      </c>
      <c r="P28" s="97"/>
      <c r="Q28" s="104">
        <f t="shared" si="1"/>
        <v>21734026834</v>
      </c>
      <c r="R28" s="172"/>
      <c r="S28" s="227"/>
      <c r="T28" s="81"/>
      <c r="U28" s="81"/>
      <c r="V28" s="81"/>
      <c r="W28" s="80"/>
      <c r="X28" s="227"/>
      <c r="Z28" s="255"/>
    </row>
    <row r="29" spans="1:26" s="68" customFormat="1" ht="40.5" customHeight="1" x14ac:dyDescent="0.65">
      <c r="A29" s="243" t="s">
        <v>149</v>
      </c>
      <c r="B29" s="36"/>
      <c r="C29" s="169">
        <v>8000000</v>
      </c>
      <c r="D29" s="97"/>
      <c r="E29" s="169">
        <v>49941072000</v>
      </c>
      <c r="F29" s="306"/>
      <c r="G29" s="169">
        <v>53119246108</v>
      </c>
      <c r="H29" s="97"/>
      <c r="I29" s="104">
        <f t="shared" si="0"/>
        <v>-3178174108</v>
      </c>
      <c r="J29" s="97"/>
      <c r="K29" s="104">
        <v>8000000</v>
      </c>
      <c r="L29" s="306"/>
      <c r="M29" s="104">
        <v>49941072000</v>
      </c>
      <c r="N29" s="306"/>
      <c r="O29" s="104">
        <v>58031803559</v>
      </c>
      <c r="P29" s="97"/>
      <c r="Q29" s="104">
        <f t="shared" si="1"/>
        <v>-8090731559</v>
      </c>
      <c r="R29" s="172"/>
      <c r="S29" s="227"/>
      <c r="T29" s="81"/>
      <c r="U29" s="81"/>
      <c r="V29" s="81"/>
      <c r="W29" s="80"/>
      <c r="X29" s="227"/>
      <c r="Z29" s="255"/>
    </row>
    <row r="30" spans="1:26" s="68" customFormat="1" ht="40.5" customHeight="1" x14ac:dyDescent="0.65">
      <c r="A30" s="243" t="s">
        <v>100</v>
      </c>
      <c r="B30" s="36"/>
      <c r="C30" s="169">
        <v>84000001</v>
      </c>
      <c r="D30" s="97"/>
      <c r="E30" s="169">
        <v>233466561979</v>
      </c>
      <c r="F30" s="306"/>
      <c r="G30" s="169">
        <v>299437780258</v>
      </c>
      <c r="H30" s="97"/>
      <c r="I30" s="104">
        <f t="shared" si="0"/>
        <v>-65971218279</v>
      </c>
      <c r="J30" s="97"/>
      <c r="K30" s="104">
        <v>84000001</v>
      </c>
      <c r="L30" s="306"/>
      <c r="M30" s="104">
        <v>233466561979</v>
      </c>
      <c r="N30" s="306"/>
      <c r="O30" s="104">
        <v>231248851611</v>
      </c>
      <c r="P30" s="97"/>
      <c r="Q30" s="104">
        <f t="shared" si="1"/>
        <v>2217710368</v>
      </c>
      <c r="R30" s="172"/>
      <c r="S30" s="227"/>
      <c r="T30" s="81"/>
      <c r="U30" s="81"/>
      <c r="V30" s="81"/>
      <c r="W30" s="80"/>
      <c r="X30" s="227"/>
      <c r="Z30" s="255"/>
    </row>
    <row r="31" spans="1:26" s="68" customFormat="1" ht="40.5" customHeight="1" x14ac:dyDescent="0.65">
      <c r="A31" s="243" t="s">
        <v>101</v>
      </c>
      <c r="B31" s="36"/>
      <c r="C31" s="169">
        <v>12800000</v>
      </c>
      <c r="D31" s="97"/>
      <c r="E31" s="169">
        <v>193275129600</v>
      </c>
      <c r="F31" s="306"/>
      <c r="G31" s="169">
        <v>203384722235</v>
      </c>
      <c r="H31" s="97"/>
      <c r="I31" s="104">
        <f t="shared" si="0"/>
        <v>-10109592635</v>
      </c>
      <c r="J31" s="97"/>
      <c r="K31" s="104">
        <v>12800000</v>
      </c>
      <c r="L31" s="306"/>
      <c r="M31" s="104">
        <v>193275129600</v>
      </c>
      <c r="N31" s="306"/>
      <c r="O31" s="104">
        <v>240982864752</v>
      </c>
      <c r="P31" s="97"/>
      <c r="Q31" s="104">
        <f t="shared" si="1"/>
        <v>-47707735152</v>
      </c>
      <c r="R31" s="172"/>
      <c r="S31" s="227"/>
      <c r="T31" s="81"/>
      <c r="U31" s="81"/>
      <c r="V31" s="81"/>
      <c r="W31" s="80"/>
      <c r="X31" s="227"/>
      <c r="Z31" s="255"/>
    </row>
    <row r="32" spans="1:26" s="68" customFormat="1" ht="40.5" customHeight="1" x14ac:dyDescent="0.65">
      <c r="A32" s="243" t="s">
        <v>97</v>
      </c>
      <c r="B32" s="36"/>
      <c r="C32" s="169">
        <v>30000000</v>
      </c>
      <c r="D32" s="97"/>
      <c r="E32" s="169">
        <v>306565020000</v>
      </c>
      <c r="F32" s="306"/>
      <c r="G32" s="169">
        <v>360840150000</v>
      </c>
      <c r="H32" s="97"/>
      <c r="I32" s="104">
        <f t="shared" si="0"/>
        <v>-54275130000</v>
      </c>
      <c r="J32" s="97"/>
      <c r="K32" s="104">
        <v>30000000</v>
      </c>
      <c r="L32" s="306"/>
      <c r="M32" s="104">
        <v>306565020000</v>
      </c>
      <c r="N32" s="306"/>
      <c r="O32" s="104">
        <v>200077455432</v>
      </c>
      <c r="P32" s="97"/>
      <c r="Q32" s="104">
        <f t="shared" si="1"/>
        <v>106487564568</v>
      </c>
      <c r="R32" s="172"/>
      <c r="S32" s="227"/>
      <c r="T32" s="81"/>
      <c r="U32" s="81"/>
      <c r="V32" s="81"/>
      <c r="W32" s="80"/>
      <c r="X32" s="227"/>
      <c r="Z32" s="255"/>
    </row>
    <row r="33" spans="1:24" ht="36.75" thickBot="1" x14ac:dyDescent="0.3">
      <c r="A33" s="173" t="s">
        <v>48</v>
      </c>
      <c r="B33" s="39"/>
      <c r="C33" s="307"/>
      <c r="D33" s="39"/>
      <c r="E33" s="106">
        <f>SUM(E9:E32)</f>
        <v>3843259489897</v>
      </c>
      <c r="F33" s="106">
        <f t="shared" ref="F33:H33" si="2">SUM(F9:F32)</f>
        <v>0</v>
      </c>
      <c r="G33" s="106">
        <f>SUM(G9:G32)</f>
        <v>4165028181732</v>
      </c>
      <c r="H33" s="106">
        <f t="shared" si="2"/>
        <v>0</v>
      </c>
      <c r="I33" s="106">
        <f>SUM(I9:I32)</f>
        <v>-321768691835</v>
      </c>
      <c r="J33" s="106"/>
      <c r="K33" s="308"/>
      <c r="L33" s="106"/>
      <c r="M33" s="106">
        <f>SUM(M9:M32)</f>
        <v>3843259489897</v>
      </c>
      <c r="N33" s="106"/>
      <c r="O33" s="106">
        <f>SUM(O9:O32)</f>
        <v>3161737757444</v>
      </c>
      <c r="P33" s="106"/>
      <c r="Q33" s="106">
        <f>SUM(Q9:Q32)</f>
        <v>681521732453</v>
      </c>
      <c r="X33" s="6"/>
    </row>
    <row r="34" spans="1:24" s="6" customFormat="1" ht="30.75" thickTop="1" x14ac:dyDescent="0.65">
      <c r="A34" s="243"/>
      <c r="C34" s="169"/>
      <c r="D34" s="97"/>
      <c r="E34" s="169"/>
      <c r="F34" s="97"/>
      <c r="G34" s="169"/>
      <c r="H34" s="97"/>
      <c r="I34" s="104"/>
      <c r="J34" s="97"/>
      <c r="K34" s="104"/>
      <c r="L34" s="97"/>
      <c r="M34" s="104"/>
      <c r="N34" s="97"/>
      <c r="O34" s="104"/>
      <c r="P34" s="97"/>
      <c r="Q34" s="104"/>
    </row>
    <row r="35" spans="1:24" s="6" customFormat="1" x14ac:dyDescent="0.65">
      <c r="A35" s="113"/>
      <c r="B35" s="113"/>
      <c r="C35" s="210"/>
      <c r="D35" s="113"/>
      <c r="E35" s="42"/>
      <c r="F35" s="36"/>
      <c r="G35" s="42"/>
      <c r="H35" s="36"/>
      <c r="I35" s="97"/>
      <c r="J35" s="113"/>
      <c r="K35" s="114"/>
      <c r="L35" s="113"/>
      <c r="M35" s="113"/>
      <c r="N35" s="113"/>
      <c r="O35" s="113"/>
      <c r="P35" s="113"/>
      <c r="T35" s="113"/>
      <c r="U35" s="113"/>
      <c r="V35" s="113"/>
      <c r="W35" s="113"/>
      <c r="X35" s="7"/>
    </row>
    <row r="36" spans="1:24" s="6" customFormat="1" x14ac:dyDescent="0.65">
      <c r="A36" s="39"/>
      <c r="B36" s="39"/>
      <c r="C36" s="118"/>
      <c r="D36" s="39"/>
      <c r="E36" s="39"/>
      <c r="F36" s="39"/>
      <c r="G36" s="97"/>
      <c r="H36" s="39"/>
      <c r="I36" s="97"/>
      <c r="J36" s="119"/>
      <c r="K36" s="119"/>
      <c r="L36" s="119"/>
      <c r="M36" s="119"/>
      <c r="N36" s="119"/>
      <c r="O36" s="119"/>
      <c r="P36" s="119"/>
      <c r="Q36" s="119"/>
      <c r="T36" s="113"/>
      <c r="U36" s="113"/>
      <c r="V36" s="113"/>
      <c r="W36" s="113"/>
      <c r="X36" s="7"/>
    </row>
    <row r="37" spans="1:24" s="6" customFormat="1" ht="33.75" x14ac:dyDescent="0.65">
      <c r="A37" s="113"/>
      <c r="B37" s="113"/>
      <c r="C37" s="114"/>
      <c r="D37" s="113"/>
      <c r="E37" s="113"/>
      <c r="F37" s="113"/>
      <c r="G37" s="97"/>
      <c r="H37" s="113"/>
      <c r="I37" s="119"/>
      <c r="J37" s="119"/>
      <c r="K37" s="119"/>
      <c r="L37" s="119"/>
      <c r="M37" s="119"/>
      <c r="N37" s="119"/>
      <c r="O37" s="119"/>
      <c r="P37" s="119"/>
      <c r="Q37" s="113"/>
      <c r="T37" s="113"/>
      <c r="U37" s="113"/>
      <c r="V37" s="113"/>
      <c r="W37" s="113"/>
    </row>
    <row r="38" spans="1:24" s="6" customFormat="1" x14ac:dyDescent="0.65">
      <c r="A38" s="39"/>
      <c r="B38" s="39"/>
      <c r="C38" s="118"/>
      <c r="D38" s="39"/>
      <c r="E38" s="39"/>
      <c r="F38" s="39"/>
      <c r="G38" s="97"/>
      <c r="H38" s="39"/>
      <c r="I38" s="119"/>
      <c r="J38" s="119"/>
      <c r="K38" s="119"/>
      <c r="L38" s="119"/>
      <c r="M38" s="119"/>
      <c r="N38" s="119"/>
      <c r="O38" s="119"/>
      <c r="P38" s="119"/>
      <c r="Q38" s="119"/>
      <c r="T38" s="113"/>
      <c r="U38" s="113"/>
      <c r="V38" s="113"/>
      <c r="W38" s="113"/>
      <c r="X38" s="7"/>
    </row>
    <row r="39" spans="1:24" s="6" customFormat="1" x14ac:dyDescent="0.65">
      <c r="A39" s="39"/>
      <c r="B39" s="39"/>
      <c r="C39" s="118"/>
      <c r="D39" s="39"/>
      <c r="E39" s="39"/>
      <c r="F39" s="39"/>
      <c r="G39" s="97"/>
      <c r="H39" s="39"/>
      <c r="I39" s="119"/>
      <c r="J39" s="119"/>
      <c r="K39" s="119"/>
      <c r="L39" s="119"/>
      <c r="M39" s="119"/>
      <c r="N39" s="119"/>
      <c r="O39" s="119"/>
      <c r="P39" s="119"/>
      <c r="Q39" s="119"/>
      <c r="T39" s="113"/>
      <c r="U39" s="113"/>
      <c r="V39" s="113"/>
      <c r="W39" s="113"/>
      <c r="X39" s="7"/>
    </row>
    <row r="40" spans="1:24" s="6" customFormat="1" x14ac:dyDescent="0.25">
      <c r="A40" s="39"/>
      <c r="B40" s="39"/>
      <c r="C40" s="118"/>
      <c r="D40" s="39"/>
      <c r="E40" s="39"/>
      <c r="F40" s="39"/>
      <c r="G40" s="39"/>
      <c r="H40" s="39"/>
      <c r="I40" s="120"/>
      <c r="J40" s="119"/>
      <c r="K40" s="119"/>
      <c r="L40" s="119"/>
      <c r="M40" s="119"/>
      <c r="N40" s="119"/>
      <c r="O40" s="119"/>
      <c r="P40" s="119"/>
      <c r="Q40" s="120"/>
      <c r="T40" s="113"/>
      <c r="U40" s="113"/>
      <c r="V40" s="113"/>
      <c r="W40" s="113"/>
      <c r="X40" s="7"/>
    </row>
    <row r="41" spans="1:24" x14ac:dyDescent="0.25">
      <c r="A41" s="39"/>
      <c r="B41" s="39"/>
      <c r="C41" s="11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24" x14ac:dyDescent="0.25">
      <c r="A42" s="39"/>
      <c r="B42" s="39"/>
      <c r="C42" s="11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24" x14ac:dyDescent="0.25">
      <c r="A43" s="39"/>
      <c r="B43" s="39"/>
      <c r="C43" s="118"/>
      <c r="D43" s="39"/>
      <c r="E43" s="39"/>
      <c r="F43" s="39"/>
      <c r="G43" s="39"/>
      <c r="H43" s="39"/>
      <c r="I43" s="39"/>
      <c r="J43" s="39"/>
      <c r="K43" s="118"/>
      <c r="L43" s="39"/>
      <c r="M43" s="39"/>
      <c r="N43" s="39"/>
      <c r="O43" s="39"/>
      <c r="P43" s="39"/>
    </row>
    <row r="44" spans="1:24" x14ac:dyDescent="0.25">
      <c r="C44" s="121"/>
      <c r="E44" s="122"/>
      <c r="G44" s="122"/>
      <c r="I44" s="123"/>
      <c r="K44" s="121"/>
      <c r="M44" s="122"/>
      <c r="O44" s="122"/>
      <c r="Q44" s="124"/>
    </row>
    <row r="45" spans="1:24" x14ac:dyDescent="0.25">
      <c r="A45" s="39"/>
      <c r="B45" s="39"/>
      <c r="C45" s="118"/>
      <c r="D45" s="39"/>
      <c r="E45" s="39"/>
      <c r="F45" s="39"/>
      <c r="G45" s="39"/>
      <c r="H45" s="39"/>
      <c r="I45" s="39"/>
      <c r="J45" s="39"/>
      <c r="K45" s="118"/>
      <c r="L45" s="39"/>
      <c r="M45" s="39"/>
      <c r="N45" s="39"/>
      <c r="O45" s="39"/>
      <c r="P45" s="39"/>
    </row>
    <row r="46" spans="1:24" x14ac:dyDescent="0.25">
      <c r="A46" s="39"/>
      <c r="B46" s="39"/>
      <c r="C46" s="118"/>
      <c r="D46" s="39"/>
      <c r="E46" s="39"/>
      <c r="F46" s="39"/>
      <c r="G46" s="39"/>
      <c r="H46" s="39"/>
      <c r="I46" s="39"/>
      <c r="J46" s="39"/>
      <c r="K46" s="118"/>
      <c r="L46" s="39"/>
      <c r="M46" s="39"/>
      <c r="N46" s="39"/>
      <c r="O46" s="39"/>
      <c r="P46" s="39"/>
    </row>
    <row r="47" spans="1:24" x14ac:dyDescent="0.25">
      <c r="A47" s="39"/>
      <c r="B47" s="39"/>
      <c r="C47" s="118"/>
      <c r="D47" s="39"/>
      <c r="E47" s="39"/>
      <c r="F47" s="39"/>
      <c r="G47" s="39"/>
      <c r="H47" s="39"/>
      <c r="I47" s="39"/>
      <c r="J47" s="39"/>
      <c r="K47" s="118"/>
      <c r="L47" s="39"/>
      <c r="M47" s="39"/>
      <c r="N47" s="39"/>
      <c r="O47" s="39"/>
      <c r="P47" s="39"/>
    </row>
    <row r="48" spans="1:24" x14ac:dyDescent="0.25">
      <c r="A48" s="39"/>
      <c r="B48" s="39"/>
      <c r="C48" s="118"/>
      <c r="D48" s="39"/>
      <c r="E48" s="39"/>
      <c r="F48" s="39"/>
      <c r="G48" s="39"/>
      <c r="H48" s="39"/>
      <c r="I48" s="39"/>
      <c r="J48" s="39"/>
      <c r="K48" s="118"/>
      <c r="L48" s="39"/>
      <c r="M48" s="39"/>
      <c r="N48" s="39"/>
      <c r="O48" s="39"/>
      <c r="P48" s="39"/>
    </row>
    <row r="49" spans="1:16" x14ac:dyDescent="0.25">
      <c r="A49" s="39"/>
      <c r="B49" s="39"/>
      <c r="C49" s="118"/>
      <c r="D49" s="39"/>
      <c r="E49" s="39"/>
      <c r="F49" s="39"/>
      <c r="G49" s="39"/>
      <c r="H49" s="39"/>
      <c r="I49" s="39"/>
      <c r="J49" s="39"/>
      <c r="K49" s="118"/>
      <c r="L49" s="39"/>
      <c r="M49" s="39"/>
      <c r="N49" s="39"/>
      <c r="O49" s="39"/>
      <c r="P49" s="39"/>
    </row>
    <row r="50" spans="1:16" x14ac:dyDescent="0.25">
      <c r="A50" s="39"/>
      <c r="B50" s="39"/>
      <c r="C50" s="118"/>
      <c r="D50" s="39"/>
      <c r="E50" s="39"/>
      <c r="F50" s="39"/>
      <c r="G50" s="39"/>
      <c r="H50" s="39"/>
      <c r="I50" s="39"/>
      <c r="J50" s="39"/>
      <c r="K50" s="118"/>
      <c r="L50" s="39"/>
      <c r="M50" s="39"/>
      <c r="N50" s="39"/>
      <c r="O50" s="39"/>
      <c r="P50" s="39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H69"/>
  <sheetViews>
    <sheetView rightToLeft="1" view="pageBreakPreview" topLeftCell="A7" zoomScale="40" zoomScaleNormal="40" zoomScaleSheetLayoutView="40" workbookViewId="0">
      <selection activeCell="AI41" sqref="AA9:AI41"/>
    </sheetView>
  </sheetViews>
  <sheetFormatPr defaultColWidth="9.140625" defaultRowHeight="36.75" x14ac:dyDescent="0.25"/>
  <cols>
    <col min="1" max="1" width="66.5703125" style="68" bestFit="1" customWidth="1"/>
    <col min="2" max="2" width="1" style="68" customWidth="1"/>
    <col min="3" max="3" width="32" style="82" bestFit="1" customWidth="1"/>
    <col min="4" max="4" width="1" style="68" customWidth="1"/>
    <col min="5" max="5" width="32" style="68" bestFit="1" customWidth="1"/>
    <col min="6" max="6" width="0.7109375" style="68" customWidth="1"/>
    <col min="7" max="7" width="42" style="68" bestFit="1" customWidth="1"/>
    <col min="8" max="8" width="1.140625" style="68" customWidth="1"/>
    <col min="9" max="9" width="25.5703125" style="82" bestFit="1" customWidth="1"/>
    <col min="10" max="10" width="1.42578125" style="68" customWidth="1"/>
    <col min="11" max="11" width="33.7109375" style="68" bestFit="1" customWidth="1"/>
    <col min="12" max="12" width="0.7109375" style="68" customWidth="1"/>
    <col min="13" max="13" width="27.140625" style="82" bestFit="1" customWidth="1"/>
    <col min="14" max="14" width="0.85546875" style="68" customWidth="1"/>
    <col min="15" max="15" width="33.42578125" style="68" bestFit="1" customWidth="1"/>
    <col min="16" max="16" width="1" style="68" customWidth="1"/>
    <col min="17" max="17" width="31.28515625" style="82" bestFit="1" customWidth="1"/>
    <col min="18" max="18" width="1" style="68" customWidth="1"/>
    <col min="19" max="19" width="28" style="68" bestFit="1" customWidth="1"/>
    <col min="20" max="20" width="1" style="68" customWidth="1"/>
    <col min="21" max="21" width="36.28515625" style="68" bestFit="1" customWidth="1"/>
    <col min="22" max="22" width="0.85546875" style="68" customWidth="1"/>
    <col min="23" max="23" width="36.28515625" style="68" bestFit="1" customWidth="1"/>
    <col min="24" max="24" width="1" style="68" customWidth="1"/>
    <col min="25" max="25" width="43.85546875" style="82" bestFit="1" customWidth="1"/>
    <col min="26" max="26" width="1.85546875" style="68" customWidth="1"/>
    <col min="27" max="27" width="20.85546875" style="68" customWidth="1"/>
    <col min="28" max="28" width="115.140625" style="69" bestFit="1" customWidth="1"/>
    <col min="29" max="29" width="42.28515625" style="227" bestFit="1" customWidth="1"/>
    <col min="30" max="30" width="23.42578125" style="68" customWidth="1"/>
    <col min="31" max="31" width="38.7109375" style="68" bestFit="1" customWidth="1"/>
    <col min="32" max="32" width="26.5703125" style="68" bestFit="1" customWidth="1"/>
    <col min="33" max="33" width="9.140625" style="68"/>
    <col min="34" max="34" width="30.5703125" style="68" bestFit="1" customWidth="1"/>
    <col min="35" max="16384" width="9.140625" style="68"/>
  </cols>
  <sheetData>
    <row r="2" spans="1:34" ht="47.25" customHeight="1" x14ac:dyDescent="0.25">
      <c r="A2" s="259" t="s">
        <v>51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4" ht="47.25" customHeight="1" x14ac:dyDescent="0.25">
      <c r="A3" s="259" t="s">
        <v>69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4" ht="47.25" customHeight="1" x14ac:dyDescent="0.25">
      <c r="A4" s="259" t="s">
        <v>154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34" ht="47.2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34" s="73" customFormat="1" ht="47.25" customHeight="1" x14ac:dyDescent="0.25">
      <c r="A6" s="71" t="s">
        <v>52</v>
      </c>
      <c r="B6" s="71"/>
      <c r="C6" s="72"/>
      <c r="D6" s="71"/>
      <c r="E6" s="71"/>
      <c r="F6" s="71"/>
      <c r="G6" s="71"/>
      <c r="H6" s="71"/>
      <c r="I6" s="72"/>
      <c r="J6" s="71"/>
      <c r="K6" s="71"/>
      <c r="L6" s="71"/>
      <c r="M6" s="72"/>
      <c r="N6" s="71"/>
      <c r="O6" s="71"/>
      <c r="P6" s="71"/>
      <c r="Q6" s="72"/>
      <c r="R6" s="71"/>
      <c r="S6" s="71"/>
      <c r="T6" s="71"/>
      <c r="U6" s="71"/>
      <c r="V6" s="71"/>
      <c r="W6" s="71"/>
      <c r="Y6" s="74"/>
      <c r="AB6" s="75"/>
      <c r="AC6" s="250"/>
    </row>
    <row r="7" spans="1:34" s="73" customFormat="1" ht="47.25" customHeight="1" x14ac:dyDescent="0.25">
      <c r="A7" s="71" t="s">
        <v>53</v>
      </c>
      <c r="B7" s="71"/>
      <c r="C7" s="72"/>
      <c r="D7" s="71"/>
      <c r="E7" s="170"/>
      <c r="F7" s="71"/>
      <c r="G7" s="71"/>
      <c r="H7" s="71"/>
      <c r="I7" s="72"/>
      <c r="J7" s="71"/>
      <c r="K7" s="71"/>
      <c r="L7" s="71"/>
      <c r="M7" s="72"/>
      <c r="N7" s="71"/>
      <c r="O7" s="71"/>
      <c r="P7" s="71"/>
      <c r="Q7" s="72"/>
      <c r="R7" s="71"/>
      <c r="S7" s="71"/>
      <c r="T7" s="71"/>
      <c r="U7" s="71"/>
      <c r="V7" s="71"/>
      <c r="W7" s="71"/>
      <c r="Y7" s="74"/>
      <c r="AB7" s="75"/>
      <c r="AC7" s="250"/>
    </row>
    <row r="9" spans="1:34" ht="40.5" customHeight="1" x14ac:dyDescent="0.25">
      <c r="A9" s="260" t="s">
        <v>1</v>
      </c>
      <c r="C9" s="258" t="s">
        <v>148</v>
      </c>
      <c r="D9" s="258" t="s">
        <v>72</v>
      </c>
      <c r="E9" s="258" t="s">
        <v>72</v>
      </c>
      <c r="F9" s="258" t="s">
        <v>72</v>
      </c>
      <c r="G9" s="258" t="s">
        <v>72</v>
      </c>
      <c r="I9" s="258" t="s">
        <v>2</v>
      </c>
      <c r="J9" s="258" t="s">
        <v>2</v>
      </c>
      <c r="K9" s="258" t="s">
        <v>2</v>
      </c>
      <c r="L9" s="258" t="s">
        <v>2</v>
      </c>
      <c r="M9" s="258" t="s">
        <v>2</v>
      </c>
      <c r="N9" s="258" t="s">
        <v>2</v>
      </c>
      <c r="O9" s="258" t="s">
        <v>2</v>
      </c>
      <c r="Q9" s="258" t="s">
        <v>155</v>
      </c>
      <c r="R9" s="258" t="s">
        <v>73</v>
      </c>
      <c r="S9" s="258" t="s">
        <v>73</v>
      </c>
      <c r="T9" s="258" t="s">
        <v>73</v>
      </c>
      <c r="U9" s="258" t="s">
        <v>73</v>
      </c>
      <c r="V9" s="258" t="s">
        <v>73</v>
      </c>
      <c r="W9" s="258" t="s">
        <v>73</v>
      </c>
      <c r="X9" s="258" t="s">
        <v>73</v>
      </c>
      <c r="Y9" s="258" t="s">
        <v>73</v>
      </c>
    </row>
    <row r="10" spans="1:34" ht="33.75" customHeight="1" x14ac:dyDescent="0.25">
      <c r="A10" s="260" t="s">
        <v>1</v>
      </c>
      <c r="C10" s="261" t="s">
        <v>4</v>
      </c>
      <c r="E10" s="261" t="s">
        <v>5</v>
      </c>
      <c r="G10" s="261" t="s">
        <v>6</v>
      </c>
      <c r="I10" s="260" t="s">
        <v>7</v>
      </c>
      <c r="J10" s="260" t="s">
        <v>7</v>
      </c>
      <c r="K10" s="260" t="s">
        <v>7</v>
      </c>
      <c r="M10" s="260" t="s">
        <v>8</v>
      </c>
      <c r="N10" s="260" t="s">
        <v>8</v>
      </c>
      <c r="O10" s="260" t="s">
        <v>8</v>
      </c>
      <c r="Q10" s="261" t="s">
        <v>4</v>
      </c>
      <c r="S10" s="261" t="s">
        <v>9</v>
      </c>
      <c r="U10" s="261" t="s">
        <v>5</v>
      </c>
      <c r="V10" s="261"/>
      <c r="W10" s="261" t="s">
        <v>6</v>
      </c>
      <c r="Y10" s="263" t="s">
        <v>10</v>
      </c>
    </row>
    <row r="11" spans="1:34" ht="60.75" customHeight="1" x14ac:dyDescent="0.25">
      <c r="A11" s="260" t="s">
        <v>1</v>
      </c>
      <c r="C11" s="262" t="s">
        <v>4</v>
      </c>
      <c r="E11" s="258" t="s">
        <v>5</v>
      </c>
      <c r="G11" s="258" t="s">
        <v>6</v>
      </c>
      <c r="I11" s="229" t="s">
        <v>4</v>
      </c>
      <c r="K11" s="229" t="s">
        <v>5</v>
      </c>
      <c r="M11" s="229" t="s">
        <v>4</v>
      </c>
      <c r="O11" s="229" t="s">
        <v>11</v>
      </c>
      <c r="Q11" s="258" t="s">
        <v>4</v>
      </c>
      <c r="S11" s="258" t="s">
        <v>9</v>
      </c>
      <c r="U11" s="258" t="s">
        <v>5</v>
      </c>
      <c r="V11" s="258"/>
      <c r="W11" s="258"/>
      <c r="Y11" s="264" t="s">
        <v>10</v>
      </c>
    </row>
    <row r="12" spans="1:34" ht="41.25" customHeight="1" x14ac:dyDescent="0.9">
      <c r="A12" s="171" t="s">
        <v>100</v>
      </c>
      <c r="B12" s="145"/>
      <c r="C12" s="33">
        <v>84000001</v>
      </c>
      <c r="D12" s="33"/>
      <c r="E12" s="33">
        <v>257045653191</v>
      </c>
      <c r="F12" s="33"/>
      <c r="G12" s="33">
        <v>324147780257.90198</v>
      </c>
      <c r="H12" s="33"/>
      <c r="I12" s="33"/>
      <c r="J12" s="33"/>
      <c r="K12" s="33"/>
      <c r="L12" s="33"/>
      <c r="M12" s="33">
        <v>0</v>
      </c>
      <c r="N12" s="33"/>
      <c r="O12" s="33">
        <v>0</v>
      </c>
      <c r="P12" s="33"/>
      <c r="Q12" s="33">
        <f>C12+I12+M12</f>
        <v>84000001</v>
      </c>
      <c r="R12" s="80"/>
      <c r="S12" s="33">
        <v>2796</v>
      </c>
      <c r="T12" s="33"/>
      <c r="U12" s="33">
        <v>232335653191</v>
      </c>
      <c r="V12" s="33"/>
      <c r="W12" s="33">
        <v>233466561979.36401</v>
      </c>
      <c r="X12" s="33"/>
      <c r="Y12" s="151">
        <f>W12/'جمع درآمدها'!$J$6</f>
        <v>5.6812366477097732E-2</v>
      </c>
      <c r="AA12" s="80"/>
      <c r="AB12" s="171"/>
      <c r="AC12" s="7"/>
      <c r="AE12" s="78"/>
      <c r="AF12" s="79"/>
      <c r="AG12" s="80"/>
      <c r="AH12" s="80"/>
    </row>
    <row r="13" spans="1:34" ht="41.25" customHeight="1" x14ac:dyDescent="0.9">
      <c r="A13" s="171" t="s">
        <v>74</v>
      </c>
      <c r="B13" s="146"/>
      <c r="C13" s="33">
        <v>40000000</v>
      </c>
      <c r="D13" s="33"/>
      <c r="E13" s="33">
        <v>89255100993</v>
      </c>
      <c r="F13" s="33"/>
      <c r="G13" s="33">
        <v>125170776000</v>
      </c>
      <c r="H13" s="33"/>
      <c r="I13" s="33">
        <v>0</v>
      </c>
      <c r="J13" s="33"/>
      <c r="K13" s="33">
        <v>0</v>
      </c>
      <c r="L13" s="33"/>
      <c r="M13" s="33">
        <v>-10000000</v>
      </c>
      <c r="N13" s="33"/>
      <c r="O13" s="33">
        <v>30581069530</v>
      </c>
      <c r="P13" s="33"/>
      <c r="Q13" s="33">
        <f>C13+I13+M13</f>
        <v>30000000</v>
      </c>
      <c r="R13" s="80"/>
      <c r="S13" s="33">
        <v>2997</v>
      </c>
      <c r="T13" s="33"/>
      <c r="U13" s="33">
        <v>66941325754</v>
      </c>
      <c r="V13" s="33"/>
      <c r="W13" s="33">
        <v>89375035500</v>
      </c>
      <c r="X13" s="33"/>
      <c r="Y13" s="151">
        <f>W13/'جمع درآمدها'!$J$6</f>
        <v>2.1748755914683948E-2</v>
      </c>
      <c r="AA13" s="80"/>
      <c r="AB13" s="171"/>
      <c r="AE13" s="78"/>
      <c r="AF13" s="79"/>
      <c r="AG13" s="80"/>
      <c r="AH13" s="80"/>
    </row>
    <row r="14" spans="1:34" ht="41.25" customHeight="1" x14ac:dyDescent="0.9">
      <c r="A14" s="171" t="s">
        <v>68</v>
      </c>
      <c r="B14" s="146"/>
      <c r="C14" s="33">
        <v>12000000</v>
      </c>
      <c r="D14" s="33"/>
      <c r="E14" s="33">
        <v>71656020127</v>
      </c>
      <c r="F14" s="33"/>
      <c r="G14" s="33">
        <v>77178042000</v>
      </c>
      <c r="H14" s="33"/>
      <c r="I14" s="33">
        <v>2000000</v>
      </c>
      <c r="J14" s="33"/>
      <c r="K14" s="33">
        <v>12891694988</v>
      </c>
      <c r="L14" s="33"/>
      <c r="M14" s="33">
        <v>0</v>
      </c>
      <c r="N14" s="33"/>
      <c r="O14" s="33">
        <v>0</v>
      </c>
      <c r="P14" s="33"/>
      <c r="Q14" s="33">
        <f t="shared" ref="Q14:Q32" si="0">C14+I14+M14</f>
        <v>14000000</v>
      </c>
      <c r="R14" s="80"/>
      <c r="S14" s="33">
        <v>5840</v>
      </c>
      <c r="T14" s="33"/>
      <c r="U14" s="33">
        <v>84547715115</v>
      </c>
      <c r="V14" s="33"/>
      <c r="W14" s="33">
        <v>81273528000</v>
      </c>
      <c r="X14" s="33"/>
      <c r="Y14" s="151">
        <f>W14/'جمع درآمدها'!$J$6</f>
        <v>1.9777313798070958E-2</v>
      </c>
      <c r="AA14" s="80"/>
      <c r="AB14" s="171"/>
      <c r="AE14" s="78"/>
      <c r="AF14" s="79"/>
      <c r="AG14" s="80"/>
      <c r="AH14" s="80"/>
    </row>
    <row r="15" spans="1:34" ht="41.25" customHeight="1" x14ac:dyDescent="0.9">
      <c r="A15" s="171" t="s">
        <v>99</v>
      </c>
      <c r="B15" s="146"/>
      <c r="C15" s="33">
        <v>2400000</v>
      </c>
      <c r="D15" s="33"/>
      <c r="E15" s="33">
        <v>7268367170</v>
      </c>
      <c r="F15" s="33"/>
      <c r="G15" s="33">
        <v>5751970920</v>
      </c>
      <c r="H15" s="33"/>
      <c r="I15" s="33">
        <v>0</v>
      </c>
      <c r="J15" s="33"/>
      <c r="K15" s="33">
        <v>0</v>
      </c>
      <c r="L15" s="33"/>
      <c r="M15" s="33">
        <v>0</v>
      </c>
      <c r="N15" s="33"/>
      <c r="O15" s="33">
        <v>0</v>
      </c>
      <c r="P15" s="33"/>
      <c r="Q15" s="33">
        <f t="shared" si="0"/>
        <v>2400000</v>
      </c>
      <c r="R15" s="80"/>
      <c r="S15" s="33">
        <v>2165</v>
      </c>
      <c r="T15" s="33"/>
      <c r="U15" s="33">
        <v>7268367170</v>
      </c>
      <c r="V15" s="33"/>
      <c r="W15" s="33">
        <v>5165083800</v>
      </c>
      <c r="X15" s="33"/>
      <c r="Y15" s="151">
        <f>W15/'جمع درآمدها'!$J$6</f>
        <v>1.256885059867621E-3</v>
      </c>
      <c r="AA15" s="80"/>
      <c r="AB15" s="171"/>
      <c r="AE15" s="78"/>
      <c r="AF15" s="79"/>
      <c r="AG15" s="80"/>
      <c r="AH15" s="80"/>
    </row>
    <row r="16" spans="1:34" ht="41.25" customHeight="1" x14ac:dyDescent="0.9">
      <c r="A16" s="171" t="s">
        <v>78</v>
      </c>
      <c r="B16" s="146"/>
      <c r="C16" s="33">
        <v>4000000</v>
      </c>
      <c r="D16" s="33"/>
      <c r="E16" s="33">
        <v>98441295035</v>
      </c>
      <c r="F16" s="33"/>
      <c r="G16" s="33">
        <v>125449110000</v>
      </c>
      <c r="H16" s="33"/>
      <c r="I16" s="33"/>
      <c r="J16" s="33"/>
      <c r="K16" s="33"/>
      <c r="L16" s="33"/>
      <c r="M16" s="33">
        <v>-1300000</v>
      </c>
      <c r="N16" s="33"/>
      <c r="O16" s="33">
        <v>35311157429</v>
      </c>
      <c r="P16" s="33"/>
      <c r="Q16" s="33">
        <f t="shared" si="0"/>
        <v>2700000</v>
      </c>
      <c r="R16" s="80"/>
      <c r="S16" s="33">
        <v>26000</v>
      </c>
      <c r="T16" s="33"/>
      <c r="U16" s="33">
        <v>66447874123</v>
      </c>
      <c r="V16" s="33"/>
      <c r="W16" s="33">
        <v>69782310000</v>
      </c>
      <c r="X16" s="33"/>
      <c r="Y16" s="151">
        <f>W16/'جمع درآمدها'!$J$6</f>
        <v>1.6981010624077558E-2</v>
      </c>
      <c r="AA16" s="80"/>
      <c r="AB16" s="171"/>
      <c r="AE16" s="78"/>
      <c r="AF16" s="79"/>
      <c r="AG16" s="80"/>
      <c r="AH16" s="80"/>
    </row>
    <row r="17" spans="1:34" ht="41.25" customHeight="1" x14ac:dyDescent="0.9">
      <c r="A17" s="171" t="s">
        <v>101</v>
      </c>
      <c r="B17" s="146"/>
      <c r="C17" s="33">
        <v>13000000</v>
      </c>
      <c r="D17" s="33"/>
      <c r="E17" s="33">
        <v>244727281854</v>
      </c>
      <c r="F17" s="33"/>
      <c r="G17" s="33">
        <v>207150079500</v>
      </c>
      <c r="H17" s="33"/>
      <c r="I17" s="33">
        <v>0</v>
      </c>
      <c r="J17" s="33"/>
      <c r="K17" s="33">
        <v>0</v>
      </c>
      <c r="L17" s="33"/>
      <c r="M17" s="33">
        <v>-200000</v>
      </c>
      <c r="N17" s="33"/>
      <c r="O17" s="33">
        <v>3157718721</v>
      </c>
      <c r="P17" s="33"/>
      <c r="Q17" s="33">
        <f t="shared" si="0"/>
        <v>12800000</v>
      </c>
      <c r="R17" s="80"/>
      <c r="S17" s="33">
        <v>15190</v>
      </c>
      <c r="T17" s="33"/>
      <c r="U17" s="33">
        <v>240962246747</v>
      </c>
      <c r="V17" s="33"/>
      <c r="W17" s="33">
        <v>193275129600</v>
      </c>
      <c r="X17" s="33"/>
      <c r="Y17" s="151">
        <f>W17/'جمع درآمدها'!$J$6</f>
        <v>4.7032077744453671E-2</v>
      </c>
      <c r="AA17" s="80"/>
      <c r="AB17" s="251"/>
      <c r="AE17" s="78"/>
      <c r="AF17" s="79"/>
      <c r="AG17" s="80"/>
      <c r="AH17" s="80"/>
    </row>
    <row r="18" spans="1:34" ht="41.25" customHeight="1" x14ac:dyDescent="0.9">
      <c r="A18" s="171" t="s">
        <v>132</v>
      </c>
      <c r="B18" s="146"/>
      <c r="C18" s="33">
        <v>15200000</v>
      </c>
      <c r="D18" s="33"/>
      <c r="E18" s="33">
        <v>106541377604</v>
      </c>
      <c r="F18" s="33"/>
      <c r="G18" s="33">
        <v>130244407200</v>
      </c>
      <c r="H18" s="33"/>
      <c r="I18" s="33"/>
      <c r="J18" s="33"/>
      <c r="K18" s="33"/>
      <c r="L18" s="33"/>
      <c r="M18" s="33">
        <v>0</v>
      </c>
      <c r="N18" s="33"/>
      <c r="O18" s="33">
        <v>0</v>
      </c>
      <c r="P18" s="33"/>
      <c r="Q18" s="33">
        <f t="shared" si="0"/>
        <v>15200000</v>
      </c>
      <c r="R18" s="80"/>
      <c r="S18" s="33">
        <v>7280</v>
      </c>
      <c r="T18" s="33"/>
      <c r="U18" s="33">
        <v>106541377604</v>
      </c>
      <c r="V18" s="33"/>
      <c r="W18" s="33">
        <v>109997596800</v>
      </c>
      <c r="X18" s="33"/>
      <c r="Y18" s="151">
        <f>W18/'جمع درآمدها'!$J$6</f>
        <v>2.6767104154101513E-2</v>
      </c>
      <c r="AA18" s="80"/>
      <c r="AB18" s="171"/>
      <c r="AE18" s="78"/>
      <c r="AF18" s="79"/>
      <c r="AG18" s="80"/>
      <c r="AH18" s="80"/>
    </row>
    <row r="19" spans="1:34" ht="41.25" customHeight="1" x14ac:dyDescent="0.9">
      <c r="A19" s="171" t="s">
        <v>85</v>
      </c>
      <c r="B19" s="146"/>
      <c r="C19" s="33">
        <v>7000000</v>
      </c>
      <c r="D19" s="33"/>
      <c r="E19" s="33">
        <v>128512396077</v>
      </c>
      <c r="F19" s="33"/>
      <c r="G19" s="33">
        <v>162616639500</v>
      </c>
      <c r="H19" s="33"/>
      <c r="I19" s="33"/>
      <c r="J19" s="33"/>
      <c r="K19" s="33"/>
      <c r="L19" s="33"/>
      <c r="M19" s="33">
        <v>0</v>
      </c>
      <c r="N19" s="33"/>
      <c r="O19" s="33">
        <v>0</v>
      </c>
      <c r="P19" s="33"/>
      <c r="Q19" s="33">
        <f t="shared" si="0"/>
        <v>7000000</v>
      </c>
      <c r="R19" s="80"/>
      <c r="S19" s="33">
        <v>23470</v>
      </c>
      <c r="T19" s="33"/>
      <c r="U19" s="33">
        <v>128512396077</v>
      </c>
      <c r="V19" s="33"/>
      <c r="W19" s="33">
        <v>163312474500</v>
      </c>
      <c r="X19" s="33"/>
      <c r="Y19" s="151">
        <f>W19/'جمع درآمدها'!$J$6</f>
        <v>3.9740886544582646E-2</v>
      </c>
      <c r="AA19" s="80"/>
      <c r="AB19" s="171"/>
      <c r="AE19" s="78"/>
      <c r="AF19" s="79"/>
      <c r="AG19" s="80"/>
      <c r="AH19" s="80"/>
    </row>
    <row r="20" spans="1:34" ht="41.25" customHeight="1" x14ac:dyDescent="0.9">
      <c r="A20" s="171" t="s">
        <v>65</v>
      </c>
      <c r="B20" s="146"/>
      <c r="C20" s="33">
        <v>7828165</v>
      </c>
      <c r="D20" s="33"/>
      <c r="E20" s="33">
        <v>190890499246</v>
      </c>
      <c r="F20" s="33"/>
      <c r="G20" s="33">
        <v>505491918688.52002</v>
      </c>
      <c r="H20" s="33"/>
      <c r="I20" s="33">
        <v>200000</v>
      </c>
      <c r="J20" s="33"/>
      <c r="K20" s="33">
        <v>12729802289</v>
      </c>
      <c r="L20" s="33"/>
      <c r="M20" s="33">
        <v>-28165</v>
      </c>
      <c r="N20" s="33"/>
      <c r="O20" s="33">
        <v>1809753119</v>
      </c>
      <c r="P20" s="33"/>
      <c r="Q20" s="33">
        <f t="shared" si="0"/>
        <v>8000000</v>
      </c>
      <c r="R20" s="80"/>
      <c r="S20" s="33">
        <v>63100</v>
      </c>
      <c r="T20" s="33"/>
      <c r="U20" s="33">
        <v>202933495507</v>
      </c>
      <c r="V20" s="33"/>
      <c r="W20" s="33">
        <v>501796440000</v>
      </c>
      <c r="X20" s="33"/>
      <c r="Y20" s="151">
        <f>W20/'جمع درآمدها'!$J$6</f>
        <v>0.12210846386088819</v>
      </c>
      <c r="AA20" s="80"/>
      <c r="AB20" s="171"/>
      <c r="AE20" s="78"/>
      <c r="AF20" s="79"/>
      <c r="AG20" s="80"/>
      <c r="AH20" s="80"/>
    </row>
    <row r="21" spans="1:34" ht="41.25" customHeight="1" x14ac:dyDescent="0.9">
      <c r="A21" s="171" t="s">
        <v>79</v>
      </c>
      <c r="B21" s="146"/>
      <c r="C21" s="33">
        <v>66000001</v>
      </c>
      <c r="D21" s="33"/>
      <c r="E21" s="33">
        <v>149258201001</v>
      </c>
      <c r="F21" s="33"/>
      <c r="G21" s="33">
        <v>400860609072.646</v>
      </c>
      <c r="H21" s="33"/>
      <c r="I21" s="33">
        <v>0</v>
      </c>
      <c r="J21" s="33"/>
      <c r="K21" s="33">
        <v>0</v>
      </c>
      <c r="L21" s="33"/>
      <c r="M21" s="33">
        <v>-17000000</v>
      </c>
      <c r="N21" s="33"/>
      <c r="O21" s="33">
        <v>99371497776</v>
      </c>
      <c r="P21" s="33"/>
      <c r="Q21" s="33">
        <f t="shared" si="0"/>
        <v>49000001</v>
      </c>
      <c r="R21" s="80"/>
      <c r="S21" s="33">
        <v>5780</v>
      </c>
      <c r="T21" s="33"/>
      <c r="U21" s="33">
        <v>110812907379</v>
      </c>
      <c r="V21" s="33"/>
      <c r="W21" s="33">
        <v>281534846745.60901</v>
      </c>
      <c r="X21" s="33"/>
      <c r="Y21" s="151">
        <f>W21/'جمع درآمدها'!$J$6</f>
        <v>6.8509429160989857E-2</v>
      </c>
      <c r="AA21" s="80"/>
      <c r="AB21" s="251"/>
      <c r="AC21" s="252"/>
      <c r="AD21" s="77"/>
      <c r="AE21" s="78"/>
      <c r="AF21" s="79"/>
      <c r="AG21" s="80"/>
      <c r="AH21" s="80"/>
    </row>
    <row r="22" spans="1:34" ht="41.25" customHeight="1" x14ac:dyDescent="0.9">
      <c r="A22" s="171" t="s">
        <v>80</v>
      </c>
      <c r="B22" s="146"/>
      <c r="C22" s="33">
        <v>7500000</v>
      </c>
      <c r="D22" s="33"/>
      <c r="E22" s="33">
        <v>155524560190</v>
      </c>
      <c r="F22" s="33"/>
      <c r="G22" s="33">
        <v>324010597500</v>
      </c>
      <c r="H22" s="33"/>
      <c r="I22" s="33">
        <v>100000</v>
      </c>
      <c r="J22" s="33"/>
      <c r="K22" s="33">
        <v>4283971833</v>
      </c>
      <c r="L22" s="33"/>
      <c r="M22" s="33">
        <v>0</v>
      </c>
      <c r="N22" s="33"/>
      <c r="O22" s="33">
        <v>0</v>
      </c>
      <c r="P22" s="33"/>
      <c r="Q22" s="33">
        <f t="shared" si="0"/>
        <v>7600000</v>
      </c>
      <c r="R22" s="80"/>
      <c r="S22" s="33">
        <v>41100</v>
      </c>
      <c r="T22" s="33"/>
      <c r="U22" s="33">
        <v>159808532023</v>
      </c>
      <c r="V22" s="33"/>
      <c r="W22" s="33">
        <v>310501458000</v>
      </c>
      <c r="X22" s="33"/>
      <c r="Y22" s="151">
        <f>W22/'جمع درآمدها'!$J$6</f>
        <v>7.5558240434998092E-2</v>
      </c>
      <c r="AA22" s="80"/>
      <c r="AB22" s="171"/>
      <c r="AC22" s="252"/>
      <c r="AD22" s="77"/>
      <c r="AE22" s="78"/>
      <c r="AF22" s="79"/>
      <c r="AG22" s="80"/>
      <c r="AH22" s="80"/>
    </row>
    <row r="23" spans="1:34" ht="41.25" customHeight="1" x14ac:dyDescent="0.9">
      <c r="A23" s="171" t="s">
        <v>142</v>
      </c>
      <c r="B23" s="146"/>
      <c r="C23" s="33">
        <v>7000000</v>
      </c>
      <c r="D23" s="33"/>
      <c r="E23" s="33">
        <v>26554189654</v>
      </c>
      <c r="F23" s="33"/>
      <c r="G23" s="33">
        <v>35070084000</v>
      </c>
      <c r="H23" s="33"/>
      <c r="I23" s="33">
        <v>0</v>
      </c>
      <c r="J23" s="33"/>
      <c r="K23" s="33">
        <v>0</v>
      </c>
      <c r="L23" s="33"/>
      <c r="M23" s="33">
        <v>0</v>
      </c>
      <c r="N23" s="33"/>
      <c r="O23" s="33">
        <v>0</v>
      </c>
      <c r="P23" s="33"/>
      <c r="Q23" s="33">
        <f t="shared" si="0"/>
        <v>7000000</v>
      </c>
      <c r="R23" s="80"/>
      <c r="S23" s="33">
        <v>4545</v>
      </c>
      <c r="T23" s="33"/>
      <c r="U23" s="33">
        <v>26554189654</v>
      </c>
      <c r="V23" s="33"/>
      <c r="W23" s="33">
        <v>31625700750</v>
      </c>
      <c r="X23" s="33"/>
      <c r="Y23" s="151">
        <f>W23/'جمع درآمدها'!$J$6</f>
        <v>7.6958810969377138E-3</v>
      </c>
      <c r="AA23" s="80"/>
      <c r="AB23" s="171"/>
      <c r="AC23" s="252"/>
      <c r="AD23" s="77"/>
      <c r="AE23" s="78"/>
      <c r="AF23" s="79"/>
      <c r="AG23" s="80"/>
      <c r="AH23" s="80"/>
    </row>
    <row r="24" spans="1:34" ht="41.25" customHeight="1" x14ac:dyDescent="0.9">
      <c r="A24" s="171" t="s">
        <v>139</v>
      </c>
      <c r="B24" s="146"/>
      <c r="C24" s="33">
        <v>8000000</v>
      </c>
      <c r="D24" s="33"/>
      <c r="E24" s="33">
        <v>270401599069</v>
      </c>
      <c r="F24" s="33"/>
      <c r="G24" s="33">
        <v>271733508000</v>
      </c>
      <c r="H24" s="33"/>
      <c r="I24" s="33">
        <v>1556441</v>
      </c>
      <c r="J24" s="33"/>
      <c r="K24" s="33">
        <v>52465335545</v>
      </c>
      <c r="L24" s="33"/>
      <c r="M24" s="33">
        <v>0</v>
      </c>
      <c r="N24" s="33"/>
      <c r="O24" s="33">
        <v>0</v>
      </c>
      <c r="P24" s="33"/>
      <c r="Q24" s="33">
        <f t="shared" si="0"/>
        <v>9556441</v>
      </c>
      <c r="R24" s="80"/>
      <c r="S24" s="33">
        <v>31090</v>
      </c>
      <c r="T24" s="33"/>
      <c r="U24" s="33">
        <v>322866934614</v>
      </c>
      <c r="V24" s="33"/>
      <c r="W24" s="33">
        <v>295341947672.39398</v>
      </c>
      <c r="X24" s="33"/>
      <c r="Y24" s="151">
        <f>W24/'جمع درآمدها'!$J$6</f>
        <v>7.1869285369897909E-2</v>
      </c>
      <c r="AA24" s="80"/>
      <c r="AB24" s="251"/>
      <c r="AC24" s="252"/>
      <c r="AD24" s="77"/>
      <c r="AE24" s="78"/>
      <c r="AF24" s="79"/>
      <c r="AG24" s="80"/>
      <c r="AH24" s="80"/>
    </row>
    <row r="25" spans="1:34" ht="41.25" customHeight="1" x14ac:dyDescent="0.9">
      <c r="A25" s="171" t="s">
        <v>102</v>
      </c>
      <c r="B25" s="146"/>
      <c r="C25" s="33">
        <v>2702857</v>
      </c>
      <c r="D25" s="33"/>
      <c r="E25" s="33">
        <v>70591163270</v>
      </c>
      <c r="F25" s="33"/>
      <c r="G25" s="33">
        <v>108054030209.18401</v>
      </c>
      <c r="H25" s="33"/>
      <c r="I25" s="177"/>
      <c r="J25" s="33"/>
      <c r="K25" s="33">
        <v>0</v>
      </c>
      <c r="L25" s="33"/>
      <c r="M25" s="33">
        <v>-2857</v>
      </c>
      <c r="N25" s="33"/>
      <c r="O25" s="33">
        <v>108346038</v>
      </c>
      <c r="P25" s="33"/>
      <c r="Q25" s="33">
        <f t="shared" si="0"/>
        <v>2700000</v>
      </c>
      <c r="R25" s="80"/>
      <c r="S25" s="33">
        <v>37990</v>
      </c>
      <c r="T25" s="33"/>
      <c r="U25" s="33">
        <v>70516546317</v>
      </c>
      <c r="V25" s="33"/>
      <c r="W25" s="33">
        <v>101962690650</v>
      </c>
      <c r="X25" s="33"/>
      <c r="Y25" s="151">
        <f>W25/'جمع درآمدها'!$J$6</f>
        <v>2.4811868984950247E-2</v>
      </c>
      <c r="AA25" s="80"/>
      <c r="AB25" s="251"/>
      <c r="AC25" s="252"/>
      <c r="AD25" s="77"/>
      <c r="AE25" s="78"/>
      <c r="AF25" s="79"/>
      <c r="AG25" s="80"/>
      <c r="AH25" s="80"/>
    </row>
    <row r="26" spans="1:34" ht="41.25" customHeight="1" x14ac:dyDescent="0.9">
      <c r="A26" s="171" t="s">
        <v>135</v>
      </c>
      <c r="B26" s="146"/>
      <c r="C26" s="33">
        <v>7000000</v>
      </c>
      <c r="D26" s="33"/>
      <c r="E26" s="33">
        <v>49253267280</v>
      </c>
      <c r="F26" s="33"/>
      <c r="G26" s="33">
        <v>58728474000</v>
      </c>
      <c r="H26" s="33"/>
      <c r="I26" s="33">
        <v>200000</v>
      </c>
      <c r="J26" s="33"/>
      <c r="K26" s="33">
        <v>1523412404</v>
      </c>
      <c r="L26" s="33"/>
      <c r="M26" s="33">
        <v>-1600000</v>
      </c>
      <c r="N26" s="33"/>
      <c r="O26" s="33">
        <v>11658492294</v>
      </c>
      <c r="P26" s="33"/>
      <c r="Q26" s="33">
        <f t="shared" si="0"/>
        <v>5600000</v>
      </c>
      <c r="R26" s="80"/>
      <c r="S26" s="33">
        <v>7310</v>
      </c>
      <c r="T26" s="33"/>
      <c r="U26" s="33">
        <v>39492973085</v>
      </c>
      <c r="V26" s="33"/>
      <c r="W26" s="33">
        <v>40692430800</v>
      </c>
      <c r="X26" s="33"/>
      <c r="Y26" s="151">
        <f>W26/'جمع درآمدها'!$J$6</f>
        <v>9.9022030043766224E-3</v>
      </c>
      <c r="AA26" s="80"/>
      <c r="AB26" s="251"/>
      <c r="AC26" s="252"/>
      <c r="AD26" s="77"/>
      <c r="AE26" s="78"/>
      <c r="AF26" s="79"/>
      <c r="AG26" s="80"/>
      <c r="AH26" s="80"/>
    </row>
    <row r="27" spans="1:34" ht="41.25" customHeight="1" x14ac:dyDescent="0.9">
      <c r="A27" s="171" t="s">
        <v>98</v>
      </c>
      <c r="B27" s="146"/>
      <c r="C27" s="33">
        <v>50000000</v>
      </c>
      <c r="D27" s="33"/>
      <c r="E27" s="33">
        <v>168614879265</v>
      </c>
      <c r="F27" s="33"/>
      <c r="G27" s="33">
        <v>194386477500</v>
      </c>
      <c r="H27" s="33"/>
      <c r="I27" s="33">
        <v>0</v>
      </c>
      <c r="J27" s="33"/>
      <c r="K27" s="33">
        <v>0</v>
      </c>
      <c r="L27" s="33"/>
      <c r="M27" s="33">
        <v>-6000000</v>
      </c>
      <c r="N27" s="33"/>
      <c r="O27" s="33">
        <v>22237771956</v>
      </c>
      <c r="P27" s="33"/>
      <c r="Q27" s="33">
        <f t="shared" si="0"/>
        <v>44000000</v>
      </c>
      <c r="R27" s="80"/>
      <c r="S27" s="33">
        <v>3647</v>
      </c>
      <c r="T27" s="33"/>
      <c r="U27" s="33">
        <v>148381093746</v>
      </c>
      <c r="V27" s="33"/>
      <c r="W27" s="33">
        <v>159513215400</v>
      </c>
      <c r="X27" s="33"/>
      <c r="Y27" s="151">
        <f>W27/'جمع درآمدها'!$J$6</f>
        <v>3.8816364855049537E-2</v>
      </c>
      <c r="AA27" s="80"/>
      <c r="AB27" s="251"/>
      <c r="AC27" s="252"/>
      <c r="AD27" s="77"/>
      <c r="AE27" s="78"/>
      <c r="AF27" s="79"/>
      <c r="AG27" s="80"/>
      <c r="AH27" s="80"/>
    </row>
    <row r="28" spans="1:34" ht="41.25" customHeight="1" x14ac:dyDescent="0.9">
      <c r="A28" s="171" t="s">
        <v>66</v>
      </c>
      <c r="B28" s="146"/>
      <c r="C28" s="33">
        <v>50000000</v>
      </c>
      <c r="D28" s="33"/>
      <c r="E28" s="33">
        <v>447047682844</v>
      </c>
      <c r="F28" s="33"/>
      <c r="G28" s="33">
        <v>522373275000</v>
      </c>
      <c r="H28" s="33"/>
      <c r="I28" s="33">
        <v>0</v>
      </c>
      <c r="J28" s="33"/>
      <c r="K28" s="33">
        <v>0</v>
      </c>
      <c r="L28" s="33"/>
      <c r="M28" s="33">
        <v>0</v>
      </c>
      <c r="N28" s="33"/>
      <c r="O28" s="33">
        <v>0</v>
      </c>
      <c r="P28" s="33"/>
      <c r="Q28" s="33">
        <f t="shared" si="0"/>
        <v>50000000</v>
      </c>
      <c r="R28" s="80"/>
      <c r="S28" s="33">
        <v>11200</v>
      </c>
      <c r="T28" s="33"/>
      <c r="U28" s="33">
        <v>447047682844</v>
      </c>
      <c r="V28" s="33"/>
      <c r="W28" s="33">
        <v>556668000000</v>
      </c>
      <c r="X28" s="33"/>
      <c r="Y28" s="151">
        <f>W28/'جمع درآمدها'!$J$6</f>
        <v>0.1354610534114449</v>
      </c>
      <c r="AA28" s="80"/>
      <c r="AB28" s="251"/>
      <c r="AC28" s="252"/>
      <c r="AD28" s="77"/>
      <c r="AE28" s="78"/>
      <c r="AF28" s="79"/>
      <c r="AG28" s="80"/>
      <c r="AH28" s="80"/>
    </row>
    <row r="29" spans="1:34" ht="41.25" customHeight="1" x14ac:dyDescent="0.9">
      <c r="A29" s="171" t="s">
        <v>89</v>
      </c>
      <c r="B29" s="146"/>
      <c r="C29" s="33">
        <v>14000000</v>
      </c>
      <c r="D29" s="33"/>
      <c r="E29" s="33">
        <v>120673405651</v>
      </c>
      <c r="F29" s="33"/>
      <c r="G29" s="33">
        <v>132486984000</v>
      </c>
      <c r="H29" s="33"/>
      <c r="I29" s="33">
        <v>0</v>
      </c>
      <c r="J29" s="33"/>
      <c r="K29" s="33">
        <v>0</v>
      </c>
      <c r="L29" s="33"/>
      <c r="M29" s="33">
        <v>0</v>
      </c>
      <c r="N29" s="33"/>
      <c r="O29" s="33">
        <v>0</v>
      </c>
      <c r="P29" s="33"/>
      <c r="Q29" s="33">
        <f t="shared" si="0"/>
        <v>14000000</v>
      </c>
      <c r="R29" s="80"/>
      <c r="S29" s="33">
        <v>9520</v>
      </c>
      <c r="T29" s="33"/>
      <c r="U29" s="33">
        <v>120673405651</v>
      </c>
      <c r="V29" s="33"/>
      <c r="W29" s="33">
        <v>132486984000</v>
      </c>
      <c r="X29" s="33"/>
      <c r="Y29" s="151">
        <f>W29/'جمع درآمدها'!$J$6</f>
        <v>3.2239730711923889E-2</v>
      </c>
      <c r="AA29" s="80"/>
      <c r="AB29" s="251"/>
      <c r="AC29" s="252"/>
      <c r="AD29" s="77"/>
      <c r="AE29" s="78"/>
      <c r="AF29" s="79"/>
      <c r="AG29" s="80"/>
      <c r="AH29" s="80"/>
    </row>
    <row r="30" spans="1:34" ht="41.25" customHeight="1" x14ac:dyDescent="0.9">
      <c r="A30" s="171" t="s">
        <v>133</v>
      </c>
      <c r="B30" s="146"/>
      <c r="C30" s="33">
        <v>46000000</v>
      </c>
      <c r="D30" s="33"/>
      <c r="E30" s="33">
        <v>74760205919</v>
      </c>
      <c r="F30" s="33"/>
      <c r="G30" s="33">
        <v>81301361400</v>
      </c>
      <c r="H30" s="33"/>
      <c r="I30" s="33">
        <v>0</v>
      </c>
      <c r="J30" s="33"/>
      <c r="K30" s="33">
        <v>0</v>
      </c>
      <c r="L30" s="33"/>
      <c r="M30" s="33">
        <v>0</v>
      </c>
      <c r="N30" s="33"/>
      <c r="O30" s="33">
        <v>0</v>
      </c>
      <c r="P30" s="33"/>
      <c r="Q30" s="33">
        <f t="shared" si="0"/>
        <v>46000000</v>
      </c>
      <c r="R30" s="80"/>
      <c r="S30" s="33">
        <v>1764</v>
      </c>
      <c r="T30" s="33"/>
      <c r="U30" s="33">
        <v>74760205919</v>
      </c>
      <c r="V30" s="33"/>
      <c r="W30" s="33">
        <v>80661193200</v>
      </c>
      <c r="X30" s="33"/>
      <c r="Y30" s="151">
        <f>W30/'جمع درآمدها'!$J$6</f>
        <v>1.9628306639318367E-2</v>
      </c>
      <c r="AA30" s="80"/>
      <c r="AB30" s="251"/>
      <c r="AC30" s="252"/>
      <c r="AD30" s="77"/>
      <c r="AE30" s="78"/>
      <c r="AF30" s="79"/>
      <c r="AG30" s="80"/>
      <c r="AH30" s="80"/>
    </row>
    <row r="31" spans="1:34" ht="41.25" customHeight="1" x14ac:dyDescent="0.9">
      <c r="A31" s="171" t="s">
        <v>143</v>
      </c>
      <c r="B31" s="146"/>
      <c r="C31" s="33">
        <v>2000000</v>
      </c>
      <c r="D31" s="33"/>
      <c r="E31" s="33">
        <v>8850667330</v>
      </c>
      <c r="F31" s="33"/>
      <c r="G31" s="33">
        <v>12743721000</v>
      </c>
      <c r="H31" s="33"/>
      <c r="I31" s="33">
        <v>0</v>
      </c>
      <c r="J31" s="33"/>
      <c r="K31" s="33">
        <v>0</v>
      </c>
      <c r="L31" s="33"/>
      <c r="M31" s="33"/>
      <c r="N31" s="33"/>
      <c r="O31" s="33"/>
      <c r="P31" s="33"/>
      <c r="Q31" s="33">
        <f t="shared" si="0"/>
        <v>2000000</v>
      </c>
      <c r="R31" s="80"/>
      <c r="S31" s="33">
        <v>5920</v>
      </c>
      <c r="T31" s="33"/>
      <c r="U31" s="33">
        <v>8850667330</v>
      </c>
      <c r="V31" s="33"/>
      <c r="W31" s="33">
        <v>11769552000</v>
      </c>
      <c r="X31" s="33"/>
      <c r="Y31" s="151">
        <f>W31/'جمع درآمدها'!$J$6</f>
        <v>2.8640337006991209E-3</v>
      </c>
      <c r="AA31" s="80"/>
      <c r="AB31" s="251"/>
      <c r="AC31" s="252"/>
      <c r="AD31" s="77"/>
      <c r="AE31" s="78"/>
      <c r="AF31" s="79"/>
      <c r="AG31" s="80"/>
      <c r="AH31" s="80"/>
    </row>
    <row r="32" spans="1:34" ht="41.25" customHeight="1" x14ac:dyDescent="0.9">
      <c r="A32" s="171" t="s">
        <v>97</v>
      </c>
      <c r="B32" s="146"/>
      <c r="C32" s="33">
        <v>30000000</v>
      </c>
      <c r="D32" s="33"/>
      <c r="E32" s="33">
        <v>188002812542</v>
      </c>
      <c r="F32" s="81"/>
      <c r="G32" s="33">
        <v>360840150000</v>
      </c>
      <c r="H32" s="81"/>
      <c r="I32" s="33">
        <v>0</v>
      </c>
      <c r="K32" s="33">
        <v>0</v>
      </c>
      <c r="M32" s="33"/>
      <c r="O32" s="33"/>
      <c r="P32" s="168"/>
      <c r="Q32" s="33">
        <f t="shared" si="0"/>
        <v>30000000</v>
      </c>
      <c r="S32" s="33">
        <v>10280</v>
      </c>
      <c r="T32" s="81"/>
      <c r="U32" s="33">
        <v>188002812542</v>
      </c>
      <c r="W32" s="33">
        <v>306565020000</v>
      </c>
      <c r="Y32" s="151">
        <f>W32/'جمع درآمدها'!$J$6</f>
        <v>7.4600337271588588E-2</v>
      </c>
      <c r="AA32" s="80"/>
      <c r="AB32" s="251"/>
      <c r="AF32" s="79"/>
      <c r="AH32" s="80"/>
    </row>
    <row r="33" spans="1:34" ht="41.25" customHeight="1" x14ac:dyDescent="0.9">
      <c r="A33" s="171" t="s">
        <v>146</v>
      </c>
      <c r="B33" s="146"/>
      <c r="C33" s="33">
        <v>4000000</v>
      </c>
      <c r="D33" s="33"/>
      <c r="E33" s="33">
        <v>12200111079</v>
      </c>
      <c r="F33" s="81"/>
      <c r="G33" s="33">
        <v>13133388600</v>
      </c>
      <c r="H33" s="81"/>
      <c r="I33" s="33"/>
      <c r="K33" s="33"/>
      <c r="M33" s="33">
        <v>0</v>
      </c>
      <c r="O33" s="33">
        <v>0</v>
      </c>
      <c r="P33" s="168"/>
      <c r="Q33" s="33">
        <f>C33+I33+M33</f>
        <v>4000000</v>
      </c>
      <c r="S33" s="33">
        <v>3267</v>
      </c>
      <c r="T33" s="81"/>
      <c r="U33" s="33">
        <v>12200111079</v>
      </c>
      <c r="W33" s="33">
        <v>12990245400</v>
      </c>
      <c r="Y33" s="151">
        <f>W33/'جمع درآمدها'!$J$6</f>
        <v>3.1610804392513607E-3</v>
      </c>
      <c r="AA33" s="80"/>
      <c r="AB33" s="251"/>
      <c r="AF33" s="79"/>
      <c r="AH33" s="80"/>
    </row>
    <row r="34" spans="1:34" ht="41.25" customHeight="1" x14ac:dyDescent="0.9">
      <c r="A34" s="171" t="s">
        <v>149</v>
      </c>
      <c r="B34" s="146"/>
      <c r="C34" s="33">
        <v>7200000</v>
      </c>
      <c r="D34" s="33"/>
      <c r="E34" s="33">
        <v>52650814651</v>
      </c>
      <c r="F34" s="81"/>
      <c r="G34" s="33">
        <v>47738257200</v>
      </c>
      <c r="H34" s="81"/>
      <c r="I34" s="33">
        <v>800000</v>
      </c>
      <c r="K34" s="33">
        <v>5380988908</v>
      </c>
      <c r="M34" s="33">
        <v>0</v>
      </c>
      <c r="O34" s="33">
        <v>0</v>
      </c>
      <c r="P34" s="168"/>
      <c r="Q34" s="33">
        <f>C34+I34+M34</f>
        <v>8000000</v>
      </c>
      <c r="S34" s="33">
        <v>6280</v>
      </c>
      <c r="T34" s="81"/>
      <c r="U34" s="33">
        <v>58031803559</v>
      </c>
      <c r="W34" s="33">
        <v>49941072000</v>
      </c>
      <c r="Y34" s="151">
        <f>W34/'جمع درآمدها'!$J$6</f>
        <v>1.2152791648912486E-2</v>
      </c>
      <c r="AA34" s="80"/>
      <c r="AB34" s="251"/>
      <c r="AF34" s="79"/>
      <c r="AH34" s="80"/>
    </row>
    <row r="35" spans="1:34" ht="41.25" customHeight="1" x14ac:dyDescent="0.9">
      <c r="A35" s="171" t="s">
        <v>150</v>
      </c>
      <c r="B35" s="146"/>
      <c r="C35" s="33">
        <v>260126</v>
      </c>
      <c r="D35" s="33"/>
      <c r="E35" s="33">
        <v>10711510958</v>
      </c>
      <c r="F35" s="81"/>
      <c r="G35" s="33">
        <v>11941143598.854</v>
      </c>
      <c r="H35" s="81"/>
      <c r="I35" s="33">
        <v>471389</v>
      </c>
      <c r="K35" s="33">
        <v>23317662741</v>
      </c>
      <c r="M35" s="33">
        <v>-731515</v>
      </c>
      <c r="O35" s="33">
        <v>40323293565</v>
      </c>
      <c r="P35" s="168"/>
      <c r="Q35" s="33">
        <f>C35+I35+M35</f>
        <v>0</v>
      </c>
      <c r="S35" s="33">
        <v>0</v>
      </c>
      <c r="T35" s="81"/>
      <c r="U35" s="33">
        <v>0</v>
      </c>
      <c r="W35" s="33">
        <v>0</v>
      </c>
      <c r="Y35" s="151">
        <f>W35/'جمع درآمدها'!$J$6</f>
        <v>0</v>
      </c>
      <c r="AA35" s="80"/>
      <c r="AB35" s="251"/>
      <c r="AF35" s="79"/>
      <c r="AH35" s="80"/>
    </row>
    <row r="36" spans="1:34" ht="41.25" customHeight="1" x14ac:dyDescent="0.9">
      <c r="A36" s="171" t="s">
        <v>134</v>
      </c>
      <c r="B36" s="146"/>
      <c r="C36" s="33"/>
      <c r="D36" s="33"/>
      <c r="E36" s="33"/>
      <c r="F36" s="81"/>
      <c r="G36" s="33"/>
      <c r="H36" s="81"/>
      <c r="I36" s="33">
        <v>200000</v>
      </c>
      <c r="K36" s="33">
        <v>3787511539</v>
      </c>
      <c r="M36" s="33">
        <v>-200000</v>
      </c>
      <c r="O36" s="33">
        <v>3957356569</v>
      </c>
      <c r="P36" s="168"/>
      <c r="Q36" s="33"/>
      <c r="S36" s="33"/>
      <c r="T36" s="81"/>
      <c r="U36" s="33"/>
      <c r="W36" s="33"/>
      <c r="Y36" s="151">
        <f>W36/'جمع درآمدها'!$J$6</f>
        <v>0</v>
      </c>
      <c r="AA36" s="80"/>
      <c r="AB36" s="251"/>
      <c r="AF36" s="79"/>
      <c r="AH36" s="80"/>
    </row>
    <row r="37" spans="1:34" ht="41.25" customHeight="1" x14ac:dyDescent="0.9">
      <c r="A37" s="171" t="s">
        <v>159</v>
      </c>
      <c r="B37" s="146"/>
      <c r="C37" s="33"/>
      <c r="D37" s="33"/>
      <c r="E37" s="33"/>
      <c r="F37" s="81"/>
      <c r="G37" s="33"/>
      <c r="H37" s="81"/>
      <c r="I37" s="33">
        <v>14000000</v>
      </c>
      <c r="K37" s="33"/>
      <c r="M37" s="33"/>
      <c r="O37" s="33"/>
      <c r="P37" s="168"/>
      <c r="Q37" s="33">
        <v>14000000</v>
      </c>
      <c r="S37" s="33">
        <v>1693</v>
      </c>
      <c r="T37" s="81"/>
      <c r="U37" s="33">
        <v>24710000000</v>
      </c>
      <c r="W37" s="33">
        <v>23560973100</v>
      </c>
      <c r="Y37" s="151">
        <f>W37/'جمع درآمدها'!$J$6</f>
        <v>5.7333890856394055E-3</v>
      </c>
      <c r="AA37" s="80"/>
      <c r="AB37" s="251"/>
      <c r="AF37" s="79"/>
      <c r="AH37" s="80"/>
    </row>
    <row r="38" spans="1:34" ht="41.25" customHeight="1" thickBot="1" x14ac:dyDescent="0.95">
      <c r="A38" s="195" t="s">
        <v>48</v>
      </c>
      <c r="B38" s="146"/>
      <c r="C38" s="200"/>
      <c r="D38" s="33"/>
      <c r="E38" s="293">
        <f>SUM(E12:F37)</f>
        <v>2999433062000</v>
      </c>
      <c r="F38" s="191"/>
      <c r="G38" s="294">
        <f>SUM(G12:H37)</f>
        <v>4238602785147.106</v>
      </c>
      <c r="I38" s="168"/>
      <c r="J38" s="168"/>
      <c r="K38" s="295">
        <f>SUM(K12:K37)</f>
        <v>116380380247</v>
      </c>
      <c r="L38" s="193"/>
      <c r="M38" s="168"/>
      <c r="N38" s="193"/>
      <c r="O38" s="295">
        <f>SUM(O12:O37)</f>
        <v>248516456997</v>
      </c>
      <c r="Q38" s="200"/>
      <c r="R38" s="33"/>
      <c r="S38" s="200"/>
      <c r="U38" s="293">
        <f>SUM(U12:U37)</f>
        <v>2949200317030</v>
      </c>
      <c r="V38" s="81"/>
      <c r="W38" s="293">
        <f>SUM(W12:W37)</f>
        <v>3843259489897.3672</v>
      </c>
      <c r="Y38" s="198">
        <f>SUM(Y12:Y37)</f>
        <v>0.93522885999380179</v>
      </c>
      <c r="AB38" s="251"/>
      <c r="AH38" s="80"/>
    </row>
    <row r="39" spans="1:34" s="182" customFormat="1" ht="41.25" thickTop="1" x14ac:dyDescent="0.9">
      <c r="A39" s="171"/>
      <c r="C39" s="192"/>
      <c r="D39" s="192"/>
      <c r="Z39" s="183"/>
      <c r="AA39" s="183"/>
    </row>
    <row r="40" spans="1:34" x14ac:dyDescent="0.9">
      <c r="A40" s="171"/>
      <c r="B40" s="211"/>
      <c r="C40" s="212"/>
      <c r="D40" s="213"/>
      <c r="E40" s="224"/>
      <c r="F40" s="213"/>
      <c r="G40" s="214"/>
      <c r="H40" s="107"/>
      <c r="I40" s="215"/>
      <c r="J40" s="107"/>
      <c r="K40" s="222"/>
      <c r="L40" s="107"/>
      <c r="M40" s="215"/>
      <c r="N40" s="107"/>
      <c r="O40" s="222"/>
      <c r="P40" s="107"/>
      <c r="Q40" s="216"/>
      <c r="R40" s="107"/>
      <c r="S40" s="107"/>
      <c r="T40" s="107"/>
      <c r="U40" s="222"/>
      <c r="V40" s="107"/>
      <c r="W40" s="222"/>
      <c r="X40" s="107"/>
      <c r="Y40" s="217"/>
      <c r="Z40" s="180"/>
      <c r="AA40" s="180"/>
    </row>
    <row r="41" spans="1:34" x14ac:dyDescent="0.9">
      <c r="A41" s="171"/>
      <c r="B41" s="211"/>
      <c r="C41" s="218"/>
      <c r="D41" s="213"/>
      <c r="E41" s="225"/>
      <c r="F41" s="213"/>
      <c r="G41" s="219"/>
      <c r="H41" s="107"/>
      <c r="I41" s="221"/>
      <c r="J41" s="107"/>
      <c r="K41" s="223"/>
      <c r="L41" s="107"/>
      <c r="M41" s="221"/>
      <c r="N41" s="107"/>
      <c r="O41" s="223"/>
      <c r="P41" s="107"/>
      <c r="Q41" s="213"/>
      <c r="R41" s="107"/>
      <c r="S41" s="107"/>
      <c r="T41" s="107"/>
      <c r="U41" s="226"/>
      <c r="V41" s="107"/>
      <c r="W41" s="226"/>
      <c r="X41" s="107"/>
      <c r="Y41" s="220"/>
      <c r="Z41" s="180"/>
      <c r="AA41" s="180"/>
    </row>
    <row r="42" spans="1:34" x14ac:dyDescent="0.45">
      <c r="A42" s="213"/>
      <c r="B42" s="213"/>
      <c r="C42" s="216"/>
      <c r="D42" s="213"/>
      <c r="E42" s="213"/>
      <c r="F42" s="213"/>
      <c r="G42" s="213"/>
      <c r="H42" s="213"/>
      <c r="I42" s="216"/>
      <c r="J42" s="213"/>
      <c r="K42" s="213"/>
      <c r="L42" s="107"/>
      <c r="M42" s="215"/>
      <c r="N42" s="107"/>
      <c r="O42" s="107"/>
      <c r="P42" s="107"/>
      <c r="Q42" s="216"/>
      <c r="R42" s="107"/>
      <c r="S42" s="107"/>
      <c r="T42" s="107"/>
      <c r="U42" s="226"/>
      <c r="V42" s="107"/>
      <c r="W42" s="107"/>
      <c r="X42" s="107"/>
      <c r="Y42" s="217"/>
      <c r="Z42" s="180"/>
      <c r="AA42" s="180"/>
    </row>
    <row r="43" spans="1:34" x14ac:dyDescent="0.45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107"/>
      <c r="M43" s="108"/>
      <c r="N43" s="107"/>
      <c r="O43" s="107"/>
      <c r="P43" s="107"/>
      <c r="Q43" s="213"/>
      <c r="R43" s="107"/>
      <c r="S43" s="107"/>
      <c r="T43" s="107"/>
      <c r="U43" s="107"/>
      <c r="V43" s="107"/>
      <c r="W43" s="107"/>
      <c r="X43" s="107"/>
      <c r="Y43" s="220"/>
      <c r="Z43" s="180"/>
      <c r="AA43" s="180"/>
    </row>
    <row r="44" spans="1:34" x14ac:dyDescent="0.45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107"/>
      <c r="M44" s="108"/>
      <c r="N44" s="107"/>
      <c r="O44" s="107"/>
      <c r="P44" s="107"/>
      <c r="Q44" s="213"/>
      <c r="R44" s="107"/>
      <c r="S44" s="107"/>
      <c r="T44" s="107"/>
      <c r="U44" s="107"/>
      <c r="V44" s="107"/>
      <c r="W44" s="107"/>
      <c r="X44" s="107"/>
      <c r="Y44" s="217"/>
      <c r="Z44" s="180"/>
      <c r="AA44" s="180"/>
    </row>
    <row r="45" spans="1:34" x14ac:dyDescent="0.25">
      <c r="A45"/>
      <c r="B45"/>
      <c r="C45"/>
      <c r="D45"/>
      <c r="E45"/>
      <c r="F45"/>
      <c r="G45"/>
      <c r="H45"/>
      <c r="I45"/>
      <c r="J45"/>
      <c r="K45"/>
      <c r="Q45"/>
      <c r="Y45" s="178"/>
      <c r="Z45" s="180"/>
      <c r="AA45" s="180"/>
    </row>
    <row r="46" spans="1:34" x14ac:dyDescent="0.25">
      <c r="A46"/>
      <c r="B46"/>
      <c r="C46"/>
      <c r="D46"/>
      <c r="E46"/>
      <c r="F46"/>
      <c r="G46"/>
      <c r="H46"/>
      <c r="I46"/>
      <c r="J46"/>
      <c r="K46"/>
      <c r="Q46"/>
      <c r="Y46" s="179"/>
      <c r="Z46" s="180"/>
      <c r="AA46" s="180"/>
    </row>
    <row r="47" spans="1:34" x14ac:dyDescent="0.25">
      <c r="A47"/>
      <c r="B47"/>
      <c r="C47"/>
      <c r="D47"/>
      <c r="E47"/>
      <c r="F47"/>
      <c r="G47"/>
      <c r="H47"/>
      <c r="I47"/>
      <c r="J47"/>
      <c r="K47"/>
      <c r="Q47"/>
      <c r="Y47" s="178"/>
    </row>
    <row r="48" spans="1:34" x14ac:dyDescent="0.25">
      <c r="A48"/>
      <c r="B48"/>
      <c r="C48"/>
      <c r="D48"/>
      <c r="E48"/>
      <c r="F48"/>
      <c r="G48"/>
      <c r="H48"/>
      <c r="I48"/>
      <c r="J48"/>
      <c r="K48"/>
      <c r="Q48"/>
      <c r="Y48" s="179"/>
    </row>
    <row r="49" spans="1:25" x14ac:dyDescent="0.25">
      <c r="A49"/>
      <c r="B49"/>
      <c r="C49"/>
      <c r="D49"/>
      <c r="E49"/>
      <c r="F49"/>
      <c r="G49"/>
      <c r="H49"/>
      <c r="I49"/>
      <c r="J49"/>
      <c r="K49"/>
      <c r="Q49"/>
      <c r="Y49" s="178"/>
    </row>
    <row r="50" spans="1:25" x14ac:dyDescent="0.25">
      <c r="C50" s="174"/>
      <c r="D50"/>
      <c r="E50"/>
      <c r="F50"/>
      <c r="G50" s="175"/>
      <c r="Q50"/>
      <c r="Y50" s="179"/>
    </row>
    <row r="51" spans="1:25" x14ac:dyDescent="0.75">
      <c r="C51" s="33"/>
      <c r="D51"/>
      <c r="E51"/>
      <c r="F51"/>
      <c r="G51" s="177"/>
      <c r="Q51"/>
      <c r="Y51" s="178"/>
    </row>
    <row r="52" spans="1:25" x14ac:dyDescent="0.25">
      <c r="C52" s="175"/>
      <c r="D52"/>
      <c r="E52"/>
      <c r="F52"/>
      <c r="G52" s="175"/>
      <c r="Q52"/>
      <c r="Y52" s="178"/>
    </row>
    <row r="53" spans="1:25" x14ac:dyDescent="0.75">
      <c r="C53" s="33"/>
      <c r="D53"/>
      <c r="E53"/>
      <c r="F53"/>
      <c r="G53" s="177"/>
      <c r="Q53"/>
      <c r="Y53" s="179"/>
    </row>
    <row r="54" spans="1:25" x14ac:dyDescent="0.25">
      <c r="C54" s="175"/>
      <c r="D54"/>
      <c r="E54"/>
      <c r="F54"/>
      <c r="G54" s="175"/>
      <c r="Q54"/>
      <c r="Y54" s="179"/>
    </row>
    <row r="55" spans="1:25" x14ac:dyDescent="0.75">
      <c r="C55" s="33"/>
      <c r="D55"/>
      <c r="E55"/>
      <c r="F55"/>
      <c r="G55" s="177"/>
      <c r="Q55"/>
      <c r="Y55" s="178"/>
    </row>
    <row r="56" spans="1:25" x14ac:dyDescent="0.25">
      <c r="C56" s="174"/>
      <c r="D56"/>
      <c r="E56"/>
      <c r="F56"/>
      <c r="G56" s="174"/>
      <c r="Q56"/>
      <c r="Y56" s="179"/>
    </row>
    <row r="57" spans="1:25" ht="39.75" x14ac:dyDescent="0.75">
      <c r="C57" s="33"/>
      <c r="E57" s="163"/>
      <c r="G57" s="177"/>
      <c r="Q57"/>
      <c r="Y57" s="178"/>
    </row>
    <row r="58" spans="1:25" x14ac:dyDescent="0.85">
      <c r="C58" s="174"/>
      <c r="E58" s="162"/>
      <c r="G58" s="176"/>
      <c r="Q58"/>
      <c r="Y58" s="178"/>
    </row>
    <row r="59" spans="1:25" ht="39.75" x14ac:dyDescent="0.75">
      <c r="C59" s="33"/>
      <c r="E59" s="163"/>
      <c r="G59" s="177"/>
      <c r="Q59"/>
      <c r="Y59" s="179"/>
    </row>
    <row r="60" spans="1:25" x14ac:dyDescent="0.85">
      <c r="C60" s="176"/>
      <c r="E60" s="162"/>
      <c r="G60" s="174"/>
      <c r="Q60"/>
      <c r="Y60" s="178"/>
    </row>
    <row r="61" spans="1:25" ht="39.75" x14ac:dyDescent="0.75">
      <c r="C61" s="33"/>
      <c r="E61" s="163"/>
      <c r="G61" s="177"/>
      <c r="Q61"/>
      <c r="Y61" s="179"/>
    </row>
    <row r="62" spans="1:25" x14ac:dyDescent="0.85">
      <c r="C62" s="174"/>
      <c r="E62" s="162"/>
      <c r="G62" s="174"/>
      <c r="Q62"/>
      <c r="Y62" s="178"/>
    </row>
    <row r="63" spans="1:25" x14ac:dyDescent="0.75">
      <c r="C63" s="33"/>
      <c r="G63" s="177"/>
      <c r="Q63"/>
      <c r="Y63" s="179"/>
    </row>
    <row r="64" spans="1:25" x14ac:dyDescent="0.25">
      <c r="Q64"/>
      <c r="Y64" s="179"/>
    </row>
    <row r="65" spans="17:25" x14ac:dyDescent="0.25">
      <c r="Q65"/>
      <c r="Y65" s="178"/>
    </row>
    <row r="66" spans="17:25" x14ac:dyDescent="0.25">
      <c r="Q66"/>
      <c r="Y66" s="178"/>
    </row>
    <row r="67" spans="17:25" x14ac:dyDescent="0.25">
      <c r="Q67"/>
      <c r="Y67" s="179"/>
    </row>
    <row r="68" spans="17:25" x14ac:dyDescent="0.25">
      <c r="Q68"/>
      <c r="Y68" s="178"/>
    </row>
    <row r="69" spans="17:25" x14ac:dyDescent="0.25">
      <c r="Q69"/>
      <c r="Y69" s="179"/>
    </row>
  </sheetData>
  <sortState xmlns:xlrd2="http://schemas.microsoft.com/office/spreadsheetml/2017/richdata2" ref="Y39:Y69">
    <sortCondition descending="1" ref="Y39:Y69"/>
  </sortState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topLeftCell="J1" zoomScale="64" zoomScaleNormal="100" zoomScaleSheetLayoutView="64" workbookViewId="0">
      <selection activeCell="AI10" sqref="AI10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65" t="s">
        <v>51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</row>
    <row r="3" spans="1:39" ht="30" x14ac:dyDescent="0.75">
      <c r="A3" s="265" t="s">
        <v>69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</row>
    <row r="4" spans="1:39" ht="30" x14ac:dyDescent="0.75">
      <c r="A4" s="265" t="s">
        <v>154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</row>
    <row r="6" spans="1:39" ht="40.5" x14ac:dyDescent="0.65">
      <c r="A6" s="11" t="s">
        <v>52</v>
      </c>
    </row>
    <row r="7" spans="1:39" ht="40.5" x14ac:dyDescent="0.65">
      <c r="A7" s="267" t="s">
        <v>90</v>
      </c>
      <c r="B7" s="267"/>
      <c r="C7" s="267"/>
      <c r="D7" s="267"/>
      <c r="E7" s="267"/>
      <c r="F7" s="267"/>
      <c r="G7" s="267"/>
    </row>
    <row r="9" spans="1:39" x14ac:dyDescent="0.65">
      <c r="A9" s="266" t="s">
        <v>148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U9" s="268" t="s">
        <v>2</v>
      </c>
      <c r="V9" s="268"/>
      <c r="W9" s="268"/>
      <c r="X9" s="268"/>
      <c r="Y9" s="268"/>
      <c r="Z9" s="268"/>
      <c r="AA9" s="268"/>
      <c r="AC9" s="268" t="s">
        <v>155</v>
      </c>
      <c r="AD9" s="268"/>
      <c r="AE9" s="268"/>
      <c r="AF9" s="268"/>
      <c r="AG9" s="268"/>
      <c r="AH9" s="268"/>
      <c r="AI9" s="268"/>
      <c r="AJ9" s="268"/>
      <c r="AK9" s="268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3"/>
  <sheetViews>
    <sheetView rightToLeft="1" view="pageBreakPreview" zoomScale="70" zoomScaleNormal="100" zoomScaleSheetLayoutView="70" workbookViewId="0">
      <selection activeCell="C9" sqref="C9:I15"/>
    </sheetView>
  </sheetViews>
  <sheetFormatPr defaultColWidth="9.140625" defaultRowHeight="24.75" x14ac:dyDescent="0.6"/>
  <cols>
    <col min="1" max="1" width="58.85546875" style="83" customWidth="1"/>
    <col min="2" max="2" width="1" style="83" customWidth="1"/>
    <col min="3" max="3" width="27.28515625" style="83" bestFit="1" customWidth="1"/>
    <col min="4" max="4" width="1" style="83" customWidth="1"/>
    <col min="5" max="5" width="29" style="83" bestFit="1" customWidth="1"/>
    <col min="6" max="6" width="1" style="83" customWidth="1"/>
    <col min="7" max="7" width="28.140625" style="83" bestFit="1" customWidth="1"/>
    <col min="8" max="8" width="1" style="83" customWidth="1"/>
    <col min="9" max="9" width="29.28515625" style="83" bestFit="1" customWidth="1"/>
    <col min="10" max="10" width="1" style="83" customWidth="1"/>
    <col min="11" max="11" width="15.7109375" style="84" customWidth="1"/>
    <col min="12" max="12" width="1" style="83" customWidth="1"/>
    <col min="13" max="13" width="16" style="83" customWidth="1"/>
    <col min="14" max="14" width="9.140625" style="83"/>
    <col min="15" max="15" width="13.85546875" style="83" bestFit="1" customWidth="1"/>
    <col min="16" max="16" width="9.140625" style="83"/>
    <col min="17" max="17" width="13.85546875" style="83" bestFit="1" customWidth="1"/>
    <col min="18" max="18" width="9.140625" style="83"/>
    <col min="19" max="19" width="13.85546875" style="83" bestFit="1" customWidth="1"/>
    <col min="20" max="16384" width="9.140625" style="83"/>
  </cols>
  <sheetData>
    <row r="2" spans="1:19" ht="26.25" x14ac:dyDescent="0.65">
      <c r="A2" s="269" t="str">
        <f>سهام!A2</f>
        <v>صندوق سرمایه‌گذاری آهنگ سهام کیان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9" ht="26.25" x14ac:dyDescent="0.65">
      <c r="A3" s="269" t="str">
        <f>سهام!A3</f>
        <v>صورت وضعیت پرتفوی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9" ht="26.25" x14ac:dyDescent="0.65">
      <c r="A4" s="269" t="str">
        <f>سهام!A4</f>
        <v>برای ماه منتهی به 1403/11/30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</row>
    <row r="5" spans="1:19" ht="26.25" x14ac:dyDescent="0.6">
      <c r="C5" s="270"/>
      <c r="D5" s="270"/>
      <c r="E5" s="270"/>
    </row>
    <row r="6" spans="1:19" ht="33.75" x14ac:dyDescent="0.6">
      <c r="A6" s="272" t="s">
        <v>54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</row>
    <row r="7" spans="1:19" ht="27" thickBot="1" x14ac:dyDescent="0.65">
      <c r="A7" s="270" t="s">
        <v>14</v>
      </c>
      <c r="C7" s="85" t="str">
        <f>سهام!C9</f>
        <v>1403/10/30</v>
      </c>
      <c r="E7" s="271" t="s">
        <v>2</v>
      </c>
      <c r="F7" s="271" t="s">
        <v>2</v>
      </c>
      <c r="G7" s="271" t="s">
        <v>2</v>
      </c>
      <c r="I7" s="271" t="str">
        <f>سهام!Q9</f>
        <v>1403/11/30</v>
      </c>
      <c r="J7" s="271" t="s">
        <v>3</v>
      </c>
      <c r="K7" s="271" t="s">
        <v>3</v>
      </c>
    </row>
    <row r="8" spans="1:19" ht="52.5" x14ac:dyDescent="0.6">
      <c r="A8" s="270" t="s">
        <v>14</v>
      </c>
      <c r="C8" s="230" t="s">
        <v>15</v>
      </c>
      <c r="E8" s="230" t="s">
        <v>16</v>
      </c>
      <c r="G8" s="230" t="s">
        <v>17</v>
      </c>
      <c r="I8" s="230" t="s">
        <v>15</v>
      </c>
      <c r="K8" s="186" t="s">
        <v>13</v>
      </c>
    </row>
    <row r="9" spans="1:19" ht="31.5" x14ac:dyDescent="0.75">
      <c r="A9" s="86" t="s">
        <v>136</v>
      </c>
      <c r="B9" s="86"/>
      <c r="C9" s="33">
        <v>80080</v>
      </c>
      <c r="D9" s="33"/>
      <c r="E9" s="33">
        <v>0</v>
      </c>
      <c r="F9" s="33"/>
      <c r="G9" s="33">
        <v>0</v>
      </c>
      <c r="H9" s="33"/>
      <c r="I9" s="33">
        <v>80080</v>
      </c>
      <c r="J9" s="33"/>
      <c r="K9" s="151">
        <f>I9/'جمع درآمدها'!$J$6</f>
        <v>1.9486877559314544E-8</v>
      </c>
      <c r="M9" s="253">
        <f>C9+E9-G9-I9</f>
        <v>0</v>
      </c>
      <c r="N9" s="87"/>
      <c r="O9" s="34"/>
      <c r="P9" s="87"/>
      <c r="Q9" s="34"/>
      <c r="R9" s="87"/>
      <c r="S9" s="34"/>
    </row>
    <row r="10" spans="1:19" ht="31.5" x14ac:dyDescent="0.75">
      <c r="A10" s="86" t="s">
        <v>110</v>
      </c>
      <c r="B10" s="86"/>
      <c r="C10" s="33">
        <v>35289862070</v>
      </c>
      <c r="D10" s="33"/>
      <c r="E10" s="33">
        <v>254494833530</v>
      </c>
      <c r="F10" s="33"/>
      <c r="G10" s="33">
        <v>147795946267</v>
      </c>
      <c r="H10" s="33"/>
      <c r="I10" s="33">
        <v>141988749333</v>
      </c>
      <c r="J10" s="33"/>
      <c r="K10" s="151">
        <f>I10/'جمع درآمدها'!$J$6</f>
        <v>3.4551915247906788E-2</v>
      </c>
      <c r="M10" s="253">
        <f t="shared" ref="M10:M14" si="0">C10+E10-G10-I10</f>
        <v>0</v>
      </c>
      <c r="N10" s="87"/>
      <c r="O10" s="34"/>
      <c r="P10" s="87"/>
      <c r="Q10" s="34"/>
      <c r="R10" s="87"/>
      <c r="S10" s="34"/>
    </row>
    <row r="11" spans="1:19" ht="31.5" x14ac:dyDescent="0.75">
      <c r="A11" s="86" t="s">
        <v>111</v>
      </c>
      <c r="B11" s="86"/>
      <c r="C11" s="33">
        <v>125238953</v>
      </c>
      <c r="D11" s="33"/>
      <c r="E11" s="33">
        <v>512579</v>
      </c>
      <c r="F11" s="33"/>
      <c r="G11" s="33">
        <v>0</v>
      </c>
      <c r="H11" s="33"/>
      <c r="I11" s="33">
        <v>125751532</v>
      </c>
      <c r="J11" s="33"/>
      <c r="K11" s="151">
        <f>I11/'جمع درآمدها'!$J$6</f>
        <v>3.0600708129123683E-5</v>
      </c>
      <c r="M11" s="253">
        <f t="shared" si="0"/>
        <v>0</v>
      </c>
      <c r="N11" s="87"/>
      <c r="O11" s="34"/>
      <c r="Q11" s="34"/>
      <c r="R11" s="87"/>
      <c r="S11" s="34"/>
    </row>
    <row r="12" spans="1:19" ht="31.5" x14ac:dyDescent="0.75">
      <c r="A12" s="86" t="s">
        <v>112</v>
      </c>
      <c r="B12" s="86"/>
      <c r="C12" s="33">
        <v>1017712</v>
      </c>
      <c r="D12" s="33"/>
      <c r="E12" s="33">
        <v>4165</v>
      </c>
      <c r="F12" s="33"/>
      <c r="G12" s="33">
        <v>0</v>
      </c>
      <c r="H12" s="33"/>
      <c r="I12" s="33">
        <v>1021877</v>
      </c>
      <c r="J12" s="33"/>
      <c r="K12" s="151">
        <f>I12/'جمع درآمدها'!$J$6</f>
        <v>2.4866623351248337E-7</v>
      </c>
      <c r="M12" s="253">
        <f t="shared" si="0"/>
        <v>0</v>
      </c>
      <c r="N12" s="87"/>
      <c r="O12" s="34"/>
      <c r="Q12" s="34"/>
      <c r="R12" s="87"/>
      <c r="S12" s="34"/>
    </row>
    <row r="13" spans="1:19" ht="31.5" x14ac:dyDescent="0.75">
      <c r="A13" s="86" t="s">
        <v>137</v>
      </c>
      <c r="B13" s="86"/>
      <c r="C13" s="33">
        <v>1157352</v>
      </c>
      <c r="D13" s="33"/>
      <c r="E13" s="33">
        <v>4743</v>
      </c>
      <c r="F13" s="33"/>
      <c r="G13" s="33">
        <v>0</v>
      </c>
      <c r="H13" s="33"/>
      <c r="I13" s="33">
        <v>1162095</v>
      </c>
      <c r="J13" s="33"/>
      <c r="K13" s="151">
        <f>I13/'جمع درآمدها'!$J$6</f>
        <v>2.8278724996617923E-7</v>
      </c>
      <c r="M13" s="253">
        <f t="shared" si="0"/>
        <v>0</v>
      </c>
      <c r="O13" s="34"/>
      <c r="P13" s="87"/>
      <c r="Q13" s="34"/>
      <c r="R13" s="87"/>
      <c r="S13" s="34"/>
    </row>
    <row r="14" spans="1:19" ht="31.5" x14ac:dyDescent="0.75">
      <c r="A14" s="86" t="s">
        <v>113</v>
      </c>
      <c r="B14" s="86"/>
      <c r="C14" s="33">
        <v>2118853</v>
      </c>
      <c r="D14" s="33"/>
      <c r="E14" s="33">
        <v>8672</v>
      </c>
      <c r="F14" s="33"/>
      <c r="G14" s="33">
        <v>0</v>
      </c>
      <c r="H14" s="33"/>
      <c r="I14" s="33">
        <v>2127525</v>
      </c>
      <c r="J14" s="33"/>
      <c r="K14" s="151">
        <f>I14/'جمع درآمدها'!$J$6</f>
        <v>5.1771752222003837E-7</v>
      </c>
      <c r="M14" s="253">
        <f t="shared" si="0"/>
        <v>0</v>
      </c>
      <c r="O14" s="34"/>
      <c r="P14" s="87"/>
      <c r="Q14" s="34"/>
      <c r="R14" s="87"/>
      <c r="S14" s="34"/>
    </row>
    <row r="15" spans="1:19" ht="30.75" thickBot="1" x14ac:dyDescent="0.8">
      <c r="C15" s="296">
        <f>SUM(C9:C14)</f>
        <v>35419475020</v>
      </c>
      <c r="D15" s="86"/>
      <c r="E15" s="296">
        <f>SUM(E9:E14)</f>
        <v>254495363689</v>
      </c>
      <c r="F15" s="86"/>
      <c r="G15" s="297">
        <f>SUM(G9:G14)</f>
        <v>147795946267</v>
      </c>
      <c r="H15" s="86"/>
      <c r="I15" s="297">
        <f>SUM(I9:I14)</f>
        <v>142118892442</v>
      </c>
      <c r="J15" s="86"/>
      <c r="K15" s="202">
        <f>SUM(K9:K14)</f>
        <v>3.4583584613919166E-2</v>
      </c>
    </row>
    <row r="16" spans="1:19" ht="25.5" thickTop="1" x14ac:dyDescent="0.6">
      <c r="E16" s="88"/>
    </row>
    <row r="17" spans="3:11" x14ac:dyDescent="0.6">
      <c r="C17" s="89"/>
      <c r="E17" s="89"/>
      <c r="G17" s="89"/>
      <c r="I17" s="89"/>
      <c r="K17" s="83"/>
    </row>
    <row r="18" spans="3:11" x14ac:dyDescent="0.6">
      <c r="C18" s="89"/>
      <c r="D18" s="89"/>
      <c r="E18" s="89"/>
      <c r="F18" s="89"/>
      <c r="G18" s="89"/>
      <c r="H18" s="89"/>
      <c r="I18" s="89"/>
      <c r="K18" s="83"/>
    </row>
    <row r="19" spans="3:11" x14ac:dyDescent="0.6">
      <c r="K19" s="83"/>
    </row>
    <row r="20" spans="3:11" s="165" customFormat="1" ht="31.5" x14ac:dyDescent="0.75"/>
    <row r="21" spans="3:11" x14ac:dyDescent="0.6">
      <c r="K21" s="83"/>
    </row>
    <row r="22" spans="3:11" x14ac:dyDescent="0.6">
      <c r="K22" s="83"/>
    </row>
    <row r="23" spans="3:11" x14ac:dyDescent="0.6">
      <c r="K23" s="83"/>
    </row>
    <row r="24" spans="3:11" x14ac:dyDescent="0.6">
      <c r="K24" s="83"/>
    </row>
    <row r="25" spans="3:11" x14ac:dyDescent="0.6">
      <c r="K25" s="83"/>
    </row>
    <row r="26" spans="3:11" x14ac:dyDescent="0.6">
      <c r="K26" s="83"/>
    </row>
    <row r="27" spans="3:11" x14ac:dyDescent="0.6">
      <c r="K27" s="83"/>
    </row>
    <row r="28" spans="3:11" x14ac:dyDescent="0.6">
      <c r="K28" s="83"/>
    </row>
    <row r="29" spans="3:11" x14ac:dyDescent="0.6">
      <c r="K29" s="83"/>
    </row>
    <row r="30" spans="3:11" x14ac:dyDescent="0.6">
      <c r="E30" s="88"/>
    </row>
    <row r="31" spans="3:11" x14ac:dyDescent="0.6">
      <c r="E31" s="88"/>
    </row>
    <row r="32" spans="3:11" x14ac:dyDescent="0.6">
      <c r="E32" s="88"/>
    </row>
    <row r="33" spans="5:5" x14ac:dyDescent="0.6">
      <c r="E33" s="88"/>
    </row>
    <row r="34" spans="5:5" x14ac:dyDescent="0.6">
      <c r="E34" s="88"/>
    </row>
    <row r="35" spans="5:5" x14ac:dyDescent="0.6">
      <c r="E35" s="88"/>
    </row>
    <row r="36" spans="5:5" x14ac:dyDescent="0.6">
      <c r="E36" s="88"/>
    </row>
    <row r="37" spans="5:5" x14ac:dyDescent="0.6">
      <c r="E37" s="88"/>
    </row>
    <row r="38" spans="5:5" x14ac:dyDescent="0.6">
      <c r="E38" s="88"/>
    </row>
    <row r="39" spans="5:5" x14ac:dyDescent="0.6">
      <c r="E39" s="88"/>
    </row>
    <row r="40" spans="5:5" x14ac:dyDescent="0.6">
      <c r="E40" s="88"/>
    </row>
    <row r="41" spans="5:5" x14ac:dyDescent="0.6">
      <c r="E41" s="88"/>
    </row>
    <row r="42" spans="5:5" x14ac:dyDescent="0.6">
      <c r="E42" s="88"/>
    </row>
    <row r="43" spans="5:5" x14ac:dyDescent="0.6">
      <c r="E43" s="88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E10" sqref="E10"/>
    </sheetView>
  </sheetViews>
  <sheetFormatPr defaultColWidth="9.140625" defaultRowHeight="27.75" x14ac:dyDescent="0.65"/>
  <cols>
    <col min="1" max="1" width="57.85546875" style="36" customWidth="1"/>
    <col min="2" max="2" width="1" style="36" customWidth="1"/>
    <col min="3" max="3" width="27.28515625" style="44" bestFit="1" customWidth="1"/>
    <col min="4" max="4" width="1" style="36" customWidth="1"/>
    <col min="5" max="5" width="35.42578125" style="36" bestFit="1" customWidth="1"/>
    <col min="6" max="6" width="1" style="36" customWidth="1"/>
    <col min="7" max="7" width="25" style="36" bestFit="1" customWidth="1"/>
    <col min="8" max="8" width="1" style="36" customWidth="1"/>
    <col min="9" max="9" width="25.5703125" style="36" customWidth="1"/>
    <col min="10" max="10" width="37.42578125" style="36" customWidth="1"/>
    <col min="11" max="11" width="21.85546875" style="36" bestFit="1" customWidth="1"/>
    <col min="12" max="12" width="9.140625" style="36"/>
    <col min="13" max="13" width="22.85546875" style="36" bestFit="1" customWidth="1"/>
    <col min="14" max="14" width="3.85546875" style="36" customWidth="1"/>
    <col min="15" max="15" width="22.85546875" style="36" bestFit="1" customWidth="1"/>
    <col min="16" max="16" width="20" style="36" bestFit="1" customWidth="1"/>
    <col min="17" max="17" width="12.7109375" style="36" customWidth="1"/>
    <col min="18" max="16384" width="9.140625" style="36"/>
  </cols>
  <sheetData>
    <row r="2" spans="1:17" ht="30" x14ac:dyDescent="0.65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42"/>
    </row>
    <row r="3" spans="1:17" ht="30" x14ac:dyDescent="0.65">
      <c r="A3" s="273" t="s">
        <v>18</v>
      </c>
      <c r="B3" s="273" t="s">
        <v>18</v>
      </c>
      <c r="C3" s="273"/>
      <c r="D3" s="273"/>
      <c r="E3" s="273" t="s">
        <v>18</v>
      </c>
      <c r="F3" s="273" t="s">
        <v>18</v>
      </c>
      <c r="G3" s="273" t="s">
        <v>18</v>
      </c>
      <c r="H3" s="273"/>
      <c r="I3" s="273"/>
    </row>
    <row r="4" spans="1:17" ht="30" x14ac:dyDescent="0.65">
      <c r="A4" s="273" t="str">
        <f>سهام!A4</f>
        <v>برای ماه منتهی به 1403/11/30</v>
      </c>
      <c r="B4" s="273" t="s">
        <v>0</v>
      </c>
      <c r="C4" s="273"/>
      <c r="D4" s="273"/>
      <c r="E4" s="273" t="s">
        <v>0</v>
      </c>
      <c r="F4" s="273" t="s">
        <v>0</v>
      </c>
      <c r="G4" s="273" t="s">
        <v>0</v>
      </c>
      <c r="H4" s="273"/>
      <c r="I4" s="273"/>
      <c r="J4" s="42"/>
    </row>
    <row r="5" spans="1:17" ht="33.75" x14ac:dyDescent="0.65">
      <c r="A5" s="35"/>
      <c r="B5" s="35"/>
      <c r="C5" s="35"/>
      <c r="D5" s="35"/>
      <c r="E5" s="35"/>
      <c r="F5" s="35"/>
      <c r="G5" s="35"/>
      <c r="H5" s="35"/>
      <c r="I5" s="35"/>
      <c r="J5" s="9">
        <v>1246747771236</v>
      </c>
      <c r="K5" s="76" t="s">
        <v>88</v>
      </c>
    </row>
    <row r="6" spans="1:17" ht="33.75" x14ac:dyDescent="0.65">
      <c r="A6" s="274" t="s">
        <v>56</v>
      </c>
      <c r="B6" s="274"/>
      <c r="C6" s="274"/>
      <c r="D6" s="274"/>
      <c r="E6" s="274"/>
      <c r="F6" s="274"/>
      <c r="G6" s="274"/>
      <c r="J6" s="9">
        <v>4109432091224</v>
      </c>
      <c r="K6" s="76" t="s">
        <v>77</v>
      </c>
    </row>
    <row r="7" spans="1:17" ht="28.5" x14ac:dyDescent="0.65">
      <c r="A7" s="90"/>
      <c r="B7" s="90"/>
      <c r="C7" s="275" t="s">
        <v>156</v>
      </c>
      <c r="D7" s="275"/>
      <c r="E7" s="275"/>
      <c r="F7" s="275"/>
      <c r="G7" s="275"/>
      <c r="H7" s="275"/>
      <c r="I7" s="275"/>
      <c r="J7" s="42"/>
    </row>
    <row r="8" spans="1:17" ht="64.5" customHeight="1" thickBot="1" x14ac:dyDescent="0.7">
      <c r="A8" s="91" t="s">
        <v>22</v>
      </c>
      <c r="C8" s="91" t="s">
        <v>55</v>
      </c>
      <c r="E8" s="194" t="s">
        <v>15</v>
      </c>
      <c r="G8" s="185" t="s">
        <v>40</v>
      </c>
      <c r="I8" s="187" t="s">
        <v>10</v>
      </c>
      <c r="J8" s="92"/>
      <c r="K8" s="92"/>
      <c r="L8" s="92"/>
      <c r="M8" s="92"/>
      <c r="N8" s="92"/>
      <c r="O8" s="92"/>
      <c r="P8" s="92"/>
      <c r="Q8" s="92"/>
    </row>
    <row r="9" spans="1:17" ht="31.5" customHeight="1" x14ac:dyDescent="0.65">
      <c r="A9" s="158" t="s">
        <v>116</v>
      </c>
      <c r="B9" s="158"/>
      <c r="C9" s="159" t="s">
        <v>124</v>
      </c>
      <c r="E9" s="149">
        <f>'سرمایه‌گذاری در سهام '!S48</f>
        <v>1224971702695</v>
      </c>
      <c r="F9" s="147"/>
      <c r="G9" s="154">
        <f>E9/$E$12</f>
        <v>0.99666067624622512</v>
      </c>
      <c r="H9" s="155"/>
      <c r="I9" s="154">
        <f>E9/$J$6</f>
        <v>0.29808783196856298</v>
      </c>
      <c r="J9" s="92"/>
      <c r="L9" s="92"/>
      <c r="M9" s="92"/>
      <c r="N9" s="92"/>
      <c r="O9" s="92"/>
      <c r="P9" s="92"/>
      <c r="Q9" s="92"/>
    </row>
    <row r="10" spans="1:17" x14ac:dyDescent="0.65">
      <c r="A10" s="158" t="s">
        <v>117</v>
      </c>
      <c r="B10" s="158"/>
      <c r="C10" s="159" t="s">
        <v>125</v>
      </c>
      <c r="E10" s="149">
        <f>'درآمد سپرده بانکی '!G15</f>
        <v>708765308</v>
      </c>
      <c r="F10" s="147"/>
      <c r="G10" s="156">
        <f t="shared" ref="G10:G11" si="0">E10/$E$12</f>
        <v>5.766651667275509E-4</v>
      </c>
      <c r="H10" s="157"/>
      <c r="I10" s="156">
        <f t="shared" ref="I10:I11" si="1">E10/$J$6</f>
        <v>1.7247281187919407E-4</v>
      </c>
      <c r="J10" s="92"/>
      <c r="K10" s="92"/>
      <c r="L10" s="92"/>
      <c r="M10" s="92"/>
      <c r="N10" s="92"/>
      <c r="O10" s="92"/>
      <c r="P10" s="92"/>
      <c r="Q10" s="92"/>
    </row>
    <row r="11" spans="1:17" x14ac:dyDescent="0.65">
      <c r="A11" s="158" t="s">
        <v>50</v>
      </c>
      <c r="B11" s="158"/>
      <c r="C11" s="159" t="s">
        <v>126</v>
      </c>
      <c r="E11" s="149">
        <f>'سایر درآمدها '!E12</f>
        <v>3395517325</v>
      </c>
      <c r="F11" s="147"/>
      <c r="G11" s="156">
        <f t="shared" si="0"/>
        <v>2.7626585870472835E-3</v>
      </c>
      <c r="H11" s="155"/>
      <c r="I11" s="156">
        <f t="shared" si="1"/>
        <v>8.2627410542964841E-4</v>
      </c>
      <c r="J11" s="92"/>
      <c r="K11" s="92"/>
      <c r="L11" s="92"/>
      <c r="M11" s="92"/>
      <c r="N11" s="92"/>
      <c r="O11" s="92"/>
      <c r="P11" s="92"/>
      <c r="Q11" s="92"/>
    </row>
    <row r="12" spans="1:17" ht="32.25" thickBot="1" x14ac:dyDescent="0.8">
      <c r="C12" s="160"/>
      <c r="E12" s="201">
        <f>SUM(E9:E11)</f>
        <v>1229075985328</v>
      </c>
      <c r="F12" s="93"/>
      <c r="G12" s="148">
        <f>SUM(G9:G11)</f>
        <v>0.99999999999999989</v>
      </c>
      <c r="H12" s="93"/>
      <c r="I12" s="148">
        <f>SUM(I9:I11)</f>
        <v>0.29908657888587181</v>
      </c>
      <c r="J12" s="92"/>
      <c r="K12" s="92"/>
      <c r="L12" s="92"/>
      <c r="M12" s="92"/>
      <c r="N12" s="92"/>
      <c r="O12" s="92"/>
      <c r="P12" s="92"/>
      <c r="Q12" s="92"/>
    </row>
    <row r="13" spans="1:17" ht="28.5" thickTop="1" x14ac:dyDescent="0.65">
      <c r="E13" s="42"/>
      <c r="J13" s="92"/>
      <c r="K13" s="92"/>
      <c r="L13" s="92"/>
      <c r="M13" s="92"/>
      <c r="N13" s="92"/>
      <c r="O13" s="92"/>
      <c r="P13" s="92"/>
      <c r="Q13" s="92"/>
    </row>
    <row r="14" spans="1:17" x14ac:dyDescent="0.65">
      <c r="B14" s="94"/>
      <c r="C14" s="92"/>
      <c r="D14" s="92"/>
      <c r="E14" s="92"/>
      <c r="F14" s="92"/>
      <c r="G14" s="92"/>
      <c r="H14" s="92"/>
      <c r="I14" s="92"/>
      <c r="J14" s="92"/>
    </row>
    <row r="15" spans="1:17" ht="27.75" customHeight="1" x14ac:dyDescent="0.65">
      <c r="B15" s="42"/>
      <c r="C15" s="36"/>
      <c r="F15" s="43"/>
    </row>
    <row r="16" spans="1:17" x14ac:dyDescent="0.65">
      <c r="B16" s="95"/>
      <c r="C16" s="36"/>
      <c r="F16" s="43"/>
    </row>
    <row r="17" spans="2:13" x14ac:dyDescent="0.65">
      <c r="C17" s="36"/>
      <c r="F17" s="43"/>
    </row>
    <row r="18" spans="2:13" x14ac:dyDescent="0.65">
      <c r="B18" s="42"/>
      <c r="C18" s="36"/>
      <c r="F18" s="43"/>
    </row>
    <row r="19" spans="2:13" x14ac:dyDescent="0.65">
      <c r="I19" s="42"/>
      <c r="M19" s="43"/>
    </row>
    <row r="20" spans="2:13" x14ac:dyDescent="0.65">
      <c r="G20" s="40"/>
      <c r="I20" s="42"/>
      <c r="M20" s="43"/>
    </row>
    <row r="21" spans="2:13" x14ac:dyDescent="0.65">
      <c r="I21" s="97"/>
      <c r="M21" s="43"/>
    </row>
    <row r="22" spans="2:13" x14ac:dyDescent="0.65">
      <c r="M22" s="43"/>
    </row>
    <row r="23" spans="2:13" x14ac:dyDescent="0.65">
      <c r="M23" s="43"/>
    </row>
    <row r="24" spans="2:13" ht="28.5" customHeight="1" x14ac:dyDescent="0.65">
      <c r="M24" s="43"/>
    </row>
    <row r="25" spans="2:13" x14ac:dyDescent="0.65">
      <c r="M25" s="43"/>
    </row>
    <row r="26" spans="2:13" x14ac:dyDescent="0.65">
      <c r="M26" s="43"/>
    </row>
    <row r="27" spans="2:13" x14ac:dyDescent="0.65">
      <c r="M27" s="43"/>
    </row>
    <row r="28" spans="2:13" x14ac:dyDescent="0.65">
      <c r="M28" s="43"/>
    </row>
    <row r="29" spans="2:13" x14ac:dyDescent="0.65">
      <c r="M29" s="43"/>
    </row>
    <row r="30" spans="2:13" x14ac:dyDescent="0.65">
      <c r="M30" s="43"/>
    </row>
    <row r="31" spans="2:13" x14ac:dyDescent="0.65">
      <c r="M31" s="43"/>
    </row>
    <row r="32" spans="2:13" x14ac:dyDescent="0.65">
      <c r="M32" s="43"/>
    </row>
    <row r="33" spans="13:13" x14ac:dyDescent="0.65">
      <c r="M33" s="43"/>
    </row>
    <row r="34" spans="13:13" x14ac:dyDescent="0.65">
      <c r="M34" s="43"/>
    </row>
    <row r="35" spans="13:13" x14ac:dyDescent="0.65">
      <c r="M35" s="43"/>
    </row>
    <row r="36" spans="13:13" x14ac:dyDescent="0.65">
      <c r="M36" s="43"/>
    </row>
    <row r="37" spans="13:13" x14ac:dyDescent="0.65">
      <c r="M37" s="43"/>
    </row>
    <row r="38" spans="13:13" x14ac:dyDescent="0.65">
      <c r="M38" s="43"/>
    </row>
    <row r="39" spans="13:13" x14ac:dyDescent="0.65">
      <c r="M39" s="43"/>
    </row>
    <row r="40" spans="13:13" x14ac:dyDescent="0.65">
      <c r="M40" s="43"/>
    </row>
  </sheetData>
  <mergeCells count="5">
    <mergeCell ref="A2:I2"/>
    <mergeCell ref="A3:I3"/>
    <mergeCell ref="A4:I4"/>
    <mergeCell ref="A6:G6"/>
    <mergeCell ref="C7:I7"/>
  </mergeCells>
  <phoneticPr fontId="51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4"/>
  <sheetViews>
    <sheetView rightToLeft="1" view="pageBreakPreview" topLeftCell="A7" zoomScale="40" zoomScaleNormal="91" zoomScaleSheetLayoutView="40" workbookViewId="0">
      <selection activeCell="C10" sqref="C10:C18"/>
    </sheetView>
  </sheetViews>
  <sheetFormatPr defaultColWidth="9.140625" defaultRowHeight="27.75" x14ac:dyDescent="0.65"/>
  <cols>
    <col min="1" max="1" width="74.140625" style="40" bestFit="1" customWidth="1"/>
    <col min="2" max="2" width="1" style="40" customWidth="1"/>
    <col min="3" max="3" width="44.140625" style="94" bestFit="1" customWidth="1"/>
    <col min="4" max="4" width="1" style="94" customWidth="1"/>
    <col min="5" max="5" width="45.7109375" style="94" bestFit="1" customWidth="1"/>
    <col min="6" max="6" width="2.5703125" style="94" customWidth="1"/>
    <col min="7" max="7" width="44.28515625" style="94" bestFit="1" customWidth="1"/>
    <col min="8" max="8" width="1" style="94" customWidth="1"/>
    <col min="9" max="9" width="49.140625" style="94" bestFit="1" customWidth="1"/>
    <col min="10" max="10" width="1" style="40" customWidth="1"/>
    <col min="11" max="11" width="32.28515625" style="57" bestFit="1" customWidth="1"/>
    <col min="12" max="12" width="1" style="40" customWidth="1"/>
    <col min="13" max="13" width="44.28515625" style="40" bestFit="1" customWidth="1"/>
    <col min="14" max="14" width="1" style="40" customWidth="1"/>
    <col min="15" max="15" width="49.140625" style="40" bestFit="1" customWidth="1"/>
    <col min="16" max="16" width="1.5703125" style="40" customWidth="1"/>
    <col min="17" max="17" width="44" style="40" customWidth="1"/>
    <col min="18" max="18" width="1.28515625" style="40" customWidth="1"/>
    <col min="19" max="19" width="49.140625" style="40" bestFit="1" customWidth="1"/>
    <col min="20" max="20" width="1" style="40" customWidth="1"/>
    <col min="21" max="21" width="23.42578125" style="57" customWidth="1"/>
    <col min="22" max="22" width="1" style="40" customWidth="1"/>
    <col min="23" max="23" width="54.140625" style="40" bestFit="1" customWidth="1"/>
    <col min="24" max="24" width="45.140625" style="40" bestFit="1" customWidth="1"/>
    <col min="25" max="25" width="37.7109375" style="40" bestFit="1" customWidth="1"/>
    <col min="26" max="26" width="23" style="40" bestFit="1" customWidth="1"/>
    <col min="27" max="27" width="31.7109375" style="40" bestFit="1" customWidth="1"/>
    <col min="28" max="16384" width="9.140625" style="40"/>
  </cols>
  <sheetData>
    <row r="2" spans="1:25" s="49" customFormat="1" ht="78" x14ac:dyDescent="1.7">
      <c r="A2" s="276" t="s">
        <v>51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1:25" s="49" customFormat="1" ht="78" x14ac:dyDescent="1.7">
      <c r="A3" s="276" t="s">
        <v>18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</row>
    <row r="4" spans="1:25" s="49" customFormat="1" ht="78" x14ac:dyDescent="1.7">
      <c r="A4" s="276" t="str">
        <f>'درآمد ناشی از فروش '!A4:Q4</f>
        <v>برای ماه منتهی به 1403/11/30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</row>
    <row r="5" spans="1:25" s="51" customFormat="1" ht="36" x14ac:dyDescent="0.8">
      <c r="A5" s="50"/>
      <c r="B5" s="50"/>
      <c r="C5" s="233"/>
      <c r="D5" s="233"/>
      <c r="E5" s="233"/>
      <c r="F5" s="233"/>
      <c r="G5" s="233"/>
      <c r="H5" s="233"/>
      <c r="I5" s="233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5" s="52" customFormat="1" ht="53.25" x14ac:dyDescent="0.95">
      <c r="A6" s="280" t="s">
        <v>60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U6" s="53"/>
    </row>
    <row r="7" spans="1:25" ht="40.5" x14ac:dyDescent="0.65">
      <c r="A7" s="54"/>
      <c r="B7" s="54"/>
      <c r="C7" s="234"/>
      <c r="D7" s="234"/>
      <c r="E7" s="234"/>
      <c r="F7" s="234"/>
      <c r="G7" s="234"/>
      <c r="H7" s="234"/>
      <c r="I7" s="234"/>
      <c r="J7" s="54"/>
      <c r="K7" s="56"/>
      <c r="L7" s="54"/>
      <c r="M7" s="54"/>
      <c r="N7" s="54"/>
      <c r="O7" s="54"/>
      <c r="P7" s="54"/>
      <c r="Q7" s="54"/>
      <c r="R7" s="54"/>
      <c r="S7" s="55"/>
    </row>
    <row r="8" spans="1:25" s="52" customFormat="1" ht="46.5" customHeight="1" thickBot="1" x14ac:dyDescent="1">
      <c r="A8" s="277" t="s">
        <v>1</v>
      </c>
      <c r="C8" s="278" t="s">
        <v>157</v>
      </c>
      <c r="D8" s="278" t="s">
        <v>20</v>
      </c>
      <c r="E8" s="278" t="s">
        <v>20</v>
      </c>
      <c r="F8" s="278"/>
      <c r="G8" s="278" t="s">
        <v>20</v>
      </c>
      <c r="H8" s="278" t="s">
        <v>20</v>
      </c>
      <c r="I8" s="278" t="s">
        <v>20</v>
      </c>
      <c r="J8" s="278" t="s">
        <v>20</v>
      </c>
      <c r="K8" s="278" t="s">
        <v>20</v>
      </c>
      <c r="M8" s="278" t="s">
        <v>158</v>
      </c>
      <c r="N8" s="278" t="s">
        <v>21</v>
      </c>
      <c r="O8" s="278" t="s">
        <v>21</v>
      </c>
      <c r="P8" s="278" t="s">
        <v>21</v>
      </c>
      <c r="Q8" s="278" t="s">
        <v>21</v>
      </c>
      <c r="R8" s="279"/>
      <c r="S8" s="278" t="s">
        <v>21</v>
      </c>
      <c r="T8" s="278" t="s">
        <v>21</v>
      </c>
      <c r="U8" s="278" t="s">
        <v>21</v>
      </c>
    </row>
    <row r="9" spans="1:25" s="58" customFormat="1" ht="76.5" customHeight="1" thickBot="1" x14ac:dyDescent="1">
      <c r="A9" s="278" t="s">
        <v>1</v>
      </c>
      <c r="C9" s="235" t="s">
        <v>37</v>
      </c>
      <c r="D9" s="237"/>
      <c r="E9" s="235" t="s">
        <v>38</v>
      </c>
      <c r="F9" s="235"/>
      <c r="G9" s="235" t="s">
        <v>39</v>
      </c>
      <c r="H9" s="237"/>
      <c r="I9" s="235" t="s">
        <v>15</v>
      </c>
      <c r="K9" s="59" t="s">
        <v>40</v>
      </c>
      <c r="M9" s="59" t="s">
        <v>37</v>
      </c>
      <c r="O9" s="59" t="s">
        <v>38</v>
      </c>
      <c r="Q9" s="59" t="s">
        <v>39</v>
      </c>
      <c r="R9" s="54"/>
      <c r="S9" s="59" t="s">
        <v>15</v>
      </c>
      <c r="T9" s="40"/>
      <c r="U9" s="59" t="s">
        <v>40</v>
      </c>
    </row>
    <row r="10" spans="1:25" s="60" customFormat="1" ht="51" customHeight="1" x14ac:dyDescent="1.45">
      <c r="A10" s="150" t="s">
        <v>85</v>
      </c>
      <c r="B10" s="150"/>
      <c r="C10" s="61">
        <v>0</v>
      </c>
      <c r="D10" s="61"/>
      <c r="E10" s="61">
        <f>IFERROR(_xlfn.XLOOKUP(A10,'درآمد ناشی از تغییر قیمت اوراق '!$A$9:$A$32,'درآمد ناشی از تغییر قیمت اوراق '!$I$9:$I$32),0)</f>
        <v>695835000</v>
      </c>
      <c r="F10" s="61"/>
      <c r="G10" s="61">
        <f>IFERROR(_xlfn.XLOOKUP(A10,'درآمد ناشی از فروش '!$A$9:$A$38,'درآمد ناشی از فروش '!$I$9:$I$38),0)</f>
        <v>0</v>
      </c>
      <c r="H10" s="61"/>
      <c r="I10" s="61">
        <f>C10+E10+G10</f>
        <v>695835000</v>
      </c>
      <c r="K10" s="62">
        <f>I10/W$10</f>
        <v>-3.2191356430011199E-3</v>
      </c>
      <c r="M10" s="61">
        <f>IFERROR(_xlfn.XLOOKUP(A10,'درآمد سود سهام '!$A$9:$A$28,'درآمد سود سهام '!$S$9:$S$28),0)</f>
        <v>0</v>
      </c>
      <c r="N10" s="61"/>
      <c r="O10" s="61">
        <f>IFERROR(_xlfn.XLOOKUP(A10,'درآمد ناشی از تغییر قیمت اوراق '!$A$9:$A$32,'درآمد ناشی از تغییر قیمت اوراق '!$Q$9:$Q$32),0)</f>
        <v>34800078423</v>
      </c>
      <c r="P10" s="61"/>
      <c r="Q10" s="61">
        <f>IFERROR(_xlfn.XLOOKUP(A10,'درآمد ناشی از فروش '!$A$9:$A$38,'درآمد ناشی از فروش '!$Q$9:$Q$38),0)</f>
        <v>5867566530</v>
      </c>
      <c r="R10" s="61"/>
      <c r="S10" s="61">
        <f>M10+O10+Q10</f>
        <v>40667644953</v>
      </c>
      <c r="U10" s="62">
        <f>S10/'جمع درآمدها'!$J$5</f>
        <v>3.2618983479459469E-2</v>
      </c>
      <c r="W10" s="152">
        <v>-216155849634</v>
      </c>
      <c r="X10" s="152" t="s">
        <v>127</v>
      </c>
      <c r="Y10" s="52"/>
    </row>
    <row r="11" spans="1:25" s="60" customFormat="1" ht="51" customHeight="1" x14ac:dyDescent="1.45">
      <c r="A11" s="150" t="s">
        <v>135</v>
      </c>
      <c r="B11" s="150"/>
      <c r="C11" s="61">
        <v>0</v>
      </c>
      <c r="D11" s="61"/>
      <c r="E11" s="61">
        <f>IFERROR(_xlfn.XLOOKUP(A11,'درآمد ناشی از تغییر قیمت اوراق '!$A$9:$A$32,'درآمد ناشی از تغییر قیمت اوراق '!$I$9:$I$32),0)</f>
        <v>-8275749005</v>
      </c>
      <c r="F11" s="61"/>
      <c r="G11" s="61">
        <f>IFERROR(_xlfn.XLOOKUP(A11,'درآمد ناشی از فروش '!$A$9:$A$38,'درآمد ناشی از فروش '!$I$9:$I$38),0)</f>
        <v>374785695</v>
      </c>
      <c r="H11" s="61"/>
      <c r="I11" s="61">
        <f t="shared" ref="I11:I47" si="0">C11+E11+G11</f>
        <v>-7900963310</v>
      </c>
      <c r="K11" s="62">
        <f t="shared" ref="K11:K47" si="1">I11/W$10</f>
        <v>3.6552160505385768E-2</v>
      </c>
      <c r="M11" s="61">
        <f>IFERROR(_xlfn.XLOOKUP(A11,'درآمد سود سهام '!$A$9:$A$28,'درآمد سود سهام '!$S$9:$S$28),0)</f>
        <v>0</v>
      </c>
      <c r="N11" s="61"/>
      <c r="O11" s="61">
        <f>IFERROR(_xlfn.XLOOKUP(A11,'درآمد ناشی از تغییر قیمت اوراق '!$A$9:$A$32,'درآمد ناشی از تغییر قیمت اوراق '!$Q$9:$Q$32),0)</f>
        <v>1199457715</v>
      </c>
      <c r="P11" s="61"/>
      <c r="Q11" s="61">
        <f>IFERROR(_xlfn.XLOOKUP(A11,'درآمد ناشی از فروش '!$A$9:$A$38,'درآمد ناشی از فروش '!$Q$9:$Q$38),0)</f>
        <v>20624983922</v>
      </c>
      <c r="R11" s="61"/>
      <c r="S11" s="61">
        <f t="shared" ref="S11:S47" si="2">M11+O11+Q11</f>
        <v>21824441637</v>
      </c>
      <c r="U11" s="62">
        <f>S11/'جمع درآمدها'!$J$5</f>
        <v>1.7505097775601955E-2</v>
      </c>
      <c r="W11" s="152">
        <v>1246747771236</v>
      </c>
      <c r="X11" s="152" t="s">
        <v>128</v>
      </c>
      <c r="Y11" s="52"/>
    </row>
    <row r="12" spans="1:25" s="60" customFormat="1" ht="51" customHeight="1" x14ac:dyDescent="1.05">
      <c r="A12" s="150" t="s">
        <v>98</v>
      </c>
      <c r="B12" s="150"/>
      <c r="C12" s="61">
        <v>0</v>
      </c>
      <c r="D12" s="61"/>
      <c r="E12" s="61">
        <f>IFERROR(_xlfn.XLOOKUP(A12,'درآمد ناشی از تغییر قیمت اوراق '!$A$9:$A$32,'درآمد ناشی از تغییر قیمت اوراق '!$I$9:$I$32),0)</f>
        <v>-17064996724</v>
      </c>
      <c r="F12" s="61"/>
      <c r="G12" s="61">
        <f>IFERROR(_xlfn.XLOOKUP(A12,'درآمد ناشی از فروش '!$A$9:$A$38,'درآمد ناشی از فروش '!$I$9:$I$38),0)</f>
        <v>4429506580</v>
      </c>
      <c r="H12" s="61"/>
      <c r="I12" s="61">
        <f t="shared" si="0"/>
        <v>-12635490144</v>
      </c>
      <c r="K12" s="62">
        <f t="shared" si="1"/>
        <v>5.845546241471003E-2</v>
      </c>
      <c r="M12" s="61">
        <f>IFERROR(_xlfn.XLOOKUP(A12,'درآمد سود سهام '!$A$9:$A$28,'درآمد سود سهام '!$S$9:$S$28),0)</f>
        <v>38640000000</v>
      </c>
      <c r="N12" s="61"/>
      <c r="O12" s="61">
        <f>IFERROR(_xlfn.XLOOKUP(A12,'درآمد ناشی از تغییر قیمت اوراق '!$A$9:$A$32,'درآمد ناشی از تغییر قیمت اوراق '!$Q$9:$Q$32),0)</f>
        <v>28919269393</v>
      </c>
      <c r="P12" s="61"/>
      <c r="Q12" s="61">
        <f>IFERROR(_xlfn.XLOOKUP(A12,'درآمد ناشی از فروش '!$A$9:$A$38,'درآمد ناشی از فروش '!$Q$9:$Q$38),0)</f>
        <v>-1308186484</v>
      </c>
      <c r="R12" s="61"/>
      <c r="S12" s="61">
        <f t="shared" si="2"/>
        <v>66251082909</v>
      </c>
      <c r="U12" s="62">
        <f>S12/'جمع درآمدها'!$J$5</f>
        <v>5.3139122794115798E-2</v>
      </c>
      <c r="W12" s="164"/>
      <c r="X12" s="164"/>
      <c r="Y12" s="52"/>
    </row>
    <row r="13" spans="1:25" s="60" customFormat="1" ht="51" customHeight="1" x14ac:dyDescent="1.05">
      <c r="A13" s="150" t="s">
        <v>142</v>
      </c>
      <c r="B13" s="150"/>
      <c r="C13" s="61">
        <v>0</v>
      </c>
      <c r="D13" s="61"/>
      <c r="E13" s="61">
        <f>IFERROR(_xlfn.XLOOKUP(A13,'درآمد ناشی از تغییر قیمت اوراق '!$A$9:$A$32,'درآمد ناشی از تغییر قیمت اوراق '!$I$9:$I$32),0)</f>
        <v>-3444383250</v>
      </c>
      <c r="F13" s="61"/>
      <c r="G13" s="61">
        <f>IFERROR(_xlfn.XLOOKUP(A13,'درآمد ناشی از فروش '!$A$9:$A$38,'درآمد ناشی از فروش '!$I$9:$I$38),0)</f>
        <v>0</v>
      </c>
      <c r="H13" s="61"/>
      <c r="I13" s="61">
        <f t="shared" si="0"/>
        <v>-3444383250</v>
      </c>
      <c r="K13" s="62">
        <f t="shared" si="1"/>
        <v>1.5934721432855545E-2</v>
      </c>
      <c r="M13" s="61">
        <f>IFERROR(_xlfn.XLOOKUP(A13,'درآمد سود سهام '!$A$9:$A$28,'درآمد سود سهام '!$S$9:$S$28),0)</f>
        <v>0</v>
      </c>
      <c r="N13" s="61"/>
      <c r="O13" s="61">
        <f>IFERROR(_xlfn.XLOOKUP(A13,'درآمد ناشی از تغییر قیمت اوراق '!$A$9:$A$32,'درآمد ناشی از تغییر قیمت اوراق '!$Q$9:$Q$32),0)</f>
        <v>5071511096</v>
      </c>
      <c r="P13" s="61"/>
      <c r="Q13" s="61">
        <f>IFERROR(_xlfn.XLOOKUP(A13,'درآمد ناشی از فروش '!$A$9:$A$38,'درآمد ناشی از فروش '!$Q$9:$Q$38),0)</f>
        <v>135953872</v>
      </c>
      <c r="R13" s="61"/>
      <c r="S13" s="61">
        <f t="shared" si="2"/>
        <v>5207464968</v>
      </c>
      <c r="U13" s="62">
        <f>S13/'جمع درآمدها'!$J$5</f>
        <v>4.1768392036806504E-3</v>
      </c>
      <c r="W13" s="164"/>
      <c r="X13" s="164"/>
      <c r="Y13" s="52"/>
    </row>
    <row r="14" spans="1:25" s="60" customFormat="1" ht="51" customHeight="1" x14ac:dyDescent="1.05">
      <c r="A14" s="150" t="s">
        <v>65</v>
      </c>
      <c r="B14" s="150"/>
      <c r="C14" s="61">
        <v>0</v>
      </c>
      <c r="D14" s="61"/>
      <c r="E14" s="61">
        <f>IFERROR(_xlfn.XLOOKUP(A14,'درآمد ناشی از تغییر قیمت اوراق '!$A$9:$A$32,'درآمد ناشی از تغییر قیمت اوراق '!$I$9:$I$32),0)</f>
        <v>-15088605002</v>
      </c>
      <c r="F14" s="61"/>
      <c r="G14" s="61">
        <f>IFERROR(_xlfn.XLOOKUP(A14,'درآمد ناشی از فروش '!$A$9:$A$38,'درآمد ناشی از فروش '!$I$9:$I$38),0)</f>
        <v>473077143</v>
      </c>
      <c r="H14" s="61"/>
      <c r="I14" s="61">
        <f t="shared" si="0"/>
        <v>-14615527859</v>
      </c>
      <c r="K14" s="62">
        <f t="shared" si="1"/>
        <v>6.7615694341593549E-2</v>
      </c>
      <c r="M14" s="61">
        <f>IFERROR(_xlfn.XLOOKUP(A14,'درآمد سود سهام '!$A$9:$A$28,'درآمد سود سهام '!$S$9:$S$28),0)</f>
        <v>43550000000</v>
      </c>
      <c r="N14" s="61"/>
      <c r="O14" s="61">
        <f>IFERROR(_xlfn.XLOOKUP(A14,'درآمد ناشی از تغییر قیمت اوراق '!$A$9:$A$32,'درآمد ناشی از تغییر قیمت اوراق '!$Q$9:$Q$32),0)</f>
        <v>118888309651</v>
      </c>
      <c r="P14" s="61"/>
      <c r="Q14" s="61">
        <f>IFERROR(_xlfn.XLOOKUP(A14,'درآمد ناشی از فروش '!$A$9:$A$38,'درآمد ناشی از فروش '!$Q$9:$Q$38),0)</f>
        <v>-1213396184</v>
      </c>
      <c r="R14" s="61"/>
      <c r="S14" s="61">
        <f t="shared" si="2"/>
        <v>161224913467</v>
      </c>
      <c r="U14" s="62">
        <f>S14/'جمع درآمدها'!$J$5</f>
        <v>0.12931638394441639</v>
      </c>
      <c r="W14" s="164"/>
      <c r="X14" s="63"/>
      <c r="Y14" s="52"/>
    </row>
    <row r="15" spans="1:25" s="60" customFormat="1" ht="51" customHeight="1" x14ac:dyDescent="1.05">
      <c r="A15" s="150" t="s">
        <v>160</v>
      </c>
      <c r="B15" s="150"/>
      <c r="C15" s="61">
        <v>35518565941</v>
      </c>
      <c r="D15" s="61"/>
      <c r="E15" s="61">
        <f>IFERROR(_xlfn.XLOOKUP(A15,'درآمد ناشی از تغییر قیمت اوراق '!$A$9:$A$32,'درآمد ناشی از تغییر قیمت اوراق '!$I$9:$I$32),0)</f>
        <v>-17793111333</v>
      </c>
      <c r="F15" s="61"/>
      <c r="G15" s="61">
        <f>IFERROR(_xlfn.XLOOKUP(A15,'درآمد ناشی از فروش '!$A$9:$A$38,'درآمد ناشی از فروش '!$I$9:$I$38),0)</f>
        <v>0</v>
      </c>
      <c r="H15" s="61"/>
      <c r="I15" s="61">
        <f t="shared" si="0"/>
        <v>17725454608</v>
      </c>
      <c r="K15" s="62">
        <f t="shared" si="1"/>
        <v>-8.2003122460082123E-2</v>
      </c>
      <c r="M15" s="61">
        <f>IFERROR(_xlfn.XLOOKUP(A15,'درآمد سود سهام '!$A$9:$A$28,'درآمد سود سهام '!$S$9:$S$28),0)</f>
        <v>35518565941</v>
      </c>
      <c r="N15" s="61"/>
      <c r="O15" s="61">
        <f>IFERROR(_xlfn.XLOOKUP(A15,'درآمد ناشی از تغییر قیمت اوراق '!$A$9:$A$32,'درآمد ناشی از تغییر قیمت اوراق '!$Q$9:$Q$32),0)</f>
        <v>133597496349</v>
      </c>
      <c r="P15" s="61"/>
      <c r="Q15" s="61">
        <f>IFERROR(_xlfn.XLOOKUP(A15,'درآمد ناشی از فروش '!$A$9:$A$38,'درآمد ناشی از فروش '!$Q$9:$Q$38),0)</f>
        <v>101451731711</v>
      </c>
      <c r="R15" s="61"/>
      <c r="S15" s="61">
        <f t="shared" si="2"/>
        <v>270567794001</v>
      </c>
      <c r="U15" s="62">
        <f>S15/'جمع درآمدها'!$J$5</f>
        <v>0.21701887121303187</v>
      </c>
      <c r="W15" s="164"/>
      <c r="X15" s="63"/>
      <c r="Y15" s="52"/>
    </row>
    <row r="16" spans="1:25" s="60" customFormat="1" ht="51" customHeight="1" x14ac:dyDescent="1.05">
      <c r="A16" s="150" t="s">
        <v>139</v>
      </c>
      <c r="B16" s="150"/>
      <c r="C16" s="61">
        <v>0</v>
      </c>
      <c r="D16" s="61"/>
      <c r="E16" s="61">
        <f>IFERROR(_xlfn.XLOOKUP(A16,'درآمد ناشی از تغییر قیمت اوراق '!$A$9:$A$32,'درآمد ناشی از تغییر قیمت اوراق '!$I$9:$I$32),0)</f>
        <v>-28856895872</v>
      </c>
      <c r="F16" s="61"/>
      <c r="G16" s="61">
        <f>IFERROR(_xlfn.XLOOKUP(A16,'درآمد ناشی از فروش '!$A$9:$A$38,'درآمد ناشی از فروش '!$I$9:$I$38),0)</f>
        <v>0</v>
      </c>
      <c r="H16" s="61"/>
      <c r="I16" s="61">
        <f t="shared" si="0"/>
        <v>-28856895872</v>
      </c>
      <c r="K16" s="62">
        <f t="shared" si="1"/>
        <v>0.13350041611578475</v>
      </c>
      <c r="M16" s="61">
        <f>IFERROR(_xlfn.XLOOKUP(A16,'درآمد سود سهام '!$A$9:$A$28,'درآمد سود سهام '!$S$9:$S$28),0)</f>
        <v>0</v>
      </c>
      <c r="N16" s="61"/>
      <c r="O16" s="61">
        <f>IFERROR(_xlfn.XLOOKUP(A16,'درآمد ناشی از تغییر قیمت اوراق '!$A$9:$A$32,'درآمد ناشی از تغییر قیمت اوراق '!$Q$9:$Q$32),0)</f>
        <v>-27524986941</v>
      </c>
      <c r="P16" s="61"/>
      <c r="Q16" s="61">
        <f>IFERROR(_xlfn.XLOOKUP(A16,'درآمد ناشی از فروش '!$A$9:$A$38,'درآمد ناشی از فروش '!$Q$9:$Q$38),0)</f>
        <v>1616323911</v>
      </c>
      <c r="R16" s="61"/>
      <c r="S16" s="61">
        <f t="shared" si="2"/>
        <v>-25908663030</v>
      </c>
      <c r="U16" s="62">
        <f>S16/'جمع درآمدها'!$J$5</f>
        <v>-2.0780998071738829E-2</v>
      </c>
      <c r="W16" s="164"/>
      <c r="X16"/>
      <c r="Y16" s="52"/>
    </row>
    <row r="17" spans="1:25" s="60" customFormat="1" ht="51" customHeight="1" x14ac:dyDescent="1.05">
      <c r="A17" s="150" t="s">
        <v>74</v>
      </c>
      <c r="B17" s="150"/>
      <c r="C17" s="61">
        <v>0</v>
      </c>
      <c r="D17" s="61"/>
      <c r="E17" s="61">
        <f>IFERROR(_xlfn.XLOOKUP(A17,'درآمد ناشی از تغییر قیمت اوراق '!$A$9:$A$32,'درآمد ناشی از تغییر قیمت اوراق '!$I$9:$I$32),0)</f>
        <v>-13248737628</v>
      </c>
      <c r="F17" s="61"/>
      <c r="G17" s="61">
        <f>IFERROR(_xlfn.XLOOKUP(A17,'درآمد ناشی از فروش '!$A$9:$A$38,'درآمد ناشی از فروش '!$I$9:$I$38),0)</f>
        <v>8034066658</v>
      </c>
      <c r="H17" s="61"/>
      <c r="I17" s="61">
        <f t="shared" si="0"/>
        <v>-5214670970</v>
      </c>
      <c r="K17" s="62">
        <f t="shared" si="1"/>
        <v>2.4124588711476463E-2</v>
      </c>
      <c r="M17" s="61">
        <f>IFERROR(_xlfn.XLOOKUP(A17,'درآمد سود سهام '!$A$9:$A$28,'درآمد سود سهام '!$S$9:$S$28),0)</f>
        <v>24000000000</v>
      </c>
      <c r="N17" s="61"/>
      <c r="O17" s="61">
        <f>IFERROR(_xlfn.XLOOKUP(A17,'درآمد ناشی از تغییر قیمت اوراق '!$A$9:$A$32,'درآمد ناشی از تغییر قیمت اوراق '!$Q$9:$Q$32),0)</f>
        <v>21734026834</v>
      </c>
      <c r="P17" s="61"/>
      <c r="Q17" s="61">
        <f>IFERROR(_xlfn.XLOOKUP(A17,'درآمد ناشی از فروش '!$A$9:$A$38,'درآمد ناشی از فروش '!$Q$9:$Q$38),0)</f>
        <v>29192494245</v>
      </c>
      <c r="R17" s="61"/>
      <c r="S17" s="61">
        <f t="shared" si="2"/>
        <v>74926521079</v>
      </c>
      <c r="U17" s="62">
        <f>S17/'جمع درآمدها'!$J$5</f>
        <v>6.0097577719925972E-2</v>
      </c>
      <c r="W17" s="164"/>
      <c r="X17"/>
      <c r="Y17" s="52"/>
    </row>
    <row r="18" spans="1:25" s="60" customFormat="1" ht="51" customHeight="1" x14ac:dyDescent="1.05">
      <c r="A18" s="150" t="s">
        <v>100</v>
      </c>
      <c r="B18" s="150"/>
      <c r="C18" s="61">
        <v>6585680269</v>
      </c>
      <c r="D18" s="61"/>
      <c r="E18" s="61">
        <f>IFERROR(_xlfn.XLOOKUP(A18,'درآمد ناشی از تغییر قیمت اوراق '!$A$9:$A$32,'درآمد ناشی از تغییر قیمت اوراق '!$I$9:$I$32),0)</f>
        <v>-65971218279</v>
      </c>
      <c r="F18" s="61"/>
      <c r="G18" s="61">
        <f>IFERROR(_xlfn.XLOOKUP(A18,'درآمد ناشی از فروش '!$A$9:$A$38,'درآمد ناشی از فروش '!$I$9:$I$38),0)</f>
        <v>0</v>
      </c>
      <c r="H18" s="61"/>
      <c r="I18" s="61">
        <f t="shared" si="0"/>
        <v>-59385538010</v>
      </c>
      <c r="K18" s="62">
        <f t="shared" si="1"/>
        <v>0.27473481800540184</v>
      </c>
      <c r="M18" s="61">
        <f>IFERROR(_xlfn.XLOOKUP(A18,'درآمد سود سهام '!$A$9:$A$28,'درآمد سود سهام '!$S$9:$S$28),0)+'درآمد سود سهام '!S15</f>
        <v>8585680269</v>
      </c>
      <c r="N18" s="61"/>
      <c r="O18" s="61">
        <f>IFERROR(_xlfn.XLOOKUP(A18,'درآمد ناشی از تغییر قیمت اوراق '!$A$9:$A$32,'درآمد ناشی از تغییر قیمت اوراق '!$Q$9:$Q$32),0)</f>
        <v>2217710368</v>
      </c>
      <c r="P18" s="61"/>
      <c r="Q18" s="61">
        <f>IFERROR(_xlfn.XLOOKUP(A18,'درآمد ناشی از فروش '!$A$9:$A$38,'درآمد ناشی از فروش '!$Q$9:$Q$38),0)</f>
        <v>447355404</v>
      </c>
      <c r="R18" s="61"/>
      <c r="S18" s="61">
        <f t="shared" si="2"/>
        <v>11250746041</v>
      </c>
      <c r="U18" s="62">
        <f>S18/'جمع درآمدها'!$J$5</f>
        <v>9.0240755191775823E-3</v>
      </c>
      <c r="W18" s="164"/>
      <c r="X18"/>
      <c r="Y18" s="52"/>
    </row>
    <row r="19" spans="1:25" s="60" customFormat="1" ht="51" customHeight="1" x14ac:dyDescent="1.05">
      <c r="A19" s="150" t="s">
        <v>97</v>
      </c>
      <c r="B19" s="150"/>
      <c r="C19" s="61">
        <v>0</v>
      </c>
      <c r="D19" s="61"/>
      <c r="E19" s="61">
        <f>IFERROR(_xlfn.XLOOKUP(A19,'درآمد ناشی از تغییر قیمت اوراق '!$A$9:$A$32,'درآمد ناشی از تغییر قیمت اوراق '!$I$9:$I$32),0)</f>
        <v>-54275130000</v>
      </c>
      <c r="F19" s="61"/>
      <c r="G19" s="61">
        <f>IFERROR(_xlfn.XLOOKUP(A19,'درآمد ناشی از فروش '!$A$9:$A$38,'درآمد ناشی از فروش '!$I$9:$I$38),0)</f>
        <v>0</v>
      </c>
      <c r="H19" s="61"/>
      <c r="I19" s="61">
        <f t="shared" si="0"/>
        <v>-54275130000</v>
      </c>
      <c r="K19" s="62">
        <f t="shared" si="1"/>
        <v>0.25109258015408736</v>
      </c>
      <c r="M19" s="61">
        <f>IFERROR(_xlfn.XLOOKUP(A19,'درآمد سود سهام '!$A$9:$A$28,'درآمد سود سهام '!$S$9:$S$28),0)</f>
        <v>33408000000</v>
      </c>
      <c r="N19" s="61"/>
      <c r="O19" s="61">
        <f>IFERROR(_xlfn.XLOOKUP(A19,'درآمد ناشی از تغییر قیمت اوراق '!$A$9:$A$32,'درآمد ناشی از تغییر قیمت اوراق '!$Q$9:$Q$32),0)</f>
        <v>106487564568</v>
      </c>
      <c r="P19" s="61"/>
      <c r="Q19" s="61">
        <f>IFERROR(_xlfn.XLOOKUP(A19,'درآمد ناشی از فروش '!$A$9:$A$38,'درآمد ناشی از فروش '!$Q$9:$Q$38),0)</f>
        <v>25346971820</v>
      </c>
      <c r="R19" s="61"/>
      <c r="S19" s="61">
        <f t="shared" si="2"/>
        <v>165242536388</v>
      </c>
      <c r="U19" s="62">
        <f>S19/'جمع درآمدها'!$J$5</f>
        <v>0.13253886648153537</v>
      </c>
      <c r="W19" s="164"/>
      <c r="X19"/>
      <c r="Y19" s="52"/>
    </row>
    <row r="20" spans="1:25" s="60" customFormat="1" ht="51" customHeight="1" x14ac:dyDescent="1.05">
      <c r="A20" s="150" t="s">
        <v>105</v>
      </c>
      <c r="B20" s="150"/>
      <c r="C20" s="61">
        <v>0</v>
      </c>
      <c r="D20" s="61"/>
      <c r="E20" s="61">
        <f>IFERROR(_xlfn.XLOOKUP(A20,'درآمد ناشی از تغییر قیمت اوراق '!$A$9:$A$32,'درآمد ناشی از تغییر قیمت اوراق '!$I$9:$I$32),0)</f>
        <v>0</v>
      </c>
      <c r="F20" s="61"/>
      <c r="G20" s="61">
        <f>IFERROR(_xlfn.XLOOKUP(A20,'درآمد ناشی از فروش '!$A$9:$A$38,'درآمد ناشی از فروش '!$I$9:$I$38),0)</f>
        <v>0</v>
      </c>
      <c r="H20" s="61"/>
      <c r="I20" s="61">
        <f t="shared" si="0"/>
        <v>0</v>
      </c>
      <c r="K20" s="62">
        <f t="shared" si="1"/>
        <v>0</v>
      </c>
      <c r="M20" s="61">
        <f>IFERROR(_xlfn.XLOOKUP(A20,'درآمد سود سهام '!$A$9:$A$28,'درآمد سود سهام '!$S$9:$S$28),0)</f>
        <v>0</v>
      </c>
      <c r="N20" s="61"/>
      <c r="O20" s="61">
        <f>IFERROR(_xlfn.XLOOKUP(A20,'درآمد ناشی از تغییر قیمت اوراق '!$A$9:$A$32,'درآمد ناشی از تغییر قیمت اوراق '!$Q$9:$Q$32),0)</f>
        <v>0</v>
      </c>
      <c r="P20" s="61"/>
      <c r="Q20" s="61">
        <f>IFERROR(_xlfn.XLOOKUP(A20,'درآمد ناشی از فروش '!$A$9:$A$38,'درآمد ناشی از فروش '!$Q$9:$Q$38),0)</f>
        <v>-64861640</v>
      </c>
      <c r="R20" s="61"/>
      <c r="S20" s="61">
        <f t="shared" si="2"/>
        <v>-64861640</v>
      </c>
      <c r="U20" s="62">
        <f>S20/'جمع درآمدها'!$J$5</f>
        <v>-5.2024668899706561E-5</v>
      </c>
      <c r="W20" s="164"/>
      <c r="X20"/>
      <c r="Y20" s="52"/>
    </row>
    <row r="21" spans="1:25" s="60" customFormat="1" ht="51" customHeight="1" x14ac:dyDescent="1.05">
      <c r="A21" s="150" t="s">
        <v>134</v>
      </c>
      <c r="B21" s="150"/>
      <c r="C21" s="61">
        <v>0</v>
      </c>
      <c r="D21" s="61"/>
      <c r="E21" s="61">
        <f>IFERROR(_xlfn.XLOOKUP(A21,'درآمد ناشی از تغییر قیمت اوراق '!$A$9:$A$32,'درآمد ناشی از تغییر قیمت اوراق '!$I$9:$I$32),0)</f>
        <v>0</v>
      </c>
      <c r="F21" s="61"/>
      <c r="G21" s="61">
        <f>IFERROR(_xlfn.XLOOKUP(A21,'درآمد ناشی از فروش '!$A$9:$A$38,'درآمد ناشی از فروش '!$I$9:$I$38),0)</f>
        <v>169845030</v>
      </c>
      <c r="H21" s="61"/>
      <c r="I21" s="61">
        <f t="shared" si="0"/>
        <v>169845030</v>
      </c>
      <c r="K21" s="62">
        <f t="shared" si="1"/>
        <v>-7.8575264230686082E-4</v>
      </c>
      <c r="M21" s="61">
        <f>IFERROR(_xlfn.XLOOKUP(A21,'درآمد سود سهام '!$A$9:$A$28,'درآمد سود سهام '!$S$9:$S$28),0)</f>
        <v>0</v>
      </c>
      <c r="N21" s="61"/>
      <c r="O21" s="61">
        <f>IFERROR(_xlfn.XLOOKUP(A21,'درآمد ناشی از تغییر قیمت اوراق '!$A$9:$A$32,'درآمد ناشی از تغییر قیمت اوراق '!$Q$9:$Q$32),0)</f>
        <v>0</v>
      </c>
      <c r="P21" s="61"/>
      <c r="Q21" s="61">
        <f>IFERROR(_xlfn.XLOOKUP(A21,'درآمد ناشی از فروش '!$A$9:$A$38,'درآمد ناشی از فروش '!$Q$9:$Q$38),0)</f>
        <v>482893666</v>
      </c>
      <c r="R21" s="61"/>
      <c r="S21" s="61">
        <f t="shared" si="2"/>
        <v>482893666</v>
      </c>
      <c r="U21" s="62">
        <f>S21/'جمع درآمدها'!$J$5</f>
        <v>3.873226623226839E-4</v>
      </c>
      <c r="W21" s="164"/>
      <c r="X21"/>
      <c r="Y21" s="52"/>
    </row>
    <row r="22" spans="1:25" s="60" customFormat="1" ht="51" customHeight="1" x14ac:dyDescent="1.05">
      <c r="A22" s="150" t="s">
        <v>66</v>
      </c>
      <c r="B22" s="150"/>
      <c r="C22" s="61">
        <v>0</v>
      </c>
      <c r="D22" s="61"/>
      <c r="E22" s="61">
        <f>IFERROR(_xlfn.XLOOKUP(A22,'درآمد ناشی از تغییر قیمت اوراق '!$A$9:$A$32,'درآمد ناشی از تغییر قیمت اوراق '!$I$9:$I$32),0)</f>
        <v>34294725000</v>
      </c>
      <c r="F22" s="61"/>
      <c r="G22" s="61">
        <f>IFERROR(_xlfn.XLOOKUP(A22,'درآمد ناشی از فروش '!$A$9:$A$38,'درآمد ناشی از فروش '!$I$9:$I$38),0)</f>
        <v>0</v>
      </c>
      <c r="H22" s="61"/>
      <c r="I22" s="61">
        <f t="shared" si="0"/>
        <v>34294725000</v>
      </c>
      <c r="K22" s="62">
        <f t="shared" si="1"/>
        <v>-0.15865739954791233</v>
      </c>
      <c r="M22" s="61">
        <f>IFERROR(_xlfn.XLOOKUP(A22,'درآمد سود سهام '!$A$9:$A$28,'درآمد سود سهام '!$S$9:$S$28),0)</f>
        <v>0</v>
      </c>
      <c r="N22" s="61"/>
      <c r="O22" s="61">
        <f>IFERROR(_xlfn.XLOOKUP(A22,'درآمد ناشی از تغییر قیمت اوراق '!$A$9:$A$32,'درآمد ناشی از تغییر قیمت اوراق '!$Q$9:$Q$32),0)</f>
        <v>157988506693</v>
      </c>
      <c r="P22" s="61"/>
      <c r="Q22" s="61">
        <f>IFERROR(_xlfn.XLOOKUP(A22,'درآمد ناشی از فروش '!$A$9:$A$38,'درآمد ناشی از فروش '!$Q$9:$Q$38),0)</f>
        <v>-407648131</v>
      </c>
      <c r="R22" s="61"/>
      <c r="S22" s="61">
        <f t="shared" si="2"/>
        <v>157580858562</v>
      </c>
      <c r="U22" s="62">
        <f>S22/'جمع درآمدها'!$J$5</f>
        <v>0.12639353540273635</v>
      </c>
      <c r="W22" s="164"/>
      <c r="X22"/>
      <c r="Y22" s="52"/>
    </row>
    <row r="23" spans="1:25" s="60" customFormat="1" ht="51" customHeight="1" x14ac:dyDescent="1.05">
      <c r="A23" s="150" t="s">
        <v>89</v>
      </c>
      <c r="B23" s="150"/>
      <c r="C23" s="61">
        <v>0</v>
      </c>
      <c r="D23" s="61"/>
      <c r="E23" s="61">
        <f>IFERROR(_xlfn.XLOOKUP(A23,'درآمد ناشی از تغییر قیمت اوراق '!$A$9:$A$32,'درآمد ناشی از تغییر قیمت اوراق '!$I$9:$I$32),0)</f>
        <v>0</v>
      </c>
      <c r="F23" s="61"/>
      <c r="G23" s="61">
        <f>IFERROR(_xlfn.XLOOKUP(A23,'درآمد ناشی از فروش '!$A$9:$A$38,'درآمد ناشی از فروش '!$I$9:$I$38),0)</f>
        <v>0</v>
      </c>
      <c r="H23" s="61"/>
      <c r="I23" s="61">
        <f t="shared" si="0"/>
        <v>0</v>
      </c>
      <c r="K23" s="62">
        <f t="shared" si="1"/>
        <v>0</v>
      </c>
      <c r="M23" s="61">
        <f>IFERROR(_xlfn.XLOOKUP(A23,'درآمد سود سهام '!$A$9:$A$28,'درآمد سود سهام '!$S$9:$S$28),0)</f>
        <v>54000000000</v>
      </c>
      <c r="N23" s="61"/>
      <c r="O23" s="61">
        <f>IFERROR(_xlfn.XLOOKUP(A23,'درآمد ناشی از تغییر قیمت اوراق '!$A$9:$A$32,'درآمد ناشی از تغییر قیمت اوراق '!$Q$9:$Q$32),0)</f>
        <v>15636122057</v>
      </c>
      <c r="P23" s="61"/>
      <c r="Q23" s="61">
        <f>IFERROR(_xlfn.XLOOKUP(A23,'درآمد ناشی از فروش '!$A$9:$A$38,'درآمد ناشی از فروش '!$Q$9:$Q$38),0)</f>
        <v>5356368369</v>
      </c>
      <c r="R23" s="61"/>
      <c r="S23" s="61">
        <f t="shared" si="2"/>
        <v>74992490426</v>
      </c>
      <c r="U23" s="62">
        <f>S23/'جمع درآمدها'!$J$5</f>
        <v>6.0150490866050628E-2</v>
      </c>
      <c r="W23" s="164"/>
      <c r="X23"/>
      <c r="Y23" s="52"/>
    </row>
    <row r="24" spans="1:25" s="60" customFormat="1" ht="51" customHeight="1" x14ac:dyDescent="1.05">
      <c r="A24" s="150" t="s">
        <v>102</v>
      </c>
      <c r="B24" s="150"/>
      <c r="C24" s="61">
        <v>0</v>
      </c>
      <c r="D24" s="61"/>
      <c r="E24" s="61">
        <f>IFERROR(_xlfn.XLOOKUP(A24,'درآمد ناشی از تغییر قیمت اوراق '!$A$9:$A$32,'درآمد ناشی از تغییر قیمت اوراق '!$I$9:$I$32),0)</f>
        <v>-6016583888</v>
      </c>
      <c r="F24" s="61"/>
      <c r="G24" s="61">
        <f>IFERROR(_xlfn.XLOOKUP(A24,'درآمد ناشی از فروش '!$A$9:$A$38,'درآمد ناشی از فروش '!$I$9:$I$38),0)</f>
        <v>33590367</v>
      </c>
      <c r="H24" s="61"/>
      <c r="I24" s="61">
        <f t="shared" si="0"/>
        <v>-5982993521</v>
      </c>
      <c r="K24" s="62">
        <f t="shared" si="1"/>
        <v>2.7679072905639798E-2</v>
      </c>
      <c r="M24" s="61">
        <f>IFERROR(_xlfn.XLOOKUP(A24,'درآمد سود سهام '!$A$9:$A$28,'درآمد سود سهام '!$S$9:$S$28),0)</f>
        <v>4940000000</v>
      </c>
      <c r="N24" s="61"/>
      <c r="O24" s="61">
        <f>IFERROR(_xlfn.XLOOKUP(A24,'درآمد ناشی از تغییر قیمت اوراق '!$A$9:$A$32,'درآمد ناشی از تغییر قیمت اوراق '!$Q$9:$Q$32),0)</f>
        <v>31315048880</v>
      </c>
      <c r="P24" s="61"/>
      <c r="Q24" s="61">
        <f>IFERROR(_xlfn.XLOOKUP(A24,'درآمد ناشی از فروش '!$A$9:$A$38,'درآمد ناشی از فروش '!$Q$9:$Q$38),0)</f>
        <v>6361743510</v>
      </c>
      <c r="R24" s="61"/>
      <c r="S24" s="61">
        <f t="shared" si="2"/>
        <v>42616792390</v>
      </c>
      <c r="U24" s="62">
        <f>S24/'جمع درآمدها'!$J$5</f>
        <v>3.4182369018996191E-2</v>
      </c>
      <c r="W24" s="164"/>
      <c r="X24"/>
      <c r="Y24" s="52"/>
    </row>
    <row r="25" spans="1:25" s="60" customFormat="1" ht="51" customHeight="1" x14ac:dyDescent="1.05">
      <c r="A25" s="150" t="s">
        <v>87</v>
      </c>
      <c r="B25" s="150"/>
      <c r="C25" s="61">
        <v>0</v>
      </c>
      <c r="D25" s="61"/>
      <c r="E25" s="61">
        <f>IFERROR(_xlfn.XLOOKUP(A25,'درآمد ناشی از تغییر قیمت اوراق '!$A$9:$A$32,'درآمد ناشی از تغییر قیمت اوراق '!$I$9:$I$32),0)</f>
        <v>0</v>
      </c>
      <c r="F25" s="61"/>
      <c r="G25" s="61">
        <f>IFERROR(_xlfn.XLOOKUP(A25,'درآمد ناشی از فروش '!$A$9:$A$38,'درآمد ناشی از فروش '!$I$9:$I$38),0)</f>
        <v>0</v>
      </c>
      <c r="H25" s="61"/>
      <c r="I25" s="61">
        <f t="shared" si="0"/>
        <v>0</v>
      </c>
      <c r="K25" s="62">
        <f t="shared" si="1"/>
        <v>0</v>
      </c>
      <c r="M25" s="61">
        <f>IFERROR(_xlfn.XLOOKUP(A25,'درآمد سود سهام '!$A$9:$A$28,'درآمد سود سهام '!$S$9:$S$28),0)</f>
        <v>19600000000</v>
      </c>
      <c r="N25" s="61"/>
      <c r="O25" s="61">
        <f>IFERROR(_xlfn.XLOOKUP(A25,'درآمد ناشی از تغییر قیمت اوراق '!$A$9:$A$32,'درآمد ناشی از تغییر قیمت اوراق '!$Q$9:$Q$32),0)</f>
        <v>0</v>
      </c>
      <c r="P25" s="61"/>
      <c r="Q25" s="61">
        <f>IFERROR(_xlfn.XLOOKUP(A25,'درآمد ناشی از فروش '!$A$9:$A$38,'درآمد ناشی از فروش '!$Q$9:$Q$38),0)</f>
        <v>19289226337</v>
      </c>
      <c r="R25" s="61"/>
      <c r="S25" s="61">
        <f t="shared" si="2"/>
        <v>38889226337</v>
      </c>
      <c r="U25" s="62">
        <f>S25/'جمع درآمدها'!$J$5</f>
        <v>3.1192537283179601E-2</v>
      </c>
      <c r="W25" s="164"/>
      <c r="X25"/>
      <c r="Y25" s="52"/>
    </row>
    <row r="26" spans="1:25" s="60" customFormat="1" ht="51" customHeight="1" x14ac:dyDescent="1.05">
      <c r="A26" s="150" t="s">
        <v>82</v>
      </c>
      <c r="B26" s="150"/>
      <c r="C26" s="61">
        <v>0</v>
      </c>
      <c r="D26" s="61"/>
      <c r="E26" s="61">
        <f>IFERROR(_xlfn.XLOOKUP(A26,'درآمد ناشی از تغییر قیمت اوراق '!$A$9:$A$32,'درآمد ناشی از تغییر قیمت اوراق '!$I$9:$I$32),0)</f>
        <v>0</v>
      </c>
      <c r="F26" s="61"/>
      <c r="G26" s="61">
        <f>IFERROR(_xlfn.XLOOKUP(A26,'درآمد ناشی از فروش '!$A$9:$A$38,'درآمد ناشی از فروش '!$I$9:$I$38),0)</f>
        <v>0</v>
      </c>
      <c r="H26" s="61"/>
      <c r="I26" s="61">
        <f t="shared" si="0"/>
        <v>0</v>
      </c>
      <c r="K26" s="62">
        <f t="shared" si="1"/>
        <v>0</v>
      </c>
      <c r="M26" s="61">
        <f>IFERROR(_xlfn.XLOOKUP(A26,'درآمد سود سهام '!$A$9:$A$28,'درآمد سود سهام '!$S$9:$S$28),0)</f>
        <v>0</v>
      </c>
      <c r="N26" s="61"/>
      <c r="O26" s="61">
        <f>IFERROR(_xlfn.XLOOKUP(A26,'درآمد ناشی از تغییر قیمت اوراق '!$A$9:$A$32,'درآمد ناشی از تغییر قیمت اوراق '!$Q$9:$Q$32),0)</f>
        <v>0</v>
      </c>
      <c r="P26" s="61"/>
      <c r="Q26" s="61">
        <f>IFERROR(_xlfn.XLOOKUP(A26,'درآمد ناشی از فروش '!$A$9:$A$38,'درآمد ناشی از فروش '!$Q$9:$Q$38),0)</f>
        <v>-11250</v>
      </c>
      <c r="R26" s="61"/>
      <c r="S26" s="61">
        <f t="shared" si="2"/>
        <v>-11250</v>
      </c>
      <c r="U26" s="62">
        <f>S26/'جمع درآمدها'!$J$5</f>
        <v>-9.023477129497478E-9</v>
      </c>
      <c r="W26" s="164"/>
      <c r="X26"/>
      <c r="Y26" s="52"/>
    </row>
    <row r="27" spans="1:25" s="60" customFormat="1" ht="51" customHeight="1" x14ac:dyDescent="1.05">
      <c r="A27" s="150" t="s">
        <v>99</v>
      </c>
      <c r="B27" s="150"/>
      <c r="C27" s="61">
        <v>0</v>
      </c>
      <c r="D27" s="61"/>
      <c r="E27" s="61">
        <f>IFERROR(_xlfn.XLOOKUP(A27,'درآمد ناشی از تغییر قیمت اوراق '!$A$9:$A$32,'درآمد ناشی از تغییر قیمت اوراق '!$I$9:$I$32),0)</f>
        <v>-586887120</v>
      </c>
      <c r="F27" s="61"/>
      <c r="G27" s="61">
        <f>IFERROR(_xlfn.XLOOKUP(A27,'درآمد ناشی از فروش '!$A$9:$A$38,'درآمد ناشی از فروش '!$I$9:$I$38),0)</f>
        <v>0</v>
      </c>
      <c r="H27" s="61"/>
      <c r="I27" s="61">
        <f t="shared" si="0"/>
        <v>-586887120</v>
      </c>
      <c r="K27" s="62">
        <f t="shared" si="1"/>
        <v>2.7151109766112304E-3</v>
      </c>
      <c r="M27" s="61">
        <f>IFERROR(_xlfn.XLOOKUP(A27,'درآمد سود سهام '!$A$9:$A$28,'درآمد سود سهام '!$S$9:$S$28),0)</f>
        <v>360000000</v>
      </c>
      <c r="N27" s="61"/>
      <c r="O27" s="61">
        <f>IFERROR(_xlfn.XLOOKUP(A27,'درآمد ناشی از تغییر قیمت اوراق '!$A$9:$A$32,'درآمد ناشی از تغییر قیمت اوراق '!$Q$9:$Q$32),0)</f>
        <v>-1421889117</v>
      </c>
      <c r="P27" s="61"/>
      <c r="Q27" s="61">
        <f>IFERROR(_xlfn.XLOOKUP(A27,'درآمد ناشی از فروش '!$A$9:$A$38,'درآمد ناشی از فروش '!$Q$9:$Q$38),0)</f>
        <v>6538574</v>
      </c>
      <c r="R27" s="61"/>
      <c r="S27" s="61">
        <f t="shared" si="2"/>
        <v>-1055350543</v>
      </c>
      <c r="U27" s="62">
        <f>S27/'جمع درآمدها'!$J$5</f>
        <v>-8.4648279896562182E-4</v>
      </c>
      <c r="W27" s="164"/>
      <c r="X27"/>
      <c r="Y27" s="52"/>
    </row>
    <row r="28" spans="1:25" s="60" customFormat="1" ht="51" customHeight="1" x14ac:dyDescent="1.05">
      <c r="A28" s="150" t="s">
        <v>141</v>
      </c>
      <c r="B28" s="150"/>
      <c r="C28" s="61">
        <v>0</v>
      </c>
      <c r="D28" s="61"/>
      <c r="E28" s="61">
        <f>IFERROR(_xlfn.XLOOKUP(A28,'درآمد ناشی از تغییر قیمت اوراق '!$A$9:$A$32,'درآمد ناشی از تغییر قیمت اوراق '!$I$9:$I$32),0)</f>
        <v>0</v>
      </c>
      <c r="F28" s="61"/>
      <c r="G28" s="61">
        <f>IFERROR(_xlfn.XLOOKUP(A28,'درآمد ناشی از فروش '!$A$9:$A$38,'درآمد ناشی از فروش '!$I$9:$I$38),0)</f>
        <v>0</v>
      </c>
      <c r="H28" s="61"/>
      <c r="I28" s="61">
        <f t="shared" si="0"/>
        <v>0</v>
      </c>
      <c r="K28" s="62">
        <f t="shared" si="1"/>
        <v>0</v>
      </c>
      <c r="M28" s="61">
        <f>IFERROR(_xlfn.XLOOKUP(A28,'درآمد سود سهام '!$A$9:$A$28,'درآمد سود سهام '!$S$9:$S$28),0)</f>
        <v>0</v>
      </c>
      <c r="N28" s="61"/>
      <c r="O28" s="61">
        <f>IFERROR(_xlfn.XLOOKUP(A28,'درآمد ناشی از تغییر قیمت اوراق '!$A$9:$A$32,'درآمد ناشی از تغییر قیمت اوراق '!$Q$9:$Q$32),0)</f>
        <v>0</v>
      </c>
      <c r="P28" s="61"/>
      <c r="Q28" s="61">
        <f>IFERROR(_xlfn.XLOOKUP(A28,'درآمد ناشی از فروش '!$A$9:$A$38,'درآمد ناشی از فروش '!$Q$9:$Q$38),0)</f>
        <v>52796673</v>
      </c>
      <c r="R28" s="61"/>
      <c r="S28" s="61">
        <f t="shared" si="2"/>
        <v>52796673</v>
      </c>
      <c r="U28" s="62">
        <f>S28/'جمع درآمدها'!$J$5</f>
        <v>4.2347517451471733E-5</v>
      </c>
      <c r="W28" s="164"/>
      <c r="X28"/>
      <c r="Y28" s="52"/>
    </row>
    <row r="29" spans="1:25" s="60" customFormat="1" ht="51" customHeight="1" x14ac:dyDescent="1.05">
      <c r="A29" s="150" t="s">
        <v>86</v>
      </c>
      <c r="B29" s="150"/>
      <c r="C29" s="61">
        <v>0</v>
      </c>
      <c r="D29" s="61"/>
      <c r="E29" s="61">
        <f>IFERROR(_xlfn.XLOOKUP(A29,'درآمد ناشی از تغییر قیمت اوراق '!$A$9:$A$32,'درآمد ناشی از تغییر قیمت اوراق '!$I$9:$I$32),0)</f>
        <v>0</v>
      </c>
      <c r="F29" s="61"/>
      <c r="G29" s="61">
        <f>IFERROR(_xlfn.XLOOKUP(A29,'درآمد ناشی از فروش '!$A$9:$A$38,'درآمد ناشی از فروش '!$I$9:$I$38),0)</f>
        <v>0</v>
      </c>
      <c r="H29" s="61"/>
      <c r="I29" s="61">
        <f t="shared" si="0"/>
        <v>0</v>
      </c>
      <c r="K29" s="62">
        <f t="shared" si="1"/>
        <v>0</v>
      </c>
      <c r="M29" s="61">
        <f>IFERROR(_xlfn.XLOOKUP(A29,'درآمد سود سهام '!$A$9:$A$28,'درآمد سود سهام '!$S$9:$S$28),0)</f>
        <v>29328000000</v>
      </c>
      <c r="N29" s="61"/>
      <c r="O29" s="61">
        <f>IFERROR(_xlfn.XLOOKUP(A29,'درآمد ناشی از تغییر قیمت اوراق '!$A$9:$A$32,'درآمد ناشی از تغییر قیمت اوراق '!$Q$9:$Q$32),0)</f>
        <v>0</v>
      </c>
      <c r="P29" s="61"/>
      <c r="Q29" s="61">
        <f>IFERROR(_xlfn.XLOOKUP(A29,'درآمد ناشی از فروش '!$A$9:$A$38,'درآمد ناشی از فروش '!$Q$9:$Q$38),0)</f>
        <v>-53849178842</v>
      </c>
      <c r="R29" s="61"/>
      <c r="S29" s="61">
        <f t="shared" si="2"/>
        <v>-24521178842</v>
      </c>
      <c r="U29" s="62">
        <f>S29/'جمع درآمدها'!$J$5</f>
        <v>-1.9668115241698175E-2</v>
      </c>
      <c r="W29" s="164"/>
      <c r="X29"/>
      <c r="Y29" s="52"/>
    </row>
    <row r="30" spans="1:25" s="60" customFormat="1" ht="51" customHeight="1" x14ac:dyDescent="1.05">
      <c r="A30" s="150" t="s">
        <v>103</v>
      </c>
      <c r="B30" s="150"/>
      <c r="C30" s="61">
        <v>0</v>
      </c>
      <c r="D30" s="61"/>
      <c r="E30" s="61">
        <f>IFERROR(_xlfn.XLOOKUP(A30,'درآمد ناشی از تغییر قیمت اوراق '!$A$9:$A$32,'درآمد ناشی از تغییر قیمت اوراق '!$I$9:$I$32),0)</f>
        <v>0</v>
      </c>
      <c r="F30" s="61"/>
      <c r="G30" s="61">
        <f>IFERROR(_xlfn.XLOOKUP(A30,'درآمد ناشی از فروش '!$A$9:$A$38,'درآمد ناشی از فروش '!$I$9:$I$38),0)</f>
        <v>0</v>
      </c>
      <c r="H30" s="61"/>
      <c r="I30" s="61">
        <f t="shared" si="0"/>
        <v>0</v>
      </c>
      <c r="K30" s="62">
        <f t="shared" si="1"/>
        <v>0</v>
      </c>
      <c r="M30" s="61">
        <f>IFERROR(_xlfn.XLOOKUP(A30,'درآمد سود سهام '!$A$9:$A$28,'درآمد سود سهام '!$S$9:$S$28),0)</f>
        <v>847000000</v>
      </c>
      <c r="N30" s="61"/>
      <c r="O30" s="61">
        <f>IFERROR(_xlfn.XLOOKUP(A30,'درآمد ناشی از تغییر قیمت اوراق '!$A$9:$A$32,'درآمد ناشی از تغییر قیمت اوراق '!$Q$9:$Q$32),0)</f>
        <v>0</v>
      </c>
      <c r="P30" s="61"/>
      <c r="Q30" s="61">
        <f>IFERROR(_xlfn.XLOOKUP(A30,'درآمد ناشی از فروش '!$A$9:$A$38,'درآمد ناشی از فروش '!$Q$9:$Q$38),0)</f>
        <v>-8150039366</v>
      </c>
      <c r="R30" s="61"/>
      <c r="S30" s="61">
        <f t="shared" si="2"/>
        <v>-7303039366</v>
      </c>
      <c r="U30" s="62">
        <f>S30/'جمع درآمدها'!$J$5</f>
        <v>-5.857671883992957E-3</v>
      </c>
      <c r="W30" s="164"/>
      <c r="X30"/>
      <c r="Y30" s="52"/>
    </row>
    <row r="31" spans="1:25" s="60" customFormat="1" ht="51" customHeight="1" x14ac:dyDescent="1.05">
      <c r="A31" s="150" t="s">
        <v>81</v>
      </c>
      <c r="B31" s="150"/>
      <c r="C31" s="61">
        <v>0</v>
      </c>
      <c r="D31" s="61"/>
      <c r="E31" s="61">
        <f>IFERROR(_xlfn.XLOOKUP(A31,'درآمد ناشی از تغییر قیمت اوراق '!$A$9:$A$32,'درآمد ناشی از تغییر قیمت اوراق '!$I$9:$I$32),0)</f>
        <v>0</v>
      </c>
      <c r="F31" s="61"/>
      <c r="G31" s="61">
        <f>IFERROR(_xlfn.XLOOKUP(A31,'درآمد ناشی از فروش '!$A$9:$A$38,'درآمد ناشی از فروش '!$I$9:$I$38),0)</f>
        <v>0</v>
      </c>
      <c r="H31" s="61"/>
      <c r="I31" s="61">
        <f t="shared" si="0"/>
        <v>0</v>
      </c>
      <c r="K31" s="62">
        <f t="shared" si="1"/>
        <v>0</v>
      </c>
      <c r="M31" s="61">
        <f>IFERROR(_xlfn.XLOOKUP(A31,'درآمد سود سهام '!$A$9:$A$28,'درآمد سود سهام '!$S$9:$S$28),0)</f>
        <v>0</v>
      </c>
      <c r="N31" s="61"/>
      <c r="O31" s="61">
        <f>IFERROR(_xlfn.XLOOKUP(A31,'درآمد ناشی از تغییر قیمت اوراق '!$A$9:$A$32,'درآمد ناشی از تغییر قیمت اوراق '!$Q$9:$Q$32),0)</f>
        <v>0</v>
      </c>
      <c r="P31" s="61"/>
      <c r="Q31" s="61">
        <f>IFERROR(_xlfn.XLOOKUP(A31,'درآمد ناشی از فروش '!$A$9:$A$38,'درآمد ناشی از فروش '!$Q$9:$Q$38),0)</f>
        <v>-9066155978</v>
      </c>
      <c r="R31" s="61"/>
      <c r="S31" s="61">
        <f t="shared" si="2"/>
        <v>-9066155978</v>
      </c>
      <c r="U31" s="62">
        <f>S31/'جمع درآمدها'!$J$5</f>
        <v>-7.2718445439946527E-3</v>
      </c>
      <c r="W31" s="164"/>
      <c r="X31"/>
      <c r="Y31" s="52"/>
    </row>
    <row r="32" spans="1:25" s="60" customFormat="1" ht="51" customHeight="1" x14ac:dyDescent="1.05">
      <c r="A32" s="150" t="s">
        <v>79</v>
      </c>
      <c r="B32" s="150"/>
      <c r="C32" s="61">
        <v>0</v>
      </c>
      <c r="D32" s="61"/>
      <c r="E32" s="61">
        <f>IFERROR(_xlfn.XLOOKUP(A32,'درآمد ناشی از تغییر قیمت اوراق '!$A$9:$A$32,'درآمد ناشی از تغییر قیمت اوراق '!$I$9:$I$32),0)</f>
        <v>-55657272263</v>
      </c>
      <c r="F32" s="61"/>
      <c r="G32" s="61">
        <f>IFERROR(_xlfn.XLOOKUP(A32,'درآمد ناشی از فروش '!$A$9:$A$38,'درآمد ناشی از فروش '!$I$9:$I$38),0)</f>
        <v>35703007711</v>
      </c>
      <c r="H32" s="61"/>
      <c r="I32" s="61">
        <f t="shared" si="0"/>
        <v>-19954264552</v>
      </c>
      <c r="K32" s="62">
        <f t="shared" si="1"/>
        <v>9.2314247270138719E-2</v>
      </c>
      <c r="M32" s="61">
        <f>IFERROR(_xlfn.XLOOKUP(A32,'درآمد سود سهام '!$A$9:$A$28,'درآمد سود سهام '!$S$9:$S$28),0)</f>
        <v>34465000000</v>
      </c>
      <c r="N32" s="61"/>
      <c r="O32" s="61">
        <f>IFERROR(_xlfn.XLOOKUP(A32,'درآمد ناشی از تغییر قیمت اوراق '!$A$9:$A$32,'درآمد ناشی از تغییر قیمت اوراق '!$Q$9:$Q$32),0)</f>
        <v>98019783353</v>
      </c>
      <c r="P32" s="61"/>
      <c r="Q32" s="61">
        <f>IFERROR(_xlfn.XLOOKUP(A32,'درآمد ناشی از فروش '!$A$9:$A$38,'درآمد ناشی از فروش '!$Q$9:$Q$38),0)</f>
        <v>35829130443</v>
      </c>
      <c r="R32" s="61"/>
      <c r="S32" s="61">
        <f t="shared" si="2"/>
        <v>168313913796</v>
      </c>
      <c r="U32" s="62">
        <f>S32/'جمع درآمدها'!$J$5</f>
        <v>0.13500237793017031</v>
      </c>
      <c r="W32" s="164"/>
      <c r="X32"/>
      <c r="Y32" s="52"/>
    </row>
    <row r="33" spans="1:27" s="60" customFormat="1" ht="51" customHeight="1" x14ac:dyDescent="1.05">
      <c r="A33" s="150" t="s">
        <v>67</v>
      </c>
      <c r="B33" s="150"/>
      <c r="C33" s="61">
        <v>0</v>
      </c>
      <c r="D33" s="61"/>
      <c r="E33" s="61">
        <f>IFERROR(_xlfn.XLOOKUP(A33,'درآمد ناشی از تغییر قیمت اوراق '!$A$9:$A$32,'درآمد ناشی از تغییر قیمت اوراق '!$I$9:$I$32),0)</f>
        <v>0</v>
      </c>
      <c r="F33" s="61"/>
      <c r="G33" s="61">
        <f>IFERROR(_xlfn.XLOOKUP(A33,'درآمد ناشی از فروش '!$A$9:$A$38,'درآمد ناشی از فروش '!$I$9:$I$38),0)</f>
        <v>0</v>
      </c>
      <c r="H33" s="61"/>
      <c r="I33" s="61">
        <f t="shared" si="0"/>
        <v>0</v>
      </c>
      <c r="K33" s="62">
        <f t="shared" si="1"/>
        <v>0</v>
      </c>
      <c r="M33" s="61">
        <f>IFERROR(_xlfn.XLOOKUP(A33,'درآمد سود سهام '!$A$9:$A$28,'درآمد سود سهام '!$S$9:$S$28),0)</f>
        <v>1148000000</v>
      </c>
      <c r="N33" s="61"/>
      <c r="O33" s="61">
        <f>IFERROR(_xlfn.XLOOKUP(A33,'درآمد ناشی از تغییر قیمت اوراق '!$A$9:$A$32,'درآمد ناشی از تغییر قیمت اوراق '!$Q$9:$Q$32),0)</f>
        <v>0</v>
      </c>
      <c r="P33" s="61"/>
      <c r="Q33" s="61">
        <f>IFERROR(_xlfn.XLOOKUP(A33,'درآمد ناشی از فروش '!$A$9:$A$38,'درآمد ناشی از فروش '!$Q$9:$Q$38),0)</f>
        <v>-10874770427</v>
      </c>
      <c r="R33" s="61"/>
      <c r="S33" s="61">
        <f t="shared" si="2"/>
        <v>-9726770427</v>
      </c>
      <c r="U33" s="62">
        <f>S33/'جمع درآمدها'!$J$5</f>
        <v>-7.8017147103917267E-3</v>
      </c>
      <c r="W33" s="164"/>
      <c r="X33"/>
      <c r="Y33" s="52"/>
    </row>
    <row r="34" spans="1:27" s="52" customFormat="1" ht="51" customHeight="1" x14ac:dyDescent="1.05">
      <c r="A34" s="150" t="s">
        <v>68</v>
      </c>
      <c r="B34" s="150"/>
      <c r="C34" s="61">
        <v>0</v>
      </c>
      <c r="D34" s="61"/>
      <c r="E34" s="61">
        <f>IFERROR(_xlfn.XLOOKUP(A34,'درآمد ناشی از تغییر قیمت اوراق '!$A$9:$A$32,'درآمد ناشی از تغییر قیمت اوراق '!$I$9:$I$32),0)</f>
        <v>-8796208988</v>
      </c>
      <c r="F34" s="61"/>
      <c r="G34" s="61">
        <f>IFERROR(_xlfn.XLOOKUP(A34,'درآمد ناشی از فروش '!$A$9:$A$38,'درآمد ناشی از فروش '!$I$9:$I$38),0)</f>
        <v>0</v>
      </c>
      <c r="H34" s="61"/>
      <c r="I34" s="61">
        <f t="shared" si="0"/>
        <v>-8796208988</v>
      </c>
      <c r="K34" s="62">
        <f t="shared" si="1"/>
        <v>4.0693828100853813E-2</v>
      </c>
      <c r="M34" s="61">
        <f>IFERROR(_xlfn.XLOOKUP(A34,'درآمد سود سهام '!$A$9:$A$28,'درآمد سود سهام '!$S$9:$S$28),0)</f>
        <v>2544000000</v>
      </c>
      <c r="O34" s="61">
        <f>IFERROR(_xlfn.XLOOKUP(A34,'درآمد ناشی از تغییر قیمت اوراق '!$A$9:$A$32,'درآمد ناشی از تغییر قیمت اوراق '!$Q$9:$Q$32),0)</f>
        <v>-8118155620</v>
      </c>
      <c r="P34" s="61"/>
      <c r="Q34" s="61">
        <f>IFERROR(_xlfn.XLOOKUP(A34,'درآمد ناشی از فروش '!$A$9:$A$38,'درآمد ناشی از فروش '!$Q$9:$Q$38),0)</f>
        <v>-648583624</v>
      </c>
      <c r="S34" s="61">
        <f t="shared" si="2"/>
        <v>-6222739244</v>
      </c>
      <c r="U34" s="62">
        <f>S34/'جمع درآمدها'!$J$5</f>
        <v>-4.9911773556498154E-3</v>
      </c>
      <c r="V34" s="60"/>
      <c r="X34"/>
      <c r="AA34" s="66">
        <f>SUM(W34:Z34)</f>
        <v>0</v>
      </c>
    </row>
    <row r="35" spans="1:27" s="52" customFormat="1" ht="51" customHeight="1" x14ac:dyDescent="1.05">
      <c r="A35" s="150" t="s">
        <v>78</v>
      </c>
      <c r="B35" s="150"/>
      <c r="C35" s="61">
        <v>0</v>
      </c>
      <c r="D35" s="61"/>
      <c r="E35" s="61">
        <f>IFERROR(_xlfn.XLOOKUP(A35,'درآمد ناشی از تغییر قیمت اوراق '!$A$9:$A$32,'درآمد ناشی از تغییر قیمت اوراق '!$I$9:$I$32),0)</f>
        <v>-25242388040</v>
      </c>
      <c r="F35" s="61"/>
      <c r="G35" s="61">
        <f>IFERROR(_xlfn.XLOOKUP(A35,'درآمد ناشی از فروش '!$A$9:$A$38,'درآمد ناشی از فروش '!$I$9:$I$38),0)</f>
        <v>4886745469</v>
      </c>
      <c r="H35" s="61"/>
      <c r="I35" s="61">
        <f t="shared" si="0"/>
        <v>-20355642571</v>
      </c>
      <c r="J35" s="60"/>
      <c r="K35" s="62">
        <f t="shared" si="1"/>
        <v>9.4171139043734586E-2</v>
      </c>
      <c r="L35" s="60"/>
      <c r="M35" s="61">
        <f>IFERROR(_xlfn.XLOOKUP(A35,'درآمد سود سهام '!$A$9:$A$28,'درآمد سود سهام '!$S$9:$S$28),0)</f>
        <v>11310000000</v>
      </c>
      <c r="O35" s="61">
        <f>IFERROR(_xlfn.XLOOKUP(A35,'درآمد ناشی از تغییر قیمت اوراق '!$A$9:$A$32,'درآمد ناشی از تغییر قیمت اوراق '!$Q$9:$Q$32),0)</f>
        <v>6593146894</v>
      </c>
      <c r="P35" s="61"/>
      <c r="Q35" s="61">
        <f>IFERROR(_xlfn.XLOOKUP(A35,'درآمد ناشی از فروش '!$A$9:$A$38,'درآمد ناشی از فروش '!$Q$9:$Q$38),0)</f>
        <v>-4746578505</v>
      </c>
      <c r="R35" s="142"/>
      <c r="S35" s="61">
        <f t="shared" si="2"/>
        <v>13156568389</v>
      </c>
      <c r="T35" s="60"/>
      <c r="U35" s="62">
        <f>S35/'جمع درآمدها'!$J$5</f>
        <v>1.055271057429431E-2</v>
      </c>
      <c r="V35" s="60"/>
      <c r="X35"/>
      <c r="AA35" s="66"/>
    </row>
    <row r="36" spans="1:27" s="52" customFormat="1" ht="51" customHeight="1" x14ac:dyDescent="1.05">
      <c r="A36" s="150" t="s">
        <v>140</v>
      </c>
      <c r="B36" s="150"/>
      <c r="C36" s="61">
        <v>0</v>
      </c>
      <c r="D36" s="61"/>
      <c r="E36" s="61">
        <f>IFERROR(_xlfn.XLOOKUP(A36,'درآمد ناشی از تغییر قیمت اوراق '!$A$9:$A$32,'درآمد ناشی از تغییر قیمت اوراق '!$I$9:$I$32),0)</f>
        <v>0</v>
      </c>
      <c r="F36" s="61"/>
      <c r="G36" s="61">
        <f>IFERROR(_xlfn.XLOOKUP(A36,'درآمد ناشی از فروش '!$A$9:$A$38,'درآمد ناشی از فروش '!$I$9:$I$38),0)</f>
        <v>0</v>
      </c>
      <c r="H36" s="61"/>
      <c r="I36" s="61">
        <f t="shared" si="0"/>
        <v>0</v>
      </c>
      <c r="J36" s="60"/>
      <c r="K36" s="62">
        <f t="shared" si="1"/>
        <v>0</v>
      </c>
      <c r="L36" s="60"/>
      <c r="M36" s="61">
        <f>IFERROR(_xlfn.XLOOKUP(A36,'درآمد سود سهام '!$A$9:$A$28,'درآمد سود سهام '!$S$9:$S$28),0)</f>
        <v>0</v>
      </c>
      <c r="O36" s="61">
        <f>IFERROR(_xlfn.XLOOKUP(A36,'درآمد ناشی از تغییر قیمت اوراق '!$A$9:$A$32,'درآمد ناشی از تغییر قیمت اوراق '!$Q$9:$Q$32),0)</f>
        <v>0</v>
      </c>
      <c r="P36" s="61"/>
      <c r="Q36" s="61">
        <f>IFERROR(_xlfn.XLOOKUP(A36,'درآمد ناشی از فروش '!$A$9:$A$38,'درآمد ناشی از فروش '!$Q$9:$Q$38),0)</f>
        <v>563723</v>
      </c>
      <c r="R36" s="142"/>
      <c r="S36" s="61">
        <f t="shared" si="2"/>
        <v>563723</v>
      </c>
      <c r="T36" s="60"/>
      <c r="U36" s="62">
        <f>S36/'جمع درآمدها'!$J$5</f>
        <v>4.521548086997073E-7</v>
      </c>
      <c r="V36" s="60"/>
      <c r="X36"/>
      <c r="AA36" s="66"/>
    </row>
    <row r="37" spans="1:27" s="142" customFormat="1" ht="51" customHeight="1" x14ac:dyDescent="1.05">
      <c r="A37" s="150" t="s">
        <v>101</v>
      </c>
      <c r="B37" s="150"/>
      <c r="C37" s="61">
        <v>0</v>
      </c>
      <c r="D37" s="61"/>
      <c r="E37" s="61">
        <f>IFERROR(_xlfn.XLOOKUP(A37,'درآمد ناشی از تغییر قیمت اوراق '!$A$9:$A$32,'درآمد ناشی از تغییر قیمت اوراق '!$I$9:$I$32),0)</f>
        <v>-10109592635</v>
      </c>
      <c r="F37" s="61"/>
      <c r="G37" s="61">
        <f>IFERROR(_xlfn.XLOOKUP(A37,'درآمد ناشی از فروش '!$A$9:$A$38,'درآمد ناشی از فروش '!$I$9:$I$38),0)</f>
        <v>-607638544</v>
      </c>
      <c r="H37" s="61"/>
      <c r="I37" s="61">
        <f t="shared" si="0"/>
        <v>-10717231179</v>
      </c>
      <c r="K37" s="62">
        <f t="shared" si="1"/>
        <v>4.9581037002452907E-2</v>
      </c>
      <c r="M37" s="61">
        <f>IFERROR(_xlfn.XLOOKUP(A37,'درآمد سود سهام '!$A$9:$A$28,'درآمد سود سهام '!$S$9:$S$28),0)</f>
        <v>19152000000</v>
      </c>
      <c r="O37" s="61">
        <f>IFERROR(_xlfn.XLOOKUP(A37,'درآمد ناشی از تغییر قیمت اوراق '!$A$9:$A$32,'درآمد ناشی از تغییر قیمت اوراق '!$Q$9:$Q$32),0)</f>
        <v>-47707735152</v>
      </c>
      <c r="P37" s="61"/>
      <c r="Q37" s="61">
        <f>IFERROR(_xlfn.XLOOKUP(A37,'درآمد ناشی از فروش '!$A$9:$A$38,'درآمد ناشی از فروش '!$Q$9:$Q$38),0)</f>
        <v>-3242658733</v>
      </c>
      <c r="S37" s="61">
        <f t="shared" si="2"/>
        <v>-31798393885</v>
      </c>
      <c r="U37" s="62">
        <f>S37/'جمع درآمدها'!$J$5</f>
        <v>-2.5505073775648885E-2</v>
      </c>
      <c r="X37"/>
    </row>
    <row r="38" spans="1:27" s="67" customFormat="1" ht="51" customHeight="1" x14ac:dyDescent="1.05">
      <c r="A38" s="150" t="s">
        <v>106</v>
      </c>
      <c r="B38" s="150"/>
      <c r="C38" s="61">
        <v>0</v>
      </c>
      <c r="D38" s="61"/>
      <c r="E38" s="61">
        <f>IFERROR(_xlfn.XLOOKUP(A38,'درآمد ناشی از تغییر قیمت اوراق '!$A$9:$A$32,'درآمد ناشی از تغییر قیمت اوراق '!$I$9:$I$32),0)</f>
        <v>0</v>
      </c>
      <c r="F38" s="61"/>
      <c r="G38" s="61">
        <f>IFERROR(_xlfn.XLOOKUP(A38,'درآمد ناشی از فروش '!$A$9:$A$38,'درآمد ناشی از فروش '!$I$9:$I$38),0)</f>
        <v>0</v>
      </c>
      <c r="H38" s="61"/>
      <c r="I38" s="61">
        <f t="shared" si="0"/>
        <v>0</v>
      </c>
      <c r="K38" s="62">
        <f t="shared" si="1"/>
        <v>0</v>
      </c>
      <c r="M38" s="61">
        <f>IFERROR(_xlfn.XLOOKUP(A38,'درآمد سود سهام '!$A$9:$A$28,'درآمد سود سهام '!$S$9:$S$28),0)</f>
        <v>0</v>
      </c>
      <c r="O38" s="61">
        <f>IFERROR(_xlfn.XLOOKUP(A38,'درآمد ناشی از تغییر قیمت اوراق '!$A$9:$A$32,'درآمد ناشی از تغییر قیمت اوراق '!$Q$9:$Q$32),0)</f>
        <v>0</v>
      </c>
      <c r="P38" s="61"/>
      <c r="Q38" s="61">
        <f>IFERROR(_xlfn.XLOOKUP(A38,'درآمد ناشی از فروش '!$A$9:$A$38,'درآمد ناشی از فروش '!$Q$9:$Q$38),0)</f>
        <v>0</v>
      </c>
      <c r="S38" s="61">
        <f t="shared" si="2"/>
        <v>0</v>
      </c>
      <c r="U38" s="62">
        <f>S38/'جمع درآمدها'!$J$5</f>
        <v>0</v>
      </c>
      <c r="X38"/>
    </row>
    <row r="39" spans="1:27" s="67" customFormat="1" ht="42.75" x14ac:dyDescent="1.05">
      <c r="A39" s="150" t="s">
        <v>64</v>
      </c>
      <c r="B39" s="150"/>
      <c r="C39" s="61">
        <v>0</v>
      </c>
      <c r="D39" s="61"/>
      <c r="E39" s="61">
        <f>IFERROR(_xlfn.XLOOKUP(A39,'درآمد ناشی از تغییر قیمت اوراق '!$A$9:$A$32,'درآمد ناشی از تغییر قیمت اوراق '!$I$9:$I$32),0)</f>
        <v>0</v>
      </c>
      <c r="F39" s="61"/>
      <c r="G39" s="61">
        <f>IFERROR(_xlfn.XLOOKUP(A39,'درآمد ناشی از فروش '!$A$9:$A$38,'درآمد ناشی از فروش '!$I$9:$I$38),0)</f>
        <v>0</v>
      </c>
      <c r="H39" s="61"/>
      <c r="I39" s="61">
        <f t="shared" si="0"/>
        <v>0</v>
      </c>
      <c r="K39" s="62">
        <f t="shared" si="1"/>
        <v>0</v>
      </c>
      <c r="M39" s="61">
        <f>IFERROR(_xlfn.XLOOKUP(A39,'درآمد سود سهام '!$A$9:$A$28,'درآمد سود سهام '!$S$9:$S$28),0)</f>
        <v>0</v>
      </c>
      <c r="O39" s="61">
        <f>IFERROR(_xlfn.XLOOKUP(A39,'درآمد ناشی از تغییر قیمت اوراق '!$A$9:$A$32,'درآمد ناشی از تغییر قیمت اوراق '!$Q$9:$Q$32),0)</f>
        <v>0</v>
      </c>
      <c r="P39" s="61"/>
      <c r="Q39" s="61">
        <f>IFERROR(_xlfn.XLOOKUP(A39,'درآمد ناشی از فروش '!$A$9:$A$38,'درآمد ناشی از فروش '!$Q$9:$Q$38),0)</f>
        <v>590727092</v>
      </c>
      <c r="S39" s="61">
        <f t="shared" si="2"/>
        <v>590727092</v>
      </c>
      <c r="U39" s="62">
        <f>S39/'جمع درآمدها'!$J$5</f>
        <v>4.7381443594991579E-4</v>
      </c>
      <c r="X39"/>
    </row>
    <row r="40" spans="1:27" s="67" customFormat="1" ht="42.75" x14ac:dyDescent="1.05">
      <c r="A40" s="150" t="s">
        <v>133</v>
      </c>
      <c r="B40" s="150"/>
      <c r="C40" s="61">
        <v>0</v>
      </c>
      <c r="D40" s="61"/>
      <c r="E40" s="61">
        <f>IFERROR(_xlfn.XLOOKUP(A40,'درآمد ناشی از تغییر قیمت اوراق '!$A$9:$A$32,'درآمد ناشی از تغییر قیمت اوراق '!$I$9:$I$32),0)</f>
        <v>0</v>
      </c>
      <c r="F40" s="61"/>
      <c r="G40" s="61">
        <f>IFERROR(_xlfn.XLOOKUP(A40,'درآمد ناشی از فروش '!$A$9:$A$38,'درآمد ناشی از فروش '!$I$9:$I$38),0)</f>
        <v>0</v>
      </c>
      <c r="H40" s="61"/>
      <c r="I40" s="61">
        <f t="shared" si="0"/>
        <v>0</v>
      </c>
      <c r="K40" s="62">
        <f t="shared" si="1"/>
        <v>0</v>
      </c>
      <c r="M40" s="61">
        <f>IFERROR(_xlfn.XLOOKUP(A40,'درآمد سود سهام '!$A$9:$A$28,'درآمد سود سهام '!$S$9:$S$28),0)</f>
        <v>14736875000</v>
      </c>
      <c r="O40" s="61">
        <f>IFERROR(_xlfn.XLOOKUP(A40,'درآمد ناشی از تغییر قیمت اوراق '!$A$9:$A$32,'درآمد ناشی از تغییر قیمت اوراق '!$Q$9:$Q$32),0)</f>
        <v>0</v>
      </c>
      <c r="P40" s="61"/>
      <c r="Q40" s="61">
        <f>IFERROR(_xlfn.XLOOKUP(A40,'درآمد ناشی از فروش '!$A$9:$A$38,'درآمد ناشی از فروش '!$Q$9:$Q$38),0)</f>
        <v>0</v>
      </c>
      <c r="S40" s="61">
        <f t="shared" si="2"/>
        <v>14736875000</v>
      </c>
      <c r="U40" s="62">
        <f>S40/'جمع درآمدها'!$J$5</f>
        <v>1.1820253735356724E-2</v>
      </c>
      <c r="X40"/>
    </row>
    <row r="41" spans="1:27" s="67" customFormat="1" ht="42.75" x14ac:dyDescent="1.05">
      <c r="A41" s="150" t="s">
        <v>132</v>
      </c>
      <c r="B41" s="150"/>
      <c r="C41" s="61">
        <v>0</v>
      </c>
      <c r="D41" s="61"/>
      <c r="E41" s="61">
        <f>IFERROR(_xlfn.XLOOKUP(A41,'درآمد ناشی از تغییر قیمت اوراق '!$A$9:$A$32,'درآمد ناشی از تغییر قیمت اوراق '!$I$9:$I$32),0)</f>
        <v>-20246810400</v>
      </c>
      <c r="F41" s="61"/>
      <c r="G41" s="61">
        <f>IFERROR(_xlfn.XLOOKUP(A41,'درآمد ناشی از فروش '!$A$9:$A$38,'درآمد ناشی از فروش '!$I$9:$I$38),0)</f>
        <v>0</v>
      </c>
      <c r="H41" s="61"/>
      <c r="I41" s="61">
        <f t="shared" si="0"/>
        <v>-20246810400</v>
      </c>
      <c r="K41" s="62">
        <f t="shared" si="1"/>
        <v>9.3667649680924017E-2</v>
      </c>
      <c r="M41" s="61">
        <f>IFERROR(_xlfn.XLOOKUP(A41,'درآمد سود سهام '!$A$9:$A$28,'درآمد سود سهام '!$S$9:$S$28),0)</f>
        <v>0</v>
      </c>
      <c r="O41" s="61">
        <f>IFERROR(_xlfn.XLOOKUP(A41,'درآمد ناشی از تغییر قیمت اوراق '!$A$9:$A$32,'درآمد ناشی از تغییر قیمت اوراق '!$Q$9:$Q$32),0)</f>
        <v>3456219196</v>
      </c>
      <c r="P41" s="61"/>
      <c r="Q41" s="61">
        <f>IFERROR(_xlfn.XLOOKUP(A41,'درآمد ناشی از فروش '!$A$9:$A$38,'درآمد ناشی از فروش '!$Q$9:$Q$38),0)</f>
        <v>0</v>
      </c>
      <c r="S41" s="61">
        <f t="shared" si="2"/>
        <v>3456219196</v>
      </c>
      <c r="U41" s="62">
        <f>S41/'جمع درآمدها'!$J$5</f>
        <v>2.7721879884121032E-3</v>
      </c>
      <c r="X41"/>
    </row>
    <row r="42" spans="1:27" s="67" customFormat="1" ht="42.75" x14ac:dyDescent="1.05">
      <c r="A42" s="150" t="s">
        <v>143</v>
      </c>
      <c r="B42" s="150"/>
      <c r="C42" s="61">
        <v>0</v>
      </c>
      <c r="D42" s="61"/>
      <c r="E42" s="61">
        <f>IFERROR(_xlfn.XLOOKUP(A42,'درآمد ناشی از تغییر قیمت اوراق '!$A$9:$A$32,'درآمد ناشی از تغییر قیمت اوراق '!$I$9:$I$32),0)</f>
        <v>-974169000</v>
      </c>
      <c r="F42" s="61"/>
      <c r="G42" s="61">
        <f>IFERROR(_xlfn.XLOOKUP(A42,'درآمد ناشی از فروش '!$A$9:$A$38,'درآمد ناشی از فروش '!$I$9:$I$38),0)</f>
        <v>0</v>
      </c>
      <c r="H42" s="61"/>
      <c r="I42" s="61">
        <f t="shared" si="0"/>
        <v>-974169000</v>
      </c>
      <c r="K42" s="62">
        <f t="shared" si="1"/>
        <v>4.5067899002015684E-3</v>
      </c>
      <c r="M42" s="61">
        <f>IFERROR(_xlfn.XLOOKUP(A42,'درآمد سود سهام '!$A$9:$A$28,'درآمد سود سهام '!$S$9:$S$28),0)</f>
        <v>0</v>
      </c>
      <c r="O42" s="61">
        <f>IFERROR(_xlfn.XLOOKUP(A42,'درآمد ناشی از تغییر قیمت اوراق '!$A$9:$A$32,'درآمد ناشی از تغییر قیمت اوراق '!$Q$9:$Q$32),0)</f>
        <v>2918884670</v>
      </c>
      <c r="P42" s="61"/>
      <c r="Q42" s="61">
        <f>IFERROR(_xlfn.XLOOKUP(A42,'درآمد ناشی از فروش '!$A$9:$A$38,'درآمد ناشی از فروش '!$Q$9:$Q$38),0)</f>
        <v>0</v>
      </c>
      <c r="S42" s="61">
        <f t="shared" si="2"/>
        <v>2918884670</v>
      </c>
      <c r="U42" s="62">
        <f>S42/'جمع درآمدها'!$J$5</f>
        <v>2.3411990278565152E-3</v>
      </c>
      <c r="X42"/>
    </row>
    <row r="43" spans="1:27" s="67" customFormat="1" ht="42.75" x14ac:dyDescent="1.05">
      <c r="A43" s="150" t="s">
        <v>146</v>
      </c>
      <c r="B43" s="150"/>
      <c r="C43" s="61">
        <v>0</v>
      </c>
      <c r="D43" s="61"/>
      <c r="E43" s="61">
        <f>IFERROR(_xlfn.XLOOKUP(A43,'درآمد ناشی از تغییر قیمت اوراق '!$A$9:$A$32,'درآمد ناشی از تغییر قیمت اوراق '!$I$9:$I$32),0)</f>
        <v>-143143200</v>
      </c>
      <c r="F43" s="61"/>
      <c r="G43" s="61">
        <f>IFERROR(_xlfn.XLOOKUP(A43,'درآمد ناشی از فروش '!$A$9:$A$38,'درآمد ناشی از فروش '!$I$9:$I$38),0)</f>
        <v>0</v>
      </c>
      <c r="H43" s="61"/>
      <c r="I43" s="61">
        <f t="shared" si="0"/>
        <v>-143143200</v>
      </c>
      <c r="K43" s="62">
        <f t="shared" si="1"/>
        <v>6.6222218941737324E-4</v>
      </c>
      <c r="M43" s="61">
        <f>IFERROR(_xlfn.XLOOKUP(A43,'درآمد سود سهام '!$A$9:$A$28,'درآمد سود سهام '!$S$9:$S$28),0)</f>
        <v>792401628</v>
      </c>
      <c r="O43" s="61">
        <f>IFERROR(_xlfn.XLOOKUP(A43,'درآمد ناشی از تغییر قیمت اوراق '!$A$9:$A$32,'درآمد ناشی از تغییر قیمت اوراق '!$Q$9:$Q$32),0)</f>
        <v>790134321</v>
      </c>
      <c r="P43" s="61"/>
      <c r="Q43" s="61">
        <f>IFERROR(_xlfn.XLOOKUP(A43,'درآمد ناشی از فروش '!$A$9:$A$38,'درآمد ناشی از فروش '!$Q$9:$Q$38),0)</f>
        <v>0</v>
      </c>
      <c r="S43" s="61">
        <f t="shared" si="2"/>
        <v>1582535949</v>
      </c>
      <c r="U43" s="62">
        <f>S43/'جمع درآمدها'!$J$5</f>
        <v>1.2693312837696966E-3</v>
      </c>
      <c r="X43"/>
    </row>
    <row r="44" spans="1:27" s="67" customFormat="1" ht="42.75" x14ac:dyDescent="1.05">
      <c r="A44" s="150" t="s">
        <v>152</v>
      </c>
      <c r="B44" s="150"/>
      <c r="C44" s="61">
        <v>0</v>
      </c>
      <c r="D44" s="61"/>
      <c r="E44" s="61">
        <f>IFERROR(_xlfn.XLOOKUP(A44,'درآمد ناشی از تغییر قیمت اوراق '!$A$9:$A$32,'درآمد ناشی از تغییر قیمت اوراق '!$I$9:$I$32),0)</f>
        <v>-640168200</v>
      </c>
      <c r="F44" s="61"/>
      <c r="G44" s="61">
        <f>IFERROR(_xlfn.XLOOKUP(A44,'درآمد ناشی از فروش '!$A$9:$A$38,'درآمد ناشی از فروش '!$I$9:$I$38),0)</f>
        <v>0</v>
      </c>
      <c r="H44" s="61"/>
      <c r="I44" s="61">
        <f t="shared" si="0"/>
        <v>-640168200</v>
      </c>
      <c r="K44" s="62">
        <f t="shared" si="1"/>
        <v>2.9616047915610303E-3</v>
      </c>
      <c r="M44" s="61">
        <f>IFERROR(_xlfn.XLOOKUP(A44,'درآمد سود سهام '!$A$9:$A$28,'درآمد سود سهام '!$S$9:$S$28),0)</f>
        <v>0</v>
      </c>
      <c r="O44" s="61">
        <f>IFERROR(_xlfn.XLOOKUP(A44,'درآمد ناشی از تغییر قیمت اوراق '!$A$9:$A$32,'درآمد ناشی از تغییر قیمت اوراق '!$Q$9:$Q$32),0)</f>
        <v>5900987281</v>
      </c>
      <c r="P44" s="61"/>
      <c r="Q44" s="61">
        <f>IFERROR(_xlfn.XLOOKUP(A44,'درآمد ناشی از فروش '!$A$9:$A$38,'درآمد ناشی از فروش '!$Q$9:$Q$38),0)</f>
        <v>0</v>
      </c>
      <c r="S44" s="61">
        <f t="shared" si="2"/>
        <v>5900987281</v>
      </c>
      <c r="U44" s="62">
        <f>S44/'جمع درآمدها'!$J$5</f>
        <v>4.7331043352496901E-3</v>
      </c>
      <c r="X44"/>
    </row>
    <row r="45" spans="1:27" s="67" customFormat="1" ht="42.75" x14ac:dyDescent="1.05">
      <c r="A45" s="150" t="s">
        <v>163</v>
      </c>
      <c r="B45" s="150"/>
      <c r="C45" s="61">
        <v>0</v>
      </c>
      <c r="D45" s="61"/>
      <c r="E45" s="61">
        <f>IFERROR(_xlfn.XLOOKUP(A45,'درآمد ناشی از تغییر قیمت اوراق '!$A$9:$A$32,'درآمد ناشی از تغییر قیمت اوراق '!$I$9:$I$32),0)</f>
        <v>0</v>
      </c>
      <c r="F45" s="61"/>
      <c r="G45" s="61">
        <f>IFERROR(_xlfn.XLOOKUP(A45,'درآمد ناشی از فروش '!$A$9:$A$38,'درآمد ناشی از فروش '!$I$9:$I$38),0)</f>
        <v>5064487226</v>
      </c>
      <c r="H45" s="61"/>
      <c r="I45" s="61">
        <f>C45+E45+G45</f>
        <v>5064487226</v>
      </c>
      <c r="K45" s="62">
        <f t="shared" si="1"/>
        <v>-2.3429794912214058E-2</v>
      </c>
      <c r="M45" s="61">
        <f>IFERROR(_xlfn.XLOOKUP(A45,'درآمد سود سهام '!$A$9:$A$28,'درآمد سود سهام '!$S$9:$S$28),0)</f>
        <v>0</v>
      </c>
      <c r="O45" s="61">
        <f>IFERROR(_xlfn.XLOOKUP(A45,'درآمد ناشی از تغییر قیمت اوراق '!$A$9:$A$32,'درآمد ناشی از تغییر قیمت اوراق '!$Q$9:$Q$32),0)</f>
        <v>0</v>
      </c>
      <c r="P45" s="61"/>
      <c r="Q45" s="61">
        <f>IFERROR(_xlfn.XLOOKUP(A45,'درآمد ناشی از فروش '!$A$9:$A$38,'درآمد ناشی از فروش '!$Q$9:$Q$38),0)</f>
        <v>6294119866</v>
      </c>
      <c r="S45" s="61">
        <f t="shared" si="2"/>
        <v>6294119866</v>
      </c>
      <c r="U45" s="62">
        <f>S45/'جمع درآمدها'!$J$5</f>
        <v>5.0484308143259318E-3</v>
      </c>
      <c r="X45"/>
    </row>
    <row r="46" spans="1:27" s="67" customFormat="1" ht="42.75" x14ac:dyDescent="1.05">
      <c r="A46" s="150" t="s">
        <v>159</v>
      </c>
      <c r="B46" s="150"/>
      <c r="C46" s="61">
        <v>0</v>
      </c>
      <c r="D46" s="61"/>
      <c r="E46" s="61">
        <f>IFERROR(_xlfn.XLOOKUP(A46,'درآمد ناشی از تغییر قیمت اوراق '!$A$9:$A$32,'درآمد ناشی از تغییر قیمت اوراق '!$I$9:$I$32),0)</f>
        <v>-1149026900</v>
      </c>
      <c r="F46" s="61"/>
      <c r="G46" s="61">
        <f>IFERROR(_xlfn.XLOOKUP(A46,'درآمد ناشی از فروش '!$A$9:$A$38,'درآمد ناشی از فروش '!$I$9:$I$38),0)</f>
        <v>0</v>
      </c>
      <c r="H46" s="61"/>
      <c r="I46" s="61"/>
      <c r="K46" s="62"/>
      <c r="M46" s="61">
        <f>IFERROR(_xlfn.XLOOKUP(A46,'درآمد سود سهام '!$A$9:$A$28,'درآمد سود سهام '!$S$9:$S$28),0)</f>
        <v>0</v>
      </c>
      <c r="O46" s="61">
        <f>IFERROR(_xlfn.XLOOKUP(A46,'درآمد ناشی از تغییر قیمت اوراق '!$A$9:$A$32,'درآمد ناشی از تغییر قیمت اوراق '!$Q$9:$Q$32),0)</f>
        <v>-1149026900</v>
      </c>
      <c r="P46" s="61"/>
      <c r="Q46" s="61">
        <f>IFERROR(_xlfn.XLOOKUP(A46,'درآمد ناشی از فروش '!$A$9:$A$38,'درآمد ناشی از فروش '!$Q$9:$Q$38),0)</f>
        <v>0</v>
      </c>
      <c r="S46" s="61"/>
      <c r="U46" s="62"/>
      <c r="X46"/>
    </row>
    <row r="47" spans="1:27" s="67" customFormat="1" ht="42.75" x14ac:dyDescent="1.05">
      <c r="A47" s="150" t="s">
        <v>149</v>
      </c>
      <c r="B47" s="150"/>
      <c r="C47" s="61">
        <v>0</v>
      </c>
      <c r="D47" s="61"/>
      <c r="E47" s="61">
        <f>IFERROR(_xlfn.XLOOKUP(A47,'درآمد ناشی از تغییر قیمت اوراق '!$A$9:$A$32,'درآمد ناشی از تغییر قیمت اوراق '!$I$9:$I$32),0)</f>
        <v>-3178174108</v>
      </c>
      <c r="F47" s="61"/>
      <c r="G47" s="61">
        <f>IFERROR(_xlfn.XLOOKUP(A47,'درآمد ناشی از فروش '!$A$9:$A$38,'درآمد ناشی از فروش '!$I$9:$I$38),0)</f>
        <v>0</v>
      </c>
      <c r="H47" s="61"/>
      <c r="I47" s="61">
        <f t="shared" si="0"/>
        <v>-3178174108</v>
      </c>
      <c r="K47" s="62">
        <f t="shared" si="1"/>
        <v>1.4703160304851137E-2</v>
      </c>
      <c r="M47" s="61">
        <f>IFERROR(_xlfn.XLOOKUP(A47,'درآمد سود سهام '!$A$9:$A$28,'درآمد سود سهام '!$S$9:$S$28),0)</f>
        <v>0</v>
      </c>
      <c r="O47" s="61">
        <f>IFERROR(_xlfn.XLOOKUP(A47,'درآمد ناشی از تغییر قیمت اوراق '!$A$9:$A$32,'درآمد ناشی از تغییر قیمت اوراق '!$Q$9:$Q$32),0)</f>
        <v>-8090731559</v>
      </c>
      <c r="P47" s="61"/>
      <c r="Q47" s="61">
        <f>IFERROR(_xlfn.XLOOKUP(A47,'درآمد ناشی از فروش '!$A$9:$A$38,'درآمد ناشی از فروش '!$Q$9:$Q$38),0)</f>
        <v>0</v>
      </c>
      <c r="S47" s="61">
        <f t="shared" si="2"/>
        <v>-8090731559</v>
      </c>
      <c r="U47" s="62">
        <f>S47/'جمع درآمدها'!$J$5</f>
        <v>-6.4894694385368868E-3</v>
      </c>
      <c r="X47"/>
    </row>
    <row r="48" spans="1:27" s="67" customFormat="1" ht="43.5" thickBot="1" x14ac:dyDescent="1.1000000000000001">
      <c r="C48" s="238">
        <f>SUM(C10:C47)</f>
        <v>42104246210</v>
      </c>
      <c r="D48" s="238">
        <f>SUM(D10:D43)</f>
        <v>0</v>
      </c>
      <c r="E48" s="238">
        <f>SUM(E10:E47)</f>
        <v>-321768691835</v>
      </c>
      <c r="F48" s="238">
        <f>SUM(F10:F43)</f>
        <v>0</v>
      </c>
      <c r="G48" s="238">
        <f>SUM(G10:G47)</f>
        <v>58561473335</v>
      </c>
      <c r="H48" s="238">
        <f>SUM(H10:H43)</f>
        <v>0</v>
      </c>
      <c r="I48" s="238">
        <f>SUM(I10:I47)</f>
        <v>-219953945390</v>
      </c>
      <c r="J48" s="64">
        <f>SUM(J10:J43)</f>
        <v>0</v>
      </c>
      <c r="K48" s="208">
        <f>SUM(K10:K47)</f>
        <v>1.0175710986421649</v>
      </c>
      <c r="L48" s="64">
        <f>SUM(L10:L43)</f>
        <v>0</v>
      </c>
      <c r="M48" s="64">
        <f>SUM(M10:M47)</f>
        <v>376925522838</v>
      </c>
      <c r="N48" s="64">
        <f>SUM(N10:N43)</f>
        <v>0</v>
      </c>
      <c r="O48" s="64">
        <f>SUM(O10:O47)</f>
        <v>681521732453</v>
      </c>
      <c r="P48" s="64">
        <f>SUM(P10:P43)</f>
        <v>0</v>
      </c>
      <c r="Q48" s="64">
        <f>SUM(Q10:Q47)</f>
        <v>165375420504</v>
      </c>
      <c r="R48" s="64">
        <f>SUM(R10:R43)</f>
        <v>0</v>
      </c>
      <c r="S48" s="64">
        <f>SUM(S10:S47)</f>
        <v>1224971702695</v>
      </c>
      <c r="T48" s="60"/>
      <c r="U48" s="65">
        <f>SUM(U10:U47)</f>
        <v>0.98253370164888143</v>
      </c>
      <c r="X48"/>
    </row>
    <row r="49" spans="1:24" s="67" customFormat="1" ht="37.5" thickTop="1" x14ac:dyDescent="0.25">
      <c r="C49" s="239">
        <v>0</v>
      </c>
      <c r="D49" s="236"/>
      <c r="E49" s="236"/>
      <c r="F49" s="236"/>
      <c r="G49" s="236"/>
      <c r="H49" s="236"/>
      <c r="I49" s="236"/>
      <c r="X49"/>
    </row>
    <row r="50" spans="1:24" s="67" customFormat="1" ht="36.75" x14ac:dyDescent="0.25">
      <c r="C50" s="239"/>
      <c r="D50" s="236"/>
      <c r="E50" s="236"/>
      <c r="F50" s="236"/>
      <c r="G50" s="236"/>
      <c r="H50" s="236"/>
      <c r="I50" s="236"/>
      <c r="X50"/>
    </row>
    <row r="51" spans="1:24" s="67" customFormat="1" ht="36.75" x14ac:dyDescent="0.25">
      <c r="C51" s="239"/>
      <c r="D51" s="236"/>
      <c r="E51" s="236"/>
      <c r="F51" s="236"/>
      <c r="G51" s="236"/>
      <c r="H51" s="236"/>
      <c r="I51" s="236"/>
      <c r="X51"/>
    </row>
    <row r="52" spans="1:24" s="67" customFormat="1" ht="36.75" x14ac:dyDescent="0.25">
      <c r="C52" s="239"/>
      <c r="D52" s="236"/>
      <c r="E52" s="236"/>
      <c r="F52" s="236"/>
      <c r="G52" s="236"/>
      <c r="H52" s="236"/>
      <c r="I52" s="236"/>
      <c r="X52"/>
    </row>
    <row r="53" spans="1:24" s="67" customFormat="1" ht="36.75" x14ac:dyDescent="0.25">
      <c r="C53" s="239"/>
      <c r="D53" s="236"/>
      <c r="E53" s="236"/>
      <c r="F53" s="236"/>
      <c r="G53" s="236"/>
      <c r="H53" s="236"/>
      <c r="I53" s="236"/>
      <c r="X53"/>
    </row>
    <row r="54" spans="1:24" s="67" customFormat="1" ht="36.75" x14ac:dyDescent="0.25">
      <c r="C54" s="239"/>
      <c r="D54" s="236"/>
      <c r="E54" s="236"/>
      <c r="F54" s="236"/>
      <c r="G54" s="236"/>
      <c r="H54" s="236"/>
      <c r="I54" s="236"/>
      <c r="X54"/>
    </row>
    <row r="55" spans="1:24" s="67" customFormat="1" ht="36.75" x14ac:dyDescent="0.25">
      <c r="C55" s="239"/>
      <c r="D55" s="236"/>
      <c r="E55" s="236"/>
      <c r="F55" s="236"/>
      <c r="G55" s="236"/>
      <c r="H55" s="236"/>
      <c r="I55" s="236"/>
      <c r="X55"/>
    </row>
    <row r="56" spans="1:24" s="67" customFormat="1" ht="36.75" x14ac:dyDescent="0.25">
      <c r="C56" s="239"/>
      <c r="D56" s="236"/>
      <c r="E56" s="236"/>
      <c r="F56" s="236"/>
      <c r="G56" s="236"/>
      <c r="H56" s="236"/>
      <c r="I56" s="236"/>
      <c r="X56"/>
    </row>
    <row r="57" spans="1:24" s="67" customFormat="1" ht="42.75" x14ac:dyDescent="1.05">
      <c r="A57" s="150"/>
      <c r="C57" s="239"/>
      <c r="D57" s="236"/>
      <c r="E57" s="236"/>
      <c r="F57" s="236"/>
      <c r="G57" s="236"/>
      <c r="H57" s="236"/>
      <c r="I57" s="236"/>
      <c r="X57"/>
    </row>
    <row r="58" spans="1:24" s="67" customFormat="1" ht="36.75" x14ac:dyDescent="0.65">
      <c r="C58" s="239"/>
      <c r="D58" s="94"/>
      <c r="E58" s="94"/>
      <c r="F58" s="94"/>
      <c r="G58" s="94"/>
      <c r="H58" s="94"/>
      <c r="I58" s="94"/>
      <c r="J58" s="40"/>
      <c r="K58" s="57"/>
      <c r="L58" s="40"/>
      <c r="M58" s="40"/>
      <c r="N58" s="40"/>
      <c r="O58" s="40"/>
      <c r="P58" s="40"/>
      <c r="Q58" s="40"/>
      <c r="R58" s="40"/>
      <c r="S58" s="40"/>
      <c r="T58" s="40"/>
      <c r="U58" s="57"/>
      <c r="X58"/>
    </row>
    <row r="59" spans="1:24" s="67" customFormat="1" ht="36.75" x14ac:dyDescent="0.65">
      <c r="C59" s="239"/>
      <c r="D59" s="94"/>
      <c r="E59" s="94"/>
      <c r="F59" s="94"/>
      <c r="G59" s="94"/>
      <c r="H59" s="94"/>
      <c r="I59" s="94"/>
      <c r="J59" s="40"/>
      <c r="K59" s="57"/>
      <c r="L59" s="40"/>
      <c r="M59" s="40"/>
      <c r="N59" s="40"/>
      <c r="O59" s="40"/>
      <c r="P59" s="40"/>
      <c r="Q59" s="40"/>
      <c r="R59" s="40"/>
      <c r="S59" s="40"/>
      <c r="T59" s="40"/>
      <c r="U59" s="57"/>
      <c r="X59"/>
    </row>
    <row r="60" spans="1:24" s="67" customFormat="1" ht="42.75" x14ac:dyDescent="1.05">
      <c r="A60" s="150"/>
      <c r="C60" s="239"/>
      <c r="D60" s="94"/>
      <c r="E60" s="94"/>
      <c r="F60" s="94"/>
      <c r="G60" s="94"/>
      <c r="H60" s="94"/>
      <c r="I60" s="94"/>
      <c r="J60" s="40"/>
      <c r="K60" s="57"/>
      <c r="L60" s="40"/>
      <c r="M60" s="40"/>
      <c r="N60" s="40"/>
      <c r="O60" s="40"/>
      <c r="P60" s="40"/>
      <c r="Q60" s="40"/>
      <c r="R60" s="40"/>
      <c r="S60" s="40"/>
      <c r="T60" s="40"/>
      <c r="U60" s="57"/>
      <c r="X60"/>
    </row>
    <row r="61" spans="1:24" s="67" customFormat="1" ht="36.75" x14ac:dyDescent="0.65">
      <c r="C61" s="239"/>
      <c r="D61" s="94"/>
      <c r="E61" s="94"/>
      <c r="F61" s="94"/>
      <c r="G61" s="94"/>
      <c r="H61" s="94"/>
      <c r="I61" s="94"/>
      <c r="J61" s="40"/>
      <c r="K61" s="57"/>
      <c r="L61" s="40"/>
      <c r="M61" s="40"/>
      <c r="N61" s="40"/>
      <c r="O61" s="40"/>
      <c r="P61" s="40"/>
      <c r="Q61" s="40"/>
      <c r="R61" s="40"/>
      <c r="S61" s="40"/>
      <c r="T61" s="40"/>
      <c r="U61" s="57"/>
      <c r="X61"/>
    </row>
    <row r="62" spans="1:24" s="67" customFormat="1" ht="36.75" x14ac:dyDescent="0.65">
      <c r="C62" s="239"/>
      <c r="D62" s="94"/>
      <c r="E62" s="94"/>
      <c r="F62" s="94"/>
      <c r="G62" s="94"/>
      <c r="H62" s="94"/>
      <c r="I62" s="94"/>
      <c r="J62" s="40"/>
      <c r="K62" s="57"/>
      <c r="L62" s="40"/>
      <c r="M62" s="40"/>
      <c r="N62" s="40"/>
      <c r="O62" s="40"/>
      <c r="P62" s="40"/>
      <c r="Q62" s="40"/>
      <c r="R62" s="40"/>
      <c r="S62" s="40"/>
      <c r="T62" s="40"/>
      <c r="U62" s="57"/>
      <c r="X62"/>
    </row>
    <row r="63" spans="1:24" s="67" customFormat="1" ht="36.75" x14ac:dyDescent="0.65">
      <c r="C63" s="239"/>
      <c r="D63" s="94"/>
      <c r="E63" s="94"/>
      <c r="F63" s="94"/>
      <c r="G63" s="94"/>
      <c r="H63" s="94"/>
      <c r="I63" s="94"/>
      <c r="J63" s="40"/>
      <c r="K63" s="57"/>
      <c r="L63" s="40"/>
      <c r="M63" s="40"/>
      <c r="N63" s="40"/>
      <c r="O63" s="40"/>
      <c r="P63" s="40"/>
      <c r="Q63" s="40"/>
      <c r="R63" s="40"/>
      <c r="S63" s="40"/>
      <c r="T63" s="40"/>
      <c r="U63" s="57"/>
    </row>
    <row r="64" spans="1:24" ht="36.75" x14ac:dyDescent="0.65">
      <c r="A64" s="67"/>
      <c r="C64" s="239"/>
    </row>
    <row r="65" spans="3:3" x14ac:dyDescent="0.65">
      <c r="C65" s="239"/>
    </row>
    <row r="66" spans="3:3" x14ac:dyDescent="0.65">
      <c r="C66" s="239"/>
    </row>
    <row r="67" spans="3:3" x14ac:dyDescent="0.65">
      <c r="C67" s="239"/>
    </row>
    <row r="68" spans="3:3" x14ac:dyDescent="0.65">
      <c r="C68" s="239"/>
    </row>
    <row r="69" spans="3:3" x14ac:dyDescent="0.65">
      <c r="C69" s="239"/>
    </row>
    <row r="70" spans="3:3" x14ac:dyDescent="0.65">
      <c r="C70" s="239"/>
    </row>
    <row r="71" spans="3:3" x14ac:dyDescent="0.65">
      <c r="C71" s="239"/>
    </row>
    <row r="72" spans="3:3" x14ac:dyDescent="0.65">
      <c r="C72" s="239"/>
    </row>
    <row r="73" spans="3:3" x14ac:dyDescent="0.65">
      <c r="C73" s="239"/>
    </row>
    <row r="74" spans="3:3" x14ac:dyDescent="0.65">
      <c r="C74" s="240"/>
    </row>
  </sheetData>
  <sortState xmlns:xlrd2="http://schemas.microsoft.com/office/spreadsheetml/2017/richdata2" ref="X16:X62">
    <sortCondition descending="1" ref="X16:X62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281" t="s">
        <v>51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1:18" ht="30" x14ac:dyDescent="0.65">
      <c r="A3" s="281" t="str">
        <f>'سرمایه‌گذاری در سهام '!A3:U3</f>
        <v>صورت وضعیت درآمدها</v>
      </c>
      <c r="B3" s="281"/>
      <c r="C3" s="281" t="s">
        <v>18</v>
      </c>
      <c r="D3" s="281" t="s">
        <v>18</v>
      </c>
      <c r="E3" s="281" t="s">
        <v>18</v>
      </c>
      <c r="F3" s="281" t="s">
        <v>18</v>
      </c>
      <c r="G3" s="281" t="s">
        <v>18</v>
      </c>
      <c r="H3" s="281"/>
      <c r="I3" s="281"/>
      <c r="J3" s="281"/>
      <c r="K3" s="281"/>
      <c r="L3" s="281"/>
      <c r="M3" s="281"/>
      <c r="N3" s="281"/>
      <c r="O3" s="281"/>
      <c r="P3" s="281"/>
      <c r="Q3" s="281"/>
    </row>
    <row r="4" spans="1:18" ht="30" x14ac:dyDescent="0.65">
      <c r="A4" s="281" t="str">
        <f>'سرمایه‌گذاری در سهام '!A4:U4</f>
        <v>برای ماه منتهی به 1403/11/30</v>
      </c>
      <c r="B4" s="281"/>
      <c r="C4" s="281">
        <f>'سرمایه‌گذاری در سهام '!A4:U4</f>
        <v>0</v>
      </c>
      <c r="D4" s="281" t="s">
        <v>46</v>
      </c>
      <c r="E4" s="281" t="s">
        <v>46</v>
      </c>
      <c r="F4" s="281" t="s">
        <v>46</v>
      </c>
      <c r="G4" s="281" t="s">
        <v>46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282" t="s">
        <v>62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281" t="s">
        <v>22</v>
      </c>
      <c r="C8" s="281" t="str">
        <f>'درآمد ناشی از فروش '!C7</f>
        <v>طی بهمن ماه</v>
      </c>
      <c r="D8" s="281" t="s">
        <v>20</v>
      </c>
      <c r="E8" s="281" t="s">
        <v>20</v>
      </c>
      <c r="F8" s="281" t="s">
        <v>20</v>
      </c>
      <c r="G8" s="281" t="s">
        <v>20</v>
      </c>
      <c r="H8" s="281" t="s">
        <v>20</v>
      </c>
      <c r="I8" s="281" t="s">
        <v>20</v>
      </c>
      <c r="K8" s="281" t="str">
        <f>'درآمد ناشی از فروش '!K7</f>
        <v>از ابتدای سال مالی تا پایان بهمن ماه</v>
      </c>
      <c r="L8" s="281" t="s">
        <v>21</v>
      </c>
      <c r="M8" s="281" t="s">
        <v>21</v>
      </c>
      <c r="N8" s="281" t="s">
        <v>21</v>
      </c>
      <c r="O8" s="281" t="s">
        <v>21</v>
      </c>
      <c r="P8" s="281" t="s">
        <v>21</v>
      </c>
      <c r="Q8" s="281" t="s">
        <v>21</v>
      </c>
    </row>
    <row r="9" spans="1:18" ht="72.75" customHeight="1" thickBot="1" x14ac:dyDescent="0.7">
      <c r="A9" s="281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7" zoomScaleNormal="100" zoomScaleSheetLayoutView="100" workbookViewId="0">
      <selection activeCell="E19" sqref="E19"/>
    </sheetView>
  </sheetViews>
  <sheetFormatPr defaultColWidth="9.140625" defaultRowHeight="22.5" x14ac:dyDescent="0.55000000000000004"/>
  <cols>
    <col min="1" max="1" width="26.140625" style="125" bestFit="1" customWidth="1"/>
    <col min="2" max="2" width="1" style="125" customWidth="1"/>
    <col min="3" max="3" width="32.5703125" style="125" bestFit="1" customWidth="1"/>
    <col min="4" max="4" width="1" style="125" customWidth="1"/>
    <col min="5" max="5" width="15.42578125" style="127" bestFit="1" customWidth="1"/>
    <col min="6" max="6" width="1" style="125" customWidth="1"/>
    <col min="7" max="7" width="32.5703125" style="125" bestFit="1" customWidth="1"/>
    <col min="8" max="8" width="1" style="125" customWidth="1"/>
    <col min="9" max="9" width="13.5703125" style="127" bestFit="1" customWidth="1"/>
    <col min="10" max="10" width="1" style="125" customWidth="1"/>
    <col min="11" max="11" width="9.140625" style="125" customWidth="1"/>
    <col min="12" max="16384" width="9.140625" style="125"/>
  </cols>
  <sheetData>
    <row r="2" spans="1:14" ht="24" x14ac:dyDescent="0.55000000000000004">
      <c r="A2" s="283" t="s">
        <v>51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4" ht="24" x14ac:dyDescent="0.55000000000000004">
      <c r="A3" s="283" t="str">
        <f>'سرمایه‌گذاری در اوراق بهادار '!A3:Q3</f>
        <v>صورت وضعیت درآمدها</v>
      </c>
      <c r="B3" s="283" t="s">
        <v>18</v>
      </c>
      <c r="C3" s="283" t="s">
        <v>18</v>
      </c>
      <c r="D3" s="283" t="s">
        <v>18</v>
      </c>
      <c r="E3" s="283"/>
      <c r="F3" s="283"/>
      <c r="G3" s="283"/>
      <c r="H3" s="283"/>
      <c r="I3" s="283"/>
      <c r="J3" s="283"/>
      <c r="K3" s="283"/>
    </row>
    <row r="4" spans="1:14" ht="26.25" x14ac:dyDescent="0.6">
      <c r="A4" s="270" t="str">
        <f>'سرمایه‌گذاری در اوراق بهادار '!A4:Q4</f>
        <v>برای ماه منتهی به 1403/11/30</v>
      </c>
      <c r="B4" s="270" t="s">
        <v>71</v>
      </c>
      <c r="C4" s="270" t="s">
        <v>0</v>
      </c>
      <c r="D4" s="270" t="s">
        <v>0</v>
      </c>
      <c r="E4" s="270"/>
      <c r="F4" s="270"/>
      <c r="G4" s="270"/>
      <c r="H4" s="270"/>
      <c r="I4" s="270"/>
      <c r="J4" s="270"/>
      <c r="K4" s="270"/>
      <c r="L4" s="83"/>
    </row>
    <row r="5" spans="1:14" ht="24" x14ac:dyDescent="0.55000000000000004">
      <c r="B5" s="126"/>
      <c r="C5" s="126"/>
      <c r="D5" s="126"/>
      <c r="E5" s="126"/>
      <c r="F5" s="126"/>
      <c r="G5" s="126"/>
    </row>
    <row r="6" spans="1:14" ht="28.5" x14ac:dyDescent="0.55000000000000004">
      <c r="A6" s="274" t="s">
        <v>61</v>
      </c>
      <c r="B6" s="274"/>
      <c r="C6" s="274"/>
      <c r="D6" s="274"/>
      <c r="E6" s="274"/>
      <c r="F6" s="274"/>
      <c r="G6" s="274"/>
      <c r="H6" s="274"/>
      <c r="I6" s="274"/>
      <c r="J6" s="274"/>
    </row>
    <row r="7" spans="1:14" ht="28.5" x14ac:dyDescent="0.55000000000000004">
      <c r="A7" s="90"/>
      <c r="B7" s="90"/>
      <c r="C7" s="90"/>
      <c r="D7" s="90"/>
      <c r="E7" s="128"/>
      <c r="F7" s="90"/>
      <c r="G7" s="90"/>
      <c r="H7" s="90"/>
      <c r="I7" s="128"/>
      <c r="J7" s="90"/>
    </row>
    <row r="8" spans="1:14" ht="24.75" thickBot="1" x14ac:dyDescent="0.6">
      <c r="A8" s="284" t="s">
        <v>41</v>
      </c>
      <c r="B8" s="284" t="s">
        <v>41</v>
      </c>
      <c r="C8" s="284" t="str">
        <f>'درآمد ناشی از فروش '!C7</f>
        <v>طی بهمن ماه</v>
      </c>
      <c r="D8" s="284" t="s">
        <v>20</v>
      </c>
      <c r="E8" s="284" t="s">
        <v>20</v>
      </c>
      <c r="G8" s="284" t="str">
        <f>'درآمد ناشی از فروش '!K7</f>
        <v>از ابتدای سال مالی تا پایان بهمن ماه</v>
      </c>
      <c r="H8" s="284" t="s">
        <v>21</v>
      </c>
      <c r="I8" s="284" t="s">
        <v>21</v>
      </c>
    </row>
    <row r="9" spans="1:14" ht="32.25" thickBot="1" x14ac:dyDescent="0.6">
      <c r="A9" s="129" t="s">
        <v>42</v>
      </c>
      <c r="C9" s="129" t="s">
        <v>43</v>
      </c>
      <c r="E9" s="130" t="s">
        <v>44</v>
      </c>
      <c r="G9" s="129" t="s">
        <v>43</v>
      </c>
      <c r="I9" s="130" t="s">
        <v>44</v>
      </c>
    </row>
    <row r="10" spans="1:14" ht="24.75" x14ac:dyDescent="0.6">
      <c r="A10" s="89" t="s">
        <v>49</v>
      </c>
      <c r="B10" s="89"/>
      <c r="C10" s="298">
        <v>3317977</v>
      </c>
      <c r="D10" s="131"/>
      <c r="E10" s="132">
        <f>C10/$C$15</f>
        <v>0.86222966132174128</v>
      </c>
      <c r="F10" s="131"/>
      <c r="G10" s="299">
        <v>698441483</v>
      </c>
      <c r="H10" s="131"/>
      <c r="I10" s="132">
        <f>G10/$G$15</f>
        <v>0.98543407121726678</v>
      </c>
      <c r="K10" s="133"/>
      <c r="L10" s="134"/>
      <c r="M10" s="133"/>
      <c r="N10" s="134"/>
    </row>
    <row r="11" spans="1:14" ht="24.75" x14ac:dyDescent="0.6">
      <c r="A11" s="89" t="s">
        <v>76</v>
      </c>
      <c r="B11" s="89"/>
      <c r="C11" s="298">
        <v>512579</v>
      </c>
      <c r="D11" s="131"/>
      <c r="E11" s="132">
        <f t="shared" ref="E11:E14" si="0">C11/$C$15</f>
        <v>0.13320189307238622</v>
      </c>
      <c r="F11" s="131"/>
      <c r="G11" s="298">
        <v>4477641</v>
      </c>
      <c r="H11" s="131"/>
      <c r="I11" s="132">
        <f t="shared" ref="I11:I14" si="1">G11/$G$15</f>
        <v>6.3175228096801822E-3</v>
      </c>
      <c r="K11" s="133"/>
      <c r="L11" s="134"/>
      <c r="M11" s="133"/>
      <c r="N11" s="134"/>
    </row>
    <row r="12" spans="1:14" ht="24.75" x14ac:dyDescent="0.6">
      <c r="A12" s="89" t="s">
        <v>83</v>
      </c>
      <c r="B12" s="89"/>
      <c r="C12" s="298">
        <v>4165</v>
      </c>
      <c r="D12" s="131"/>
      <c r="E12" s="132">
        <f t="shared" si="0"/>
        <v>1.0823422041216838E-3</v>
      </c>
      <c r="F12" s="131"/>
      <c r="G12" s="298">
        <v>60492</v>
      </c>
      <c r="H12" s="131"/>
      <c r="I12" s="132">
        <f t="shared" si="1"/>
        <v>8.534842114478888E-5</v>
      </c>
      <c r="K12" s="133"/>
      <c r="L12" s="134"/>
      <c r="M12" s="133"/>
      <c r="N12" s="134"/>
    </row>
    <row r="13" spans="1:14" ht="24.75" x14ac:dyDescent="0.6">
      <c r="A13" s="89" t="s">
        <v>84</v>
      </c>
      <c r="B13" s="89"/>
      <c r="C13" s="298">
        <v>4743</v>
      </c>
      <c r="D13" s="131"/>
      <c r="E13" s="132">
        <f t="shared" si="0"/>
        <v>1.2325447957140807E-3</v>
      </c>
      <c r="F13" s="131"/>
      <c r="G13" s="298">
        <v>51881</v>
      </c>
      <c r="H13" s="131"/>
      <c r="I13" s="132">
        <f t="shared" si="1"/>
        <v>7.3199124469562778E-5</v>
      </c>
      <c r="K13" s="133"/>
      <c r="L13" s="134"/>
      <c r="M13" s="133"/>
      <c r="N13" s="134"/>
    </row>
    <row r="14" spans="1:14" ht="24.75" x14ac:dyDescent="0.6">
      <c r="A14" s="89" t="s">
        <v>104</v>
      </c>
      <c r="B14" s="89"/>
      <c r="C14" s="298">
        <v>8672</v>
      </c>
      <c r="D14" s="131"/>
      <c r="E14" s="132">
        <f t="shared" si="0"/>
        <v>2.2535586060367929E-3</v>
      </c>
      <c r="F14" s="131"/>
      <c r="G14" s="300">
        <v>5733811</v>
      </c>
      <c r="H14" s="131"/>
      <c r="I14" s="132">
        <f t="shared" si="1"/>
        <v>8.08985842743872E-3</v>
      </c>
      <c r="K14" s="133"/>
      <c r="L14" s="134"/>
      <c r="M14" s="133"/>
      <c r="N14" s="134"/>
    </row>
    <row r="15" spans="1:14" s="83" customFormat="1" ht="36.75" customHeight="1" thickBot="1" x14ac:dyDescent="0.65">
      <c r="C15" s="301">
        <f>SUM(C10:C14)</f>
        <v>3848136</v>
      </c>
      <c r="D15" s="131">
        <f t="shared" ref="D15:J15" si="2">SUM(D10:D12)</f>
        <v>0</v>
      </c>
      <c r="E15" s="135">
        <f>SUM(E10:E14)</f>
        <v>1</v>
      </c>
      <c r="F15" s="131">
        <f t="shared" si="2"/>
        <v>0</v>
      </c>
      <c r="G15" s="301">
        <f>SUM(G10:G14)</f>
        <v>708765308</v>
      </c>
      <c r="H15" s="131">
        <f t="shared" si="2"/>
        <v>0</v>
      </c>
      <c r="I15" s="135">
        <f>SUM(I10:I14)</f>
        <v>1.0000000000000002</v>
      </c>
      <c r="J15" s="83">
        <f t="shared" si="2"/>
        <v>0</v>
      </c>
      <c r="K15" s="88"/>
    </row>
    <row r="16" spans="1:14" ht="23.25" thickTop="1" x14ac:dyDescent="0.55000000000000004">
      <c r="C16" s="136"/>
      <c r="E16" s="125"/>
      <c r="G16" s="136"/>
      <c r="I16" s="125"/>
    </row>
    <row r="17" spans="3:11" x14ac:dyDescent="0.55000000000000004">
      <c r="E17" s="125"/>
      <c r="I17" s="125"/>
    </row>
    <row r="18" spans="3:11" x14ac:dyDescent="0.55000000000000004">
      <c r="E18" s="125"/>
      <c r="I18" s="125"/>
    </row>
    <row r="19" spans="3:11" x14ac:dyDescent="0.55000000000000004">
      <c r="E19" s="125"/>
      <c r="I19" s="125"/>
    </row>
    <row r="20" spans="3:11" x14ac:dyDescent="0.55000000000000004">
      <c r="E20" s="125"/>
      <c r="I20" s="125"/>
    </row>
    <row r="21" spans="3:11" x14ac:dyDescent="0.55000000000000004">
      <c r="E21" s="125"/>
      <c r="I21" s="125"/>
    </row>
    <row r="22" spans="3:11" x14ac:dyDescent="0.55000000000000004">
      <c r="E22" s="125"/>
      <c r="I22" s="125"/>
    </row>
    <row r="23" spans="3:11" x14ac:dyDescent="0.55000000000000004">
      <c r="E23" s="125"/>
      <c r="I23" s="125"/>
    </row>
    <row r="24" spans="3:11" ht="24.75" x14ac:dyDescent="0.6">
      <c r="C24" s="181"/>
      <c r="G24" s="181"/>
      <c r="K24" s="137"/>
    </row>
    <row r="25" spans="3:11" ht="24.75" x14ac:dyDescent="0.6">
      <c r="C25" s="181"/>
      <c r="G25" s="181"/>
      <c r="K25" s="137"/>
    </row>
    <row r="26" spans="3:11" ht="24.75" x14ac:dyDescent="0.6">
      <c r="C26" s="181"/>
      <c r="G26" s="181"/>
      <c r="K26" s="137"/>
    </row>
    <row r="27" spans="3:11" ht="24.75" x14ac:dyDescent="0.6">
      <c r="C27" s="181"/>
      <c r="K27" s="137"/>
    </row>
    <row r="28" spans="3:11" x14ac:dyDescent="0.55000000000000004">
      <c r="C28" s="133"/>
      <c r="G28" s="133"/>
      <c r="K28" s="137"/>
    </row>
    <row r="29" spans="3:11" x14ac:dyDescent="0.55000000000000004">
      <c r="C29" s="136"/>
      <c r="G29" s="136"/>
      <c r="K29" s="137"/>
    </row>
    <row r="30" spans="3:11" x14ac:dyDescent="0.55000000000000004">
      <c r="K30" s="137"/>
    </row>
    <row r="31" spans="3:11" x14ac:dyDescent="0.55000000000000004">
      <c r="K31" s="137"/>
    </row>
    <row r="32" spans="3:11" x14ac:dyDescent="0.55000000000000004">
      <c r="K32" s="137"/>
    </row>
    <row r="33" spans="11:11" x14ac:dyDescent="0.55000000000000004">
      <c r="K33" s="137"/>
    </row>
    <row r="34" spans="11:11" x14ac:dyDescent="0.55000000000000004">
      <c r="K34" s="137"/>
    </row>
    <row r="35" spans="11:11" x14ac:dyDescent="0.55000000000000004">
      <c r="K35" s="137"/>
    </row>
    <row r="36" spans="11:11" x14ac:dyDescent="0.55000000000000004">
      <c r="K36" s="137"/>
    </row>
    <row r="37" spans="11:11" x14ac:dyDescent="0.55000000000000004">
      <c r="K37" s="137"/>
    </row>
    <row r="38" spans="11:11" x14ac:dyDescent="0.55000000000000004">
      <c r="K38" s="137"/>
    </row>
    <row r="39" spans="11:11" x14ac:dyDescent="0.55000000000000004">
      <c r="K39" s="137"/>
    </row>
    <row r="40" spans="11:11" x14ac:dyDescent="0.55000000000000004">
      <c r="K40" s="137"/>
    </row>
    <row r="41" spans="11:11" x14ac:dyDescent="0.55000000000000004">
      <c r="K41" s="137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A14" sqref="A14:E15"/>
    </sheetView>
  </sheetViews>
  <sheetFormatPr defaultColWidth="12.140625" defaultRowHeight="22.5" x14ac:dyDescent="0.55000000000000004"/>
  <cols>
    <col min="1" max="1" width="42.42578125" style="125" bestFit="1" customWidth="1"/>
    <col min="2" max="2" width="0.5703125" style="125" customWidth="1"/>
    <col min="3" max="3" width="23.42578125" style="125" bestFit="1" customWidth="1"/>
    <col min="4" max="4" width="0.7109375" style="125" customWidth="1"/>
    <col min="5" max="5" width="43.7109375" style="125" customWidth="1"/>
    <col min="6" max="6" width="12.7109375" style="125" bestFit="1" customWidth="1"/>
    <col min="7" max="7" width="14" style="125" bestFit="1" customWidth="1"/>
    <col min="8" max="16384" width="12.140625" style="125"/>
  </cols>
  <sheetData>
    <row r="2" spans="1:13" ht="24" x14ac:dyDescent="0.55000000000000004">
      <c r="A2" s="283" t="s">
        <v>51</v>
      </c>
      <c r="B2" s="283"/>
      <c r="C2" s="283"/>
      <c r="D2" s="283"/>
      <c r="E2" s="283"/>
    </row>
    <row r="3" spans="1:13" ht="24" x14ac:dyDescent="0.55000000000000004">
      <c r="A3" s="283" t="s">
        <v>18</v>
      </c>
      <c r="B3" s="283" t="s">
        <v>18</v>
      </c>
      <c r="C3" s="283" t="s">
        <v>18</v>
      </c>
      <c r="D3" s="283" t="s">
        <v>18</v>
      </c>
      <c r="E3" s="283"/>
    </row>
    <row r="4" spans="1:13" ht="24" x14ac:dyDescent="0.55000000000000004">
      <c r="A4" s="283" t="str">
        <f>'درآمد سپرده بانکی '!A4:K4</f>
        <v>برای ماه منتهی به 1403/11/30</v>
      </c>
      <c r="B4" s="283" t="s">
        <v>0</v>
      </c>
      <c r="C4" s="283" t="s">
        <v>0</v>
      </c>
      <c r="D4" s="283" t="s">
        <v>0</v>
      </c>
      <c r="E4" s="283"/>
    </row>
    <row r="5" spans="1:13" ht="24" x14ac:dyDescent="0.55000000000000004">
      <c r="A5" s="126"/>
      <c r="B5" s="126"/>
      <c r="C5" s="126"/>
      <c r="D5" s="126"/>
      <c r="E5" s="126"/>
    </row>
    <row r="6" spans="1:13" ht="28.5" x14ac:dyDescent="0.55000000000000004">
      <c r="A6" s="274" t="s">
        <v>63</v>
      </c>
      <c r="B6" s="274"/>
      <c r="C6" s="274"/>
      <c r="D6" s="274"/>
      <c r="E6" s="274"/>
    </row>
    <row r="7" spans="1:13" ht="28.5" x14ac:dyDescent="0.55000000000000004">
      <c r="A7" s="90"/>
      <c r="B7" s="90"/>
      <c r="C7" s="90"/>
      <c r="D7" s="90"/>
      <c r="E7" s="90"/>
    </row>
    <row r="8" spans="1:13" ht="24.75" thickBot="1" x14ac:dyDescent="0.6">
      <c r="A8" s="283" t="s">
        <v>45</v>
      </c>
      <c r="C8" s="138" t="str">
        <f>'درآمد ناشی از فروش '!C7</f>
        <v>طی بهمن ماه</v>
      </c>
      <c r="E8" s="139" t="str">
        <f>'درآمد ناشی از فروش '!K7</f>
        <v>از ابتدای سال مالی تا پایان بهمن ماه</v>
      </c>
      <c r="G8" s="87"/>
    </row>
    <row r="9" spans="1:13" ht="24.75" thickBot="1" x14ac:dyDescent="0.6">
      <c r="A9" s="284" t="s">
        <v>45</v>
      </c>
      <c r="C9" s="138" t="s">
        <v>15</v>
      </c>
      <c r="E9" s="138" t="s">
        <v>15</v>
      </c>
      <c r="G9" s="87"/>
    </row>
    <row r="10" spans="1:13" ht="24" x14ac:dyDescent="0.6">
      <c r="A10" s="140" t="s">
        <v>50</v>
      </c>
      <c r="C10" s="241">
        <v>0</v>
      </c>
      <c r="E10" s="299">
        <v>2897379514</v>
      </c>
      <c r="F10" s="133"/>
      <c r="G10" s="133"/>
      <c r="H10" s="133"/>
      <c r="I10" s="133"/>
    </row>
    <row r="11" spans="1:13" ht="24" x14ac:dyDescent="0.6">
      <c r="A11" s="140" t="s">
        <v>75</v>
      </c>
      <c r="C11" s="254">
        <v>0</v>
      </c>
      <c r="E11" s="300">
        <v>498137811</v>
      </c>
      <c r="F11" s="133"/>
      <c r="G11" s="133"/>
      <c r="H11" s="133"/>
      <c r="I11" s="133"/>
    </row>
    <row r="12" spans="1:13" ht="27" thickBot="1" x14ac:dyDescent="0.7">
      <c r="A12" s="140" t="s">
        <v>26</v>
      </c>
      <c r="C12" s="302">
        <f>SUM(C10:C11)</f>
        <v>0</v>
      </c>
      <c r="D12" s="83"/>
      <c r="E12" s="303">
        <f>SUM(E10:E11)</f>
        <v>3395517325</v>
      </c>
    </row>
    <row r="13" spans="1:13" ht="23.25" thickTop="1" x14ac:dyDescent="0.55000000000000004">
      <c r="M13" s="137"/>
    </row>
    <row r="14" spans="1:13" x14ac:dyDescent="0.55000000000000004">
      <c r="A14" s="184"/>
      <c r="B14"/>
      <c r="C14"/>
      <c r="E14" s="133"/>
      <c r="H14" s="137"/>
    </row>
    <row r="15" spans="1:13" x14ac:dyDescent="0.55000000000000004">
      <c r="A15" s="184"/>
      <c r="B15"/>
      <c r="C15"/>
      <c r="E15" s="136"/>
      <c r="H15" s="137"/>
    </row>
    <row r="16" spans="1:13" x14ac:dyDescent="0.55000000000000004">
      <c r="A16"/>
      <c r="B16"/>
      <c r="C16"/>
      <c r="H16" s="137"/>
    </row>
    <row r="17" spans="1:13" x14ac:dyDescent="0.55000000000000004">
      <c r="A17"/>
      <c r="B17"/>
      <c r="C17"/>
      <c r="H17" s="137"/>
    </row>
    <row r="18" spans="1:13" x14ac:dyDescent="0.55000000000000004">
      <c r="A18"/>
      <c r="B18"/>
      <c r="C18"/>
      <c r="H18" s="137"/>
    </row>
    <row r="19" spans="1:13" x14ac:dyDescent="0.55000000000000004">
      <c r="A19"/>
      <c r="B19"/>
      <c r="C19"/>
      <c r="H19" s="137"/>
    </row>
    <row r="20" spans="1:13" x14ac:dyDescent="0.55000000000000004">
      <c r="A20"/>
      <c r="B20"/>
      <c r="C20" s="184"/>
      <c r="D20"/>
      <c r="E20" s="184"/>
      <c r="F20"/>
      <c r="G20"/>
      <c r="H20"/>
      <c r="M20" s="137"/>
    </row>
    <row r="21" spans="1:13" x14ac:dyDescent="0.55000000000000004">
      <c r="A21"/>
      <c r="B21"/>
      <c r="C21" s="188"/>
      <c r="D21"/>
      <c r="E21" s="188"/>
      <c r="F21"/>
      <c r="G21"/>
      <c r="H21"/>
      <c r="M21" s="137"/>
    </row>
    <row r="22" spans="1:13" x14ac:dyDescent="0.55000000000000004">
      <c r="A22"/>
      <c r="B22"/>
      <c r="C22"/>
      <c r="D22"/>
      <c r="E22"/>
      <c r="F22"/>
      <c r="G22"/>
      <c r="H22"/>
      <c r="M22" s="137"/>
    </row>
    <row r="23" spans="1:13" x14ac:dyDescent="0.55000000000000004">
      <c r="A23"/>
      <c r="B23"/>
      <c r="C23"/>
      <c r="D23"/>
      <c r="E23"/>
      <c r="F23"/>
      <c r="G23"/>
      <c r="H23"/>
      <c r="M23" s="137"/>
    </row>
    <row r="24" spans="1:13" x14ac:dyDescent="0.55000000000000004">
      <c r="A24"/>
      <c r="B24"/>
      <c r="C24"/>
      <c r="D24"/>
      <c r="E24"/>
      <c r="F24"/>
      <c r="G24"/>
      <c r="H24"/>
      <c r="M24" s="137"/>
    </row>
    <row r="25" spans="1:13" x14ac:dyDescent="0.55000000000000004">
      <c r="A25"/>
      <c r="B25"/>
      <c r="C25"/>
      <c r="D25"/>
      <c r="E25"/>
      <c r="F25"/>
      <c r="G25"/>
      <c r="H25"/>
      <c r="M25" s="137"/>
    </row>
    <row r="26" spans="1:13" x14ac:dyDescent="0.55000000000000004">
      <c r="A26"/>
      <c r="B26"/>
      <c r="C26"/>
      <c r="D26"/>
      <c r="E26"/>
      <c r="F26"/>
      <c r="G26"/>
      <c r="H26"/>
      <c r="M26" s="137"/>
    </row>
    <row r="27" spans="1:13" x14ac:dyDescent="0.55000000000000004">
      <c r="A27"/>
      <c r="B27"/>
      <c r="C27"/>
      <c r="D27"/>
      <c r="E27"/>
      <c r="F27"/>
      <c r="G27"/>
      <c r="H27"/>
      <c r="M27" s="137"/>
    </row>
    <row r="28" spans="1:13" x14ac:dyDescent="0.55000000000000004">
      <c r="A28"/>
      <c r="B28"/>
      <c r="C28"/>
      <c r="D28"/>
      <c r="E28"/>
      <c r="F28"/>
      <c r="G28"/>
      <c r="H28"/>
      <c r="M28" s="137"/>
    </row>
    <row r="29" spans="1:13" x14ac:dyDescent="0.55000000000000004">
      <c r="A29"/>
      <c r="B29"/>
      <c r="C29"/>
      <c r="D29"/>
      <c r="E29"/>
      <c r="F29"/>
      <c r="G29"/>
      <c r="H29"/>
      <c r="M29" s="137"/>
    </row>
    <row r="30" spans="1:13" x14ac:dyDescent="0.55000000000000004">
      <c r="A30"/>
      <c r="B30"/>
      <c r="C30"/>
      <c r="D30"/>
      <c r="E30"/>
      <c r="F30"/>
      <c r="G30"/>
      <c r="H30"/>
      <c r="M30" s="137"/>
    </row>
    <row r="31" spans="1:13" x14ac:dyDescent="0.55000000000000004">
      <c r="A31"/>
      <c r="B31"/>
      <c r="C31"/>
      <c r="D31"/>
      <c r="E31"/>
      <c r="F31"/>
      <c r="G31"/>
      <c r="H31"/>
      <c r="M31" s="137"/>
    </row>
    <row r="32" spans="1:13" x14ac:dyDescent="0.55000000000000004">
      <c r="A32"/>
      <c r="B32"/>
      <c r="C32"/>
      <c r="D32"/>
      <c r="E32"/>
      <c r="F32"/>
      <c r="G32"/>
      <c r="H32"/>
      <c r="M32" s="137"/>
    </row>
    <row r="33" spans="13:13" x14ac:dyDescent="0.55000000000000004">
      <c r="M33" s="137"/>
    </row>
    <row r="34" spans="13:13" x14ac:dyDescent="0.55000000000000004">
      <c r="M34" s="137"/>
    </row>
    <row r="35" spans="13:13" x14ac:dyDescent="0.55000000000000004">
      <c r="M35" s="137"/>
    </row>
    <row r="36" spans="13:13" x14ac:dyDescent="0.55000000000000004">
      <c r="M36" s="137"/>
    </row>
    <row r="37" spans="13:13" x14ac:dyDescent="0.55000000000000004">
      <c r="M37" s="137"/>
    </row>
    <row r="38" spans="13:13" x14ac:dyDescent="0.55000000000000004">
      <c r="M38" s="137"/>
    </row>
    <row r="39" spans="13:13" x14ac:dyDescent="0.55000000000000004">
      <c r="M39" s="137"/>
    </row>
    <row r="40" spans="13:13" x14ac:dyDescent="0.55000000000000004">
      <c r="M40" s="137"/>
    </row>
    <row r="41" spans="13:13" x14ac:dyDescent="0.55000000000000004">
      <c r="M41" s="137"/>
    </row>
    <row r="42" spans="13:13" x14ac:dyDescent="0.55000000000000004">
      <c r="M42" s="137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2025-02-26T12:31:34Z</dcterms:modified>
</cp:coreProperties>
</file>