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fund\4 صندوق آهنگ سهام کیان\گزارش ماهانه\سال 1403\12 اسفند\"/>
    </mc:Choice>
  </mc:AlternateContent>
  <xr:revisionPtr revIDLastSave="0" documentId="13_ncr:1_{3A9A20BB-CF36-414B-BF1F-0A68C3A94A33}" xr6:coauthVersionLast="47" xr6:coauthVersionMax="47" xr10:uidLastSave="{00000000-0000-0000-0000-000000000000}"/>
  <bookViews>
    <workbookView xWindow="-120" yWindow="-120" windowWidth="29040" windowHeight="15840" tabRatio="580" xr2:uid="{00000000-000D-0000-FFFF-FFFF00000000}"/>
  </bookViews>
  <sheets>
    <sheet name="روکش" sheetId="20" r:id="rId1"/>
    <sheet name="سهام" sheetId="1" r:id="rId2"/>
    <sheet name="اوراق" sheetId="21" r:id="rId3"/>
    <sheet name="سپرده " sheetId="6" r:id="rId4"/>
    <sheet name="جمع درآمدها" sheetId="15" r:id="rId5"/>
    <sheet name="سرمایه‌گذاری در سهام " sheetId="11" r:id="rId6"/>
    <sheet name="سرمایه‌گذاری در اوراق بهادار " sheetId="18" r:id="rId7"/>
    <sheet name="درآمد سپرده بانکی " sheetId="13" r:id="rId8"/>
    <sheet name="سایر درآمدها " sheetId="14" r:id="rId9"/>
    <sheet name="درآمد سود سهام " sheetId="8" r:id="rId10"/>
    <sheet name="سود اوراق بهادار" sheetId="22" r:id="rId11"/>
    <sheet name="سودسپرده بانکی " sheetId="7" r:id="rId12"/>
    <sheet name="درآمد ناشی از فروش " sheetId="9" r:id="rId13"/>
    <sheet name="درآمد ناشی از تغییر قیمت اوراق " sheetId="10" r:id="rId14"/>
  </sheets>
  <definedNames>
    <definedName name="_xlnm._FilterDatabase" localSheetId="7" hidden="1">'درآمد سپرده بانکی '!$A$9:$K$9</definedName>
    <definedName name="_xlnm._FilterDatabase" localSheetId="13" hidden="1">'درآمد ناشی از تغییر قیمت اوراق '!$A$8:$Y$8</definedName>
    <definedName name="_xlnm._FilterDatabase" localSheetId="12" hidden="1">'درآمد ناشی از فروش '!$A$8:$Q$8</definedName>
    <definedName name="_xlnm._FilterDatabase" localSheetId="8" hidden="1">'سایر درآمدها '!$A$9:$M$9</definedName>
    <definedName name="_xlnm._FilterDatabase" localSheetId="5" hidden="1">'سرمایه‌گذاری در سهام '!$A$9:$AA$9</definedName>
    <definedName name="_xlnm._FilterDatabase" localSheetId="1" hidden="1">سهام!$AB$11:$AC$11</definedName>
    <definedName name="_xlnm._FilterDatabase" localSheetId="10" hidden="1">'سود اوراق بهادار'!$A$8:$M$8</definedName>
    <definedName name="_xlnm._FilterDatabase" localSheetId="11" hidden="1">'سودسپرده بانکی '!$A$8:$M$8</definedName>
    <definedName name="aaa">'درآمد ناشی از تغییر قیمت اوراق '!$A$9:$A$28</definedName>
    <definedName name="_xlnm.Print_Area" localSheetId="2">اوراق!$A$1:$AK$13</definedName>
    <definedName name="_xlnm.Print_Area" localSheetId="4">'جمع درآمدها'!$A$1:$I$13</definedName>
    <definedName name="_xlnm.Print_Area" localSheetId="7">'درآمد سپرده بانکی '!$A$1:$J$15</definedName>
    <definedName name="_xlnm.Print_Area" localSheetId="9">'درآمد سود سهام '!$A$1:$S$30</definedName>
    <definedName name="_xlnm.Print_Area" localSheetId="13">'درآمد ناشی از تغییر قیمت اوراق '!$A$1:$Q$36</definedName>
    <definedName name="_xlnm.Print_Area" localSheetId="12">'درآمد ناشی از فروش '!$A$1:$Q$40</definedName>
    <definedName name="_xlnm.Print_Area" localSheetId="0">روکش!$A$1:$L$40</definedName>
    <definedName name="_xlnm.Print_Area" localSheetId="8">'سایر درآمدها '!$A$1:$E$13</definedName>
    <definedName name="_xlnm.Print_Area" localSheetId="3">'سپرده '!$A$1:$K$16</definedName>
    <definedName name="_xlnm.Print_Area" localSheetId="6">'سرمایه‌گذاری در اوراق بهادار '!$A$1:$Q$12</definedName>
    <definedName name="_xlnm.Print_Area" localSheetId="5">'سرمایه‌گذاری در سهام '!$A$1:$U$50</definedName>
    <definedName name="_xlnm.Print_Area" localSheetId="1">سهام!$A$1:$Z$39</definedName>
    <definedName name="_xlnm.Print_Area" localSheetId="10">'سود اوراق بهادار'!$A$1:$N$10</definedName>
    <definedName name="_xlnm.Print_Area" localSheetId="11">'سودسپرده بانکی '!$A$1:$N$14</definedName>
    <definedName name="_xlnm.Print_Titles" localSheetId="13">'درآمد ناشی از تغییر قیمت اوراق '!#REF!</definedName>
    <definedName name="_xlnm.Print_Titles" localSheetId="5">'سرمایه‌گذاری در سهام '!$8:$9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9" i="9" l="1"/>
  <c r="Q9" i="9"/>
  <c r="I10" i="9"/>
  <c r="Q10" i="9"/>
  <c r="I11" i="9"/>
  <c r="I39" i="9" s="1"/>
  <c r="Q11" i="9"/>
  <c r="I12" i="9"/>
  <c r="Q12" i="9"/>
  <c r="I13" i="9"/>
  <c r="Q13" i="9"/>
  <c r="I14" i="9"/>
  <c r="Q14" i="9"/>
  <c r="I15" i="9"/>
  <c r="Q15" i="9"/>
  <c r="I16" i="9"/>
  <c r="Q16" i="9"/>
  <c r="I17" i="9"/>
  <c r="Q17" i="9"/>
  <c r="I18" i="9"/>
  <c r="Q18" i="9"/>
  <c r="I19" i="9"/>
  <c r="Q19" i="9"/>
  <c r="I20" i="9"/>
  <c r="Q20" i="9"/>
  <c r="I21" i="9"/>
  <c r="Q21" i="9"/>
  <c r="I22" i="9"/>
  <c r="Q22" i="9"/>
  <c r="I23" i="9"/>
  <c r="Q23" i="9"/>
  <c r="I24" i="9"/>
  <c r="Q24" i="9"/>
  <c r="I25" i="9"/>
  <c r="Q25" i="9"/>
  <c r="I26" i="9"/>
  <c r="Q26" i="9"/>
  <c r="I27" i="9"/>
  <c r="Q27" i="9"/>
  <c r="I28" i="9"/>
  <c r="Q28" i="9"/>
  <c r="I29" i="9"/>
  <c r="Q29" i="9"/>
  <c r="I30" i="9"/>
  <c r="Q30" i="9"/>
  <c r="I31" i="9"/>
  <c r="Q31" i="9"/>
  <c r="I32" i="9"/>
  <c r="Q32" i="9"/>
  <c r="I33" i="9"/>
  <c r="Q33" i="9"/>
  <c r="I34" i="9"/>
  <c r="Q34" i="9"/>
  <c r="I35" i="9"/>
  <c r="Q35" i="9"/>
  <c r="I36" i="9"/>
  <c r="Q36" i="9"/>
  <c r="I37" i="9"/>
  <c r="Q37" i="9"/>
  <c r="I38" i="9"/>
  <c r="Q38" i="9"/>
  <c r="D39" i="9"/>
  <c r="E39" i="9"/>
  <c r="F39" i="9"/>
  <c r="G39" i="9"/>
  <c r="L39" i="9"/>
  <c r="M39" i="9"/>
  <c r="N39" i="9"/>
  <c r="O39" i="9"/>
  <c r="Q39" i="9"/>
  <c r="O44" i="11"/>
  <c r="O39" i="11"/>
  <c r="O38" i="11"/>
  <c r="O37" i="11"/>
  <c r="O36" i="11"/>
  <c r="O33" i="11"/>
  <c r="O31" i="11"/>
  <c r="O30" i="11"/>
  <c r="O29" i="11"/>
  <c r="O28" i="11"/>
  <c r="O27" i="11"/>
  <c r="O26" i="11"/>
  <c r="O25" i="11"/>
  <c r="O24" i="11"/>
  <c r="O21" i="11"/>
  <c r="O20" i="11"/>
  <c r="O19" i="11"/>
  <c r="O15" i="11"/>
  <c r="O13" i="11"/>
  <c r="O10" i="11"/>
  <c r="E11" i="11"/>
  <c r="E13" i="11"/>
  <c r="E17" i="11"/>
  <c r="E20" i="11"/>
  <c r="E21" i="11"/>
  <c r="E24" i="11"/>
  <c r="E25" i="11"/>
  <c r="E26" i="11"/>
  <c r="E27" i="11"/>
  <c r="E28" i="11"/>
  <c r="E29" i="11"/>
  <c r="E30" i="11"/>
  <c r="E31" i="11"/>
  <c r="E32" i="11"/>
  <c r="E33" i="11"/>
  <c r="E35" i="11"/>
  <c r="E36" i="11"/>
  <c r="E37" i="11"/>
  <c r="E38" i="11"/>
  <c r="E39" i="11"/>
  <c r="E41" i="11"/>
  <c r="E43" i="11"/>
  <c r="E44" i="11"/>
  <c r="E47" i="11"/>
  <c r="E48" i="11"/>
  <c r="I48" i="11" s="1"/>
  <c r="K48" i="11" s="1"/>
  <c r="E10" i="11"/>
  <c r="Q45" i="11"/>
  <c r="Q44" i="11"/>
  <c r="Q10" i="10"/>
  <c r="O11" i="11" s="1"/>
  <c r="Q11" i="10"/>
  <c r="O12" i="11" s="1"/>
  <c r="Q12" i="10"/>
  <c r="O22" i="11" s="1"/>
  <c r="Q13" i="10"/>
  <c r="Q14" i="10"/>
  <c r="O23" i="11" s="1"/>
  <c r="Q15" i="10"/>
  <c r="O40" i="11" s="1"/>
  <c r="Q16" i="10"/>
  <c r="O41" i="11" s="1"/>
  <c r="Q17" i="10"/>
  <c r="Q18" i="10"/>
  <c r="O14" i="11" s="1"/>
  <c r="Q19" i="10"/>
  <c r="Q20" i="10"/>
  <c r="O16" i="11" s="1"/>
  <c r="Q21" i="10"/>
  <c r="Q22" i="10"/>
  <c r="O43" i="11" s="1"/>
  <c r="Q23" i="10"/>
  <c r="O32" i="11" s="1"/>
  <c r="Q24" i="10"/>
  <c r="O45" i="11" s="1"/>
  <c r="Q25" i="10"/>
  <c r="O34" i="11" s="1"/>
  <c r="Q26" i="10"/>
  <c r="O42" i="11" s="1"/>
  <c r="Q27" i="10"/>
  <c r="O35" i="11" s="1"/>
  <c r="Q28" i="10"/>
  <c r="O17" i="11" s="1"/>
  <c r="Q29" i="10"/>
  <c r="O46" i="11" s="1"/>
  <c r="Q30" i="10"/>
  <c r="O18" i="11" s="1"/>
  <c r="Q31" i="10"/>
  <c r="Q32" i="10"/>
  <c r="Q33" i="10"/>
  <c r="Q34" i="10"/>
  <c r="O48" i="11" s="1"/>
  <c r="S48" i="11" s="1"/>
  <c r="U48" i="11" s="1"/>
  <c r="Q9" i="10"/>
  <c r="I10" i="10"/>
  <c r="I11" i="10"/>
  <c r="E12" i="11" s="1"/>
  <c r="I12" i="10"/>
  <c r="E22" i="11" s="1"/>
  <c r="I13" i="10"/>
  <c r="I14" i="10"/>
  <c r="E23" i="11" s="1"/>
  <c r="I15" i="10"/>
  <c r="E40" i="11" s="1"/>
  <c r="I16" i="10"/>
  <c r="I17" i="10"/>
  <c r="I18" i="10"/>
  <c r="E14" i="11" s="1"/>
  <c r="I19" i="10"/>
  <c r="E15" i="11" s="1"/>
  <c r="I20" i="10"/>
  <c r="I21" i="10"/>
  <c r="I22" i="10"/>
  <c r="I23" i="10"/>
  <c r="I24" i="10"/>
  <c r="E45" i="11" s="1"/>
  <c r="I25" i="10"/>
  <c r="E34" i="11" s="1"/>
  <c r="I26" i="10"/>
  <c r="E42" i="11" s="1"/>
  <c r="I27" i="10"/>
  <c r="I28" i="10"/>
  <c r="I29" i="10"/>
  <c r="E46" i="11" s="1"/>
  <c r="I30" i="10"/>
  <c r="I31" i="10"/>
  <c r="I32" i="10"/>
  <c r="E19" i="11" s="1"/>
  <c r="I33" i="10"/>
  <c r="I34" i="10"/>
  <c r="I9" i="10"/>
  <c r="G16" i="13"/>
  <c r="C16" i="13"/>
  <c r="O35" i="10"/>
  <c r="M35" i="10"/>
  <c r="G35" i="10"/>
  <c r="E35" i="10"/>
  <c r="M10" i="7"/>
  <c r="M14" i="7" s="1"/>
  <c r="M11" i="7"/>
  <c r="M12" i="7"/>
  <c r="M13" i="7"/>
  <c r="M9" i="7"/>
  <c r="G10" i="7"/>
  <c r="G11" i="7"/>
  <c r="G12" i="7"/>
  <c r="G13" i="7"/>
  <c r="G9" i="7"/>
  <c r="K14" i="7"/>
  <c r="I14" i="7"/>
  <c r="G14" i="7"/>
  <c r="E14" i="7"/>
  <c r="C14" i="7"/>
  <c r="Q29" i="8"/>
  <c r="O29" i="8"/>
  <c r="M29" i="8"/>
  <c r="K29" i="8"/>
  <c r="I29" i="8"/>
  <c r="S10" i="8"/>
  <c r="S11" i="8"/>
  <c r="S12" i="8"/>
  <c r="S13" i="8"/>
  <c r="S14" i="8"/>
  <c r="S29" i="8" s="1"/>
  <c r="S15" i="8"/>
  <c r="S16" i="8"/>
  <c r="S17" i="8"/>
  <c r="S18" i="8"/>
  <c r="S19" i="8"/>
  <c r="S20" i="8"/>
  <c r="S21" i="8"/>
  <c r="S22" i="8"/>
  <c r="S23" i="8"/>
  <c r="S24" i="8"/>
  <c r="S25" i="8"/>
  <c r="S26" i="8"/>
  <c r="S27" i="8"/>
  <c r="S28" i="8"/>
  <c r="S9" i="8"/>
  <c r="M10" i="8"/>
  <c r="M11" i="8"/>
  <c r="M12" i="8"/>
  <c r="M13" i="8"/>
  <c r="M14" i="8"/>
  <c r="M15" i="8"/>
  <c r="M16" i="8"/>
  <c r="M17" i="8"/>
  <c r="M18" i="8"/>
  <c r="M19" i="8"/>
  <c r="M20" i="8"/>
  <c r="M21" i="8"/>
  <c r="M22" i="8"/>
  <c r="M23" i="8"/>
  <c r="M24" i="8"/>
  <c r="M25" i="8"/>
  <c r="M26" i="8"/>
  <c r="M27" i="8"/>
  <c r="M28" i="8"/>
  <c r="M9" i="8"/>
  <c r="E12" i="14"/>
  <c r="C12" i="14"/>
  <c r="I11" i="13"/>
  <c r="I15" i="13" s="1"/>
  <c r="I12" i="13"/>
  <c r="I13" i="13"/>
  <c r="I14" i="13"/>
  <c r="I10" i="13"/>
  <c r="E11" i="13"/>
  <c r="E15" i="13" s="1"/>
  <c r="E12" i="13"/>
  <c r="E13" i="13"/>
  <c r="E14" i="13"/>
  <c r="E10" i="13"/>
  <c r="G15" i="13"/>
  <c r="C15" i="13"/>
  <c r="G46" i="11"/>
  <c r="I47" i="11"/>
  <c r="K47" i="11" s="1"/>
  <c r="C49" i="11"/>
  <c r="I10" i="15"/>
  <c r="I11" i="15"/>
  <c r="K10" i="6"/>
  <c r="K11" i="6"/>
  <c r="K15" i="6" s="1"/>
  <c r="K12" i="6"/>
  <c r="K13" i="6"/>
  <c r="K14" i="6"/>
  <c r="K9" i="6"/>
  <c r="I15" i="6"/>
  <c r="G15" i="6"/>
  <c r="E15" i="6"/>
  <c r="C15" i="6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35" i="1"/>
  <c r="Y36" i="1"/>
  <c r="Y37" i="1"/>
  <c r="Y12" i="1"/>
  <c r="W38" i="1"/>
  <c r="U38" i="1"/>
  <c r="O38" i="1"/>
  <c r="K38" i="1"/>
  <c r="G38" i="1"/>
  <c r="E38" i="1"/>
  <c r="E10" i="15"/>
  <c r="G8" i="13"/>
  <c r="C8" i="13"/>
  <c r="E11" i="15"/>
  <c r="Q37" i="1"/>
  <c r="Q36" i="1"/>
  <c r="Q20" i="1"/>
  <c r="Q19" i="1"/>
  <c r="Q18" i="1"/>
  <c r="Q17" i="1"/>
  <c r="Q14" i="1"/>
  <c r="Q38" i="11"/>
  <c r="Q40" i="11"/>
  <c r="Q41" i="11"/>
  <c r="Q42" i="11"/>
  <c r="Q43" i="11"/>
  <c r="Q46" i="11"/>
  <c r="M11" i="11"/>
  <c r="M13" i="11"/>
  <c r="M16" i="11"/>
  <c r="M20" i="11"/>
  <c r="M21" i="11"/>
  <c r="M22" i="11"/>
  <c r="M26" i="11"/>
  <c r="M28" i="11"/>
  <c r="M31" i="11"/>
  <c r="M36" i="11"/>
  <c r="M38" i="11"/>
  <c r="M39" i="11"/>
  <c r="M40" i="11"/>
  <c r="M41" i="11"/>
  <c r="M44" i="11"/>
  <c r="M45" i="11"/>
  <c r="M46" i="11"/>
  <c r="M10" i="11"/>
  <c r="G38" i="11"/>
  <c r="G40" i="11"/>
  <c r="G41" i="11"/>
  <c r="G42" i="11"/>
  <c r="G43" i="11"/>
  <c r="G45" i="11"/>
  <c r="Q27" i="11" l="1"/>
  <c r="E18" i="11"/>
  <c r="E16" i="11"/>
  <c r="O47" i="11"/>
  <c r="S47" i="11" s="1"/>
  <c r="U47" i="11" s="1"/>
  <c r="I35" i="10"/>
  <c r="S38" i="11"/>
  <c r="U38" i="11" s="1"/>
  <c r="I38" i="11"/>
  <c r="K38" i="11" s="1"/>
  <c r="Y38" i="1"/>
  <c r="I46" i="11"/>
  <c r="K46" i="11" s="1"/>
  <c r="G44" i="11"/>
  <c r="I44" i="11" s="1"/>
  <c r="K44" i="11" s="1"/>
  <c r="G39" i="11"/>
  <c r="I39" i="11" s="1"/>
  <c r="K39" i="11" s="1"/>
  <c r="G37" i="11"/>
  <c r="G36" i="11"/>
  <c r="I36" i="11" s="1"/>
  <c r="K36" i="11" s="1"/>
  <c r="G35" i="11"/>
  <c r="G34" i="11"/>
  <c r="G33" i="11"/>
  <c r="I33" i="11" s="1"/>
  <c r="K33" i="11" s="1"/>
  <c r="G32" i="11"/>
  <c r="G31" i="11"/>
  <c r="I31" i="11" s="1"/>
  <c r="K31" i="11" s="1"/>
  <c r="G30" i="11"/>
  <c r="I30" i="11" s="1"/>
  <c r="K30" i="11" s="1"/>
  <c r="G29" i="11"/>
  <c r="I29" i="11" s="1"/>
  <c r="K29" i="11" s="1"/>
  <c r="G28" i="11"/>
  <c r="I28" i="11" s="1"/>
  <c r="K28" i="11" s="1"/>
  <c r="G27" i="11"/>
  <c r="G26" i="11"/>
  <c r="I26" i="11" s="1"/>
  <c r="K26" i="11" s="1"/>
  <c r="G25" i="11"/>
  <c r="I25" i="11" s="1"/>
  <c r="K25" i="11" s="1"/>
  <c r="G24" i="11"/>
  <c r="G23" i="11"/>
  <c r="I23" i="11" s="1"/>
  <c r="K23" i="11" s="1"/>
  <c r="G22" i="11"/>
  <c r="G21" i="11"/>
  <c r="I21" i="11" s="1"/>
  <c r="K21" i="11" s="1"/>
  <c r="G20" i="11"/>
  <c r="I20" i="11" s="1"/>
  <c r="K20" i="11" s="1"/>
  <c r="G19" i="11"/>
  <c r="G18" i="11"/>
  <c r="G17" i="11"/>
  <c r="G16" i="11"/>
  <c r="G15" i="11"/>
  <c r="G14" i="11"/>
  <c r="G13" i="11"/>
  <c r="G12" i="11"/>
  <c r="G11" i="11"/>
  <c r="M29" i="11"/>
  <c r="M32" i="11"/>
  <c r="M25" i="11"/>
  <c r="M19" i="11"/>
  <c r="M24" i="11"/>
  <c r="M33" i="11"/>
  <c r="M27" i="11"/>
  <c r="M34" i="11"/>
  <c r="M14" i="11"/>
  <c r="M23" i="11"/>
  <c r="M17" i="11"/>
  <c r="M35" i="11"/>
  <c r="M37" i="11"/>
  <c r="M30" i="11"/>
  <c r="M42" i="11"/>
  <c r="M12" i="11"/>
  <c r="M15" i="11"/>
  <c r="Q35" i="10" l="1"/>
  <c r="S44" i="11"/>
  <c r="U44" i="11" s="1"/>
  <c r="Q35" i="11"/>
  <c r="Q31" i="11"/>
  <c r="S31" i="11" s="1"/>
  <c r="U31" i="11" s="1"/>
  <c r="Q23" i="11"/>
  <c r="Q19" i="11"/>
  <c r="Q15" i="11"/>
  <c r="Q11" i="11"/>
  <c r="Q39" i="11"/>
  <c r="S39" i="11" s="1"/>
  <c r="U39" i="11" s="1"/>
  <c r="Q34" i="11"/>
  <c r="Q30" i="11"/>
  <c r="S30" i="11" s="1"/>
  <c r="U30" i="11" s="1"/>
  <c r="Q26" i="11"/>
  <c r="S26" i="11" s="1"/>
  <c r="U26" i="11" s="1"/>
  <c r="Q22" i="11"/>
  <c r="Q18" i="11"/>
  <c r="Q14" i="11"/>
  <c r="Q37" i="11"/>
  <c r="Q33" i="11"/>
  <c r="S33" i="11" s="1"/>
  <c r="U33" i="11" s="1"/>
  <c r="Q29" i="11"/>
  <c r="S29" i="11" s="1"/>
  <c r="U29" i="11" s="1"/>
  <c r="Q25" i="11"/>
  <c r="S25" i="11" s="1"/>
  <c r="U25" i="11" s="1"/>
  <c r="Q21" i="11"/>
  <c r="S21" i="11" s="1"/>
  <c r="U21" i="11" s="1"/>
  <c r="Q17" i="11"/>
  <c r="Q13" i="11"/>
  <c r="Q36" i="11"/>
  <c r="S36" i="11" s="1"/>
  <c r="U36" i="11" s="1"/>
  <c r="Q32" i="11"/>
  <c r="Q28" i="11"/>
  <c r="S28" i="11" s="1"/>
  <c r="U28" i="11" s="1"/>
  <c r="Q24" i="11"/>
  <c r="Q20" i="11"/>
  <c r="S20" i="11" s="1"/>
  <c r="U20" i="11" s="1"/>
  <c r="Q16" i="11"/>
  <c r="Q12" i="11"/>
  <c r="S45" i="11"/>
  <c r="U45" i="11" s="1"/>
  <c r="S41" i="11"/>
  <c r="U41" i="11" s="1"/>
  <c r="S42" i="11"/>
  <c r="U42" i="11" s="1"/>
  <c r="S40" i="11"/>
  <c r="U40" i="11" s="1"/>
  <c r="S46" i="11"/>
  <c r="U46" i="11" s="1"/>
  <c r="I45" i="11"/>
  <c r="K45" i="11" s="1"/>
  <c r="I12" i="11"/>
  <c r="K12" i="11" s="1"/>
  <c r="Q10" i="11"/>
  <c r="G10" i="11"/>
  <c r="M43" i="11"/>
  <c r="I32" i="11"/>
  <c r="K32" i="11" s="1"/>
  <c r="I24" i="11"/>
  <c r="K24" i="11" s="1"/>
  <c r="I11" i="11"/>
  <c r="K11" i="11" s="1"/>
  <c r="I17" i="11"/>
  <c r="K17" i="11" s="1"/>
  <c r="I43" i="11"/>
  <c r="K43" i="11" s="1"/>
  <c r="I41" i="11"/>
  <c r="K41" i="11" s="1"/>
  <c r="I35" i="11"/>
  <c r="K35" i="11" s="1"/>
  <c r="I27" i="11"/>
  <c r="K27" i="11" s="1"/>
  <c r="I40" i="11"/>
  <c r="K40" i="11" s="1"/>
  <c r="I19" i="11"/>
  <c r="K19" i="11" s="1"/>
  <c r="I42" i="11"/>
  <c r="K42" i="11" s="1"/>
  <c r="I16" i="11"/>
  <c r="K16" i="11" s="1"/>
  <c r="I13" i="11"/>
  <c r="K13" i="11" s="1"/>
  <c r="I37" i="11"/>
  <c r="K37" i="11" s="1"/>
  <c r="I34" i="11"/>
  <c r="K34" i="11" s="1"/>
  <c r="I15" i="11"/>
  <c r="K15" i="11" s="1"/>
  <c r="I22" i="11"/>
  <c r="K22" i="11" s="1"/>
  <c r="I18" i="11"/>
  <c r="K18" i="11" s="1"/>
  <c r="I14" i="11"/>
  <c r="K14" i="11" s="1"/>
  <c r="Q12" i="1"/>
  <c r="S43" i="11" l="1"/>
  <c r="U43" i="11" s="1"/>
  <c r="S16" i="11"/>
  <c r="U16" i="11" s="1"/>
  <c r="S13" i="11"/>
  <c r="U13" i="11" s="1"/>
  <c r="S37" i="11"/>
  <c r="U37" i="11" s="1"/>
  <c r="S22" i="11"/>
  <c r="U22" i="11" s="1"/>
  <c r="S34" i="11"/>
  <c r="U34" i="11" s="1"/>
  <c r="S15" i="11"/>
  <c r="U15" i="11" s="1"/>
  <c r="S27" i="11"/>
  <c r="U27" i="11" s="1"/>
  <c r="S32" i="11"/>
  <c r="U32" i="11" s="1"/>
  <c r="S17" i="11"/>
  <c r="U17" i="11" s="1"/>
  <c r="S14" i="11"/>
  <c r="U14" i="11" s="1"/>
  <c r="S19" i="11"/>
  <c r="U19" i="11" s="1"/>
  <c r="O49" i="11"/>
  <c r="S12" i="11"/>
  <c r="U12" i="11" s="1"/>
  <c r="S24" i="11"/>
  <c r="U24" i="11" s="1"/>
  <c r="S11" i="11"/>
  <c r="U11" i="11" s="1"/>
  <c r="S23" i="11"/>
  <c r="U23" i="11" s="1"/>
  <c r="S35" i="11"/>
  <c r="U35" i="11" s="1"/>
  <c r="E49" i="11"/>
  <c r="S18" i="11"/>
  <c r="U18" i="11" s="1"/>
  <c r="Q49" i="11"/>
  <c r="S10" i="11"/>
  <c r="U10" i="11" s="1"/>
  <c r="I10" i="11"/>
  <c r="K10" i="11" s="1"/>
  <c r="G49" i="11"/>
  <c r="M49" i="11"/>
  <c r="I7" i="8"/>
  <c r="E8" i="14"/>
  <c r="C8" i="14"/>
  <c r="C8" i="18"/>
  <c r="U49" i="11" l="1"/>
  <c r="S49" i="11"/>
  <c r="E9" i="15" s="1"/>
  <c r="K49" i="11"/>
  <c r="I49" i="11"/>
  <c r="F35" i="10"/>
  <c r="H35" i="10"/>
  <c r="F49" i="11"/>
  <c r="H49" i="11"/>
  <c r="J49" i="11"/>
  <c r="L49" i="11"/>
  <c r="N49" i="11"/>
  <c r="P49" i="11"/>
  <c r="R49" i="11"/>
  <c r="D49" i="11"/>
  <c r="E12" i="15" l="1"/>
  <c r="I9" i="15"/>
  <c r="I12" i="15" s="1"/>
  <c r="Q13" i="1"/>
  <c r="G10" i="15" l="1"/>
  <c r="G11" i="15"/>
  <c r="G9" i="15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16" i="1"/>
  <c r="Q15" i="1"/>
  <c r="G12" i="15" l="1"/>
  <c r="A4" i="6"/>
  <c r="I7" i="6" l="1"/>
  <c r="A3" i="6"/>
  <c r="A2" i="6"/>
  <c r="O7" i="8"/>
  <c r="K10" i="22"/>
  <c r="I10" i="22"/>
  <c r="E10" i="22"/>
  <c r="C10" i="22"/>
  <c r="M9" i="22"/>
  <c r="G9" i="22"/>
  <c r="G10" i="22" l="1"/>
  <c r="M10" i="22"/>
  <c r="C7" i="6"/>
  <c r="Q11" i="18"/>
  <c r="O11" i="18"/>
  <c r="M11" i="18"/>
  <c r="K11" i="18"/>
  <c r="G11" i="18"/>
  <c r="E11" i="18"/>
  <c r="C11" i="18"/>
  <c r="I10" i="18" l="1"/>
  <c r="I11" i="18" s="1"/>
  <c r="AA12" i="21" l="1"/>
  <c r="W12" i="21"/>
  <c r="S12" i="21"/>
  <c r="Q12" i="21"/>
  <c r="O12" i="21"/>
  <c r="AK12" i="21" l="1"/>
  <c r="AI12" i="21"/>
  <c r="AG12" i="21"/>
  <c r="D11" i="18" l="1"/>
  <c r="F11" i="18"/>
  <c r="H11" i="18"/>
  <c r="J11" i="18"/>
  <c r="L11" i="18"/>
  <c r="N11" i="18"/>
  <c r="P11" i="18"/>
  <c r="K8" i="18" l="1"/>
  <c r="J15" i="13" l="1"/>
  <c r="H15" i="13"/>
  <c r="F15" i="13"/>
  <c r="D15" i="13"/>
  <c r="R11" i="18"/>
  <c r="C4" i="18"/>
  <c r="A3" i="18"/>
  <c r="A3" i="13" s="1"/>
  <c r="AA34" i="11"/>
  <c r="R20" i="8"/>
  <c r="R29" i="8" s="1"/>
  <c r="P20" i="8"/>
  <c r="P29" i="8" s="1"/>
  <c r="N20" i="8"/>
  <c r="N29" i="8" s="1"/>
  <c r="L20" i="8"/>
  <c r="L29" i="8" s="1"/>
  <c r="J20" i="8"/>
  <c r="J29" i="8" s="1"/>
  <c r="A4" i="15"/>
  <c r="A4" i="7" s="1"/>
  <c r="A4" i="22" l="1"/>
  <c r="A4" i="8"/>
  <c r="A4" i="10" s="1"/>
  <c r="A4" i="9" s="1"/>
  <c r="A4" i="11" l="1"/>
  <c r="A4" i="18" s="1"/>
  <c r="A4" i="13" s="1"/>
  <c r="A4" i="14" s="1"/>
  <c r="J27" i="9"/>
  <c r="J39" i="9"/>
  <c r="P39" i="9"/>
  <c r="P27" i="9"/>
  <c r="H39" i="9"/>
  <c r="H27" i="9"/>
</calcChain>
</file>

<file path=xl/sharedStrings.xml><?xml version="1.0" encoding="utf-8"?>
<sst xmlns="http://schemas.openxmlformats.org/spreadsheetml/2006/main" count="520" uniqueCount="168">
  <si>
    <t>برای ماه منتهی به 1398/03/31</t>
  </si>
  <si>
    <t>نام شرکت</t>
  </si>
  <si>
    <t>تغییرات طی دوره</t>
  </si>
  <si>
    <t>1398/03/31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</si>
  <si>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</si>
  <si>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</si>
  <si>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</si>
  <si>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</si>
  <si>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</si>
  <si>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</si>
  <si>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</si>
  <si>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</si>
  <si>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نرخ سود</t>
  </si>
  <si>
    <t xml:space="preserve">درصد به کل دارایی‌ها </t>
  </si>
  <si>
    <t xml:space="preserve">سپرده </t>
  </si>
  <si>
    <t>مبلغ</t>
  </si>
  <si>
    <t>افزایش</t>
  </si>
  <si>
    <t>کاهش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</si>
  <si>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</si>
  <si>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</si>
  <si>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</si>
  <si>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</si>
  <si>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</si>
  <si>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</si>
  <si>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</si>
  <si>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</si>
  <si>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</si>
  <si>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</si>
  <si>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</si>
  <si>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</si>
  <si>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</si>
  <si>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</si>
  <si>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</si>
  <si>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</si>
  <si>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</si>
  <si>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</si>
  <si>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</si>
  <si>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</si>
  <si>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</si>
  <si>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</si>
  <si>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</si>
  <si>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نام سپرده بانکی</t>
  </si>
  <si>
    <t>نام سپرده</t>
  </si>
  <si>
    <t>سود سپرده بانکی و گواهی سپرده</t>
  </si>
  <si>
    <t>درصد سود به میانگین سپرده</t>
  </si>
  <si>
    <t xml:space="preserve">سایر درآمدها </t>
  </si>
  <si>
    <t>برای ماه منتهی به 1398/04/31</t>
  </si>
  <si>
    <t>درآمد سود اوراق</t>
  </si>
  <si>
    <t>جمع</t>
  </si>
  <si>
    <t>بانک خاورمیانه مهستان</t>
  </si>
  <si>
    <t>سایر درآمدها</t>
  </si>
  <si>
    <t>صندوق سرمایه‌گذاری آهنگ سهام کیان</t>
  </si>
  <si>
    <t>1- سرمایه گذاری ها</t>
  </si>
  <si>
    <t>1-1-سرمایه‌گذاری در سهام و حق تقدم سهام</t>
  </si>
  <si>
    <t>2-1- سرمایه‌گذاری در  سپرده‌ بانکی</t>
  </si>
  <si>
    <t>یادداشت</t>
  </si>
  <si>
    <t>2- درآمد حاصل از سرمایه گذاری ها</t>
  </si>
  <si>
    <t>ب-سود اوراق بهادار با درآمد ثابت و سپرده بانکی</t>
  </si>
  <si>
    <t>الف-درآمد سود سهام</t>
  </si>
  <si>
    <t>ج-سود(زیان) حاصل از فروش اوراق بهادار</t>
  </si>
  <si>
    <t>1-2-درآمد حاصل از سرمایه­گذاری در سهام و حق تقدم سهام:</t>
  </si>
  <si>
    <t>3-2-درآمد حاصل از سرمایه گذاری در سپرده بانکی و گواهی سپرده:</t>
  </si>
  <si>
    <t>2-2-درآمد حاصل از سرمایه­گذاری در اوراق بهادار با درآمد ثابت:</t>
  </si>
  <si>
    <t>4-2-سایر درآمدها:</t>
  </si>
  <si>
    <t>سرمایه گذاری دارویی تامین</t>
  </si>
  <si>
    <t>سیمان خوزستان</t>
  </si>
  <si>
    <t>م .صنایع و معادن احیاء سپاهان</t>
  </si>
  <si>
    <t>بانک ملت</t>
  </si>
  <si>
    <t>پخش البرز</t>
  </si>
  <si>
    <t>صورت وضعیت پرتفوی</t>
  </si>
  <si>
    <t xml:space="preserve">گزارش وضعیت پرتفوی ماهانه </t>
  </si>
  <si>
    <t>برای ماه منتهی به 1399/04/31</t>
  </si>
  <si>
    <t>1399/07/30</t>
  </si>
  <si>
    <t>1399/08/30</t>
  </si>
  <si>
    <t>بانک خاورمیانه</t>
  </si>
  <si>
    <t>تعدیل کارمزد کارگزار</t>
  </si>
  <si>
    <t>بانک اقتصاد نوین توحید</t>
  </si>
  <si>
    <t>کل دارایی ها</t>
  </si>
  <si>
    <t>توزیع دارو پخش</t>
  </si>
  <si>
    <t>سیمان‌شاهرود</t>
  </si>
  <si>
    <t>سیمان‌مازندران‌</t>
  </si>
  <si>
    <t>سرمایه گذاری تامین اجتماعی</t>
  </si>
  <si>
    <t>پالایش نفت اصفهان</t>
  </si>
  <si>
    <t>بانک سامان زعفرانیه</t>
  </si>
  <si>
    <t>بانک ملی الوند</t>
  </si>
  <si>
    <t>سرمایه‌گذاری‌صندوق‌بازنشستگی‌</t>
  </si>
  <si>
    <t>داروسازی‌ اکسیر</t>
  </si>
  <si>
    <t>سیمان‌ صوفیان‌</t>
  </si>
  <si>
    <t>درآمدها</t>
  </si>
  <si>
    <t>مبین انرژی خلیج فارس</t>
  </si>
  <si>
    <t>2-1-سرمایه‌گذاری در اوراق بهادار با درآمد ثابت</t>
  </si>
  <si>
    <t>دارای مجوز سازمان</t>
  </si>
  <si>
    <t>بورسی یا فرابورسی</t>
  </si>
  <si>
    <t>تاریخ انتشار</t>
  </si>
  <si>
    <t>تاریخ سررسید</t>
  </si>
  <si>
    <t>نرخ موثر</t>
  </si>
  <si>
    <t>قیمت بازار هر ورقه</t>
  </si>
  <si>
    <t>کربن‌ ایران‌</t>
  </si>
  <si>
    <t>گروه مالی صبا تامین</t>
  </si>
  <si>
    <t>البرزدارو</t>
  </si>
  <si>
    <t>زغال سنگ پروده طبس</t>
  </si>
  <si>
    <t>صنایع شیمیایی کیمیاگران امروز</t>
  </si>
  <si>
    <t>بانک پاسارگاد الوند</t>
  </si>
  <si>
    <t>پتروشیمی‌ خارک‌</t>
  </si>
  <si>
    <t>ح. مبین انرژی خلیج فارس</t>
  </si>
  <si>
    <t>1403/02/22</t>
  </si>
  <si>
    <t>1403/02/26</t>
  </si>
  <si>
    <t>د-درآمد ناشی از تغيير قیمت اوراق بهادار</t>
  </si>
  <si>
    <t>بانک خاورمیانه مهستان 1005-10-810-707073565</t>
  </si>
  <si>
    <t>بانک اقتصاد نوین توحید 12485067333911</t>
  </si>
  <si>
    <t>بانک سامان زعفرانیه 8648104013808</t>
  </si>
  <si>
    <t>بانک پاسارگاد الوند 209-8100-17419217-1</t>
  </si>
  <si>
    <t>ب-سود اوراق بهادار با درآمد ثابت</t>
  </si>
  <si>
    <t>-</t>
  </si>
  <si>
    <t>درآمد حاصل از سرمایه گذاری در سهام و حق تقدم سهام</t>
  </si>
  <si>
    <t>درآمد حاصل از سرمایه گذاری در سپرده بانکی و گواهی سپرده</t>
  </si>
  <si>
    <t>1403/03/09</t>
  </si>
  <si>
    <t>1403/03/19</t>
  </si>
  <si>
    <t>1403/03/12</t>
  </si>
  <si>
    <t>1403/03/30</t>
  </si>
  <si>
    <t>1403/03/13</t>
  </si>
  <si>
    <t>1403/03/21</t>
  </si>
  <si>
    <t>2-1-</t>
  </si>
  <si>
    <t>2-2-</t>
  </si>
  <si>
    <t>2-3-</t>
  </si>
  <si>
    <t>جمع درآمدها طی دوره</t>
  </si>
  <si>
    <t>جمع درآمدها از اول دوره</t>
  </si>
  <si>
    <t>1403/04/30</t>
  </si>
  <si>
    <t>1403/04/19</t>
  </si>
  <si>
    <t>1403/04/28</t>
  </si>
  <si>
    <t>سپید ماکیان</t>
  </si>
  <si>
    <t>موتوژن‌</t>
  </si>
  <si>
    <t>پالایش نفت تبریز</t>
  </si>
  <si>
    <t>فولاد کاوه جنوب کیش</t>
  </si>
  <si>
    <t>بانک دی حافظ 0204407753001</t>
  </si>
  <si>
    <t>بانک ملی الوند 0228569775003</t>
  </si>
  <si>
    <t>1403/05/11</t>
  </si>
  <si>
    <t>شیشه‌ و گاز</t>
  </si>
  <si>
    <t>شیشه‌ همدان‌</t>
  </si>
  <si>
    <t>ح . موتوژن‌</t>
  </si>
  <si>
    <t>شرکت ارتباطات سیار ایران</t>
  </si>
  <si>
    <t>کاشی‌ الوند</t>
  </si>
  <si>
    <t>1403/07/08</t>
  </si>
  <si>
    <t>1403/06/28</t>
  </si>
  <si>
    <t>بیمه اتکایی امین</t>
  </si>
  <si>
    <t>1403/09/25</t>
  </si>
  <si>
    <t>توسعه معدنی و صنعتی صبانور</t>
  </si>
  <si>
    <t>1403/10/29</t>
  </si>
  <si>
    <t>1403/11/30</t>
  </si>
  <si>
    <t>ح . البرزدارو</t>
  </si>
  <si>
    <t>سیمان مازندران</t>
  </si>
  <si>
    <t>1403/11/29</t>
  </si>
  <si>
    <t>1403/11/23</t>
  </si>
  <si>
    <t>سیمان ‌مازندران‌</t>
  </si>
  <si>
    <t xml:space="preserve"> منتهی به 1403/12/30</t>
  </si>
  <si>
    <t>برای ماه منتهی به 1403/12/30</t>
  </si>
  <si>
    <t>1403/12/30</t>
  </si>
  <si>
    <t>ح توسعه معدنی و صنعتی صبانور</t>
  </si>
  <si>
    <t>ح.زغال سنگ پروده طبس</t>
  </si>
  <si>
    <t xml:space="preserve">از ابتدای سال مالی تا پایان اسفند ماه </t>
  </si>
  <si>
    <t>طی اسفند ماه</t>
  </si>
  <si>
    <t>از ابتدای سال مالی تا پایان اسفند ماه</t>
  </si>
  <si>
    <t>تجارت الکترونیک پارسیان</t>
  </si>
  <si>
    <t>صنایع‌ لاستیکی‌ سهند</t>
  </si>
  <si>
    <t>سال مالی</t>
  </si>
  <si>
    <t>سیمان آبیک</t>
  </si>
  <si>
    <t>سیمان مازندران‌</t>
  </si>
  <si>
    <t>سرمایه‌گذاری ‌صندوق بازنشستگی‌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</si>
</sst>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(* #,##0_);_(* \(#,##0\);_(* &quot;-&quot;_);_(@_)"/>
    <numFmt numFmtId="43" formatCode="_(* #,##0.00_);_(* \(#,##0.00\);_(* &quot;-&quot;??_);_(@_)"/>
    <numFmt numFmtId="164" formatCode="_-* #,##0.00_-;_-* #,##0.00\-;_-* &quot;-&quot;??_-;_-@_-"/>
    <numFmt numFmtId="165" formatCode="_(* #,##0_);_(* \(#,##0\);_(* &quot;-&quot;??_);_(@_)"/>
    <numFmt numFmtId="166" formatCode="#,##0;\(#,##0\)"/>
    <numFmt numFmtId="167" formatCode="_-* #,##0_-;_-* #,##0\-;_-* &quot;-&quot;??_-;_-@_-"/>
    <numFmt numFmtId="168" formatCode="0_);[Red]\(0\)"/>
  </numFmts>
  <fonts count="61">
    <font>
      <sz val="11"/>
      <name val="Calibri"/>
    </font>
    <font>
      <sz val="11"/>
      <name val="Calibri"/>
      <family val="2"/>
    </font>
    <font>
      <sz val="11"/>
      <name val="Calibri"/>
      <family val="2"/>
    </font>
    <font>
      <b/>
      <sz val="18"/>
      <color rgb="FF000000"/>
      <name val="B Nazanin"/>
      <charset val="178"/>
    </font>
    <font>
      <sz val="14"/>
      <name val="B Nazanin"/>
      <charset val="178"/>
    </font>
    <font>
      <b/>
      <sz val="14"/>
      <color rgb="FF000000"/>
      <name val="B Nazanin"/>
      <charset val="178"/>
    </font>
    <font>
      <b/>
      <sz val="14"/>
      <name val="B Nazanin"/>
      <charset val="178"/>
    </font>
    <font>
      <b/>
      <sz val="18"/>
      <name val="B Nazanin"/>
      <charset val="178"/>
    </font>
    <font>
      <sz val="18"/>
      <name val="B Nazanin"/>
      <charset val="178"/>
    </font>
    <font>
      <sz val="22"/>
      <name val="B Nazanin"/>
      <charset val="178"/>
    </font>
    <font>
      <b/>
      <sz val="22"/>
      <color rgb="FF000000"/>
      <name val="B Nazanin"/>
      <charset val="178"/>
    </font>
    <font>
      <sz val="16"/>
      <name val="B Nazanin"/>
      <charset val="178"/>
    </font>
    <font>
      <b/>
      <sz val="16"/>
      <color rgb="FF000000"/>
      <name val="B Nazanin"/>
      <charset val="178"/>
    </font>
    <font>
      <b/>
      <sz val="16"/>
      <name val="B Nazanin"/>
      <charset val="178"/>
    </font>
    <font>
      <b/>
      <sz val="20"/>
      <color rgb="FF0062AC"/>
      <name val="B Titr"/>
      <charset val="178"/>
    </font>
    <font>
      <b/>
      <sz val="20"/>
      <color rgb="FF0062AC"/>
      <name val="B Nazanin"/>
      <charset val="178"/>
    </font>
    <font>
      <b/>
      <sz val="14"/>
      <color rgb="FF0062AC"/>
      <name val="B Titr"/>
      <charset val="178"/>
    </font>
    <font>
      <b/>
      <sz val="18"/>
      <color rgb="FF0062AC"/>
      <name val="B Titr"/>
      <charset val="178"/>
    </font>
    <font>
      <b/>
      <sz val="22"/>
      <color rgb="FF0062AC"/>
      <name val="B Nazanin"/>
      <charset val="178"/>
    </font>
    <font>
      <b/>
      <sz val="16"/>
      <color rgb="FF0062AC"/>
      <name val="B Titr"/>
      <charset val="178"/>
    </font>
    <font>
      <sz val="14"/>
      <color theme="1"/>
      <name val="B Titr"/>
      <charset val="178"/>
    </font>
    <font>
      <b/>
      <sz val="40"/>
      <color theme="1"/>
      <name val="B Nazanin"/>
      <charset val="178"/>
    </font>
    <font>
      <b/>
      <sz val="26"/>
      <color theme="1"/>
      <name val="B Nazanin"/>
      <charset val="178"/>
    </font>
    <font>
      <b/>
      <sz val="20"/>
      <name val="B Nazanin"/>
      <charset val="178"/>
    </font>
    <font>
      <sz val="20"/>
      <name val="B Nazanin"/>
      <charset val="178"/>
    </font>
    <font>
      <sz val="20"/>
      <color theme="1"/>
      <name val="B Nazanin"/>
      <charset val="178"/>
    </font>
    <font>
      <b/>
      <sz val="20"/>
      <color rgb="FF000000"/>
      <name val="B Nazanin"/>
      <charset val="178"/>
    </font>
    <font>
      <b/>
      <sz val="24"/>
      <name val="B Nazanin"/>
      <charset val="178"/>
    </font>
    <font>
      <b/>
      <sz val="26"/>
      <color rgb="FF000000"/>
      <name val="B Nazanin"/>
      <charset val="178"/>
    </font>
    <font>
      <sz val="26"/>
      <name val="B Nazanin"/>
      <charset val="178"/>
    </font>
    <font>
      <b/>
      <sz val="26"/>
      <name val="B Nazanin"/>
      <charset val="178"/>
    </font>
    <font>
      <sz val="48"/>
      <name val="B Nazanin"/>
      <charset val="178"/>
    </font>
    <font>
      <b/>
      <sz val="10"/>
      <color rgb="FF000000"/>
      <name val="B Nazanin"/>
      <charset val="178"/>
    </font>
    <font>
      <sz val="9"/>
      <color rgb="FF000000"/>
      <name val="Tahoma"/>
      <family val="2"/>
    </font>
    <font>
      <sz val="24"/>
      <name val="B Nazanin"/>
      <charset val="178"/>
    </font>
    <font>
      <b/>
      <sz val="16"/>
      <color theme="1"/>
      <name val="B Nazanin"/>
      <charset val="178"/>
    </font>
    <font>
      <sz val="22"/>
      <color rgb="FFFF0000"/>
      <name val="B Nazanin"/>
      <charset val="178"/>
    </font>
    <font>
      <sz val="18"/>
      <color rgb="FF000000"/>
      <name val="B Nazanin"/>
      <charset val="178"/>
    </font>
    <font>
      <sz val="28"/>
      <name val="B Nazanin"/>
      <charset val="178"/>
    </font>
    <font>
      <b/>
      <sz val="20"/>
      <color rgb="FFFFFF00"/>
      <name val="B Nazanin"/>
      <charset val="178"/>
    </font>
    <font>
      <sz val="24"/>
      <color theme="1"/>
      <name val="B Nazanin"/>
      <charset val="178"/>
    </font>
    <font>
      <b/>
      <sz val="48"/>
      <name val="B Nazanin"/>
      <charset val="178"/>
    </font>
    <font>
      <b/>
      <sz val="22"/>
      <name val="B Nazanin"/>
      <charset val="178"/>
    </font>
    <font>
      <b/>
      <sz val="26"/>
      <name val="B Titr"/>
      <charset val="178"/>
    </font>
    <font>
      <b/>
      <sz val="20"/>
      <name val="B Titr"/>
      <charset val="178"/>
    </font>
    <font>
      <sz val="12"/>
      <color rgb="FF000000"/>
      <name val="B Nazanin"/>
      <charset val="178"/>
    </font>
    <font>
      <sz val="18"/>
      <name val="Calibri"/>
      <family val="2"/>
    </font>
    <font>
      <sz val="16"/>
      <color rgb="FF000000"/>
      <name val="B Nazanin"/>
      <charset val="178"/>
    </font>
    <font>
      <sz val="16"/>
      <color rgb="FFFFFF00"/>
      <name val="B Nazanin"/>
      <charset val="178"/>
    </font>
    <font>
      <sz val="8"/>
      <name val="Calibri"/>
      <family val="2"/>
    </font>
    <font>
      <b/>
      <sz val="36"/>
      <color rgb="FFFFFF00"/>
      <name val="B Nazanin"/>
      <charset val="178"/>
    </font>
    <font>
      <sz val="16"/>
      <name val="Calibri"/>
      <family val="2"/>
    </font>
    <font>
      <b/>
      <sz val="24"/>
      <color rgb="FF000000"/>
      <name val="B Nazanin"/>
      <charset val="178"/>
    </font>
    <font>
      <sz val="20"/>
      <color rgb="FFFF0000"/>
      <name val="B Nazanin"/>
      <charset val="178"/>
    </font>
    <font>
      <sz val="26"/>
      <name val="Calibri"/>
      <family val="2"/>
    </font>
    <font>
      <sz val="26"/>
      <color rgb="FFFF0000"/>
      <name val="B Nazanin"/>
      <charset val="178"/>
    </font>
    <font>
      <sz val="22"/>
      <color rgb="FF000000"/>
      <name val="B Nazanin"/>
      <charset val="178"/>
    </font>
    <font>
      <sz val="22"/>
      <name val="Calibri"/>
      <family val="2"/>
    </font>
    <font>
      <b/>
      <sz val="18"/>
      <color rgb="FFFF0000"/>
      <name val="B Nazanin"/>
      <charset val="178"/>
    </font>
    <font>
      <sz val="18"/>
      <color rgb="FFFF0000"/>
      <name val="B Nazanin"/>
      <charset val="178"/>
    </font>
    <font>
      <b/>
      <sz val="20"/>
      <color rgb="FFFF0000"/>
      <name val="B Nazanin"/>
      <charset val="17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rgb="FF0070C0"/>
      </left>
      <right style="medium">
        <color rgb="FF0070C0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rgb="FF000000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</cellStyleXfs>
  <cellXfs count="321">
    <xf numFmtId="0" fontId="0" fillId="0" borderId="0" xfId="0"/>
    <xf numFmtId="0" fontId="8" fillId="0" borderId="0" xfId="0" applyFont="1"/>
    <xf numFmtId="0" fontId="7" fillId="0" borderId="0" xfId="0" applyFont="1"/>
    <xf numFmtId="3" fontId="8" fillId="0" borderId="0" xfId="0" applyNumberFormat="1" applyFont="1"/>
    <xf numFmtId="0" fontId="1" fillId="0" borderId="0" xfId="0" applyFont="1"/>
    <xf numFmtId="0" fontId="8" fillId="0" borderId="0" xfId="0" applyFont="1" applyAlignment="1">
      <alignment horizontal="center"/>
    </xf>
    <xf numFmtId="167" fontId="8" fillId="0" borderId="0" xfId="2" applyNumberFormat="1" applyFont="1" applyFill="1" applyAlignment="1">
      <alignment vertical="center"/>
    </xf>
    <xf numFmtId="167" fontId="38" fillId="0" borderId="0" xfId="2" applyNumberFormat="1" applyFont="1" applyFill="1" applyAlignment="1">
      <alignment vertical="center"/>
    </xf>
    <xf numFmtId="0" fontId="8" fillId="0" borderId="0" xfId="0" applyFont="1" applyAlignment="1">
      <alignment wrapText="1"/>
    </xf>
    <xf numFmtId="167" fontId="39" fillId="0" borderId="8" xfId="2" applyNumberFormat="1" applyFont="1" applyFill="1" applyBorder="1" applyAlignment="1">
      <alignment vertical="center"/>
    </xf>
    <xf numFmtId="3" fontId="24" fillId="0" borderId="0" xfId="0" applyNumberFormat="1" applyFont="1" applyAlignment="1">
      <alignment vertical="center"/>
    </xf>
    <xf numFmtId="0" fontId="14" fillId="0" borderId="0" xfId="3" applyFont="1" applyAlignment="1">
      <alignment horizontal="right" vertical="center" readingOrder="2"/>
    </xf>
    <xf numFmtId="0" fontId="26" fillId="0" borderId="0" xfId="3" applyFont="1" applyAlignment="1">
      <alignment horizontal="center" vertical="center" wrapText="1"/>
    </xf>
    <xf numFmtId="0" fontId="24" fillId="0" borderId="0" xfId="3" applyFont="1" applyAlignment="1">
      <alignment vertical="center" wrapText="1"/>
    </xf>
    <xf numFmtId="0" fontId="26" fillId="0" borderId="9" xfId="3" applyFont="1" applyBorder="1" applyAlignment="1">
      <alignment horizontal="center" vertical="center" wrapText="1"/>
    </xf>
    <xf numFmtId="0" fontId="26" fillId="0" borderId="0" xfId="3" applyFont="1" applyAlignment="1">
      <alignment vertical="center" wrapText="1"/>
    </xf>
    <xf numFmtId="41" fontId="8" fillId="0" borderId="0" xfId="0" applyNumberFormat="1" applyFont="1" applyAlignment="1">
      <alignment wrapText="1"/>
    </xf>
    <xf numFmtId="41" fontId="8" fillId="0" borderId="0" xfId="0" applyNumberFormat="1" applyFont="1"/>
    <xf numFmtId="0" fontId="8" fillId="0" borderId="2" xfId="0" applyFont="1" applyBorder="1"/>
    <xf numFmtId="41" fontId="8" fillId="0" borderId="2" xfId="0" applyNumberFormat="1" applyFont="1" applyBorder="1"/>
    <xf numFmtId="165" fontId="0" fillId="0" borderId="0" xfId="2" applyNumberFormat="1" applyFont="1" applyFill="1"/>
    <xf numFmtId="165" fontId="8" fillId="0" borderId="0" xfId="0" applyNumberFormat="1" applyFont="1"/>
    <xf numFmtId="165" fontId="30" fillId="0" borderId="2" xfId="0" applyNumberFormat="1" applyFont="1" applyBorder="1"/>
    <xf numFmtId="0" fontId="8" fillId="0" borderId="0" xfId="3" applyFont="1"/>
    <xf numFmtId="0" fontId="3" fillId="0" borderId="0" xfId="3" applyFont="1" applyAlignment="1">
      <alignment horizontal="center" vertical="center"/>
    </xf>
    <xf numFmtId="0" fontId="19" fillId="0" borderId="0" xfId="0" applyFont="1" applyAlignment="1">
      <alignment horizontal="right" vertical="center" readingOrder="2"/>
    </xf>
    <xf numFmtId="0" fontId="3" fillId="0" borderId="5" xfId="3" applyFont="1" applyBorder="1" applyAlignment="1">
      <alignment horizontal="center" vertical="center" wrapText="1"/>
    </xf>
    <xf numFmtId="0" fontId="8" fillId="0" borderId="5" xfId="3" applyFont="1" applyBorder="1" applyAlignment="1">
      <alignment wrapText="1"/>
    </xf>
    <xf numFmtId="165" fontId="8" fillId="0" borderId="2" xfId="0" applyNumberFormat="1" applyFont="1" applyBorder="1"/>
    <xf numFmtId="166" fontId="8" fillId="0" borderId="2" xfId="3" applyNumberFormat="1" applyFont="1" applyBorder="1"/>
    <xf numFmtId="168" fontId="8" fillId="0" borderId="0" xfId="3" applyNumberFormat="1" applyFont="1"/>
    <xf numFmtId="0" fontId="26" fillId="0" borderId="7" xfId="3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68" fontId="8" fillId="0" borderId="0" xfId="0" applyNumberFormat="1" applyFont="1"/>
    <xf numFmtId="10" fontId="30" fillId="0" borderId="2" xfId="1" applyNumberFormat="1" applyFont="1" applyFill="1" applyBorder="1" applyAlignment="1">
      <alignment horizontal="center"/>
    </xf>
    <xf numFmtId="0" fontId="39" fillId="0" borderId="8" xfId="0" applyFont="1" applyBorder="1" applyAlignment="1">
      <alignment vertical="center"/>
    </xf>
    <xf numFmtId="3" fontId="33" fillId="0" borderId="0" xfId="0" applyNumberFormat="1" applyFont="1"/>
    <xf numFmtId="0" fontId="16" fillId="0" borderId="0" xfId="0" applyFont="1" applyAlignment="1">
      <alignment horizontal="right" vertical="center" readingOrder="2"/>
    </xf>
    <xf numFmtId="0" fontId="3" fillId="0" borderId="1" xfId="0" applyFont="1" applyBorder="1" applyAlignment="1">
      <alignment horizontal="center" vertical="center"/>
    </xf>
    <xf numFmtId="165" fontId="35" fillId="0" borderId="0" xfId="0" applyNumberFormat="1" applyFont="1" applyAlignment="1">
      <alignment vertical="center" wrapText="1"/>
    </xf>
    <xf numFmtId="0" fontId="24" fillId="0" borderId="0" xfId="0" applyFont="1" applyAlignment="1">
      <alignment horizontal="center"/>
    </xf>
    <xf numFmtId="167" fontId="8" fillId="0" borderId="0" xfId="2" applyNumberFormat="1" applyFont="1" applyFill="1"/>
    <xf numFmtId="167" fontId="8" fillId="0" borderId="0" xfId="0" applyNumberFormat="1" applyFont="1"/>
    <xf numFmtId="0" fontId="3" fillId="0" borderId="3" xfId="0" applyFont="1" applyBorder="1" applyAlignment="1">
      <alignment horizontal="center" vertical="center"/>
    </xf>
    <xf numFmtId="167" fontId="3" fillId="0" borderId="2" xfId="2" applyNumberFormat="1" applyFont="1" applyFill="1" applyBorder="1" applyAlignment="1">
      <alignment horizontal="center" vertical="center"/>
    </xf>
    <xf numFmtId="43" fontId="3" fillId="0" borderId="2" xfId="2" applyNumberFormat="1" applyFont="1" applyFill="1" applyBorder="1" applyAlignment="1">
      <alignment horizontal="center" vertical="center"/>
    </xf>
    <xf numFmtId="167" fontId="9" fillId="0" borderId="0" xfId="2" applyNumberFormat="1" applyFont="1" applyFill="1" applyAlignment="1">
      <alignment vertical="center"/>
    </xf>
    <xf numFmtId="167" fontId="10" fillId="0" borderId="0" xfId="2" applyNumberFormat="1" applyFont="1" applyFill="1" applyAlignment="1">
      <alignment horizontal="center" vertical="center"/>
    </xf>
    <xf numFmtId="167" fontId="26" fillId="0" borderId="1" xfId="2" applyNumberFormat="1" applyFont="1" applyFill="1" applyBorder="1" applyAlignment="1">
      <alignment horizontal="center" vertical="center" wrapText="1"/>
    </xf>
    <xf numFmtId="167" fontId="7" fillId="0" borderId="0" xfId="2" applyNumberFormat="1" applyFont="1" applyFill="1" applyBorder="1" applyAlignment="1">
      <alignment vertical="center"/>
    </xf>
    <xf numFmtId="10" fontId="11" fillId="0" borderId="0" xfId="1" applyNumberFormat="1" applyFont="1" applyFill="1" applyAlignment="1">
      <alignment horizontal="center" vertical="center"/>
    </xf>
    <xf numFmtId="10" fontId="11" fillId="0" borderId="2" xfId="1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left"/>
    </xf>
    <xf numFmtId="2" fontId="8" fillId="0" borderId="2" xfId="1" applyNumberFormat="1" applyFont="1" applyFill="1" applyBorder="1" applyAlignment="1">
      <alignment horizontal="center" vertical="center"/>
    </xf>
    <xf numFmtId="3" fontId="47" fillId="0" borderId="0" xfId="0" applyNumberFormat="1" applyFont="1" applyAlignment="1">
      <alignment horizontal="right" vertical="top"/>
    </xf>
    <xf numFmtId="4" fontId="47" fillId="0" borderId="10" xfId="0" applyNumberFormat="1" applyFont="1" applyBorder="1" applyAlignment="1">
      <alignment horizontal="center" vertical="top"/>
    </xf>
    <xf numFmtId="0" fontId="51" fillId="0" borderId="0" xfId="0" applyFont="1" applyAlignment="1">
      <alignment horizontal="center"/>
    </xf>
    <xf numFmtId="0" fontId="47" fillId="0" borderId="0" xfId="0" applyFont="1" applyAlignment="1">
      <alignment vertical="top"/>
    </xf>
    <xf numFmtId="0" fontId="47" fillId="0" borderId="0" xfId="0" applyFont="1" applyAlignment="1">
      <alignment horizontal="center" vertical="top"/>
    </xf>
    <xf numFmtId="0" fontId="8" fillId="0" borderId="7" xfId="0" applyFont="1" applyBorder="1" applyAlignment="1">
      <alignment horizontal="center"/>
    </xf>
    <xf numFmtId="167" fontId="14" fillId="0" borderId="0" xfId="2" applyNumberFormat="1" applyFont="1" applyFill="1" applyAlignment="1">
      <alignment horizontal="right" vertical="center" readingOrder="2"/>
    </xf>
    <xf numFmtId="167" fontId="11" fillId="0" borderId="0" xfId="2" applyNumberFormat="1" applyFont="1" applyFill="1"/>
    <xf numFmtId="167" fontId="29" fillId="0" borderId="0" xfId="2" applyNumberFormat="1" applyFont="1" applyFill="1" applyAlignment="1">
      <alignment vertical="center"/>
    </xf>
    <xf numFmtId="167" fontId="55" fillId="0" borderId="0" xfId="2" applyNumberFormat="1" applyFont="1" applyFill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67" fontId="54" fillId="0" borderId="0" xfId="2" applyNumberFormat="1" applyFont="1" applyFill="1"/>
    <xf numFmtId="10" fontId="24" fillId="0" borderId="2" xfId="2" applyNumberFormat="1" applyFont="1" applyFill="1" applyBorder="1" applyAlignment="1">
      <alignment horizontal="right" vertical="center"/>
    </xf>
    <xf numFmtId="3" fontId="47" fillId="0" borderId="2" xfId="0" applyNumberFormat="1" applyFont="1" applyBorder="1" applyAlignment="1">
      <alignment horizontal="right" vertical="top"/>
    </xf>
    <xf numFmtId="10" fontId="13" fillId="0" borderId="2" xfId="2" applyNumberFormat="1" applyFont="1" applyFill="1" applyBorder="1" applyAlignment="1">
      <alignment horizontal="center"/>
    </xf>
    <xf numFmtId="10" fontId="30" fillId="0" borderId="2" xfId="1" applyNumberFormat="1" applyFont="1" applyFill="1" applyBorder="1"/>
    <xf numFmtId="167" fontId="24" fillId="0" borderId="0" xfId="2" applyNumberFormat="1" applyFont="1" applyFill="1" applyAlignment="1">
      <alignment vertical="center"/>
    </xf>
    <xf numFmtId="167" fontId="24" fillId="0" borderId="0" xfId="2" applyNumberFormat="1" applyFont="1" applyFill="1" applyAlignment="1">
      <alignment vertical="center" wrapText="1"/>
    </xf>
    <xf numFmtId="167" fontId="42" fillId="0" borderId="0" xfId="2" applyNumberFormat="1" applyFont="1" applyFill="1" applyAlignment="1">
      <alignment horizontal="center" vertical="center"/>
    </xf>
    <xf numFmtId="167" fontId="44" fillId="0" borderId="0" xfId="2" applyNumberFormat="1" applyFont="1" applyFill="1" applyAlignment="1">
      <alignment horizontal="right" vertical="center" readingOrder="2"/>
    </xf>
    <xf numFmtId="167" fontId="30" fillId="0" borderId="1" xfId="2" applyNumberFormat="1" applyFont="1" applyFill="1" applyBorder="1" applyAlignment="1">
      <alignment horizontal="center" vertical="center" wrapText="1"/>
    </xf>
    <xf numFmtId="167" fontId="34" fillId="0" borderId="0" xfId="2" applyNumberFormat="1" applyFont="1" applyFill="1" applyAlignment="1">
      <alignment horizontal="right" vertical="center"/>
    </xf>
    <xf numFmtId="167" fontId="29" fillId="0" borderId="0" xfId="2" applyNumberFormat="1" applyFont="1" applyFill="1" applyAlignment="1">
      <alignment wrapText="1"/>
    </xf>
    <xf numFmtId="167" fontId="30" fillId="0" borderId="2" xfId="2" applyNumberFormat="1" applyFont="1" applyFill="1" applyBorder="1"/>
    <xf numFmtId="167" fontId="3" fillId="0" borderId="0" xfId="2" applyNumberFormat="1" applyFont="1" applyFill="1" applyAlignment="1">
      <alignment horizontal="center" vertical="center"/>
    </xf>
    <xf numFmtId="167" fontId="3" fillId="0" borderId="3" xfId="2" applyNumberFormat="1" applyFont="1" applyFill="1" applyBorder="1" applyAlignment="1">
      <alignment horizontal="center" vertical="center" wrapText="1"/>
    </xf>
    <xf numFmtId="167" fontId="37" fillId="0" borderId="0" xfId="2" applyNumberFormat="1" applyFont="1" applyFill="1" applyAlignment="1">
      <alignment horizontal="right" vertical="top"/>
    </xf>
    <xf numFmtId="167" fontId="29" fillId="0" borderId="0" xfId="2" applyNumberFormat="1" applyFont="1" applyFill="1"/>
    <xf numFmtId="167" fontId="25" fillId="0" borderId="0" xfId="2" applyNumberFormat="1" applyFont="1" applyFill="1" applyAlignment="1">
      <alignment vertical="center"/>
    </xf>
    <xf numFmtId="167" fontId="30" fillId="0" borderId="0" xfId="2" applyNumberFormat="1" applyFont="1" applyFill="1" applyAlignment="1">
      <alignment vertical="center"/>
    </xf>
    <xf numFmtId="0" fontId="4" fillId="0" borderId="0" xfId="0" applyFont="1" applyFill="1"/>
    <xf numFmtId="0" fontId="5" fillId="0" borderId="1" xfId="0" applyFont="1" applyFill="1" applyBorder="1" applyAlignment="1">
      <alignment horizontal="center" vertical="center" wrapText="1"/>
    </xf>
    <xf numFmtId="0" fontId="8" fillId="0" borderId="0" xfId="0" applyFont="1" applyFill="1"/>
    <xf numFmtId="0" fontId="23" fillId="0" borderId="0" xfId="0" applyFont="1" applyFill="1" applyAlignment="1">
      <alignment horizontal="right" vertical="center" wrapText="1"/>
    </xf>
    <xf numFmtId="0" fontId="30" fillId="0" borderId="0" xfId="0" applyFont="1" applyFill="1"/>
    <xf numFmtId="0" fontId="22" fillId="0" borderId="0" xfId="0" applyFont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167" fontId="26" fillId="0" borderId="0" xfId="2" applyNumberFormat="1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167" fontId="30" fillId="0" borderId="0" xfId="2" applyNumberFormat="1" applyFont="1" applyFill="1" applyAlignment="1">
      <alignment horizontal="center" vertic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4" fillId="0" borderId="0" xfId="3" applyFont="1" applyAlignment="1">
      <alignment horizontal="right" vertical="center" readingOrder="2"/>
    </xf>
    <xf numFmtId="0" fontId="8" fillId="0" borderId="6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16" fillId="0" borderId="0" xfId="0" applyFont="1" applyAlignment="1">
      <alignment horizontal="right" vertical="center" readingOrder="2"/>
    </xf>
    <xf numFmtId="0" fontId="20" fillId="0" borderId="6" xfId="0" applyFont="1" applyBorder="1" applyAlignment="1">
      <alignment horizontal="center" vertical="center" readingOrder="2"/>
    </xf>
    <xf numFmtId="0" fontId="3" fillId="0" borderId="0" xfId="3" applyFont="1" applyAlignment="1">
      <alignment horizontal="center" vertical="center"/>
    </xf>
    <xf numFmtId="0" fontId="19" fillId="0" borderId="0" xfId="0" applyFont="1" applyAlignment="1">
      <alignment horizontal="right" vertical="center" readingOrder="2"/>
    </xf>
    <xf numFmtId="0" fontId="5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7" fillId="0" borderId="0" xfId="0" applyFont="1" applyAlignment="1">
      <alignment horizontal="right" vertical="center" readingOrder="2"/>
    </xf>
    <xf numFmtId="0" fontId="27" fillId="0" borderId="0" xfId="0" applyFont="1" applyFill="1" applyAlignment="1">
      <alignment horizontal="center" vertical="center"/>
    </xf>
    <xf numFmtId="0" fontId="24" fillId="0" borderId="0" xfId="0" applyFont="1" applyFill="1" applyAlignment="1">
      <alignment vertical="center"/>
    </xf>
    <xf numFmtId="0" fontId="34" fillId="0" borderId="0" xfId="0" applyFont="1" applyFill="1" applyAlignment="1">
      <alignment vertical="center"/>
    </xf>
    <xf numFmtId="0" fontId="23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horizontal="right" vertical="center" readingOrder="2"/>
    </xf>
    <xf numFmtId="0" fontId="14" fillId="0" borderId="0" xfId="0" applyFont="1" applyFill="1" applyAlignment="1">
      <alignment horizontal="center" vertical="center" readingOrder="2"/>
    </xf>
    <xf numFmtId="0" fontId="25" fillId="0" borderId="0" xfId="0" applyFont="1" applyFill="1" applyAlignment="1">
      <alignment vertical="center"/>
    </xf>
    <xf numFmtId="0" fontId="25" fillId="0" borderId="0" xfId="0" applyFont="1" applyFill="1" applyAlignment="1">
      <alignment horizontal="center" vertical="center"/>
    </xf>
    <xf numFmtId="0" fontId="40" fillId="0" borderId="0" xfId="0" applyFont="1" applyFill="1" applyAlignment="1">
      <alignment vertical="center"/>
    </xf>
    <xf numFmtId="0" fontId="26" fillId="0" borderId="0" xfId="0" applyFont="1" applyFill="1" applyAlignment="1">
      <alignment horizontal="center" vertical="center"/>
    </xf>
    <xf numFmtId="0" fontId="26" fillId="0" borderId="6" xfId="0" applyFont="1" applyFill="1" applyBorder="1" applyAlignment="1">
      <alignment horizontal="center" vertical="center"/>
    </xf>
    <xf numFmtId="0" fontId="23" fillId="0" borderId="0" xfId="0" applyFont="1" applyFill="1" applyAlignment="1">
      <alignment horizontal="center" vertical="center"/>
    </xf>
    <xf numFmtId="0" fontId="26" fillId="0" borderId="7" xfId="0" applyFont="1" applyFill="1" applyBorder="1" applyAlignment="1">
      <alignment horizontal="center" vertical="center"/>
    </xf>
    <xf numFmtId="0" fontId="23" fillId="0" borderId="7" xfId="0" applyFont="1" applyFill="1" applyBorder="1" applyAlignment="1">
      <alignment horizontal="center" vertical="center" wrapText="1"/>
    </xf>
    <xf numFmtId="0" fontId="26" fillId="0" borderId="11" xfId="0" applyFont="1" applyFill="1" applyBorder="1" applyAlignment="1">
      <alignment horizontal="center" vertical="center"/>
    </xf>
    <xf numFmtId="0" fontId="26" fillId="0" borderId="6" xfId="0" applyFont="1" applyFill="1" applyBorder="1" applyAlignment="1">
      <alignment horizontal="center" vertical="center"/>
    </xf>
    <xf numFmtId="0" fontId="23" fillId="0" borderId="6" xfId="0" applyFont="1" applyFill="1" applyBorder="1" applyAlignment="1">
      <alignment horizontal="center" vertical="center" wrapText="1"/>
    </xf>
    <xf numFmtId="0" fontId="42" fillId="0" borderId="0" xfId="0" applyFont="1" applyFill="1"/>
    <xf numFmtId="0" fontId="45" fillId="0" borderId="10" xfId="0" applyFont="1" applyFill="1" applyBorder="1" applyAlignment="1">
      <alignment vertical="top"/>
    </xf>
    <xf numFmtId="41" fontId="24" fillId="0" borderId="0" xfId="0" applyNumberFormat="1" applyFont="1" applyFill="1"/>
    <xf numFmtId="41" fontId="24" fillId="0" borderId="0" xfId="0" applyNumberFormat="1" applyFont="1" applyFill="1" applyAlignment="1">
      <alignment vertical="center"/>
    </xf>
    <xf numFmtId="10" fontId="24" fillId="0" borderId="0" xfId="0" applyNumberFormat="1" applyFont="1" applyFill="1"/>
    <xf numFmtId="41" fontId="42" fillId="0" borderId="0" xfId="0" applyNumberFormat="1" applyFont="1" applyFill="1"/>
    <xf numFmtId="3" fontId="37" fillId="0" borderId="0" xfId="0" applyNumberFormat="1" applyFont="1" applyFill="1"/>
    <xf numFmtId="0" fontId="45" fillId="0" borderId="0" xfId="0" applyFont="1" applyFill="1" applyAlignment="1">
      <alignment vertical="top"/>
    </xf>
    <xf numFmtId="41" fontId="53" fillId="0" borderId="0" xfId="0" applyNumberFormat="1" applyFont="1" applyFill="1"/>
    <xf numFmtId="165" fontId="24" fillId="0" borderId="0" xfId="0" applyNumberFormat="1" applyFont="1" applyFill="1" applyAlignment="1">
      <alignment vertical="center"/>
    </xf>
    <xf numFmtId="41" fontId="24" fillId="0" borderId="0" xfId="0" applyNumberFormat="1" applyFont="1" applyFill="1" applyAlignment="1">
      <alignment horizontal="center" vertical="center"/>
    </xf>
    <xf numFmtId="3" fontId="34" fillId="0" borderId="0" xfId="0" applyNumberFormat="1" applyFont="1" applyFill="1" applyAlignment="1">
      <alignment vertical="center"/>
    </xf>
    <xf numFmtId="0" fontId="42" fillId="0" borderId="7" xfId="0" applyFont="1" applyFill="1" applyBorder="1"/>
    <xf numFmtId="166" fontId="24" fillId="0" borderId="2" xfId="0" applyNumberFormat="1" applyFont="1" applyFill="1" applyBorder="1" applyAlignment="1">
      <alignment vertical="center"/>
    </xf>
    <xf numFmtId="0" fontId="0" fillId="0" borderId="0" xfId="0" applyFill="1"/>
    <xf numFmtId="167" fontId="24" fillId="0" borderId="2" xfId="2" applyNumberFormat="1" applyFont="1" applyFill="1" applyBorder="1"/>
    <xf numFmtId="41" fontId="24" fillId="0" borderId="2" xfId="0" applyNumberFormat="1" applyFont="1" applyFill="1" applyBorder="1" applyAlignment="1">
      <alignment horizontal="center" vertical="center"/>
    </xf>
    <xf numFmtId="41" fontId="24" fillId="0" borderId="12" xfId="0" applyNumberFormat="1" applyFont="1" applyFill="1" applyBorder="1" applyAlignment="1">
      <alignment horizontal="center" vertical="center"/>
    </xf>
    <xf numFmtId="167" fontId="24" fillId="0" borderId="0" xfId="0" applyNumberFormat="1" applyFont="1" applyFill="1" applyAlignment="1">
      <alignment vertical="center"/>
    </xf>
    <xf numFmtId="0" fontId="56" fillId="0" borderId="0" xfId="0" applyFont="1" applyFill="1" applyAlignment="1">
      <alignment vertical="top"/>
    </xf>
    <xf numFmtId="41" fontId="9" fillId="0" borderId="0" xfId="0" applyNumberFormat="1" applyFont="1" applyFill="1"/>
    <xf numFmtId="0" fontId="57" fillId="0" borderId="0" xfId="0" applyFont="1" applyFill="1"/>
    <xf numFmtId="3" fontId="57" fillId="0" borderId="0" xfId="0" applyNumberFormat="1" applyFont="1" applyFill="1"/>
    <xf numFmtId="41" fontId="36" fillId="0" borderId="0" xfId="0" applyNumberFormat="1" applyFont="1" applyFill="1"/>
    <xf numFmtId="0" fontId="9" fillId="0" borderId="0" xfId="0" applyFont="1" applyFill="1" applyAlignment="1">
      <alignment vertical="center"/>
    </xf>
    <xf numFmtId="41" fontId="9" fillId="0" borderId="0" xfId="0" applyNumberFormat="1" applyFont="1" applyFill="1" applyAlignment="1">
      <alignment horizontal="center" vertical="center"/>
    </xf>
    <xf numFmtId="3" fontId="9" fillId="0" borderId="0" xfId="0" applyNumberFormat="1" applyFont="1" applyFill="1" applyAlignment="1">
      <alignment vertical="center"/>
    </xf>
    <xf numFmtId="0" fontId="24" fillId="0" borderId="0" xfId="0" applyFont="1" applyFill="1" applyAlignment="1">
      <alignment horizontal="center" vertical="center"/>
    </xf>
    <xf numFmtId="10" fontId="36" fillId="0" borderId="0" xfId="0" applyNumberFormat="1" applyFont="1" applyFill="1" applyAlignment="1">
      <alignment horizontal="center" vertical="center"/>
    </xf>
    <xf numFmtId="10" fontId="53" fillId="0" borderId="0" xfId="0" applyNumberFormat="1" applyFont="1" applyFill="1" applyAlignment="1">
      <alignment vertical="center"/>
    </xf>
    <xf numFmtId="3" fontId="10" fillId="0" borderId="0" xfId="0" applyNumberFormat="1" applyFont="1" applyFill="1" applyAlignment="1">
      <alignment horizontal="center" vertical="top"/>
    </xf>
    <xf numFmtId="166" fontId="57" fillId="0" borderId="0" xfId="0" applyNumberFormat="1" applyFont="1" applyFill="1"/>
    <xf numFmtId="3" fontId="24" fillId="0" borderId="0" xfId="0" applyNumberFormat="1" applyFont="1" applyFill="1" applyAlignment="1">
      <alignment horizontal="center" vertical="center"/>
    </xf>
    <xf numFmtId="41" fontId="9" fillId="0" borderId="0" xfId="0" applyNumberFormat="1" applyFont="1" applyFill="1" applyAlignment="1">
      <alignment vertical="center"/>
    </xf>
    <xf numFmtId="166" fontId="9" fillId="0" borderId="0" xfId="0" applyNumberFormat="1" applyFont="1" applyFill="1" applyAlignment="1">
      <alignment vertical="center"/>
    </xf>
    <xf numFmtId="10" fontId="9" fillId="0" borderId="0" xfId="0" applyNumberFormat="1" applyFont="1" applyFill="1" applyAlignment="1">
      <alignment horizontal="center" vertical="center"/>
    </xf>
    <xf numFmtId="41" fontId="57" fillId="0" borderId="0" xfId="0" applyNumberFormat="1" applyFont="1" applyFill="1"/>
    <xf numFmtId="10" fontId="24" fillId="0" borderId="0" xfId="0" applyNumberFormat="1" applyFont="1" applyFill="1" applyAlignment="1">
      <alignment horizontal="center" vertical="center"/>
    </xf>
    <xf numFmtId="10" fontId="53" fillId="0" borderId="0" xfId="0" applyNumberFormat="1" applyFont="1" applyFill="1" applyAlignment="1">
      <alignment horizontal="center" vertical="center"/>
    </xf>
    <xf numFmtId="3" fontId="32" fillId="0" borderId="0" xfId="0" applyNumberFormat="1" applyFont="1" applyFill="1" applyAlignment="1">
      <alignment horizontal="center" vertical="top"/>
    </xf>
    <xf numFmtId="167" fontId="24" fillId="0" borderId="0" xfId="2" applyNumberFormat="1" applyFont="1" applyFill="1" applyAlignment="1">
      <alignment horizontal="center" vertical="center"/>
    </xf>
    <xf numFmtId="3" fontId="52" fillId="0" borderId="0" xfId="0" applyNumberFormat="1" applyFont="1" applyFill="1" applyAlignment="1">
      <alignment horizontal="center" vertical="top"/>
    </xf>
    <xf numFmtId="41" fontId="34" fillId="0" borderId="0" xfId="0" applyNumberFormat="1" applyFont="1" applyFill="1"/>
    <xf numFmtId="0" fontId="13" fillId="0" borderId="0" xfId="0" applyFont="1" applyFill="1" applyAlignment="1">
      <alignment horizontal="center"/>
    </xf>
    <xf numFmtId="0" fontId="11" fillId="0" borderId="0" xfId="0" applyFont="1" applyFill="1"/>
    <xf numFmtId="0" fontId="12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center"/>
    </xf>
    <xf numFmtId="0" fontId="15" fillId="0" borderId="0" xfId="0" applyFont="1" applyFill="1" applyAlignment="1">
      <alignment horizontal="right" vertical="center" readingOrder="2"/>
    </xf>
    <xf numFmtId="41" fontId="24" fillId="0" borderId="0" xfId="0" applyNumberFormat="1" applyFont="1" applyFill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 wrapText="1"/>
    </xf>
    <xf numFmtId="0" fontId="13" fillId="0" borderId="0" xfId="0" applyFont="1" applyFill="1"/>
    <xf numFmtId="41" fontId="48" fillId="0" borderId="0" xfId="0" applyNumberFormat="1" applyFont="1" applyFill="1"/>
    <xf numFmtId="3" fontId="7" fillId="0" borderId="2" xfId="0" applyNumberFormat="1" applyFont="1" applyFill="1" applyBorder="1"/>
    <xf numFmtId="3" fontId="13" fillId="0" borderId="2" xfId="0" applyNumberFormat="1" applyFont="1" applyFill="1" applyBorder="1"/>
    <xf numFmtId="168" fontId="11" fillId="0" borderId="0" xfId="0" applyNumberFormat="1" applyFont="1" applyFill="1"/>
    <xf numFmtId="3" fontId="11" fillId="0" borderId="0" xfId="0" applyNumberFormat="1" applyFont="1" applyFill="1"/>
    <xf numFmtId="0" fontId="24" fillId="0" borderId="0" xfId="0" applyFont="1" applyFill="1"/>
    <xf numFmtId="165" fontId="41" fillId="0" borderId="0" xfId="0" applyNumberFormat="1" applyFont="1" applyFill="1" applyAlignment="1">
      <alignment horizontal="center" vertical="center"/>
    </xf>
    <xf numFmtId="165" fontId="31" fillId="0" borderId="0" xfId="0" applyNumberFormat="1" applyFont="1" applyFill="1"/>
    <xf numFmtId="165" fontId="42" fillId="0" borderId="0" xfId="0" applyNumberFormat="1" applyFont="1" applyFill="1" applyAlignment="1">
      <alignment horizontal="center" vertical="center"/>
    </xf>
    <xf numFmtId="165" fontId="9" fillId="0" borderId="0" xfId="0" applyNumberFormat="1" applyFont="1" applyFill="1"/>
    <xf numFmtId="0" fontId="43" fillId="0" borderId="0" xfId="0" applyFont="1" applyFill="1" applyAlignment="1">
      <alignment horizontal="right" vertical="center" readingOrder="2"/>
    </xf>
    <xf numFmtId="165" fontId="29" fillId="0" borderId="0" xfId="0" applyNumberFormat="1" applyFont="1" applyFill="1"/>
    <xf numFmtId="165" fontId="29" fillId="0" borderId="0" xfId="0" applyNumberFormat="1" applyFont="1" applyFill="1" applyAlignment="1">
      <alignment horizontal="center"/>
    </xf>
    <xf numFmtId="0" fontId="44" fillId="0" borderId="0" xfId="0" applyFont="1" applyFill="1" applyAlignment="1">
      <alignment horizontal="right" vertical="center" readingOrder="2"/>
    </xf>
    <xf numFmtId="165" fontId="44" fillId="0" borderId="0" xfId="0" applyNumberFormat="1" applyFont="1" applyFill="1" applyAlignment="1">
      <alignment horizontal="center" vertical="center" readingOrder="2"/>
    </xf>
    <xf numFmtId="3" fontId="44" fillId="0" borderId="0" xfId="0" applyNumberFormat="1" applyFont="1" applyFill="1" applyAlignment="1">
      <alignment horizontal="right" vertical="center" readingOrder="2"/>
    </xf>
    <xf numFmtId="165" fontId="8" fillId="0" borderId="0" xfId="0" applyNumberFormat="1" applyFont="1" applyFill="1"/>
    <xf numFmtId="165" fontId="8" fillId="0" borderId="0" xfId="0" applyNumberFormat="1" applyFont="1" applyFill="1" applyAlignment="1">
      <alignment horizontal="center"/>
    </xf>
    <xf numFmtId="165" fontId="30" fillId="0" borderId="0" xfId="0" applyNumberFormat="1" applyFont="1" applyFill="1" applyAlignment="1">
      <alignment horizontal="center" vertical="center"/>
    </xf>
    <xf numFmtId="165" fontId="30" fillId="0" borderId="1" xfId="0" applyNumberFormat="1" applyFont="1" applyFill="1" applyBorder="1" applyAlignment="1">
      <alignment horizontal="center" vertical="center"/>
    </xf>
    <xf numFmtId="165" fontId="29" fillId="0" borderId="0" xfId="0" applyNumberFormat="1" applyFont="1" applyFill="1" applyAlignment="1">
      <alignment wrapText="1"/>
    </xf>
    <xf numFmtId="165" fontId="30" fillId="0" borderId="1" xfId="0" applyNumberFormat="1" applyFont="1" applyFill="1" applyBorder="1" applyAlignment="1">
      <alignment horizontal="center" vertical="center" wrapText="1"/>
    </xf>
    <xf numFmtId="165" fontId="29" fillId="0" borderId="0" xfId="0" applyNumberFormat="1" applyFont="1" applyFill="1" applyAlignment="1">
      <alignment horizontal="right" vertical="center"/>
    </xf>
    <xf numFmtId="0" fontId="29" fillId="0" borderId="0" xfId="0" applyFont="1" applyFill="1"/>
    <xf numFmtId="10" fontId="29" fillId="0" borderId="0" xfId="0" applyNumberFormat="1" applyFont="1" applyFill="1" applyAlignment="1">
      <alignment horizontal="center"/>
    </xf>
    <xf numFmtId="3" fontId="50" fillId="0" borderId="0" xfId="0" applyNumberFormat="1" applyFont="1" applyFill="1"/>
    <xf numFmtId="10" fontId="29" fillId="0" borderId="0" xfId="0" applyNumberFormat="1" applyFont="1" applyFill="1"/>
    <xf numFmtId="3" fontId="29" fillId="0" borderId="0" xfId="0" applyNumberFormat="1" applyFont="1" applyFill="1"/>
    <xf numFmtId="3" fontId="34" fillId="0" borderId="0" xfId="0" applyNumberFormat="1" applyFont="1" applyFill="1"/>
    <xf numFmtId="165" fontId="30" fillId="0" borderId="0" xfId="0" applyNumberFormat="1" applyFont="1" applyFill="1"/>
    <xf numFmtId="165" fontId="34" fillId="0" borderId="0" xfId="0" applyNumberFormat="1" applyFont="1" applyFill="1" applyAlignment="1">
      <alignment horizontal="right" vertical="center"/>
    </xf>
    <xf numFmtId="165" fontId="30" fillId="0" borderId="2" xfId="0" applyNumberFormat="1" applyFont="1" applyFill="1" applyBorder="1"/>
    <xf numFmtId="167" fontId="45" fillId="0" borderId="0" xfId="2" applyNumberFormat="1" applyFont="1" applyFill="1" applyAlignment="1">
      <alignment horizontal="right" vertical="top"/>
    </xf>
    <xf numFmtId="167" fontId="45" fillId="0" borderId="11" xfId="2" applyNumberFormat="1" applyFont="1" applyFill="1" applyBorder="1" applyAlignment="1">
      <alignment horizontal="right" vertical="top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16" fillId="0" borderId="0" xfId="0" applyFont="1" applyFill="1" applyAlignment="1">
      <alignment horizontal="right" vertical="center" readingOrder="2"/>
    </xf>
    <xf numFmtId="0" fontId="16" fillId="0" borderId="0" xfId="0" applyFont="1" applyFill="1" applyAlignment="1">
      <alignment horizontal="right" vertical="center" readingOrder="2"/>
    </xf>
    <xf numFmtId="0" fontId="16" fillId="0" borderId="0" xfId="0" applyFont="1" applyFill="1" applyAlignment="1">
      <alignment horizontal="center" vertical="center" readingOrder="2"/>
    </xf>
    <xf numFmtId="0" fontId="5" fillId="0" borderId="4" xfId="0" applyFont="1" applyFill="1" applyBorder="1" applyAlignment="1">
      <alignment horizontal="center" vertical="center"/>
    </xf>
    <xf numFmtId="0" fontId="32" fillId="0" borderId="4" xfId="0" applyFont="1" applyFill="1" applyBorder="1" applyAlignment="1">
      <alignment horizontal="center" vertical="center" wrapText="1"/>
    </xf>
    <xf numFmtId="3" fontId="47" fillId="0" borderId="0" xfId="0" applyNumberFormat="1" applyFont="1" applyFill="1" applyAlignment="1">
      <alignment horizontal="right" vertical="top"/>
    </xf>
    <xf numFmtId="3" fontId="45" fillId="0" borderId="0" xfId="0" applyNumberFormat="1" applyFont="1" applyFill="1" applyAlignment="1">
      <alignment horizontal="right" vertical="top"/>
    </xf>
    <xf numFmtId="0" fontId="11" fillId="0" borderId="0" xfId="0" applyFont="1" applyFill="1" applyAlignment="1">
      <alignment vertical="center"/>
    </xf>
    <xf numFmtId="3" fontId="45" fillId="0" borderId="10" xfId="0" applyNumberFormat="1" applyFont="1" applyFill="1" applyBorder="1" applyAlignment="1">
      <alignment horizontal="right" vertical="top"/>
    </xf>
    <xf numFmtId="3" fontId="4" fillId="0" borderId="0" xfId="0" applyNumberFormat="1" applyFont="1" applyFill="1"/>
    <xf numFmtId="3" fontId="45" fillId="0" borderId="11" xfId="0" applyNumberFormat="1" applyFont="1" applyFill="1" applyBorder="1" applyAlignment="1">
      <alignment horizontal="right" vertical="top"/>
    </xf>
    <xf numFmtId="165" fontId="13" fillId="0" borderId="2" xfId="0" applyNumberFormat="1" applyFont="1" applyFill="1" applyBorder="1" applyAlignment="1">
      <alignment vertical="center"/>
    </xf>
    <xf numFmtId="165" fontId="4" fillId="0" borderId="0" xfId="0" applyNumberFormat="1" applyFont="1" applyFill="1"/>
    <xf numFmtId="168" fontId="4" fillId="0" borderId="0" xfId="0" applyNumberFormat="1" applyFont="1" applyFill="1"/>
    <xf numFmtId="3" fontId="33" fillId="0" borderId="0" xfId="0" applyNumberFormat="1" applyFont="1" applyFill="1"/>
    <xf numFmtId="0" fontId="6" fillId="0" borderId="0" xfId="0" applyFont="1" applyFill="1"/>
    <xf numFmtId="43" fontId="45" fillId="0" borderId="10" xfId="0" applyNumberFormat="1" applyFont="1" applyFill="1" applyBorder="1" applyAlignment="1">
      <alignment horizontal="right" vertical="top"/>
    </xf>
    <xf numFmtId="43" fontId="45" fillId="0" borderId="0" xfId="0" applyNumberFormat="1" applyFont="1" applyFill="1" applyAlignment="1">
      <alignment horizontal="right" vertical="top"/>
    </xf>
    <xf numFmtId="165" fontId="13" fillId="0" borderId="2" xfId="0" applyNumberFormat="1" applyFont="1" applyFill="1" applyBorder="1"/>
    <xf numFmtId="165" fontId="13" fillId="0" borderId="2" xfId="0" applyNumberFormat="1" applyFont="1" applyFill="1" applyBorder="1" applyAlignment="1">
      <alignment horizontal="right"/>
    </xf>
    <xf numFmtId="3" fontId="0" fillId="0" borderId="0" xfId="0" applyNumberFormat="1" applyFill="1"/>
    <xf numFmtId="165" fontId="0" fillId="0" borderId="0" xfId="0" applyNumberFormat="1" applyFill="1"/>
    <xf numFmtId="0" fontId="8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8" fillId="0" borderId="0" xfId="0" applyFont="1" applyFill="1" applyAlignment="1">
      <alignment horizontal="right" vertical="center" readingOrder="2"/>
    </xf>
    <xf numFmtId="0" fontId="8" fillId="0" borderId="0" xfId="0" applyFont="1" applyFill="1" applyAlignment="1">
      <alignment wrapText="1"/>
    </xf>
    <xf numFmtId="0" fontId="3" fillId="0" borderId="3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wrapText="1"/>
    </xf>
    <xf numFmtId="0" fontId="7" fillId="0" borderId="0" xfId="0" applyFont="1" applyFill="1" applyAlignment="1">
      <alignment horizontal="center" vertical="center" wrapText="1"/>
    </xf>
    <xf numFmtId="0" fontId="12" fillId="0" borderId="0" xfId="0" applyFont="1" applyFill="1" applyAlignment="1">
      <alignment horizontal="right" vertical="top"/>
    </xf>
    <xf numFmtId="3" fontId="37" fillId="0" borderId="0" xfId="0" applyNumberFormat="1" applyFont="1" applyFill="1" applyAlignment="1">
      <alignment horizontal="right" vertical="top"/>
    </xf>
    <xf numFmtId="0" fontId="8" fillId="0" borderId="0" xfId="0" applyFont="1" applyFill="1" applyAlignment="1">
      <alignment vertical="center" wrapText="1"/>
    </xf>
    <xf numFmtId="41" fontId="37" fillId="0" borderId="0" xfId="0" applyNumberFormat="1" applyFont="1" applyFill="1" applyAlignment="1">
      <alignment horizontal="right" vertical="top"/>
    </xf>
    <xf numFmtId="165" fontId="8" fillId="0" borderId="0" xfId="0" applyNumberFormat="1" applyFont="1" applyFill="1" applyAlignment="1">
      <alignment wrapText="1"/>
    </xf>
    <xf numFmtId="3" fontId="8" fillId="0" borderId="0" xfId="0" applyNumberFormat="1" applyFont="1" applyFill="1"/>
    <xf numFmtId="0" fontId="7" fillId="0" borderId="0" xfId="0" applyFont="1" applyFill="1" applyAlignment="1">
      <alignment horizontal="center" vertical="center"/>
    </xf>
    <xf numFmtId="165" fontId="8" fillId="0" borderId="2" xfId="0" applyNumberFormat="1" applyFont="1" applyFill="1" applyBorder="1"/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17" fillId="0" borderId="0" xfId="0" applyFont="1" applyFill="1" applyAlignment="1">
      <alignment horizontal="right" vertical="center" readingOrder="2"/>
    </xf>
    <xf numFmtId="0" fontId="8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/>
    </xf>
    <xf numFmtId="0" fontId="3" fillId="0" borderId="3" xfId="0" applyFont="1" applyFill="1" applyBorder="1" applyAlignment="1">
      <alignment horizontal="center" vertical="center"/>
    </xf>
    <xf numFmtId="0" fontId="7" fillId="0" borderId="0" xfId="0" applyFont="1" applyFill="1"/>
    <xf numFmtId="41" fontId="8" fillId="0" borderId="0" xfId="0" applyNumberFormat="1" applyFont="1" applyFill="1"/>
    <xf numFmtId="167" fontId="8" fillId="0" borderId="0" xfId="0" applyNumberFormat="1" applyFont="1" applyFill="1"/>
    <xf numFmtId="168" fontId="8" fillId="0" borderId="0" xfId="0" applyNumberFormat="1" applyFont="1" applyFill="1"/>
    <xf numFmtId="0" fontId="10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horizontal="right" vertical="center" readingOrder="2"/>
    </xf>
    <xf numFmtId="0" fontId="30" fillId="0" borderId="0" xfId="0" applyFont="1" applyFill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right" vertical="top"/>
    </xf>
    <xf numFmtId="165" fontId="8" fillId="0" borderId="0" xfId="0" applyNumberFormat="1" applyFont="1" applyFill="1" applyAlignment="1">
      <alignment horizontal="right" vertical="center"/>
    </xf>
    <xf numFmtId="165" fontId="7" fillId="0" borderId="0" xfId="0" applyNumberFormat="1" applyFont="1" applyFill="1" applyAlignment="1">
      <alignment horizontal="right" vertical="center"/>
    </xf>
    <xf numFmtId="37" fontId="8" fillId="0" borderId="0" xfId="0" applyNumberFormat="1" applyFont="1" applyFill="1"/>
    <xf numFmtId="165" fontId="7" fillId="0" borderId="0" xfId="0" applyNumberFormat="1" applyFont="1" applyFill="1"/>
    <xf numFmtId="165" fontId="58" fillId="0" borderId="0" xfId="0" applyNumberFormat="1" applyFont="1" applyFill="1" applyAlignment="1">
      <alignment horizontal="right" vertical="center"/>
    </xf>
    <xf numFmtId="3" fontId="59" fillId="0" borderId="0" xfId="0" applyNumberFormat="1" applyFont="1" applyFill="1"/>
    <xf numFmtId="165" fontId="59" fillId="0" borderId="0" xfId="0" applyNumberFormat="1" applyFont="1" applyFill="1"/>
    <xf numFmtId="37" fontId="59" fillId="0" borderId="0" xfId="0" applyNumberFormat="1" applyFont="1" applyFill="1"/>
    <xf numFmtId="0" fontId="8" fillId="0" borderId="0" xfId="0" applyFont="1" applyFill="1" applyAlignment="1">
      <alignment horizontal="right" vertical="center"/>
    </xf>
    <xf numFmtId="3" fontId="7" fillId="0" borderId="0" xfId="0" applyNumberFormat="1" applyFont="1" applyFill="1"/>
    <xf numFmtId="0" fontId="12" fillId="0" borderId="13" xfId="0" applyFont="1" applyFill="1" applyBorder="1" applyAlignment="1">
      <alignment horizontal="center" vertical="center"/>
    </xf>
    <xf numFmtId="165" fontId="8" fillId="0" borderId="2" xfId="0" applyNumberFormat="1" applyFont="1" applyFill="1" applyBorder="1" applyAlignment="1">
      <alignment horizontal="right" vertical="center"/>
    </xf>
    <xf numFmtId="0" fontId="35" fillId="0" borderId="0" xfId="0" applyFont="1" applyFill="1" applyAlignment="1">
      <alignment horizontal="right" vertical="top"/>
    </xf>
    <xf numFmtId="0" fontId="9" fillId="0" borderId="0" xfId="0" applyFont="1" applyFill="1" applyAlignment="1">
      <alignment horizontal="center" vertical="center"/>
    </xf>
    <xf numFmtId="0" fontId="28" fillId="0" borderId="0" xfId="0" applyFont="1" applyFill="1" applyAlignment="1">
      <alignment horizontal="center" vertical="center"/>
    </xf>
    <xf numFmtId="0" fontId="28" fillId="0" borderId="0" xfId="0" applyFont="1" applyFill="1" applyAlignment="1">
      <alignment horizontal="center" vertical="center"/>
    </xf>
    <xf numFmtId="0" fontId="29" fillId="0" borderId="0" xfId="0" applyFont="1" applyFill="1" applyAlignment="1">
      <alignment vertical="center"/>
    </xf>
    <xf numFmtId="3" fontId="10" fillId="0" borderId="0" xfId="0" applyNumberFormat="1" applyFont="1" applyFill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8" fillId="0" borderId="0" xfId="0" applyFont="1" applyFill="1" applyAlignment="1">
      <alignment horizontal="center" vertical="center"/>
    </xf>
    <xf numFmtId="0" fontId="42" fillId="0" borderId="0" xfId="0" applyFont="1" applyFill="1" applyAlignment="1">
      <alignment horizontal="center" vertical="center"/>
    </xf>
    <xf numFmtId="0" fontId="26" fillId="0" borderId="1" xfId="0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horizontal="center" vertical="center"/>
    </xf>
    <xf numFmtId="0" fontId="24" fillId="0" borderId="0" xfId="0" applyFont="1" applyFill="1" applyAlignment="1">
      <alignment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right" vertical="top"/>
    </xf>
    <xf numFmtId="0" fontId="46" fillId="0" borderId="0" xfId="0" applyFont="1" applyFill="1" applyAlignment="1">
      <alignment horizontal="left"/>
    </xf>
    <xf numFmtId="165" fontId="3" fillId="0" borderId="0" xfId="0" applyNumberFormat="1" applyFont="1" applyFill="1" applyAlignment="1">
      <alignment horizontal="right" vertical="top"/>
    </xf>
    <xf numFmtId="41" fontId="34" fillId="0" borderId="0" xfId="0" applyNumberFormat="1" applyFont="1" applyFill="1" applyAlignment="1">
      <alignment vertical="center"/>
    </xf>
    <xf numFmtId="167" fontId="34" fillId="0" borderId="0" xfId="2" applyNumberFormat="1" applyFont="1" applyFill="1" applyAlignment="1">
      <alignment vertical="center" readingOrder="1"/>
    </xf>
    <xf numFmtId="167" fontId="34" fillId="0" borderId="0" xfId="0" applyNumberFormat="1" applyFont="1" applyFill="1" applyAlignment="1">
      <alignment vertical="center"/>
    </xf>
    <xf numFmtId="167" fontId="34" fillId="0" borderId="0" xfId="2" applyNumberFormat="1" applyFont="1" applyFill="1" applyAlignment="1">
      <alignment vertical="center"/>
    </xf>
    <xf numFmtId="3" fontId="24" fillId="0" borderId="0" xfId="0" applyNumberFormat="1" applyFont="1" applyFill="1" applyAlignment="1">
      <alignment vertical="center"/>
    </xf>
    <xf numFmtId="165" fontId="42" fillId="0" borderId="7" xfId="0" applyNumberFormat="1" applyFont="1" applyFill="1" applyBorder="1" applyAlignment="1">
      <alignment horizontal="center" vertical="center"/>
    </xf>
    <xf numFmtId="165" fontId="8" fillId="0" borderId="0" xfId="0" applyNumberFormat="1" applyFont="1" applyFill="1" applyAlignment="1">
      <alignment vertical="center"/>
    </xf>
    <xf numFmtId="165" fontId="8" fillId="0" borderId="0" xfId="0" applyNumberFormat="1" applyFont="1" applyFill="1" applyAlignment="1">
      <alignment horizontal="center" vertical="center"/>
    </xf>
    <xf numFmtId="166" fontId="8" fillId="0" borderId="2" xfId="0" applyNumberFormat="1" applyFont="1" applyFill="1" applyBorder="1" applyAlignment="1">
      <alignment vertical="center"/>
    </xf>
    <xf numFmtId="166" fontId="8" fillId="0" borderId="0" xfId="0" applyNumberFormat="1" applyFont="1" applyFill="1" applyAlignment="1">
      <alignment vertical="center"/>
    </xf>
    <xf numFmtId="166" fontId="8" fillId="0" borderId="0" xfId="0" applyNumberFormat="1" applyFont="1" applyFill="1" applyBorder="1" applyAlignment="1">
      <alignment vertical="center"/>
    </xf>
    <xf numFmtId="3" fontId="8" fillId="0" borderId="0" xfId="0" applyNumberFormat="1" applyFont="1" applyFill="1" applyAlignment="1">
      <alignment horizontal="center" vertical="center"/>
    </xf>
    <xf numFmtId="165" fontId="27" fillId="0" borderId="0" xfId="0" applyNumberFormat="1" applyFont="1" applyFill="1" applyAlignment="1">
      <alignment horizontal="center" vertical="center"/>
    </xf>
    <xf numFmtId="165" fontId="9" fillId="0" borderId="0" xfId="0" applyNumberFormat="1" applyFont="1" applyFill="1" applyAlignment="1">
      <alignment vertical="center"/>
    </xf>
    <xf numFmtId="0" fontId="23" fillId="0" borderId="0" xfId="0" applyFont="1" applyFill="1" applyAlignment="1">
      <alignment vertical="center"/>
    </xf>
    <xf numFmtId="165" fontId="23" fillId="0" borderId="0" xfId="0" applyNumberFormat="1" applyFont="1" applyFill="1" applyAlignment="1">
      <alignment vertical="center"/>
    </xf>
    <xf numFmtId="165" fontId="36" fillId="0" borderId="0" xfId="0" applyNumberFormat="1" applyFont="1" applyFill="1" applyAlignment="1">
      <alignment vertical="center"/>
    </xf>
    <xf numFmtId="3" fontId="7" fillId="0" borderId="0" xfId="0" applyNumberFormat="1" applyFont="1" applyFill="1" applyAlignment="1">
      <alignment vertical="center"/>
    </xf>
    <xf numFmtId="166" fontId="7" fillId="0" borderId="0" xfId="0" applyNumberFormat="1" applyFont="1" applyFill="1" applyAlignment="1">
      <alignment vertical="center"/>
    </xf>
    <xf numFmtId="3" fontId="7" fillId="0" borderId="0" xfId="0" applyNumberFormat="1" applyFont="1" applyFill="1" applyAlignment="1">
      <alignment horizontal="center" vertical="center"/>
    </xf>
    <xf numFmtId="2" fontId="8" fillId="0" borderId="0" xfId="0" applyNumberFormat="1" applyFont="1" applyFill="1" applyAlignment="1">
      <alignment vertical="center"/>
    </xf>
    <xf numFmtId="0" fontId="60" fillId="0" borderId="0" xfId="0" applyFont="1" applyFill="1" applyAlignment="1">
      <alignment vertical="center"/>
    </xf>
  </cellXfs>
  <cellStyles count="5">
    <cellStyle name="Comma" xfId="2" builtinId="3"/>
    <cellStyle name="Comma 2" xfId="4" xr:uid="{20F315B7-6660-4AC9-9D35-9FCEB33F9C15}"/>
    <cellStyle name="Normal" xfId="0" builtinId="0"/>
    <cellStyle name="Normal 2" xfId="3" xr:uid="{00000000-0005-0000-0000-000002000000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7621</xdr:colOff>
      <xdr:row>10</xdr:row>
      <xdr:rowOff>173264</xdr:rowOff>
    </xdr:from>
    <xdr:to>
      <xdr:col>9</xdr:col>
      <xdr:colOff>355600</xdr:colOff>
      <xdr:row>22</xdr:row>
      <xdr:rowOff>87992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1844400" y="2078264"/>
          <a:ext cx="4615179" cy="220072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609599</xdr:colOff>
      <xdr:row>54</xdr:row>
      <xdr:rowOff>59604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4AC539F-A431-4CDE-BF42-DBDB5C684C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0371201" y="0"/>
          <a:ext cx="7315199" cy="103466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9:M32"/>
  <sheetViews>
    <sheetView rightToLeft="1" tabSelected="1" view="pageBreakPreview" zoomScaleNormal="100" zoomScaleSheetLayoutView="100" workbookViewId="0">
      <selection activeCell="C32" sqref="C32"/>
    </sheetView>
  </sheetViews>
  <sheetFormatPr defaultRowHeight="15"/>
  <sheetData>
    <row r="19" spans="1:13" ht="15" customHeight="1"/>
    <row r="20" spans="1:13" ht="15" customHeight="1"/>
    <row r="21" spans="1:13" ht="15" customHeight="1"/>
    <row r="23" spans="1:13" ht="15" customHeight="1">
      <c r="A23" s="93" t="s">
        <v>70</v>
      </c>
      <c r="B23" s="93"/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</row>
    <row r="24" spans="1:13" ht="15" customHeight="1">
      <c r="A24" s="93"/>
      <c r="B24" s="93"/>
      <c r="C24" s="93"/>
      <c r="D24" s="93"/>
      <c r="E24" s="93"/>
      <c r="F24" s="93"/>
      <c r="G24" s="93"/>
      <c r="H24" s="93"/>
      <c r="I24" s="93"/>
      <c r="J24" s="93"/>
      <c r="K24" s="93"/>
      <c r="L24" s="93"/>
      <c r="M24" s="93"/>
    </row>
    <row r="25" spans="1:13" ht="15" customHeight="1">
      <c r="A25" s="93"/>
      <c r="B25" s="93"/>
      <c r="C25" s="93"/>
      <c r="D25" s="93"/>
      <c r="E25" s="93"/>
      <c r="F25" s="93"/>
      <c r="G25" s="93"/>
      <c r="H25" s="93"/>
      <c r="I25" s="93"/>
      <c r="J25" s="93"/>
      <c r="K25" s="93"/>
      <c r="L25" s="93"/>
      <c r="M25" s="93"/>
    </row>
    <row r="28" spans="1:13" ht="15" customHeight="1">
      <c r="A28" s="94" t="s">
        <v>154</v>
      </c>
      <c r="B28" s="94"/>
      <c r="C28" s="94"/>
      <c r="D28" s="94"/>
      <c r="E28" s="94"/>
      <c r="F28" s="94"/>
      <c r="G28" s="94"/>
      <c r="H28" s="94"/>
      <c r="I28" s="94"/>
      <c r="J28" s="94"/>
      <c r="K28" s="94"/>
      <c r="L28" s="94"/>
      <c r="M28" s="90"/>
    </row>
    <row r="29" spans="1:13" ht="15" customHeight="1">
      <c r="A29" s="94"/>
      <c r="B29" s="94"/>
      <c r="C29" s="94"/>
      <c r="D29" s="94"/>
      <c r="E29" s="94"/>
      <c r="F29" s="94"/>
      <c r="G29" s="94"/>
      <c r="H29" s="94"/>
      <c r="I29" s="94"/>
      <c r="J29" s="94"/>
      <c r="K29" s="94"/>
      <c r="L29" s="94"/>
      <c r="M29" s="90"/>
    </row>
    <row r="30" spans="1:13" ht="15" customHeight="1">
      <c r="A30" s="94"/>
      <c r="B30" s="94"/>
      <c r="C30" s="94"/>
      <c r="D30" s="94"/>
      <c r="E30" s="94"/>
      <c r="F30" s="94"/>
      <c r="G30" s="94"/>
      <c r="H30" s="94"/>
      <c r="I30" s="94"/>
      <c r="J30" s="94"/>
      <c r="K30" s="94"/>
      <c r="L30" s="94"/>
      <c r="M30" s="90"/>
    </row>
    <row r="32" spans="1:13">
      <c r="C32" s="4"/>
    </row>
  </sheetData>
  <mergeCells count="2">
    <mergeCell ref="A23:M25"/>
    <mergeCell ref="A28:L30"/>
  </mergeCells>
  <pageMargins left="0.7" right="0.7" top="0.75" bottom="0.75" header="0.3" footer="0.3"/>
  <pageSetup paperSize="9" scale="73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W38"/>
  <sheetViews>
    <sheetView rightToLeft="1" view="pageBreakPreview" zoomScale="60" zoomScaleNormal="70" zoomScalePageLayoutView="70" workbookViewId="0">
      <selection activeCell="Q16" sqref="Q16:Q17"/>
    </sheetView>
  </sheetViews>
  <sheetFormatPr defaultColWidth="9.140625" defaultRowHeight="27.75"/>
  <cols>
    <col min="1" max="1" width="40.42578125" style="87" bestFit="1" customWidth="1"/>
    <col min="2" max="2" width="1" style="87" customWidth="1"/>
    <col min="3" max="3" width="16.5703125" style="239" bestFit="1" customWidth="1"/>
    <col min="4" max="4" width="1" style="239" customWidth="1"/>
    <col min="5" max="5" width="19.7109375" style="239" bestFit="1" customWidth="1"/>
    <col min="6" max="6" width="1" style="87" customWidth="1"/>
    <col min="7" max="7" width="15.42578125" style="87" customWidth="1"/>
    <col min="8" max="8" width="1" style="87" customWidth="1"/>
    <col min="9" max="9" width="28.42578125" style="41" bestFit="1" customWidth="1"/>
    <col min="10" max="10" width="1" style="87" customWidth="1"/>
    <col min="11" max="11" width="30.5703125" style="87" bestFit="1" customWidth="1"/>
    <col min="12" max="12" width="1" style="87" customWidth="1"/>
    <col min="13" max="13" width="29.42578125" style="87" customWidth="1"/>
    <col min="14" max="14" width="1" style="87" customWidth="1"/>
    <col min="15" max="15" width="32.5703125" style="87" bestFit="1" customWidth="1"/>
    <col min="16" max="16" width="1" style="87" customWidth="1"/>
    <col min="17" max="17" width="30.5703125" style="87" bestFit="1" customWidth="1"/>
    <col min="18" max="18" width="1" style="87" customWidth="1"/>
    <col min="19" max="19" width="32.28515625" style="87" bestFit="1" customWidth="1"/>
    <col min="20" max="20" width="36" style="170" customWidth="1"/>
    <col min="21" max="21" width="22.5703125" style="87" bestFit="1" customWidth="1"/>
    <col min="22" max="22" width="8.5703125" style="87" customWidth="1"/>
    <col min="23" max="23" width="22.5703125" style="87" bestFit="1" customWidth="1"/>
    <col min="24" max="24" width="12.85546875" style="87" customWidth="1"/>
    <col min="25" max="16384" width="9.140625" style="87"/>
  </cols>
  <sheetData>
    <row r="1" spans="1:21" s="87" customFormat="1">
      <c r="C1" s="239"/>
      <c r="D1" s="239"/>
      <c r="E1" s="239"/>
      <c r="I1" s="41"/>
      <c r="T1" s="170"/>
    </row>
    <row r="2" spans="1:21" s="87" customFormat="1" ht="30">
      <c r="A2" s="240" t="s">
        <v>51</v>
      </c>
      <c r="B2" s="240"/>
      <c r="C2" s="240"/>
      <c r="D2" s="240"/>
      <c r="E2" s="240"/>
      <c r="F2" s="240"/>
      <c r="G2" s="240"/>
      <c r="H2" s="240"/>
      <c r="I2" s="240"/>
      <c r="J2" s="240"/>
      <c r="K2" s="240"/>
      <c r="L2" s="240"/>
      <c r="M2" s="240"/>
      <c r="N2" s="240"/>
      <c r="O2" s="240"/>
      <c r="P2" s="240"/>
      <c r="Q2" s="240"/>
      <c r="R2" s="240"/>
      <c r="S2" s="240"/>
      <c r="T2" s="170"/>
    </row>
    <row r="3" spans="1:21" s="87" customFormat="1" ht="30">
      <c r="A3" s="240" t="s">
        <v>18</v>
      </c>
      <c r="B3" s="240"/>
      <c r="C3" s="240"/>
      <c r="D3" s="240"/>
      <c r="E3" s="240"/>
      <c r="F3" s="240"/>
      <c r="G3" s="240"/>
      <c r="H3" s="240"/>
      <c r="I3" s="240"/>
      <c r="J3" s="240"/>
      <c r="K3" s="240"/>
      <c r="L3" s="240"/>
      <c r="M3" s="240"/>
      <c r="N3" s="240"/>
      <c r="O3" s="240"/>
      <c r="P3" s="240"/>
      <c r="Q3" s="240"/>
      <c r="R3" s="240"/>
      <c r="S3" s="240"/>
      <c r="T3" s="170"/>
    </row>
    <row r="4" spans="1:21" s="87" customFormat="1" ht="30">
      <c r="A4" s="240" t="str">
        <f>'جمع درآمدها'!A4:I4</f>
        <v>برای ماه منتهی به 1403/12/30</v>
      </c>
      <c r="B4" s="240"/>
      <c r="C4" s="240"/>
      <c r="D4" s="240"/>
      <c r="E4" s="240"/>
      <c r="F4" s="240"/>
      <c r="G4" s="240"/>
      <c r="H4" s="240"/>
      <c r="I4" s="240"/>
      <c r="J4" s="240"/>
      <c r="K4" s="240"/>
      <c r="L4" s="240"/>
      <c r="M4" s="240"/>
      <c r="N4" s="240"/>
      <c r="O4" s="240"/>
      <c r="P4" s="240"/>
      <c r="Q4" s="240"/>
      <c r="R4" s="240"/>
      <c r="S4" s="240"/>
      <c r="T4" s="170"/>
    </row>
    <row r="5" spans="1:21" s="87" customFormat="1" ht="30">
      <c r="A5" s="241"/>
      <c r="B5" s="241"/>
      <c r="C5" s="241"/>
      <c r="D5" s="241"/>
      <c r="E5" s="241"/>
      <c r="F5" s="241"/>
      <c r="G5" s="241"/>
      <c r="H5" s="241"/>
      <c r="I5" s="79"/>
      <c r="J5" s="241"/>
      <c r="K5" s="241"/>
      <c r="L5" s="241"/>
      <c r="M5" s="241"/>
      <c r="N5" s="241"/>
      <c r="O5" s="241"/>
      <c r="P5" s="241"/>
      <c r="Q5" s="241"/>
      <c r="R5" s="241"/>
      <c r="S5" s="241"/>
      <c r="T5" s="170"/>
    </row>
    <row r="6" spans="1:21" s="87" customFormat="1" ht="36">
      <c r="A6" s="242" t="s">
        <v>58</v>
      </c>
      <c r="B6" s="242"/>
      <c r="C6" s="242"/>
      <c r="D6" s="242"/>
      <c r="E6" s="242"/>
      <c r="F6" s="242"/>
      <c r="G6" s="242"/>
      <c r="H6" s="242"/>
      <c r="I6" s="242"/>
      <c r="J6" s="242"/>
      <c r="K6" s="242"/>
      <c r="L6" s="242"/>
      <c r="M6" s="242"/>
      <c r="N6" s="242"/>
      <c r="O6" s="242"/>
      <c r="T6" s="170"/>
    </row>
    <row r="7" spans="1:21" s="87" customFormat="1" ht="30.75" thickBot="1">
      <c r="A7" s="240" t="s">
        <v>1</v>
      </c>
      <c r="C7" s="107" t="s">
        <v>27</v>
      </c>
      <c r="D7" s="107" t="s">
        <v>27</v>
      </c>
      <c r="E7" s="107" t="s">
        <v>27</v>
      </c>
      <c r="F7" s="107" t="s">
        <v>27</v>
      </c>
      <c r="G7" s="107" t="s">
        <v>27</v>
      </c>
      <c r="I7" s="107" t="str">
        <f>'سودسپرده بانکی '!C7</f>
        <v>طی اسفند ماه</v>
      </c>
      <c r="J7" s="107" t="s">
        <v>20</v>
      </c>
      <c r="K7" s="107" t="s">
        <v>20</v>
      </c>
      <c r="L7" s="107" t="s">
        <v>20</v>
      </c>
      <c r="M7" s="107" t="s">
        <v>20</v>
      </c>
      <c r="O7" s="107" t="str">
        <f>'سودسپرده بانکی '!I7</f>
        <v>از ابتدای سال مالی تا پایان اسفند ماه</v>
      </c>
      <c r="P7" s="107" t="s">
        <v>21</v>
      </c>
      <c r="Q7" s="107" t="s">
        <v>21</v>
      </c>
      <c r="R7" s="107" t="s">
        <v>21</v>
      </c>
      <c r="S7" s="107" t="s">
        <v>21</v>
      </c>
      <c r="T7" s="170"/>
    </row>
    <row r="8" spans="1:21" s="243" customFormat="1" ht="90">
      <c r="A8" s="240" t="s">
        <v>1</v>
      </c>
      <c r="C8" s="244" t="s">
        <v>28</v>
      </c>
      <c r="D8" s="245"/>
      <c r="E8" s="244" t="s">
        <v>29</v>
      </c>
      <c r="G8" s="244" t="s">
        <v>30</v>
      </c>
      <c r="I8" s="80" t="s">
        <v>31</v>
      </c>
      <c r="K8" s="244" t="s">
        <v>24</v>
      </c>
      <c r="M8" s="244" t="s">
        <v>32</v>
      </c>
      <c r="O8" s="244" t="s">
        <v>31</v>
      </c>
      <c r="Q8" s="244" t="s">
        <v>24</v>
      </c>
      <c r="S8" s="244" t="s">
        <v>32</v>
      </c>
      <c r="T8" s="246"/>
      <c r="U8" s="246"/>
    </row>
    <row r="9" spans="1:21" s="243" customFormat="1">
      <c r="A9" s="247" t="s">
        <v>131</v>
      </c>
      <c r="C9" s="247" t="s">
        <v>145</v>
      </c>
      <c r="D9" s="245"/>
      <c r="E9" s="248">
        <v>46000000</v>
      </c>
      <c r="F9" s="249"/>
      <c r="G9" s="248">
        <v>323</v>
      </c>
      <c r="H9" s="249"/>
      <c r="I9" s="81">
        <v>0</v>
      </c>
      <c r="J9" s="248"/>
      <c r="K9" s="250">
        <v>0</v>
      </c>
      <c r="L9" s="248"/>
      <c r="M9" s="250">
        <f>I9+K9</f>
        <v>0</v>
      </c>
      <c r="N9" s="248"/>
      <c r="O9" s="248">
        <v>14858000000</v>
      </c>
      <c r="P9" s="248"/>
      <c r="Q9" s="196">
        <v>0</v>
      </c>
      <c r="R9" s="248"/>
      <c r="S9" s="248">
        <f>O9+Q9</f>
        <v>14858000000</v>
      </c>
      <c r="T9" s="196"/>
      <c r="U9" s="251"/>
    </row>
    <row r="10" spans="1:21" s="243" customFormat="1">
      <c r="A10" s="247" t="s">
        <v>86</v>
      </c>
      <c r="B10" s="87"/>
      <c r="C10" s="247" t="s">
        <v>116</v>
      </c>
      <c r="D10" s="239"/>
      <c r="E10" s="248">
        <v>9400000</v>
      </c>
      <c r="F10" s="196"/>
      <c r="G10" s="248">
        <v>3120</v>
      </c>
      <c r="H10" s="196"/>
      <c r="I10" s="81">
        <v>0</v>
      </c>
      <c r="J10" s="248"/>
      <c r="K10" s="250">
        <v>0</v>
      </c>
      <c r="L10" s="248"/>
      <c r="M10" s="250">
        <f t="shared" ref="M10:M28" si="0">I10+K10</f>
        <v>0</v>
      </c>
      <c r="N10" s="248"/>
      <c r="O10" s="248">
        <v>29328000000</v>
      </c>
      <c r="P10" s="248"/>
      <c r="Q10" s="196">
        <v>0</v>
      </c>
      <c r="R10" s="248"/>
      <c r="S10" s="248">
        <f t="shared" ref="S10:S28" si="1">O10+Q10</f>
        <v>29328000000</v>
      </c>
      <c r="T10" s="196"/>
      <c r="U10" s="251"/>
    </row>
    <row r="11" spans="1:21" s="243" customFormat="1">
      <c r="A11" s="247" t="s">
        <v>79</v>
      </c>
      <c r="B11" s="87"/>
      <c r="C11" s="247" t="s">
        <v>117</v>
      </c>
      <c r="D11" s="239"/>
      <c r="E11" s="248">
        <v>6100000</v>
      </c>
      <c r="F11" s="87"/>
      <c r="G11" s="248">
        <v>5650</v>
      </c>
      <c r="H11" s="87"/>
      <c r="I11" s="81">
        <v>0</v>
      </c>
      <c r="J11" s="248"/>
      <c r="K11" s="250">
        <v>0</v>
      </c>
      <c r="L11" s="248"/>
      <c r="M11" s="250">
        <f t="shared" si="0"/>
        <v>0</v>
      </c>
      <c r="N11" s="248"/>
      <c r="O11" s="248">
        <v>34465000000</v>
      </c>
      <c r="P11" s="248"/>
      <c r="Q11" s="196">
        <v>0</v>
      </c>
      <c r="R11" s="248"/>
      <c r="S11" s="248">
        <f t="shared" si="1"/>
        <v>34465000000</v>
      </c>
      <c r="T11" s="196"/>
      <c r="U11" s="251"/>
    </row>
    <row r="12" spans="1:21" s="243" customFormat="1">
      <c r="A12" s="247" t="s">
        <v>87</v>
      </c>
      <c r="B12" s="87"/>
      <c r="C12" s="247" t="s">
        <v>105</v>
      </c>
      <c r="D12" s="239"/>
      <c r="E12" s="248">
        <v>3500000</v>
      </c>
      <c r="F12" s="87"/>
      <c r="G12" s="248">
        <v>5600</v>
      </c>
      <c r="H12" s="87"/>
      <c r="I12" s="81">
        <v>0</v>
      </c>
      <c r="J12" s="248"/>
      <c r="K12" s="250">
        <v>0</v>
      </c>
      <c r="L12" s="248"/>
      <c r="M12" s="250">
        <f t="shared" si="0"/>
        <v>0</v>
      </c>
      <c r="N12" s="248"/>
      <c r="O12" s="248">
        <v>19600000000</v>
      </c>
      <c r="P12" s="248"/>
      <c r="Q12" s="196">
        <v>0</v>
      </c>
      <c r="R12" s="248"/>
      <c r="S12" s="248">
        <f t="shared" si="1"/>
        <v>19600000000</v>
      </c>
      <c r="T12" s="196"/>
      <c r="U12" s="251"/>
    </row>
    <row r="13" spans="1:21" s="243" customFormat="1">
      <c r="A13" s="247" t="s">
        <v>97</v>
      </c>
      <c r="B13" s="87"/>
      <c r="C13" s="247" t="s">
        <v>127</v>
      </c>
      <c r="D13" s="239"/>
      <c r="E13" s="248">
        <v>34800000</v>
      </c>
      <c r="F13" s="87"/>
      <c r="G13" s="248">
        <v>960</v>
      </c>
      <c r="H13" s="87"/>
      <c r="I13" s="81">
        <v>0</v>
      </c>
      <c r="J13" s="248"/>
      <c r="K13" s="250">
        <v>0</v>
      </c>
      <c r="L13" s="248"/>
      <c r="M13" s="250">
        <f t="shared" si="0"/>
        <v>0</v>
      </c>
      <c r="N13" s="248"/>
      <c r="O13" s="248">
        <v>33408000000</v>
      </c>
      <c r="P13" s="248"/>
      <c r="Q13" s="196">
        <v>0</v>
      </c>
      <c r="R13" s="248"/>
      <c r="S13" s="248">
        <f t="shared" si="1"/>
        <v>33408000000</v>
      </c>
      <c r="T13" s="196"/>
      <c r="U13" s="251"/>
    </row>
    <row r="14" spans="1:21" s="243" customFormat="1">
      <c r="A14" s="247" t="s">
        <v>99</v>
      </c>
      <c r="B14" s="87"/>
      <c r="C14" s="247" t="s">
        <v>118</v>
      </c>
      <c r="D14" s="239"/>
      <c r="E14" s="248">
        <v>4000000</v>
      </c>
      <c r="F14" s="87"/>
      <c r="G14" s="248">
        <v>500</v>
      </c>
      <c r="H14" s="87"/>
      <c r="J14" s="248"/>
      <c r="L14" s="248"/>
      <c r="M14" s="250">
        <f t="shared" si="0"/>
        <v>0</v>
      </c>
      <c r="N14" s="248"/>
      <c r="O14" s="248">
        <v>2000000000</v>
      </c>
      <c r="P14" s="248"/>
      <c r="Q14" s="196">
        <v>0</v>
      </c>
      <c r="R14" s="248"/>
      <c r="S14" s="248">
        <f t="shared" si="1"/>
        <v>2000000000</v>
      </c>
      <c r="T14" s="196"/>
      <c r="U14" s="251"/>
    </row>
    <row r="15" spans="1:21" s="243" customFormat="1">
      <c r="A15" s="247" t="s">
        <v>99</v>
      </c>
      <c r="B15" s="87"/>
      <c r="C15" s="247" t="s">
        <v>151</v>
      </c>
      <c r="D15" s="239"/>
      <c r="E15" s="248">
        <v>84000001</v>
      </c>
      <c r="F15" s="87"/>
      <c r="G15" s="248">
        <v>90</v>
      </c>
      <c r="H15" s="87"/>
      <c r="I15" s="81">
        <v>0</v>
      </c>
      <c r="J15" s="248"/>
      <c r="K15" s="250">
        <v>0</v>
      </c>
      <c r="L15" s="248"/>
      <c r="M15" s="250">
        <f t="shared" si="0"/>
        <v>0</v>
      </c>
      <c r="N15" s="248"/>
      <c r="O15" s="248">
        <v>7560000090</v>
      </c>
      <c r="P15" s="248"/>
      <c r="Q15" s="196">
        <v>-854289196</v>
      </c>
      <c r="R15" s="248"/>
      <c r="S15" s="248">
        <f t="shared" si="1"/>
        <v>6705710894</v>
      </c>
      <c r="T15" s="196"/>
      <c r="U15" s="251"/>
    </row>
    <row r="16" spans="1:21" s="243" customFormat="1">
      <c r="A16" s="247" t="s">
        <v>163</v>
      </c>
      <c r="B16" s="87"/>
      <c r="C16" s="247" t="s">
        <v>128</v>
      </c>
      <c r="D16" s="239"/>
      <c r="E16" s="248">
        <v>760000</v>
      </c>
      <c r="F16" s="87"/>
      <c r="G16" s="248">
        <v>6500</v>
      </c>
      <c r="H16" s="87"/>
      <c r="I16" s="81">
        <v>0</v>
      </c>
      <c r="J16" s="248"/>
      <c r="K16" s="250">
        <v>0</v>
      </c>
      <c r="L16" s="248"/>
      <c r="M16" s="250">
        <f t="shared" si="0"/>
        <v>0</v>
      </c>
      <c r="N16" s="248"/>
      <c r="O16" s="248">
        <v>4940000000</v>
      </c>
      <c r="P16" s="248"/>
      <c r="Q16" s="196">
        <v>0</v>
      </c>
      <c r="R16" s="248"/>
      <c r="S16" s="248">
        <f t="shared" si="1"/>
        <v>4940000000</v>
      </c>
      <c r="T16" s="196"/>
      <c r="U16" s="251"/>
    </row>
    <row r="17" spans="1:23" s="243" customFormat="1">
      <c r="A17" s="247" t="s">
        <v>67</v>
      </c>
      <c r="B17" s="87"/>
      <c r="C17" s="247" t="s">
        <v>119</v>
      </c>
      <c r="D17" s="239"/>
      <c r="E17" s="248">
        <v>14000000</v>
      </c>
      <c r="F17" s="87"/>
      <c r="G17" s="248">
        <v>82</v>
      </c>
      <c r="H17" s="87"/>
      <c r="I17" s="81">
        <v>0</v>
      </c>
      <c r="J17" s="248"/>
      <c r="K17" s="250">
        <v>0</v>
      </c>
      <c r="L17" s="248"/>
      <c r="M17" s="250">
        <f t="shared" si="0"/>
        <v>0</v>
      </c>
      <c r="N17" s="248"/>
      <c r="O17" s="248">
        <v>1148000000</v>
      </c>
      <c r="P17" s="248"/>
      <c r="Q17" s="196">
        <v>0</v>
      </c>
      <c r="R17" s="248"/>
      <c r="S17" s="248">
        <f t="shared" si="1"/>
        <v>1148000000</v>
      </c>
      <c r="T17" s="196"/>
      <c r="U17" s="251"/>
    </row>
    <row r="18" spans="1:23" s="243" customFormat="1">
      <c r="A18" s="247" t="s">
        <v>162</v>
      </c>
      <c r="B18" s="87"/>
      <c r="C18" s="247" t="s">
        <v>106</v>
      </c>
      <c r="D18" s="239"/>
      <c r="E18" s="248">
        <v>2400000</v>
      </c>
      <c r="F18" s="87"/>
      <c r="G18" s="248">
        <v>150</v>
      </c>
      <c r="H18" s="87"/>
      <c r="I18" s="81">
        <v>0</v>
      </c>
      <c r="J18" s="248"/>
      <c r="K18" s="250">
        <v>0</v>
      </c>
      <c r="L18" s="248"/>
      <c r="M18" s="250">
        <f t="shared" si="0"/>
        <v>0</v>
      </c>
      <c r="N18" s="248"/>
      <c r="O18" s="248">
        <v>360000000</v>
      </c>
      <c r="P18" s="248"/>
      <c r="Q18" s="196">
        <v>0</v>
      </c>
      <c r="R18" s="248"/>
      <c r="S18" s="248">
        <f t="shared" si="1"/>
        <v>360000000</v>
      </c>
      <c r="T18" s="196"/>
      <c r="U18" s="251"/>
    </row>
    <row r="19" spans="1:23" s="243" customFormat="1">
      <c r="A19" s="247" t="s">
        <v>68</v>
      </c>
      <c r="B19" s="87"/>
      <c r="C19" s="247" t="s">
        <v>120</v>
      </c>
      <c r="D19" s="239"/>
      <c r="E19" s="248">
        <v>4800000</v>
      </c>
      <c r="F19" s="87"/>
      <c r="G19" s="248">
        <v>530</v>
      </c>
      <c r="H19" s="87"/>
      <c r="I19" s="81">
        <v>0</v>
      </c>
      <c r="J19" s="248"/>
      <c r="K19" s="250">
        <v>0</v>
      </c>
      <c r="L19" s="248"/>
      <c r="M19" s="250">
        <f t="shared" si="0"/>
        <v>0</v>
      </c>
      <c r="N19" s="248"/>
      <c r="O19" s="248">
        <v>2544000000</v>
      </c>
      <c r="P19" s="248"/>
      <c r="Q19" s="196">
        <v>0</v>
      </c>
      <c r="R19" s="248"/>
      <c r="S19" s="248">
        <f t="shared" si="1"/>
        <v>2544000000</v>
      </c>
      <c r="T19" s="196"/>
      <c r="U19" s="251"/>
    </row>
    <row r="20" spans="1:23" s="243" customFormat="1">
      <c r="A20" s="247" t="s">
        <v>65</v>
      </c>
      <c r="B20" s="87"/>
      <c r="C20" s="247" t="s">
        <v>120</v>
      </c>
      <c r="D20" s="239"/>
      <c r="E20" s="248">
        <v>6500000</v>
      </c>
      <c r="F20" s="87"/>
      <c r="G20" s="248">
        <v>6700</v>
      </c>
      <c r="H20" s="87"/>
      <c r="I20" s="81">
        <v>0</v>
      </c>
      <c r="J20" s="252" t="e">
        <f>SUM(#REF!)</f>
        <v>#REF!</v>
      </c>
      <c r="K20" s="250">
        <v>0</v>
      </c>
      <c r="L20" s="252" t="e">
        <f>SUM(#REF!)</f>
        <v>#REF!</v>
      </c>
      <c r="M20" s="250">
        <f t="shared" si="0"/>
        <v>0</v>
      </c>
      <c r="N20" s="252" t="e">
        <f>SUM(#REF!)</f>
        <v>#REF!</v>
      </c>
      <c r="O20" s="248">
        <v>43550000000</v>
      </c>
      <c r="P20" s="248" t="e">
        <f>SUM(#REF!)</f>
        <v>#REF!</v>
      </c>
      <c r="Q20" s="196">
        <v>0</v>
      </c>
      <c r="R20" s="252" t="e">
        <f>SUM(#REF!)</f>
        <v>#REF!</v>
      </c>
      <c r="S20" s="248">
        <f t="shared" si="1"/>
        <v>43550000000</v>
      </c>
      <c r="T20" s="196"/>
      <c r="U20" s="251"/>
    </row>
    <row r="21" spans="1:23" s="243" customFormat="1">
      <c r="A21" s="247" t="s">
        <v>89</v>
      </c>
      <c r="B21" s="87"/>
      <c r="C21" s="247" t="s">
        <v>142</v>
      </c>
      <c r="D21" s="239"/>
      <c r="E21" s="248">
        <v>30000000</v>
      </c>
      <c r="F21" s="87"/>
      <c r="G21" s="248">
        <v>1800</v>
      </c>
      <c r="H21" s="87"/>
      <c r="I21" s="81">
        <v>0</v>
      </c>
      <c r="J21" s="87"/>
      <c r="K21" s="250">
        <v>0</v>
      </c>
      <c r="L21" s="87"/>
      <c r="M21" s="250">
        <f t="shared" si="0"/>
        <v>0</v>
      </c>
      <c r="N21" s="87"/>
      <c r="O21" s="248">
        <v>54000000000</v>
      </c>
      <c r="P21" s="248"/>
      <c r="Q21" s="196">
        <v>0</v>
      </c>
      <c r="R21" s="87"/>
      <c r="S21" s="248">
        <f t="shared" si="1"/>
        <v>54000000000</v>
      </c>
      <c r="T21" s="196"/>
      <c r="U21" s="251"/>
    </row>
    <row r="22" spans="1:23" s="243" customFormat="1">
      <c r="A22" s="247" t="s">
        <v>74</v>
      </c>
      <c r="B22" s="87"/>
      <c r="C22" s="247" t="s">
        <v>129</v>
      </c>
      <c r="D22" s="239"/>
      <c r="E22" s="248">
        <v>80000000</v>
      </c>
      <c r="F22" s="87"/>
      <c r="G22" s="248">
        <v>300</v>
      </c>
      <c r="H22" s="87"/>
      <c r="I22" s="81">
        <v>0</v>
      </c>
      <c r="J22" s="87"/>
      <c r="K22" s="250">
        <v>0</v>
      </c>
      <c r="L22" s="87"/>
      <c r="M22" s="250">
        <f t="shared" si="0"/>
        <v>0</v>
      </c>
      <c r="N22" s="87"/>
      <c r="O22" s="248">
        <v>24000000000</v>
      </c>
      <c r="P22" s="248"/>
      <c r="Q22" s="196">
        <v>0</v>
      </c>
      <c r="R22" s="87"/>
      <c r="S22" s="248">
        <f t="shared" si="1"/>
        <v>24000000000</v>
      </c>
      <c r="T22" s="196"/>
      <c r="U22" s="251"/>
    </row>
    <row r="23" spans="1:23" s="243" customFormat="1">
      <c r="A23" s="247" t="s">
        <v>78</v>
      </c>
      <c r="B23" s="87"/>
      <c r="C23" s="247" t="s">
        <v>117</v>
      </c>
      <c r="D23" s="239"/>
      <c r="E23" s="248">
        <v>5800000</v>
      </c>
      <c r="F23" s="87"/>
      <c r="G23" s="248">
        <v>1950</v>
      </c>
      <c r="H23" s="87"/>
      <c r="I23" s="81">
        <v>0</v>
      </c>
      <c r="K23" s="250">
        <v>0</v>
      </c>
      <c r="M23" s="250">
        <f t="shared" si="0"/>
        <v>0</v>
      </c>
      <c r="O23" s="248">
        <v>11310000000</v>
      </c>
      <c r="Q23" s="196">
        <v>0</v>
      </c>
      <c r="S23" s="248">
        <f t="shared" si="1"/>
        <v>11310000000</v>
      </c>
      <c r="T23" s="196"/>
      <c r="U23" s="251"/>
    </row>
    <row r="24" spans="1:23" s="243" customFormat="1">
      <c r="A24" s="247" t="s">
        <v>100</v>
      </c>
      <c r="C24" s="247" t="s">
        <v>121</v>
      </c>
      <c r="E24" s="248">
        <v>8400000</v>
      </c>
      <c r="G24" s="248">
        <v>2280</v>
      </c>
      <c r="I24" s="81">
        <v>0</v>
      </c>
      <c r="K24" s="250">
        <v>0</v>
      </c>
      <c r="M24" s="250">
        <f t="shared" si="0"/>
        <v>0</v>
      </c>
      <c r="O24" s="248">
        <v>19152000000</v>
      </c>
      <c r="Q24" s="196">
        <v>0</v>
      </c>
      <c r="S24" s="248">
        <f t="shared" si="1"/>
        <v>19152000000</v>
      </c>
      <c r="T24" s="196"/>
      <c r="U24" s="251"/>
    </row>
    <row r="25" spans="1:23" s="87" customFormat="1">
      <c r="A25" s="247" t="s">
        <v>101</v>
      </c>
      <c r="C25" s="247" t="s">
        <v>136</v>
      </c>
      <c r="D25" s="239"/>
      <c r="E25" s="248">
        <v>11000000</v>
      </c>
      <c r="G25" s="248">
        <v>77</v>
      </c>
      <c r="I25" s="81">
        <v>0</v>
      </c>
      <c r="K25" s="250">
        <v>0</v>
      </c>
      <c r="M25" s="250">
        <f t="shared" si="0"/>
        <v>0</v>
      </c>
      <c r="O25" s="248">
        <v>847000000</v>
      </c>
      <c r="Q25" s="196">
        <v>0</v>
      </c>
      <c r="S25" s="248">
        <f t="shared" si="1"/>
        <v>847000000</v>
      </c>
      <c r="T25" s="196"/>
      <c r="U25" s="251"/>
      <c r="W25" s="243"/>
    </row>
    <row r="26" spans="1:23" s="87" customFormat="1">
      <c r="A26" s="247" t="s">
        <v>144</v>
      </c>
      <c r="C26" s="247" t="s">
        <v>147</v>
      </c>
      <c r="D26" s="239"/>
      <c r="E26" s="248">
        <v>4000000</v>
      </c>
      <c r="G26" s="248">
        <v>200</v>
      </c>
      <c r="I26" s="81"/>
      <c r="K26" s="250"/>
      <c r="M26" s="250">
        <f t="shared" si="0"/>
        <v>0</v>
      </c>
      <c r="O26" s="248">
        <v>800000000</v>
      </c>
      <c r="Q26" s="196">
        <v>0</v>
      </c>
      <c r="S26" s="248">
        <f t="shared" si="1"/>
        <v>800000000</v>
      </c>
      <c r="T26" s="196"/>
      <c r="U26" s="251"/>
      <c r="W26" s="243"/>
    </row>
    <row r="27" spans="1:23" s="87" customFormat="1">
      <c r="A27" s="247" t="s">
        <v>98</v>
      </c>
      <c r="C27" s="247" t="s">
        <v>143</v>
      </c>
      <c r="D27" s="239"/>
      <c r="E27" s="248">
        <v>92000000</v>
      </c>
      <c r="G27" s="248">
        <v>420</v>
      </c>
      <c r="I27" s="81">
        <v>0</v>
      </c>
      <c r="K27" s="250">
        <v>0</v>
      </c>
      <c r="M27" s="250">
        <f t="shared" si="0"/>
        <v>0</v>
      </c>
      <c r="O27" s="248">
        <v>38640000000</v>
      </c>
      <c r="Q27" s="196">
        <v>0</v>
      </c>
      <c r="S27" s="248">
        <f t="shared" si="1"/>
        <v>38640000000</v>
      </c>
      <c r="T27" s="196"/>
      <c r="U27" s="251"/>
      <c r="W27" s="243"/>
    </row>
    <row r="28" spans="1:23" s="87" customFormat="1">
      <c r="A28" s="247" t="s">
        <v>153</v>
      </c>
      <c r="C28" s="247" t="s">
        <v>152</v>
      </c>
      <c r="D28" s="239"/>
      <c r="E28" s="248">
        <v>7600000</v>
      </c>
      <c r="G28" s="248">
        <v>5000</v>
      </c>
      <c r="I28" s="81">
        <v>0</v>
      </c>
      <c r="K28" s="250">
        <v>0</v>
      </c>
      <c r="M28" s="250">
        <f t="shared" si="0"/>
        <v>0</v>
      </c>
      <c r="O28" s="248">
        <v>38000000000</v>
      </c>
      <c r="Q28" s="196">
        <v>-1785900783</v>
      </c>
      <c r="S28" s="248">
        <f t="shared" si="1"/>
        <v>36214099217</v>
      </c>
      <c r="T28" s="196"/>
      <c r="U28" s="251"/>
      <c r="W28" s="243"/>
    </row>
    <row r="29" spans="1:23" s="87" customFormat="1" ht="30.75" thickBot="1">
      <c r="A29" s="253" t="s">
        <v>48</v>
      </c>
      <c r="C29" s="239"/>
      <c r="D29" s="239"/>
      <c r="E29" s="239"/>
      <c r="I29" s="254">
        <f>SUM(I9:I28)</f>
        <v>0</v>
      </c>
      <c r="J29" s="254" t="e">
        <f t="shared" ref="J29" si="2">SUM(J9:J28)</f>
        <v>#REF!</v>
      </c>
      <c r="K29" s="254">
        <f>SUM(K9:K28)</f>
        <v>0</v>
      </c>
      <c r="L29" s="254" t="e">
        <f>SUM(L9:L28)</f>
        <v>#REF!</v>
      </c>
      <c r="M29" s="254">
        <f>SUM(M9:M28)</f>
        <v>0</v>
      </c>
      <c r="N29" s="254" t="e">
        <f>SUM(N9:N27)</f>
        <v>#REF!</v>
      </c>
      <c r="O29" s="254">
        <f>SUM(O9:O28)</f>
        <v>380510000090</v>
      </c>
      <c r="P29" s="254" t="e">
        <f>SUM(P9:P27)</f>
        <v>#REF!</v>
      </c>
      <c r="Q29" s="254">
        <f>SUM(Q9:Q28)</f>
        <v>-2640189979</v>
      </c>
      <c r="R29" s="254" t="e">
        <f>SUM(R9:R27)</f>
        <v>#REF!</v>
      </c>
      <c r="S29" s="254">
        <f>SUM(S9:S28)</f>
        <v>377869810111</v>
      </c>
    </row>
    <row r="30" spans="1:23" s="255" customFormat="1" ht="41.25" thickTop="1">
      <c r="C30" s="256"/>
      <c r="D30" s="256"/>
      <c r="E30" s="256"/>
      <c r="I30" s="82"/>
      <c r="J30" s="191"/>
      <c r="K30" s="191"/>
      <c r="L30" s="191"/>
      <c r="M30" s="191"/>
      <c r="O30" s="191"/>
      <c r="P30" s="203"/>
      <c r="Q30" s="191"/>
      <c r="R30" s="203"/>
      <c r="S30" s="191"/>
    </row>
    <row r="31" spans="1:23" s="87" customFormat="1">
      <c r="A31" s="247"/>
      <c r="C31" s="247"/>
      <c r="D31" s="239"/>
      <c r="E31" s="239"/>
      <c r="I31" s="41"/>
      <c r="K31" s="252"/>
      <c r="O31" s="252"/>
      <c r="Q31" s="252"/>
    </row>
    <row r="32" spans="1:23" s="87" customFormat="1">
      <c r="A32" s="247"/>
      <c r="C32" s="247"/>
      <c r="D32" s="239"/>
      <c r="E32" s="239"/>
      <c r="I32" s="41"/>
      <c r="K32" s="196"/>
      <c r="O32" s="196"/>
      <c r="Q32" s="196"/>
    </row>
    <row r="33" spans="1:17" s="87" customFormat="1">
      <c r="C33" s="239"/>
      <c r="D33" s="239"/>
      <c r="E33" s="239"/>
      <c r="I33" s="41"/>
    </row>
    <row r="34" spans="1:17" s="87" customFormat="1">
      <c r="C34" s="239"/>
      <c r="D34" s="239"/>
      <c r="E34" s="239"/>
      <c r="I34" s="41"/>
      <c r="K34" s="252"/>
      <c r="O34" s="252"/>
      <c r="Q34" s="252"/>
    </row>
    <row r="35" spans="1:17" s="87" customFormat="1">
      <c r="C35" s="239"/>
      <c r="D35" s="239"/>
      <c r="E35" s="239"/>
      <c r="I35" s="41"/>
      <c r="K35" s="196"/>
      <c r="O35" s="196"/>
      <c r="Q35" s="196"/>
    </row>
    <row r="36" spans="1:17" s="87" customFormat="1">
      <c r="A36" s="247"/>
      <c r="C36" s="239"/>
      <c r="D36" s="239"/>
      <c r="E36" s="239"/>
      <c r="I36" s="41"/>
    </row>
    <row r="37" spans="1:17" s="87" customFormat="1">
      <c r="C37" s="239"/>
      <c r="D37" s="239"/>
      <c r="E37" s="239"/>
      <c r="I37" s="41"/>
    </row>
    <row r="38" spans="1:17" s="87" customFormat="1">
      <c r="C38" s="239"/>
      <c r="D38" s="239"/>
      <c r="E38" s="239"/>
      <c r="I38" s="41"/>
    </row>
  </sheetData>
  <mergeCells count="8">
    <mergeCell ref="A2:S2"/>
    <mergeCell ref="A3:S3"/>
    <mergeCell ref="A4:S4"/>
    <mergeCell ref="A7:A8"/>
    <mergeCell ref="C7:G7"/>
    <mergeCell ref="O7:S7"/>
    <mergeCell ref="I7:M7"/>
    <mergeCell ref="A6:O6"/>
  </mergeCells>
  <pageMargins left="0.7" right="0.7" top="0.75" bottom="0.75" header="0.3" footer="0.3"/>
  <pageSetup paperSize="9" scale="46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A702BA-E4FF-4BE4-8C6E-6C2D7B2EB78D}">
  <dimension ref="A2:T37"/>
  <sheetViews>
    <sheetView rightToLeft="1" view="pageBreakPreview" zoomScale="70" zoomScaleNormal="100" zoomScaleSheetLayoutView="70" workbookViewId="0">
      <selection activeCell="M15" sqref="M15"/>
    </sheetView>
  </sheetViews>
  <sheetFormatPr defaultColWidth="9.140625" defaultRowHeight="27.75"/>
  <cols>
    <col min="1" max="1" width="42" style="1" bestFit="1" customWidth="1"/>
    <col min="2" max="2" width="1" style="1" customWidth="1"/>
    <col min="3" max="3" width="28.140625" style="1" customWidth="1"/>
    <col min="4" max="4" width="1" style="1" customWidth="1"/>
    <col min="5" max="5" width="15.85546875" style="1" bestFit="1" customWidth="1"/>
    <col min="6" max="6" width="1" style="1" customWidth="1"/>
    <col min="7" max="7" width="24.7109375" style="1" bestFit="1" customWidth="1"/>
    <col min="8" max="8" width="1" style="1" customWidth="1"/>
    <col min="9" max="9" width="27" style="1" bestFit="1" customWidth="1"/>
    <col min="10" max="10" width="1" style="1" customWidth="1"/>
    <col min="11" max="11" width="15.85546875" style="1" bestFit="1" customWidth="1"/>
    <col min="12" max="12" width="1" style="1" customWidth="1"/>
    <col min="13" max="13" width="25.42578125" style="1" bestFit="1" customWidth="1"/>
    <col min="14" max="14" width="1" style="1" customWidth="1"/>
    <col min="15" max="15" width="13.85546875" style="1" bestFit="1" customWidth="1"/>
    <col min="16" max="16" width="11.140625" style="1" bestFit="1" customWidth="1"/>
    <col min="17" max="17" width="11.5703125" style="1" bestFit="1" customWidth="1"/>
    <col min="18" max="18" width="9.140625" style="1"/>
    <col min="19" max="19" width="11.140625" style="1" bestFit="1" customWidth="1"/>
    <col min="20" max="16384" width="9.140625" style="1"/>
  </cols>
  <sheetData>
    <row r="2" spans="1:20" ht="30">
      <c r="A2" s="100" t="s">
        <v>51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</row>
    <row r="3" spans="1:20" ht="30">
      <c r="A3" s="100" t="s">
        <v>18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</row>
    <row r="4" spans="1:20" ht="30">
      <c r="A4" s="100" t="str">
        <f>'جمع درآمدها'!A4:I4</f>
        <v>برای ماه منتهی به 1403/12/30</v>
      </c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</row>
    <row r="5" spans="1:20" ht="30">
      <c r="A5" s="32"/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</row>
    <row r="6" spans="1:20" ht="36">
      <c r="A6" s="108" t="s">
        <v>112</v>
      </c>
      <c r="B6" s="108"/>
      <c r="C6" s="108"/>
    </row>
    <row r="7" spans="1:20" ht="30.75" thickBot="1">
      <c r="A7" s="100" t="s">
        <v>19</v>
      </c>
      <c r="B7" s="100"/>
      <c r="C7" s="100" t="s">
        <v>160</v>
      </c>
      <c r="D7" s="100"/>
      <c r="E7" s="100"/>
      <c r="F7" s="100"/>
      <c r="G7" s="100"/>
      <c r="I7" s="106" t="s">
        <v>161</v>
      </c>
      <c r="J7" s="106" t="s">
        <v>21</v>
      </c>
      <c r="K7" s="106" t="s">
        <v>21</v>
      </c>
      <c r="L7" s="106" t="s">
        <v>21</v>
      </c>
      <c r="M7" s="106" t="s">
        <v>21</v>
      </c>
    </row>
    <row r="8" spans="1:20" ht="30">
      <c r="A8" s="43" t="s">
        <v>22</v>
      </c>
      <c r="C8" s="43" t="s">
        <v>23</v>
      </c>
      <c r="E8" s="43" t="s">
        <v>24</v>
      </c>
      <c r="G8" s="43" t="s">
        <v>25</v>
      </c>
      <c r="I8" s="43" t="s">
        <v>23</v>
      </c>
      <c r="K8" s="43" t="s">
        <v>24</v>
      </c>
      <c r="M8" s="43" t="s">
        <v>25</v>
      </c>
    </row>
    <row r="9" spans="1:20" ht="30">
      <c r="A9" s="52" t="s">
        <v>113</v>
      </c>
      <c r="C9" s="17">
        <v>0</v>
      </c>
      <c r="E9" s="17">
        <v>0</v>
      </c>
      <c r="F9" s="17"/>
      <c r="G9" s="17">
        <f>C9-E9</f>
        <v>0</v>
      </c>
      <c r="H9" s="17"/>
      <c r="I9" s="17">
        <v>0</v>
      </c>
      <c r="J9" s="17"/>
      <c r="K9" s="17">
        <v>0</v>
      </c>
      <c r="L9" s="17"/>
      <c r="M9" s="17">
        <f>I9-K9</f>
        <v>0</v>
      </c>
      <c r="O9" s="36"/>
      <c r="P9" s="36"/>
      <c r="Q9" s="3"/>
      <c r="S9" s="36"/>
      <c r="T9" s="3"/>
    </row>
    <row r="10" spans="1:20" ht="30.75" thickBot="1">
      <c r="A10" s="32"/>
      <c r="C10" s="44">
        <f>SUM(C9:C9)</f>
        <v>0</v>
      </c>
      <c r="D10" s="28"/>
      <c r="E10" s="45">
        <f>SUM(E9:E9)</f>
        <v>0</v>
      </c>
      <c r="F10" s="44"/>
      <c r="G10" s="44">
        <f>SUM(G9:G9)</f>
        <v>0</v>
      </c>
      <c r="H10" s="44"/>
      <c r="I10" s="44">
        <f>SUM(I9:I9)</f>
        <v>0</v>
      </c>
      <c r="J10" s="44"/>
      <c r="K10" s="45">
        <f>SUM(K9:K9)</f>
        <v>0</v>
      </c>
      <c r="L10" s="44"/>
      <c r="M10" s="44">
        <f>SUM(M9:M9)</f>
        <v>0</v>
      </c>
    </row>
    <row r="11" spans="1:20" ht="28.5" thickTop="1">
      <c r="C11" s="21"/>
      <c r="G11" s="33"/>
      <c r="I11" s="3"/>
      <c r="M11" s="3"/>
    </row>
    <row r="12" spans="1:20">
      <c r="C12" s="42"/>
      <c r="G12" s="33"/>
      <c r="I12" s="42"/>
      <c r="M12" s="42"/>
    </row>
    <row r="13" spans="1:20">
      <c r="G13" s="33"/>
      <c r="M13" s="42"/>
    </row>
    <row r="14" spans="1:20">
      <c r="G14" s="33"/>
    </row>
    <row r="15" spans="1:20">
      <c r="G15" s="33"/>
    </row>
    <row r="16" spans="1:20">
      <c r="G16" s="33"/>
      <c r="M16" s="42"/>
    </row>
    <row r="17" spans="7:7">
      <c r="G17" s="33"/>
    </row>
    <row r="18" spans="7:7">
      <c r="G18" s="33"/>
    </row>
    <row r="19" spans="7:7">
      <c r="G19" s="33"/>
    </row>
    <row r="20" spans="7:7">
      <c r="G20" s="33"/>
    </row>
    <row r="21" spans="7:7">
      <c r="G21" s="33"/>
    </row>
    <row r="22" spans="7:7">
      <c r="G22" s="33"/>
    </row>
    <row r="23" spans="7:7">
      <c r="G23" s="33"/>
    </row>
    <row r="24" spans="7:7">
      <c r="G24" s="33"/>
    </row>
    <row r="25" spans="7:7">
      <c r="G25" s="33"/>
    </row>
    <row r="26" spans="7:7">
      <c r="G26" s="33"/>
    </row>
    <row r="27" spans="7:7">
      <c r="G27" s="33"/>
    </row>
    <row r="28" spans="7:7">
      <c r="G28" s="33"/>
    </row>
    <row r="29" spans="7:7">
      <c r="G29" s="33"/>
    </row>
    <row r="30" spans="7:7">
      <c r="G30" s="33"/>
    </row>
    <row r="31" spans="7:7">
      <c r="G31" s="33"/>
    </row>
    <row r="32" spans="7:7">
      <c r="G32" s="33"/>
    </row>
    <row r="33" spans="7:7">
      <c r="G33" s="33"/>
    </row>
    <row r="34" spans="7:7">
      <c r="G34" s="33"/>
    </row>
    <row r="35" spans="7:7">
      <c r="G35" s="33"/>
    </row>
    <row r="36" spans="7:7">
      <c r="G36" s="33"/>
    </row>
    <row r="37" spans="7:7">
      <c r="G37" s="33"/>
    </row>
  </sheetData>
  <mergeCells count="7">
    <mergeCell ref="A2:M2"/>
    <mergeCell ref="A3:M3"/>
    <mergeCell ref="A4:M4"/>
    <mergeCell ref="A6:C6"/>
    <mergeCell ref="A7:B7"/>
    <mergeCell ref="C7:G7"/>
    <mergeCell ref="I7:M7"/>
  </mergeCells>
  <pageMargins left="0.7" right="0.7" top="0.75" bottom="0.75" header="0.3" footer="0.3"/>
  <pageSetup paperSize="9" scale="54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T41"/>
  <sheetViews>
    <sheetView rightToLeft="1" view="pageBreakPreview" topLeftCell="A3" zoomScale="85" zoomScaleNormal="100" zoomScaleSheetLayoutView="85" workbookViewId="0">
      <selection activeCell="C10" sqref="C10"/>
    </sheetView>
  </sheetViews>
  <sheetFormatPr defaultColWidth="9.140625" defaultRowHeight="27.75"/>
  <cols>
    <col min="1" max="1" width="42" style="87" bestFit="1" customWidth="1"/>
    <col min="2" max="2" width="1" style="87" customWidth="1"/>
    <col min="3" max="3" width="28.140625" style="87" customWidth="1"/>
    <col min="4" max="4" width="1" style="87" customWidth="1"/>
    <col min="5" max="5" width="15.85546875" style="87" bestFit="1" customWidth="1"/>
    <col min="6" max="6" width="1" style="87" customWidth="1"/>
    <col min="7" max="7" width="24.7109375" style="87" bestFit="1" customWidth="1"/>
    <col min="8" max="8" width="1" style="87" customWidth="1"/>
    <col min="9" max="9" width="27" style="87" bestFit="1" customWidth="1"/>
    <col min="10" max="10" width="1" style="87" customWidth="1"/>
    <col min="11" max="11" width="15.85546875" style="87" bestFit="1" customWidth="1"/>
    <col min="12" max="12" width="1" style="87" customWidth="1"/>
    <col min="13" max="13" width="25.42578125" style="87" bestFit="1" customWidth="1"/>
    <col min="14" max="14" width="1" style="87" customWidth="1"/>
    <col min="15" max="15" width="13.85546875" style="87" bestFit="1" customWidth="1"/>
    <col min="16" max="16" width="25.5703125" style="87" customWidth="1"/>
    <col min="17" max="17" width="11.5703125" style="87" customWidth="1"/>
    <col min="18" max="18" width="25.5703125" style="87" customWidth="1"/>
    <col min="19" max="19" width="8.85546875" style="87" bestFit="1" customWidth="1"/>
    <col min="20" max="16384" width="9.140625" style="87"/>
  </cols>
  <sheetData>
    <row r="2" spans="1:20" ht="30">
      <c r="A2" s="240" t="s">
        <v>51</v>
      </c>
      <c r="B2" s="240"/>
      <c r="C2" s="240"/>
      <c r="D2" s="240"/>
      <c r="E2" s="240"/>
      <c r="F2" s="240"/>
      <c r="G2" s="240"/>
      <c r="H2" s="240"/>
      <c r="I2" s="240"/>
      <c r="J2" s="240"/>
      <c r="K2" s="240"/>
      <c r="L2" s="240"/>
      <c r="M2" s="240"/>
    </row>
    <row r="3" spans="1:20" ht="30">
      <c r="A3" s="240" t="s">
        <v>18</v>
      </c>
      <c r="B3" s="240"/>
      <c r="C3" s="240"/>
      <c r="D3" s="240"/>
      <c r="E3" s="240"/>
      <c r="F3" s="240"/>
      <c r="G3" s="240"/>
      <c r="H3" s="240"/>
      <c r="I3" s="240"/>
      <c r="J3" s="240"/>
      <c r="K3" s="240"/>
      <c r="L3" s="240"/>
      <c r="M3" s="240"/>
    </row>
    <row r="4" spans="1:20" ht="30">
      <c r="A4" s="240" t="str">
        <f>'جمع درآمدها'!A4:I4</f>
        <v>برای ماه منتهی به 1403/12/30</v>
      </c>
      <c r="B4" s="240"/>
      <c r="C4" s="240"/>
      <c r="D4" s="240"/>
      <c r="E4" s="240"/>
      <c r="F4" s="240"/>
      <c r="G4" s="240"/>
      <c r="H4" s="240"/>
      <c r="I4" s="240"/>
      <c r="J4" s="240"/>
      <c r="K4" s="240"/>
      <c r="L4" s="240"/>
      <c r="M4" s="240"/>
    </row>
    <row r="5" spans="1:20" ht="30">
      <c r="A5" s="241"/>
      <c r="B5" s="241"/>
      <c r="C5" s="241"/>
      <c r="D5" s="241"/>
      <c r="E5" s="241"/>
      <c r="F5" s="241"/>
      <c r="G5" s="241"/>
      <c r="H5" s="241"/>
      <c r="I5" s="241"/>
      <c r="J5" s="241"/>
      <c r="K5" s="241"/>
      <c r="L5" s="241"/>
      <c r="M5" s="241"/>
    </row>
    <row r="6" spans="1:20" ht="36">
      <c r="A6" s="257" t="s">
        <v>57</v>
      </c>
      <c r="B6" s="257"/>
      <c r="C6" s="257"/>
    </row>
    <row r="7" spans="1:20" ht="30.75" thickBot="1">
      <c r="A7" s="240" t="s">
        <v>19</v>
      </c>
      <c r="B7" s="240"/>
      <c r="C7" s="240" t="s">
        <v>160</v>
      </c>
      <c r="D7" s="240"/>
      <c r="E7" s="240"/>
      <c r="F7" s="240"/>
      <c r="G7" s="240"/>
      <c r="I7" s="107" t="s">
        <v>161</v>
      </c>
      <c r="J7" s="107" t="s">
        <v>21</v>
      </c>
      <c r="K7" s="107" t="s">
        <v>21</v>
      </c>
      <c r="L7" s="107" t="s">
        <v>21</v>
      </c>
      <c r="M7" s="107" t="s">
        <v>21</v>
      </c>
      <c r="P7" s="258"/>
      <c r="Q7" s="258"/>
      <c r="R7" s="259"/>
      <c r="S7" s="259"/>
    </row>
    <row r="8" spans="1:20" ht="30">
      <c r="A8" s="260" t="s">
        <v>22</v>
      </c>
      <c r="C8" s="260" t="s">
        <v>23</v>
      </c>
      <c r="E8" s="260" t="s">
        <v>24</v>
      </c>
      <c r="G8" s="260" t="s">
        <v>25</v>
      </c>
      <c r="I8" s="260" t="s">
        <v>23</v>
      </c>
      <c r="K8" s="260" t="s">
        <v>24</v>
      </c>
      <c r="M8" s="260" t="s">
        <v>25</v>
      </c>
    </row>
    <row r="9" spans="1:20" ht="30">
      <c r="A9" s="261" t="s">
        <v>49</v>
      </c>
      <c r="C9" s="262">
        <v>7782694</v>
      </c>
      <c r="E9" s="262">
        <v>0</v>
      </c>
      <c r="F9" s="262"/>
      <c r="G9" s="262">
        <f>C9+E9</f>
        <v>7782694</v>
      </c>
      <c r="H9" s="262"/>
      <c r="I9" s="262">
        <v>706224177</v>
      </c>
      <c r="J9" s="262"/>
      <c r="K9" s="262">
        <v>0</v>
      </c>
      <c r="L9" s="262"/>
      <c r="M9" s="262">
        <f>I9+K9</f>
        <v>706224177</v>
      </c>
      <c r="O9" s="231"/>
      <c r="P9" s="262"/>
      <c r="Q9" s="262"/>
      <c r="R9" s="252"/>
      <c r="S9" s="262"/>
      <c r="T9" s="252"/>
    </row>
    <row r="10" spans="1:20" ht="30">
      <c r="A10" s="261" t="s">
        <v>76</v>
      </c>
      <c r="C10" s="262">
        <v>514681</v>
      </c>
      <c r="E10" s="262">
        <v>0</v>
      </c>
      <c r="F10" s="262"/>
      <c r="G10" s="262">
        <f t="shared" ref="G10:G13" si="0">C10+E10</f>
        <v>514681</v>
      </c>
      <c r="H10" s="262"/>
      <c r="I10" s="262">
        <v>4992322</v>
      </c>
      <c r="J10" s="262"/>
      <c r="K10" s="262">
        <v>0</v>
      </c>
      <c r="L10" s="262"/>
      <c r="M10" s="262">
        <f t="shared" ref="M10:M13" si="1">I10+K10</f>
        <v>4992322</v>
      </c>
      <c r="O10" s="231"/>
      <c r="P10" s="262"/>
      <c r="Q10" s="262"/>
      <c r="R10" s="252"/>
      <c r="S10" s="262"/>
      <c r="T10" s="252"/>
    </row>
    <row r="11" spans="1:20" ht="30">
      <c r="A11" s="261" t="s">
        <v>83</v>
      </c>
      <c r="C11" s="262">
        <v>4182</v>
      </c>
      <c r="D11" s="87">
        <v>0</v>
      </c>
      <c r="E11" s="262">
        <v>0</v>
      </c>
      <c r="F11" s="262"/>
      <c r="G11" s="262">
        <f t="shared" si="0"/>
        <v>4182</v>
      </c>
      <c r="H11" s="262"/>
      <c r="I11" s="262">
        <v>64674</v>
      </c>
      <c r="J11" s="262"/>
      <c r="K11" s="262">
        <v>0</v>
      </c>
      <c r="L11" s="262"/>
      <c r="M11" s="262">
        <f t="shared" si="1"/>
        <v>64674</v>
      </c>
      <c r="O11" s="231"/>
      <c r="P11" s="262"/>
      <c r="Q11" s="262"/>
      <c r="R11" s="252"/>
      <c r="S11" s="262"/>
      <c r="T11" s="252"/>
    </row>
    <row r="12" spans="1:20" ht="30">
      <c r="A12" s="261" t="s">
        <v>84</v>
      </c>
      <c r="C12" s="262">
        <v>4763</v>
      </c>
      <c r="E12" s="262">
        <v>0</v>
      </c>
      <c r="F12" s="262"/>
      <c r="G12" s="262">
        <f t="shared" si="0"/>
        <v>4763</v>
      </c>
      <c r="H12" s="262"/>
      <c r="I12" s="262">
        <v>56644</v>
      </c>
      <c r="J12" s="262"/>
      <c r="K12" s="262">
        <v>0</v>
      </c>
      <c r="L12" s="262"/>
      <c r="M12" s="262">
        <f t="shared" si="1"/>
        <v>56644</v>
      </c>
      <c r="O12" s="231"/>
      <c r="P12" s="262"/>
      <c r="Q12" s="262"/>
      <c r="R12" s="252"/>
      <c r="S12" s="262"/>
      <c r="T12" s="252"/>
    </row>
    <row r="13" spans="1:20" ht="30">
      <c r="A13" s="261" t="s">
        <v>102</v>
      </c>
      <c r="C13" s="262">
        <v>8707</v>
      </c>
      <c r="E13" s="262">
        <v>0</v>
      </c>
      <c r="F13" s="262"/>
      <c r="G13" s="262">
        <f t="shared" si="0"/>
        <v>8707</v>
      </c>
      <c r="H13" s="262"/>
      <c r="I13" s="262">
        <v>5742518</v>
      </c>
      <c r="J13" s="262"/>
      <c r="K13" s="262">
        <v>0</v>
      </c>
      <c r="L13" s="262"/>
      <c r="M13" s="262">
        <f t="shared" si="1"/>
        <v>5742518</v>
      </c>
      <c r="O13" s="231"/>
      <c r="P13" s="262"/>
      <c r="Q13" s="262"/>
      <c r="R13" s="252"/>
      <c r="S13" s="262"/>
      <c r="T13" s="252"/>
    </row>
    <row r="14" spans="1:20" ht="30.75" thickBot="1">
      <c r="A14" s="241"/>
      <c r="C14" s="44">
        <f>SUM(C9:C13)</f>
        <v>8315027</v>
      </c>
      <c r="D14" s="254"/>
      <c r="E14" s="45">
        <f>SUM(E9:E13)</f>
        <v>0</v>
      </c>
      <c r="F14" s="44"/>
      <c r="G14" s="44">
        <f>SUM(G9:G13)</f>
        <v>8315027</v>
      </c>
      <c r="H14" s="44"/>
      <c r="I14" s="44">
        <f>SUM(I9:I13)</f>
        <v>717080335</v>
      </c>
      <c r="J14" s="44"/>
      <c r="K14" s="45">
        <f>SUM(K9:K13)</f>
        <v>0</v>
      </c>
      <c r="L14" s="44"/>
      <c r="M14" s="44">
        <f>SUM(M9:M13)</f>
        <v>717080335</v>
      </c>
    </row>
    <row r="15" spans="1:20" ht="28.5" thickTop="1">
      <c r="C15" s="252"/>
      <c r="I15" s="252"/>
    </row>
    <row r="16" spans="1:20">
      <c r="C16" s="263"/>
      <c r="I16" s="263"/>
    </row>
    <row r="22" spans="3:9">
      <c r="G22" s="264"/>
    </row>
    <row r="23" spans="3:9">
      <c r="C23" s="252"/>
      <c r="G23" s="264"/>
      <c r="I23" s="252"/>
    </row>
    <row r="24" spans="3:9">
      <c r="C24" s="263"/>
      <c r="G24" s="264"/>
      <c r="I24" s="263"/>
    </row>
    <row r="25" spans="3:9">
      <c r="G25" s="264"/>
    </row>
    <row r="26" spans="3:9">
      <c r="G26" s="264"/>
    </row>
    <row r="27" spans="3:9">
      <c r="G27" s="264"/>
    </row>
    <row r="28" spans="3:9">
      <c r="G28" s="264"/>
    </row>
    <row r="29" spans="3:9">
      <c r="G29" s="264"/>
    </row>
    <row r="30" spans="3:9">
      <c r="G30" s="264"/>
    </row>
    <row r="31" spans="3:9">
      <c r="G31" s="264"/>
    </row>
    <row r="32" spans="3:9">
      <c r="G32" s="264"/>
    </row>
    <row r="33" spans="7:7">
      <c r="G33" s="264"/>
    </row>
    <row r="34" spans="7:7">
      <c r="G34" s="264"/>
    </row>
    <row r="35" spans="7:7">
      <c r="G35" s="264"/>
    </row>
    <row r="36" spans="7:7">
      <c r="G36" s="264"/>
    </row>
    <row r="37" spans="7:7">
      <c r="G37" s="264"/>
    </row>
    <row r="38" spans="7:7">
      <c r="G38" s="264"/>
    </row>
    <row r="39" spans="7:7">
      <c r="G39" s="264"/>
    </row>
    <row r="40" spans="7:7">
      <c r="G40" s="264"/>
    </row>
    <row r="41" spans="7:7">
      <c r="G41" s="264"/>
    </row>
  </sheetData>
  <mergeCells count="9">
    <mergeCell ref="P7:Q7"/>
    <mergeCell ref="R7:S7"/>
    <mergeCell ref="A6:C6"/>
    <mergeCell ref="A2:M2"/>
    <mergeCell ref="A3:M3"/>
    <mergeCell ref="A4:M4"/>
    <mergeCell ref="I7:M7"/>
    <mergeCell ref="C7:G7"/>
    <mergeCell ref="A7:B7"/>
  </mergeCells>
  <pageMargins left="0.7" right="0.7" top="0.75" bottom="0.75" header="0.3" footer="0.3"/>
  <pageSetup paperSize="9" scale="54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F73"/>
  <sheetViews>
    <sheetView rightToLeft="1" view="pageBreakPreview" zoomScale="55" zoomScaleNormal="100" zoomScaleSheetLayoutView="55" workbookViewId="0">
      <selection activeCell="G17" sqref="G17"/>
    </sheetView>
  </sheetViews>
  <sheetFormatPr defaultColWidth="8.7109375" defaultRowHeight="27.75"/>
  <cols>
    <col min="1" max="1" width="42.7109375" style="87" bestFit="1" customWidth="1"/>
    <col min="2" max="2" width="0.5703125" style="87" customWidth="1"/>
    <col min="3" max="3" width="24.85546875" style="239" bestFit="1" customWidth="1"/>
    <col min="4" max="4" width="0.5703125" style="87" customWidth="1"/>
    <col min="5" max="5" width="23.42578125" style="87" bestFit="1" customWidth="1"/>
    <col min="6" max="6" width="0.7109375" style="87" customWidth="1"/>
    <col min="7" max="7" width="32.7109375" style="87" bestFit="1" customWidth="1"/>
    <col min="8" max="8" width="1.28515625" style="87" customWidth="1"/>
    <col min="9" max="9" width="33.140625" style="87" bestFit="1" customWidth="1"/>
    <col min="10" max="10" width="1.140625" style="87" customWidth="1"/>
    <col min="11" max="11" width="39.7109375" style="239" bestFit="1" customWidth="1"/>
    <col min="12" max="12" width="1.140625" style="87" customWidth="1"/>
    <col min="13" max="13" width="35.140625" style="87" bestFit="1" customWidth="1"/>
    <col min="14" max="14" width="1" style="87" customWidth="1"/>
    <col min="15" max="15" width="40.42578125" style="87" bestFit="1" customWidth="1"/>
    <col min="16" max="16" width="0.85546875" style="87" customWidth="1"/>
    <col min="17" max="17" width="41.42578125" style="87" bestFit="1" customWidth="1"/>
    <col min="18" max="18" width="75.28515625" style="87" bestFit="1" customWidth="1"/>
    <col min="19" max="19" width="24.7109375" style="87" customWidth="1"/>
    <col min="20" max="20" width="43.28515625" style="87" bestFit="1" customWidth="1"/>
    <col min="21" max="21" width="22.42578125" style="87" bestFit="1" customWidth="1"/>
    <col min="22" max="22" width="22.42578125" style="87" customWidth="1"/>
    <col min="23" max="23" width="31.140625" style="87" customWidth="1"/>
    <col min="24" max="24" width="24.42578125" style="87" customWidth="1"/>
    <col min="25" max="25" width="43.28515625" style="87" bestFit="1" customWidth="1"/>
    <col min="26" max="26" width="36.42578125" style="87" customWidth="1"/>
    <col min="27" max="27" width="23.28515625" style="87" customWidth="1"/>
    <col min="28" max="28" width="44.28515625" style="87" bestFit="1" customWidth="1"/>
    <col min="29" max="30" width="44.28515625" style="87" customWidth="1"/>
    <col min="31" max="31" width="22.28515625" style="87" customWidth="1"/>
    <col min="32" max="32" width="43.42578125" style="87" customWidth="1"/>
    <col min="33" max="16384" width="8.7109375" style="87"/>
  </cols>
  <sheetData>
    <row r="1" spans="1:32" ht="31.5" customHeight="1"/>
    <row r="2" spans="1:32" s="255" customFormat="1" ht="36">
      <c r="A2" s="265" t="s">
        <v>51</v>
      </c>
      <c r="B2" s="265"/>
      <c r="C2" s="265"/>
      <c r="D2" s="265"/>
      <c r="E2" s="265"/>
      <c r="F2" s="265"/>
      <c r="G2" s="265"/>
      <c r="H2" s="265"/>
      <c r="I2" s="265"/>
      <c r="J2" s="265"/>
      <c r="K2" s="265"/>
      <c r="L2" s="265"/>
      <c r="M2" s="265"/>
      <c r="N2" s="265"/>
      <c r="O2" s="265"/>
      <c r="P2" s="265"/>
      <c r="Q2" s="265"/>
    </row>
    <row r="3" spans="1:32" s="255" customFormat="1" ht="36">
      <c r="A3" s="265" t="s">
        <v>18</v>
      </c>
      <c r="B3" s="265"/>
      <c r="C3" s="265"/>
      <c r="D3" s="265"/>
      <c r="E3" s="265"/>
      <c r="F3" s="265"/>
      <c r="G3" s="265"/>
      <c r="H3" s="265"/>
      <c r="I3" s="265"/>
      <c r="J3" s="265"/>
      <c r="K3" s="265"/>
      <c r="L3" s="265"/>
      <c r="M3" s="265"/>
      <c r="N3" s="265"/>
      <c r="O3" s="265"/>
      <c r="P3" s="265"/>
      <c r="Q3" s="265"/>
    </row>
    <row r="4" spans="1:32" s="255" customFormat="1" ht="36">
      <c r="A4" s="265" t="str">
        <f>'درآمد ناشی از تغییر قیمت اوراق '!A4:Q4</f>
        <v>برای ماه منتهی به 1403/12/30</v>
      </c>
      <c r="B4" s="265"/>
      <c r="C4" s="265"/>
      <c r="D4" s="265"/>
      <c r="E4" s="265"/>
      <c r="F4" s="265"/>
      <c r="G4" s="265"/>
      <c r="H4" s="265"/>
      <c r="I4" s="265"/>
      <c r="J4" s="265"/>
      <c r="K4" s="265"/>
      <c r="L4" s="265"/>
      <c r="M4" s="265"/>
      <c r="N4" s="265"/>
      <c r="O4" s="265"/>
      <c r="P4" s="265"/>
      <c r="Q4" s="265"/>
    </row>
    <row r="5" spans="1:32" s="255" customFormat="1" ht="36">
      <c r="A5" s="266"/>
      <c r="B5" s="266"/>
      <c r="C5" s="266"/>
      <c r="D5" s="266"/>
      <c r="E5" s="266"/>
      <c r="F5" s="266"/>
      <c r="G5" s="266"/>
      <c r="H5" s="266"/>
      <c r="I5" s="266"/>
      <c r="J5" s="266"/>
      <c r="K5" s="266"/>
      <c r="L5" s="266"/>
      <c r="M5" s="266"/>
      <c r="N5" s="266"/>
      <c r="O5" s="266"/>
      <c r="P5" s="266"/>
      <c r="Q5" s="266"/>
    </row>
    <row r="6" spans="1:32" ht="40.5" customHeight="1">
      <c r="A6" s="267" t="s">
        <v>59</v>
      </c>
      <c r="B6" s="267"/>
      <c r="C6" s="267"/>
      <c r="D6" s="267"/>
      <c r="E6" s="267"/>
      <c r="F6" s="267"/>
      <c r="G6" s="267"/>
      <c r="H6" s="267"/>
      <c r="R6" s="268" t="s">
        <v>164</v>
      </c>
      <c r="S6" s="268"/>
      <c r="T6" s="268"/>
      <c r="U6" s="268"/>
      <c r="V6" s="268"/>
      <c r="W6" s="268"/>
      <c r="X6" s="268"/>
      <c r="Y6" s="268"/>
      <c r="Z6" s="268"/>
      <c r="AA6" s="268"/>
      <c r="AB6" s="268"/>
      <c r="AC6" s="268"/>
      <c r="AD6" s="268"/>
      <c r="AE6" s="268"/>
      <c r="AF6" s="268"/>
    </row>
    <row r="7" spans="1:32" ht="45" customHeight="1" thickBot="1">
      <c r="A7" s="240" t="s">
        <v>1</v>
      </c>
      <c r="C7" s="107" t="s">
        <v>160</v>
      </c>
      <c r="D7" s="107" t="s">
        <v>20</v>
      </c>
      <c r="E7" s="107" t="s">
        <v>20</v>
      </c>
      <c r="F7" s="107" t="s">
        <v>20</v>
      </c>
      <c r="G7" s="107" t="s">
        <v>20</v>
      </c>
      <c r="H7" s="107" t="s">
        <v>20</v>
      </c>
      <c r="I7" s="107" t="s">
        <v>20</v>
      </c>
      <c r="K7" s="107" t="s">
        <v>161</v>
      </c>
      <c r="L7" s="107" t="s">
        <v>21</v>
      </c>
      <c r="M7" s="107" t="s">
        <v>21</v>
      </c>
      <c r="N7" s="107" t="s">
        <v>21</v>
      </c>
      <c r="O7" s="107" t="s">
        <v>21</v>
      </c>
      <c r="P7" s="107" t="s">
        <v>21</v>
      </c>
      <c r="Q7" s="107" t="s">
        <v>21</v>
      </c>
      <c r="R7" s="268"/>
      <c r="S7" s="268"/>
      <c r="T7" s="268"/>
      <c r="U7" s="268"/>
      <c r="V7" s="268"/>
      <c r="W7" s="268"/>
      <c r="X7" s="268"/>
      <c r="Y7" s="268"/>
      <c r="Z7" s="268"/>
      <c r="AA7" s="268"/>
      <c r="AB7" s="268"/>
      <c r="AC7" s="268"/>
      <c r="AD7" s="268"/>
      <c r="AE7" s="268"/>
      <c r="AF7" s="268"/>
    </row>
    <row r="8" spans="1:32" s="243" customFormat="1" ht="54.75" customHeight="1" thickBot="1">
      <c r="A8" s="107" t="s">
        <v>1</v>
      </c>
      <c r="C8" s="269" t="s">
        <v>4</v>
      </c>
      <c r="E8" s="269" t="s">
        <v>33</v>
      </c>
      <c r="G8" s="269" t="s">
        <v>34</v>
      </c>
      <c r="I8" s="269" t="s">
        <v>36</v>
      </c>
      <c r="K8" s="269" t="s">
        <v>4</v>
      </c>
      <c r="M8" s="269" t="s">
        <v>33</v>
      </c>
      <c r="O8" s="269" t="s">
        <v>34</v>
      </c>
      <c r="Q8" s="269" t="s">
        <v>36</v>
      </c>
      <c r="R8" s="253"/>
      <c r="S8" s="253"/>
      <c r="T8" s="251"/>
      <c r="U8" s="246"/>
      <c r="V8" s="246"/>
      <c r="W8" s="246"/>
      <c r="X8" s="246"/>
      <c r="Y8" s="246"/>
      <c r="Z8" s="246"/>
      <c r="AA8" s="246"/>
      <c r="AB8" s="253"/>
      <c r="AC8" s="253"/>
      <c r="AD8" s="253"/>
      <c r="AE8" s="253"/>
      <c r="AF8" s="253"/>
    </row>
    <row r="9" spans="1:32" ht="34.5" customHeight="1">
      <c r="A9" s="270" t="s">
        <v>167</v>
      </c>
      <c r="C9" s="271">
        <v>0</v>
      </c>
      <c r="D9" s="271"/>
      <c r="E9" s="271">
        <v>0</v>
      </c>
      <c r="F9" s="271"/>
      <c r="G9" s="271">
        <v>0</v>
      </c>
      <c r="H9" s="271"/>
      <c r="I9" s="271">
        <f>E9-G9</f>
        <v>0</v>
      </c>
      <c r="J9" s="271"/>
      <c r="K9" s="271">
        <v>4254479</v>
      </c>
      <c r="L9" s="271"/>
      <c r="M9" s="271">
        <v>80158595553</v>
      </c>
      <c r="N9" s="271"/>
      <c r="O9" s="271">
        <v>74291029023</v>
      </c>
      <c r="P9" s="271"/>
      <c r="Q9" s="271">
        <f>M9-O9</f>
        <v>5867566530</v>
      </c>
      <c r="R9" s="271"/>
      <c r="S9" s="271"/>
      <c r="T9" s="272"/>
      <c r="U9" s="252"/>
      <c r="V9" s="196"/>
      <c r="W9" s="252"/>
      <c r="X9" s="20"/>
      <c r="Y9" s="272"/>
      <c r="Z9" s="252"/>
      <c r="AA9" s="252"/>
      <c r="AB9" s="273"/>
      <c r="AC9" s="272"/>
      <c r="AD9" s="273"/>
      <c r="AE9" s="273"/>
      <c r="AF9" s="196"/>
    </row>
    <row r="10" spans="1:32" ht="34.5" customHeight="1">
      <c r="A10" s="247" t="s">
        <v>133</v>
      </c>
      <c r="C10" s="271">
        <v>0</v>
      </c>
      <c r="D10" s="271"/>
      <c r="E10" s="271">
        <v>0</v>
      </c>
      <c r="F10" s="271"/>
      <c r="G10" s="271">
        <v>0</v>
      </c>
      <c r="H10" s="271"/>
      <c r="I10" s="271">
        <f t="shared" ref="I10:I38" si="0">E10-G10</f>
        <v>0</v>
      </c>
      <c r="J10" s="271"/>
      <c r="K10" s="271">
        <v>10600000</v>
      </c>
      <c r="L10" s="271"/>
      <c r="M10" s="271">
        <v>95797034046</v>
      </c>
      <c r="N10" s="271"/>
      <c r="O10" s="271">
        <v>75172050124</v>
      </c>
      <c r="P10" s="271"/>
      <c r="Q10" s="271">
        <f t="shared" ref="Q10:Q38" si="1">M10-O10</f>
        <v>20624983922</v>
      </c>
      <c r="R10" s="271"/>
      <c r="S10" s="271"/>
      <c r="T10" s="274"/>
      <c r="U10" s="252"/>
      <c r="V10" s="196"/>
      <c r="W10" s="252"/>
      <c r="X10" s="20"/>
      <c r="Y10" s="272"/>
      <c r="Z10" s="252"/>
      <c r="AA10" s="252"/>
      <c r="AB10" s="273"/>
      <c r="AC10" s="272"/>
      <c r="AD10" s="273"/>
      <c r="AE10" s="273"/>
      <c r="AF10" s="196"/>
    </row>
    <row r="11" spans="1:32" ht="34.5" customHeight="1">
      <c r="A11" s="247" t="s">
        <v>98</v>
      </c>
      <c r="C11" s="271">
        <v>4000000</v>
      </c>
      <c r="D11" s="271"/>
      <c r="E11" s="271">
        <v>14301639058</v>
      </c>
      <c r="F11" s="271"/>
      <c r="G11" s="271">
        <v>11872176907</v>
      </c>
      <c r="H11" s="271"/>
      <c r="I11" s="271">
        <f t="shared" si="0"/>
        <v>2429462151</v>
      </c>
      <c r="J11" s="271"/>
      <c r="K11" s="271">
        <v>73600000</v>
      </c>
      <c r="L11" s="271"/>
      <c r="M11" s="271">
        <v>220072195717</v>
      </c>
      <c r="N11" s="271"/>
      <c r="O11" s="271">
        <v>218950920050</v>
      </c>
      <c r="P11" s="271"/>
      <c r="Q11" s="271">
        <f t="shared" si="1"/>
        <v>1121275667</v>
      </c>
      <c r="R11" s="271"/>
      <c r="S11" s="271"/>
      <c r="T11" s="272"/>
      <c r="U11" s="252"/>
      <c r="V11" s="196"/>
      <c r="W11" s="252"/>
      <c r="X11" s="20"/>
      <c r="Y11" s="272"/>
      <c r="Z11" s="252"/>
      <c r="AA11" s="252"/>
      <c r="AB11" s="273"/>
      <c r="AC11" s="272"/>
      <c r="AD11" s="273"/>
      <c r="AE11" s="273"/>
      <c r="AF11" s="196"/>
    </row>
    <row r="12" spans="1:32" ht="34.5" customHeight="1">
      <c r="A12" s="247" t="s">
        <v>140</v>
      </c>
      <c r="C12" s="271">
        <v>0</v>
      </c>
      <c r="D12" s="271"/>
      <c r="E12" s="271">
        <v>0</v>
      </c>
      <c r="F12" s="271"/>
      <c r="G12" s="271">
        <v>0</v>
      </c>
      <c r="H12" s="271"/>
      <c r="I12" s="271">
        <f t="shared" si="0"/>
        <v>0</v>
      </c>
      <c r="J12" s="271"/>
      <c r="K12" s="271">
        <v>200000</v>
      </c>
      <c r="L12" s="271"/>
      <c r="M12" s="271">
        <v>894645005</v>
      </c>
      <c r="N12" s="271"/>
      <c r="O12" s="271">
        <v>758691133</v>
      </c>
      <c r="P12" s="271"/>
      <c r="Q12" s="271">
        <f t="shared" si="1"/>
        <v>135953872</v>
      </c>
      <c r="R12" s="271"/>
      <c r="S12" s="271"/>
      <c r="T12" s="274"/>
      <c r="U12" s="252"/>
      <c r="V12" s="196"/>
      <c r="W12" s="252"/>
      <c r="X12" s="20"/>
      <c r="Y12" s="272"/>
      <c r="Z12" s="252"/>
      <c r="AA12" s="252"/>
      <c r="AB12" s="273"/>
      <c r="AC12" s="272"/>
      <c r="AD12" s="273"/>
      <c r="AE12" s="273"/>
      <c r="AF12" s="196"/>
    </row>
    <row r="13" spans="1:32" ht="34.5" customHeight="1">
      <c r="A13" s="247" t="s">
        <v>65</v>
      </c>
      <c r="C13" s="271">
        <v>0</v>
      </c>
      <c r="D13" s="271"/>
      <c r="E13" s="271">
        <v>0</v>
      </c>
      <c r="F13" s="271"/>
      <c r="G13" s="271">
        <v>0</v>
      </c>
      <c r="H13" s="271"/>
      <c r="I13" s="271">
        <f t="shared" si="0"/>
        <v>0</v>
      </c>
      <c r="J13" s="271"/>
      <c r="K13" s="271">
        <v>701284</v>
      </c>
      <c r="L13" s="271"/>
      <c r="M13" s="271">
        <v>32205245269</v>
      </c>
      <c r="N13" s="271"/>
      <c r="O13" s="271">
        <v>33418641453</v>
      </c>
      <c r="P13" s="271"/>
      <c r="Q13" s="271">
        <f t="shared" si="1"/>
        <v>-1213396184</v>
      </c>
      <c r="R13" s="271"/>
      <c r="S13" s="271"/>
      <c r="T13" s="274"/>
      <c r="U13" s="252"/>
      <c r="V13" s="196"/>
      <c r="W13" s="252"/>
      <c r="X13" s="20"/>
      <c r="Y13" s="272"/>
      <c r="Z13" s="252"/>
      <c r="AA13" s="252"/>
      <c r="AB13" s="273"/>
      <c r="AC13" s="272"/>
      <c r="AD13" s="273"/>
      <c r="AE13" s="273"/>
      <c r="AF13" s="196"/>
    </row>
    <row r="14" spans="1:32" ht="34.5" customHeight="1">
      <c r="A14" s="247" t="s">
        <v>166</v>
      </c>
      <c r="C14" s="271">
        <v>0</v>
      </c>
      <c r="D14" s="271"/>
      <c r="E14" s="271">
        <v>0</v>
      </c>
      <c r="F14" s="271"/>
      <c r="G14" s="271">
        <v>0</v>
      </c>
      <c r="H14" s="271"/>
      <c r="I14" s="271">
        <f t="shared" si="0"/>
        <v>0</v>
      </c>
      <c r="J14" s="271"/>
      <c r="K14" s="271">
        <v>12536463</v>
      </c>
      <c r="L14" s="271"/>
      <c r="M14" s="271">
        <v>382500695064</v>
      </c>
      <c r="N14" s="271"/>
      <c r="O14" s="271">
        <v>281048963353</v>
      </c>
      <c r="P14" s="271"/>
      <c r="Q14" s="271">
        <f t="shared" si="1"/>
        <v>101451731711</v>
      </c>
      <c r="R14" s="271"/>
      <c r="S14" s="271"/>
      <c r="T14" s="274"/>
      <c r="U14" s="252"/>
      <c r="V14" s="196"/>
      <c r="W14" s="252"/>
      <c r="X14" s="20"/>
      <c r="Y14" s="272"/>
      <c r="Z14" s="252"/>
      <c r="AA14" s="252"/>
      <c r="AB14" s="273"/>
      <c r="AC14" s="272"/>
      <c r="AD14" s="273"/>
      <c r="AE14" s="273"/>
      <c r="AF14" s="196"/>
    </row>
    <row r="15" spans="1:32" ht="34.5" customHeight="1">
      <c r="A15" s="247" t="s">
        <v>137</v>
      </c>
      <c r="C15" s="271">
        <v>0</v>
      </c>
      <c r="D15" s="271"/>
      <c r="E15" s="271">
        <v>0</v>
      </c>
      <c r="F15" s="271"/>
      <c r="G15" s="271">
        <v>0</v>
      </c>
      <c r="H15" s="271"/>
      <c r="I15" s="271">
        <f t="shared" si="0"/>
        <v>0</v>
      </c>
      <c r="J15" s="271"/>
      <c r="K15" s="271">
        <v>200000</v>
      </c>
      <c r="L15" s="271"/>
      <c r="M15" s="271">
        <v>8149221919</v>
      </c>
      <c r="N15" s="271"/>
      <c r="O15" s="271">
        <v>6532898008</v>
      </c>
      <c r="P15" s="271"/>
      <c r="Q15" s="271">
        <f t="shared" si="1"/>
        <v>1616323911</v>
      </c>
      <c r="R15" s="271"/>
      <c r="S15" s="271"/>
      <c r="T15" s="274"/>
      <c r="U15" s="252"/>
      <c r="V15" s="196"/>
      <c r="W15" s="252"/>
      <c r="X15" s="20"/>
      <c r="Y15" s="272"/>
      <c r="Z15" s="252"/>
      <c r="AA15" s="252"/>
      <c r="AB15" s="273"/>
      <c r="AC15" s="272"/>
      <c r="AD15" s="273"/>
      <c r="AE15" s="273"/>
      <c r="AF15" s="196"/>
    </row>
    <row r="16" spans="1:32" ht="34.5" customHeight="1">
      <c r="A16" s="247" t="s">
        <v>74</v>
      </c>
      <c r="C16" s="271">
        <v>1200000</v>
      </c>
      <c r="D16" s="271"/>
      <c r="E16" s="271">
        <v>3600161898</v>
      </c>
      <c r="F16" s="271"/>
      <c r="G16" s="271">
        <v>2705640348</v>
      </c>
      <c r="H16" s="271"/>
      <c r="I16" s="271">
        <f t="shared" si="0"/>
        <v>894521550</v>
      </c>
      <c r="J16" s="271"/>
      <c r="K16" s="271">
        <v>111200002</v>
      </c>
      <c r="L16" s="271"/>
      <c r="M16" s="271">
        <v>303356697504</v>
      </c>
      <c r="N16" s="271"/>
      <c r="O16" s="271">
        <v>273269681709</v>
      </c>
      <c r="P16" s="271"/>
      <c r="Q16" s="271">
        <f t="shared" si="1"/>
        <v>30087015795</v>
      </c>
      <c r="R16" s="271"/>
      <c r="S16" s="271"/>
      <c r="T16" s="274"/>
      <c r="U16" s="252"/>
      <c r="V16" s="196"/>
      <c r="W16" s="252"/>
      <c r="X16" s="20"/>
      <c r="Y16" s="272"/>
      <c r="Z16" s="252"/>
      <c r="AA16" s="252"/>
      <c r="AB16" s="273"/>
      <c r="AC16" s="272"/>
      <c r="AD16" s="273"/>
      <c r="AE16" s="273"/>
      <c r="AF16" s="196"/>
    </row>
    <row r="17" spans="1:32" ht="34.5" customHeight="1">
      <c r="A17" s="247" t="s">
        <v>99</v>
      </c>
      <c r="C17" s="271">
        <v>0</v>
      </c>
      <c r="D17" s="271"/>
      <c r="E17" s="271">
        <v>0</v>
      </c>
      <c r="F17" s="271"/>
      <c r="G17" s="271">
        <v>0</v>
      </c>
      <c r="H17" s="271"/>
      <c r="I17" s="271">
        <f t="shared" si="0"/>
        <v>0</v>
      </c>
      <c r="J17" s="271"/>
      <c r="K17" s="271">
        <v>12807397</v>
      </c>
      <c r="L17" s="271"/>
      <c r="M17" s="271">
        <v>40471951791</v>
      </c>
      <c r="N17" s="271"/>
      <c r="O17" s="271">
        <v>40024596387</v>
      </c>
      <c r="P17" s="271"/>
      <c r="Q17" s="271">
        <f t="shared" si="1"/>
        <v>447355404</v>
      </c>
      <c r="R17" s="271"/>
      <c r="S17" s="271"/>
      <c r="T17" s="274"/>
      <c r="U17" s="252"/>
      <c r="V17" s="196"/>
      <c r="W17" s="252"/>
      <c r="X17" s="20"/>
      <c r="Y17" s="272"/>
      <c r="Z17" s="252"/>
      <c r="AA17" s="252"/>
      <c r="AB17" s="273"/>
      <c r="AC17" s="272"/>
      <c r="AD17" s="273"/>
      <c r="AE17" s="273"/>
      <c r="AF17" s="196"/>
    </row>
    <row r="18" spans="1:32" ht="34.5" customHeight="1">
      <c r="A18" s="247" t="s">
        <v>97</v>
      </c>
      <c r="C18" s="271"/>
      <c r="D18" s="271"/>
      <c r="E18" s="271"/>
      <c r="F18" s="271"/>
      <c r="G18" s="271"/>
      <c r="H18" s="271"/>
      <c r="I18" s="271">
        <f t="shared" si="0"/>
        <v>0</v>
      </c>
      <c r="J18" s="271"/>
      <c r="K18" s="271">
        <v>10445927</v>
      </c>
      <c r="L18" s="271"/>
      <c r="M18" s="271">
        <v>94892161676</v>
      </c>
      <c r="N18" s="271"/>
      <c r="O18" s="271">
        <v>69545189856</v>
      </c>
      <c r="P18" s="271"/>
      <c r="Q18" s="271">
        <f t="shared" si="1"/>
        <v>25346971820</v>
      </c>
      <c r="R18" s="271"/>
      <c r="S18" s="271"/>
      <c r="T18" s="272"/>
      <c r="U18" s="252"/>
      <c r="V18" s="196"/>
      <c r="W18" s="252"/>
      <c r="X18" s="20"/>
      <c r="Y18" s="272"/>
      <c r="Z18" s="252"/>
      <c r="AA18" s="252"/>
      <c r="AB18" s="273"/>
      <c r="AC18" s="272"/>
      <c r="AD18" s="273"/>
      <c r="AE18" s="273"/>
      <c r="AF18" s="196"/>
    </row>
    <row r="19" spans="1:32" ht="34.5" customHeight="1">
      <c r="A19" s="247" t="s">
        <v>103</v>
      </c>
      <c r="C19" s="271">
        <v>0</v>
      </c>
      <c r="D19" s="271"/>
      <c r="E19" s="271">
        <v>0</v>
      </c>
      <c r="F19" s="271"/>
      <c r="G19" s="271">
        <v>0</v>
      </c>
      <c r="H19" s="271"/>
      <c r="I19" s="271">
        <f t="shared" si="0"/>
        <v>0</v>
      </c>
      <c r="J19" s="271"/>
      <c r="K19" s="271">
        <v>100000</v>
      </c>
      <c r="L19" s="271"/>
      <c r="M19" s="271">
        <v>4889731955</v>
      </c>
      <c r="N19" s="271"/>
      <c r="O19" s="271">
        <v>4954593595</v>
      </c>
      <c r="P19" s="271"/>
      <c r="Q19" s="271">
        <f t="shared" si="1"/>
        <v>-64861640</v>
      </c>
      <c r="R19" s="271"/>
      <c r="S19" s="271"/>
      <c r="T19" s="275"/>
      <c r="U19" s="276"/>
      <c r="V19" s="277"/>
      <c r="W19" s="276"/>
      <c r="X19" s="276"/>
      <c r="Y19" s="272"/>
      <c r="Z19" s="252"/>
      <c r="AA19" s="252"/>
      <c r="AB19" s="273"/>
      <c r="AC19" s="275"/>
      <c r="AD19" s="278"/>
      <c r="AE19" s="278"/>
      <c r="AF19" s="277"/>
    </row>
    <row r="20" spans="1:32" ht="34.5" customHeight="1">
      <c r="A20" s="247" t="s">
        <v>132</v>
      </c>
      <c r="C20" s="271">
        <v>0</v>
      </c>
      <c r="D20" s="271"/>
      <c r="E20" s="271">
        <v>0</v>
      </c>
      <c r="F20" s="271"/>
      <c r="G20" s="271">
        <v>0</v>
      </c>
      <c r="H20" s="271"/>
      <c r="I20" s="271">
        <f t="shared" si="0"/>
        <v>0</v>
      </c>
      <c r="J20" s="271"/>
      <c r="K20" s="271">
        <v>749236</v>
      </c>
      <c r="L20" s="271"/>
      <c r="M20" s="271">
        <v>9989208122</v>
      </c>
      <c r="N20" s="271"/>
      <c r="O20" s="271">
        <v>9506314456</v>
      </c>
      <c r="P20" s="271"/>
      <c r="Q20" s="271">
        <f t="shared" si="1"/>
        <v>482893666</v>
      </c>
      <c r="R20" s="271"/>
      <c r="S20" s="271"/>
      <c r="T20" s="274"/>
      <c r="U20" s="252"/>
      <c r="V20" s="196"/>
      <c r="W20" s="252"/>
      <c r="X20" s="20"/>
      <c r="Y20" s="272"/>
      <c r="Z20" s="252"/>
      <c r="AA20" s="252"/>
      <c r="AB20" s="273"/>
      <c r="AC20" s="272"/>
      <c r="AD20" s="273"/>
      <c r="AE20" s="273"/>
      <c r="AF20" s="196"/>
    </row>
    <row r="21" spans="1:32" ht="34.5" customHeight="1">
      <c r="A21" s="247" t="s">
        <v>66</v>
      </c>
      <c r="C21" s="271">
        <v>0</v>
      </c>
      <c r="D21" s="271"/>
      <c r="E21" s="271">
        <v>0</v>
      </c>
      <c r="F21" s="271"/>
      <c r="G21" s="271">
        <v>0</v>
      </c>
      <c r="H21" s="271"/>
      <c r="I21" s="271">
        <f t="shared" si="0"/>
        <v>0</v>
      </c>
      <c r="J21" s="271"/>
      <c r="K21" s="271">
        <v>200000</v>
      </c>
      <c r="L21" s="271"/>
      <c r="M21" s="271">
        <v>1188883823</v>
      </c>
      <c r="N21" s="271"/>
      <c r="O21" s="271">
        <v>1596531954</v>
      </c>
      <c r="P21" s="271"/>
      <c r="Q21" s="271">
        <f t="shared" si="1"/>
        <v>-407648131</v>
      </c>
      <c r="R21" s="271"/>
      <c r="S21" s="271"/>
      <c r="T21" s="274"/>
      <c r="U21" s="252"/>
      <c r="V21" s="196"/>
      <c r="W21" s="252"/>
      <c r="X21" s="20"/>
      <c r="Y21" s="272"/>
      <c r="Z21" s="252"/>
      <c r="AA21" s="252"/>
      <c r="AB21" s="273"/>
      <c r="AC21" s="272"/>
      <c r="AD21" s="273"/>
      <c r="AE21" s="273"/>
      <c r="AF21" s="196"/>
    </row>
    <row r="22" spans="1:32" ht="34.5" customHeight="1">
      <c r="A22" s="247" t="s">
        <v>89</v>
      </c>
      <c r="C22" s="271">
        <v>0</v>
      </c>
      <c r="D22" s="271"/>
      <c r="E22" s="271">
        <v>0</v>
      </c>
      <c r="F22" s="271"/>
      <c r="G22" s="271">
        <v>0</v>
      </c>
      <c r="H22" s="271"/>
      <c r="I22" s="271">
        <f t="shared" si="0"/>
        <v>0</v>
      </c>
      <c r="J22" s="271"/>
      <c r="K22" s="271">
        <v>24296772</v>
      </c>
      <c r="L22" s="271"/>
      <c r="M22" s="271">
        <v>208540199676</v>
      </c>
      <c r="N22" s="271"/>
      <c r="O22" s="271">
        <v>203183831307</v>
      </c>
      <c r="P22" s="271"/>
      <c r="Q22" s="271">
        <f t="shared" si="1"/>
        <v>5356368369</v>
      </c>
      <c r="R22" s="271"/>
      <c r="S22" s="271"/>
      <c r="T22" s="272"/>
      <c r="U22" s="252"/>
      <c r="V22" s="196"/>
      <c r="W22" s="252"/>
      <c r="X22" s="20"/>
      <c r="Y22" s="272"/>
      <c r="Z22" s="252"/>
      <c r="AA22" s="252"/>
      <c r="AB22" s="273"/>
      <c r="AC22" s="272"/>
      <c r="AD22" s="273"/>
      <c r="AE22" s="273"/>
      <c r="AF22" s="196"/>
    </row>
    <row r="23" spans="1:32" ht="34.5" customHeight="1">
      <c r="A23" s="247" t="s">
        <v>163</v>
      </c>
      <c r="C23" s="271">
        <v>0</v>
      </c>
      <c r="D23" s="271"/>
      <c r="E23" s="271">
        <v>0</v>
      </c>
      <c r="F23" s="271"/>
      <c r="G23" s="271">
        <v>0</v>
      </c>
      <c r="H23" s="271"/>
      <c r="I23" s="271">
        <f t="shared" si="0"/>
        <v>0</v>
      </c>
      <c r="J23" s="271"/>
      <c r="K23" s="271">
        <v>902857</v>
      </c>
      <c r="L23" s="271"/>
      <c r="M23" s="271">
        <v>64300278860</v>
      </c>
      <c r="N23" s="271"/>
      <c r="O23" s="271">
        <v>57938535350</v>
      </c>
      <c r="P23" s="271"/>
      <c r="Q23" s="271">
        <f t="shared" si="1"/>
        <v>6361743510</v>
      </c>
      <c r="R23" s="271"/>
      <c r="S23" s="271"/>
      <c r="T23" s="274"/>
      <c r="U23" s="252"/>
      <c r="V23" s="196"/>
      <c r="W23" s="252"/>
      <c r="X23" s="20"/>
      <c r="Y23" s="272"/>
      <c r="Z23" s="252"/>
      <c r="AA23" s="252"/>
      <c r="AB23" s="273"/>
      <c r="AC23" s="272"/>
      <c r="AD23" s="273"/>
      <c r="AE23" s="273"/>
      <c r="AF23" s="196"/>
    </row>
    <row r="24" spans="1:32" ht="34.5" customHeight="1">
      <c r="A24" s="247" t="s">
        <v>87</v>
      </c>
      <c r="C24" s="271">
        <v>0</v>
      </c>
      <c r="D24" s="271"/>
      <c r="E24" s="271">
        <v>0</v>
      </c>
      <c r="F24" s="271"/>
      <c r="G24" s="271">
        <v>0</v>
      </c>
      <c r="H24" s="271"/>
      <c r="I24" s="271">
        <f t="shared" si="0"/>
        <v>0</v>
      </c>
      <c r="J24" s="271"/>
      <c r="K24" s="271">
        <v>3500000</v>
      </c>
      <c r="L24" s="271"/>
      <c r="M24" s="271">
        <v>151572508218</v>
      </c>
      <c r="N24" s="271"/>
      <c r="O24" s="271">
        <v>132283281881</v>
      </c>
      <c r="P24" s="271"/>
      <c r="Q24" s="271">
        <f t="shared" si="1"/>
        <v>19289226337</v>
      </c>
      <c r="R24" s="271"/>
      <c r="S24" s="271"/>
      <c r="T24" s="274"/>
      <c r="U24" s="252"/>
      <c r="V24" s="196"/>
      <c r="W24" s="252"/>
      <c r="X24" s="20"/>
      <c r="Y24" s="272"/>
      <c r="Z24" s="252"/>
      <c r="AA24" s="252"/>
      <c r="AB24" s="273"/>
      <c r="AC24" s="272"/>
      <c r="AD24" s="273"/>
      <c r="AE24" s="273"/>
      <c r="AF24" s="196"/>
    </row>
    <row r="25" spans="1:32" ht="34.5" customHeight="1">
      <c r="A25" s="247" t="s">
        <v>82</v>
      </c>
      <c r="C25" s="271">
        <v>0</v>
      </c>
      <c r="D25" s="271"/>
      <c r="E25" s="271">
        <v>0</v>
      </c>
      <c r="F25" s="271"/>
      <c r="G25" s="271">
        <v>0</v>
      </c>
      <c r="H25" s="271"/>
      <c r="I25" s="271">
        <f t="shared" si="0"/>
        <v>0</v>
      </c>
      <c r="J25" s="271"/>
      <c r="K25" s="271">
        <v>2</v>
      </c>
      <c r="L25" s="271"/>
      <c r="M25" s="271">
        <v>2</v>
      </c>
      <c r="N25" s="271"/>
      <c r="O25" s="271">
        <v>11252</v>
      </c>
      <c r="P25" s="271"/>
      <c r="Q25" s="271">
        <f t="shared" si="1"/>
        <v>-11250</v>
      </c>
      <c r="R25" s="271"/>
      <c r="S25" s="271"/>
      <c r="T25" s="274"/>
      <c r="U25" s="252"/>
      <c r="V25" s="196"/>
      <c r="W25" s="252"/>
      <c r="X25" s="20"/>
      <c r="Y25" s="272"/>
      <c r="Z25" s="252"/>
      <c r="AA25" s="252"/>
      <c r="AB25" s="273"/>
      <c r="AC25" s="272"/>
      <c r="AD25" s="273"/>
      <c r="AE25" s="273"/>
      <c r="AF25" s="196"/>
    </row>
    <row r="26" spans="1:32" ht="38.25" customHeight="1">
      <c r="A26" s="247" t="s">
        <v>162</v>
      </c>
      <c r="C26" s="271">
        <v>0</v>
      </c>
      <c r="E26" s="271">
        <v>0</v>
      </c>
      <c r="F26" s="271"/>
      <c r="G26" s="271">
        <v>0</v>
      </c>
      <c r="H26" s="271"/>
      <c r="I26" s="271">
        <f t="shared" si="0"/>
        <v>0</v>
      </c>
      <c r="K26" s="271">
        <v>44444</v>
      </c>
      <c r="L26" s="271"/>
      <c r="M26" s="271">
        <v>128518337</v>
      </c>
      <c r="N26" s="271"/>
      <c r="O26" s="271">
        <v>121979763</v>
      </c>
      <c r="P26" s="271"/>
      <c r="Q26" s="271">
        <f t="shared" si="1"/>
        <v>6538574</v>
      </c>
      <c r="R26" s="271"/>
      <c r="S26" s="271"/>
      <c r="T26" s="261"/>
      <c r="V26" s="196"/>
      <c r="W26" s="252"/>
      <c r="X26" s="20"/>
      <c r="Y26" s="272"/>
      <c r="Z26" s="252"/>
      <c r="AA26" s="252"/>
      <c r="AB26" s="273"/>
      <c r="AC26" s="272"/>
      <c r="AD26" s="273"/>
      <c r="AE26" s="273"/>
      <c r="AF26" s="196"/>
    </row>
    <row r="27" spans="1:32" s="271" customFormat="1" ht="38.25" customHeight="1">
      <c r="A27" s="247" t="s">
        <v>139</v>
      </c>
      <c r="C27" s="271">
        <v>0</v>
      </c>
      <c r="E27" s="271">
        <v>0</v>
      </c>
      <c r="G27" s="271">
        <v>0</v>
      </c>
      <c r="H27" s="271">
        <f ca="1">SUM(H9:H27)</f>
        <v>0</v>
      </c>
      <c r="I27" s="271">
        <f t="shared" si="0"/>
        <v>0</v>
      </c>
      <c r="J27" s="279">
        <f ca="1">SUM(J9:J27)</f>
        <v>0</v>
      </c>
      <c r="K27" s="271">
        <v>4725630</v>
      </c>
      <c r="L27" s="279"/>
      <c r="M27" s="271">
        <v>1940072732</v>
      </c>
      <c r="O27" s="271">
        <v>1887276059</v>
      </c>
      <c r="P27" s="271">
        <f ca="1">SUM(P9:P27)</f>
        <v>0</v>
      </c>
      <c r="Q27" s="271">
        <f t="shared" si="1"/>
        <v>52796673</v>
      </c>
      <c r="T27" s="272"/>
      <c r="V27" s="196"/>
      <c r="W27" s="252"/>
      <c r="X27" s="20"/>
      <c r="Y27" s="272"/>
      <c r="Z27" s="252"/>
      <c r="AA27" s="252"/>
      <c r="AB27" s="273"/>
      <c r="AC27" s="272"/>
      <c r="AD27" s="273"/>
      <c r="AE27" s="273"/>
    </row>
    <row r="28" spans="1:32" s="271" customFormat="1" ht="38.25" customHeight="1">
      <c r="A28" s="247" t="s">
        <v>86</v>
      </c>
      <c r="C28" s="271">
        <v>0</v>
      </c>
      <c r="E28" s="271">
        <v>0</v>
      </c>
      <c r="G28" s="271">
        <v>0</v>
      </c>
      <c r="I28" s="271">
        <f t="shared" si="0"/>
        <v>0</v>
      </c>
      <c r="K28" s="271">
        <v>9600000</v>
      </c>
      <c r="M28" s="271">
        <v>240827758525</v>
      </c>
      <c r="O28" s="271">
        <v>294676937367</v>
      </c>
      <c r="Q28" s="271">
        <f t="shared" si="1"/>
        <v>-53849178842</v>
      </c>
      <c r="T28" s="272"/>
      <c r="V28" s="196"/>
      <c r="W28" s="252"/>
      <c r="X28" s="20"/>
      <c r="Y28" s="272"/>
      <c r="Z28" s="252"/>
      <c r="AA28" s="252"/>
      <c r="AB28" s="273"/>
      <c r="AC28" s="272"/>
      <c r="AD28" s="273"/>
      <c r="AE28" s="273"/>
    </row>
    <row r="29" spans="1:32" s="271" customFormat="1" ht="38.25" customHeight="1">
      <c r="A29" s="247" t="s">
        <v>101</v>
      </c>
      <c r="C29" s="271">
        <v>0</v>
      </c>
      <c r="E29" s="271">
        <v>0</v>
      </c>
      <c r="G29" s="271">
        <v>0</v>
      </c>
      <c r="I29" s="271">
        <f t="shared" si="0"/>
        <v>0</v>
      </c>
      <c r="K29" s="271">
        <v>11600000</v>
      </c>
      <c r="M29" s="271">
        <v>41269509805</v>
      </c>
      <c r="O29" s="271">
        <v>49419549171</v>
      </c>
      <c r="Q29" s="271">
        <f t="shared" si="1"/>
        <v>-8150039366</v>
      </c>
      <c r="T29" s="272"/>
      <c r="V29" s="196"/>
      <c r="W29" s="252"/>
      <c r="X29" s="20"/>
      <c r="Y29" s="272"/>
      <c r="Z29" s="252"/>
      <c r="AA29" s="252"/>
      <c r="AB29" s="273"/>
      <c r="AC29" s="272"/>
      <c r="AD29" s="273"/>
      <c r="AE29" s="273"/>
    </row>
    <row r="30" spans="1:32" s="271" customFormat="1" ht="38.25" customHeight="1">
      <c r="A30" s="247" t="s">
        <v>81</v>
      </c>
      <c r="C30" s="271">
        <v>0</v>
      </c>
      <c r="E30" s="271">
        <v>0</v>
      </c>
      <c r="G30" s="271">
        <v>0</v>
      </c>
      <c r="I30" s="271">
        <f t="shared" si="0"/>
        <v>0</v>
      </c>
      <c r="K30" s="271">
        <v>134400000</v>
      </c>
      <c r="M30" s="271">
        <v>148459485449</v>
      </c>
      <c r="O30" s="271">
        <v>157525641427</v>
      </c>
      <c r="Q30" s="271">
        <f t="shared" si="1"/>
        <v>-9066155978</v>
      </c>
      <c r="T30" s="272"/>
      <c r="V30" s="196"/>
      <c r="W30" s="252"/>
      <c r="X30" s="20"/>
      <c r="Y30" s="272"/>
      <c r="Z30" s="252"/>
      <c r="AA30" s="252"/>
      <c r="AB30" s="273"/>
      <c r="AC30" s="272"/>
      <c r="AD30" s="273"/>
      <c r="AE30" s="273"/>
    </row>
    <row r="31" spans="1:32" s="271" customFormat="1" ht="38.25" customHeight="1">
      <c r="A31" s="247" t="s">
        <v>79</v>
      </c>
      <c r="C31" s="271">
        <v>4822826</v>
      </c>
      <c r="E31" s="271">
        <v>27674220363</v>
      </c>
      <c r="G31" s="271">
        <v>18062473436</v>
      </c>
      <c r="I31" s="271">
        <f t="shared" si="0"/>
        <v>9611746927</v>
      </c>
      <c r="K31" s="271">
        <v>24490832</v>
      </c>
      <c r="M31" s="271">
        <v>182396811064</v>
      </c>
      <c r="O31" s="271">
        <v>136955933694</v>
      </c>
      <c r="Q31" s="271">
        <f t="shared" si="1"/>
        <v>45440877370</v>
      </c>
      <c r="T31" s="272"/>
      <c r="V31" s="196"/>
      <c r="W31" s="252"/>
      <c r="X31" s="20"/>
      <c r="Y31" s="272"/>
      <c r="Z31" s="252"/>
      <c r="AA31" s="252"/>
      <c r="AB31" s="273"/>
      <c r="AC31" s="272"/>
      <c r="AD31" s="273"/>
      <c r="AE31" s="273"/>
    </row>
    <row r="32" spans="1:32" s="271" customFormat="1" ht="38.25" customHeight="1">
      <c r="A32" s="247" t="s">
        <v>67</v>
      </c>
      <c r="C32" s="271">
        <v>0</v>
      </c>
      <c r="E32" s="271">
        <v>0</v>
      </c>
      <c r="G32" s="271">
        <v>0</v>
      </c>
      <c r="I32" s="271">
        <f t="shared" si="0"/>
        <v>0</v>
      </c>
      <c r="K32" s="271">
        <v>45200002</v>
      </c>
      <c r="M32" s="271">
        <v>96330741105</v>
      </c>
      <c r="O32" s="271">
        <v>107205511532</v>
      </c>
      <c r="Q32" s="271">
        <f t="shared" si="1"/>
        <v>-10874770427</v>
      </c>
      <c r="T32" s="272"/>
      <c r="V32" s="196"/>
      <c r="W32" s="252"/>
      <c r="X32" s="20"/>
      <c r="Y32" s="272"/>
      <c r="Z32" s="252"/>
      <c r="AA32" s="252"/>
      <c r="AB32" s="273"/>
      <c r="AC32" s="272"/>
      <c r="AD32" s="273"/>
      <c r="AE32" s="273"/>
    </row>
    <row r="33" spans="1:32" s="271" customFormat="1" ht="38.25" customHeight="1">
      <c r="A33" s="247" t="s">
        <v>68</v>
      </c>
      <c r="C33" s="271">
        <v>0</v>
      </c>
      <c r="E33" s="271">
        <v>0</v>
      </c>
      <c r="G33" s="271">
        <v>0</v>
      </c>
      <c r="I33" s="271">
        <f t="shared" si="0"/>
        <v>0</v>
      </c>
      <c r="K33" s="271">
        <v>400000</v>
      </c>
      <c r="M33" s="271">
        <v>2536401470</v>
      </c>
      <c r="O33" s="271">
        <v>3184985094</v>
      </c>
      <c r="Q33" s="271">
        <f t="shared" si="1"/>
        <v>-648583624</v>
      </c>
      <c r="T33" s="272"/>
      <c r="V33" s="196"/>
      <c r="W33" s="252"/>
      <c r="X33" s="20"/>
      <c r="Y33" s="272"/>
      <c r="Z33" s="252"/>
      <c r="AA33" s="252"/>
      <c r="AB33" s="273"/>
      <c r="AC33" s="272"/>
      <c r="AD33" s="273"/>
      <c r="AE33" s="273"/>
    </row>
    <row r="34" spans="1:32" ht="38.25" customHeight="1">
      <c r="A34" s="247" t="s">
        <v>78</v>
      </c>
      <c r="C34" s="271">
        <v>0</v>
      </c>
      <c r="E34" s="271">
        <v>0</v>
      </c>
      <c r="G34" s="271">
        <v>0</v>
      </c>
      <c r="I34" s="271">
        <f t="shared" si="0"/>
        <v>0</v>
      </c>
      <c r="K34" s="271">
        <v>3500000</v>
      </c>
      <c r="M34" s="271">
        <v>76202947561</v>
      </c>
      <c r="O34" s="271">
        <v>80949526066</v>
      </c>
      <c r="Q34" s="271">
        <f t="shared" si="1"/>
        <v>-4746578505</v>
      </c>
      <c r="R34" s="271"/>
      <c r="S34" s="271"/>
      <c r="T34" s="261"/>
      <c r="V34" s="196"/>
      <c r="W34" s="252"/>
      <c r="X34" s="20"/>
      <c r="Y34" s="272"/>
      <c r="Z34" s="252"/>
      <c r="AA34" s="252"/>
      <c r="AB34" s="273"/>
      <c r="AC34" s="272"/>
      <c r="AD34" s="273"/>
      <c r="AE34" s="273"/>
      <c r="AF34" s="196"/>
    </row>
    <row r="35" spans="1:32" ht="38.25" customHeight="1">
      <c r="A35" s="247" t="s">
        <v>138</v>
      </c>
      <c r="C35" s="271">
        <v>0</v>
      </c>
      <c r="E35" s="271">
        <v>0</v>
      </c>
      <c r="G35" s="271">
        <v>0</v>
      </c>
      <c r="I35" s="271">
        <f t="shared" si="0"/>
        <v>0</v>
      </c>
      <c r="K35" s="271">
        <v>10000</v>
      </c>
      <c r="M35" s="271">
        <v>25576910</v>
      </c>
      <c r="O35" s="271">
        <v>25013187</v>
      </c>
      <c r="Q35" s="271">
        <f t="shared" si="1"/>
        <v>563723</v>
      </c>
      <c r="R35" s="271"/>
      <c r="S35" s="271"/>
      <c r="T35" s="261"/>
      <c r="V35" s="196"/>
      <c r="W35" s="252"/>
      <c r="X35" s="20"/>
      <c r="Y35" s="272"/>
      <c r="Z35" s="252"/>
      <c r="AA35" s="252"/>
      <c r="AB35" s="273"/>
      <c r="AC35" s="272"/>
      <c r="AD35" s="273"/>
      <c r="AE35" s="273"/>
      <c r="AF35" s="196"/>
    </row>
    <row r="36" spans="1:32" ht="38.25" customHeight="1">
      <c r="A36" s="247" t="s">
        <v>100</v>
      </c>
      <c r="C36" s="271">
        <v>4000000</v>
      </c>
      <c r="E36" s="271">
        <v>17501244416</v>
      </c>
      <c r="G36" s="271">
        <v>20585499990</v>
      </c>
      <c r="I36" s="271">
        <f t="shared" si="0"/>
        <v>-3084255574</v>
      </c>
      <c r="K36" s="271">
        <v>5633745</v>
      </c>
      <c r="M36" s="271">
        <v>45133245404</v>
      </c>
      <c r="O36" s="271">
        <v>51460159711</v>
      </c>
      <c r="Q36" s="271">
        <f t="shared" si="1"/>
        <v>-6326914307</v>
      </c>
      <c r="R36" s="271"/>
      <c r="S36" s="271"/>
      <c r="T36" s="280"/>
      <c r="V36" s="196"/>
      <c r="W36" s="252"/>
      <c r="X36" s="20"/>
      <c r="Y36" s="272"/>
      <c r="Z36" s="252"/>
      <c r="AA36" s="252"/>
      <c r="AB36" s="273"/>
      <c r="AC36" s="272"/>
      <c r="AD36" s="273"/>
      <c r="AE36" s="273"/>
      <c r="AF36" s="196"/>
    </row>
    <row r="37" spans="1:32" ht="38.25" customHeight="1">
      <c r="A37" s="247" t="s">
        <v>64</v>
      </c>
      <c r="C37" s="271">
        <v>0</v>
      </c>
      <c r="E37" s="271">
        <v>0</v>
      </c>
      <c r="G37" s="271">
        <v>0</v>
      </c>
      <c r="I37" s="271">
        <f t="shared" si="0"/>
        <v>0</v>
      </c>
      <c r="K37" s="271">
        <v>1400000</v>
      </c>
      <c r="M37" s="271">
        <v>39807987692</v>
      </c>
      <c r="O37" s="271">
        <v>39217260600</v>
      </c>
      <c r="Q37" s="271">
        <f t="shared" si="1"/>
        <v>590727092</v>
      </c>
      <c r="R37" s="271"/>
      <c r="S37" s="271"/>
      <c r="T37" s="261"/>
      <c r="V37" s="196"/>
      <c r="W37" s="252"/>
      <c r="X37" s="20"/>
      <c r="Y37" s="272"/>
      <c r="Z37" s="252"/>
      <c r="AA37" s="252"/>
      <c r="AB37" s="273"/>
      <c r="AC37" s="272"/>
      <c r="AD37" s="273"/>
      <c r="AE37" s="273"/>
      <c r="AF37" s="196"/>
    </row>
    <row r="38" spans="1:32" ht="38.25" customHeight="1">
      <c r="A38" s="247" t="s">
        <v>165</v>
      </c>
      <c r="C38" s="271">
        <v>0</v>
      </c>
      <c r="E38" s="271">
        <v>0</v>
      </c>
      <c r="G38" s="271">
        <v>0</v>
      </c>
      <c r="I38" s="271">
        <f t="shared" si="0"/>
        <v>0</v>
      </c>
      <c r="K38" s="271">
        <v>731515</v>
      </c>
      <c r="M38" s="271">
        <v>40323293565</v>
      </c>
      <c r="O38" s="271">
        <v>34029173699</v>
      </c>
      <c r="Q38" s="271">
        <f t="shared" si="1"/>
        <v>6294119866</v>
      </c>
      <c r="R38" s="271"/>
      <c r="S38" s="271"/>
      <c r="T38" s="261"/>
      <c r="V38" s="196"/>
      <c r="W38" s="252"/>
      <c r="X38" s="20"/>
      <c r="Y38" s="272"/>
      <c r="Z38" s="252"/>
      <c r="AA38" s="252"/>
      <c r="AB38" s="273"/>
      <c r="AC38" s="272"/>
      <c r="AD38" s="273"/>
      <c r="AE38" s="273"/>
      <c r="AF38" s="196"/>
    </row>
    <row r="39" spans="1:32" ht="38.25" customHeight="1" thickBot="1">
      <c r="A39" s="281" t="s">
        <v>48</v>
      </c>
      <c r="B39" s="271"/>
      <c r="C39" s="271"/>
      <c r="D39" s="282">
        <f>SUM(D9:D38)</f>
        <v>0</v>
      </c>
      <c r="E39" s="282">
        <f>SUM(E9:E38)</f>
        <v>63077265735</v>
      </c>
      <c r="F39" s="282">
        <f>SUM(F9:F37)</f>
        <v>0</v>
      </c>
      <c r="G39" s="282">
        <f>SUM(G9:G38)</f>
        <v>53225790681</v>
      </c>
      <c r="H39" s="282">
        <f ca="1">SUM(H9:H38)</f>
        <v>188725351022</v>
      </c>
      <c r="I39" s="282">
        <f>SUM(I9:I38)</f>
        <v>9851475054</v>
      </c>
      <c r="J39" s="282">
        <f ca="1">SUM(J9:J37)</f>
        <v>240801347041</v>
      </c>
      <c r="K39" s="271"/>
      <c r="L39" s="282">
        <f>SUM(L9:L38)</f>
        <v>0</v>
      </c>
      <c r="M39" s="282">
        <f>SUM(M9:M38)</f>
        <v>2614361603819</v>
      </c>
      <c r="N39" s="282">
        <f>SUM(N9:N37)</f>
        <v>0</v>
      </c>
      <c r="O39" s="282">
        <f>SUM(O9:O38)</f>
        <v>2439134708261</v>
      </c>
      <c r="P39" s="282">
        <f ca="1">SUM(P9:P37)</f>
        <v>240801347041</v>
      </c>
      <c r="Q39" s="282">
        <f>SUM(Q9:Q38)</f>
        <v>175226895558</v>
      </c>
    </row>
    <row r="40" spans="1:32" ht="38.25" customHeight="1" thickTop="1">
      <c r="I40" s="196"/>
      <c r="K40" s="197"/>
      <c r="Q40" s="196"/>
    </row>
    <row r="41" spans="1:32" ht="38.25" customHeight="1">
      <c r="C41" s="197"/>
      <c r="E41" s="196"/>
      <c r="I41" s="196"/>
      <c r="K41" s="197"/>
      <c r="M41" s="252"/>
      <c r="Q41" s="196"/>
    </row>
    <row r="42" spans="1:32" ht="38.25" customHeight="1">
      <c r="C42" s="197"/>
      <c r="I42" s="196"/>
      <c r="K42" s="197"/>
      <c r="M42" s="196"/>
      <c r="Q42" s="196"/>
    </row>
    <row r="43" spans="1:32" ht="38.25" customHeight="1">
      <c r="C43" s="197"/>
      <c r="I43" s="196"/>
      <c r="K43" s="197"/>
      <c r="Q43" s="196"/>
    </row>
    <row r="44" spans="1:32">
      <c r="C44" s="197"/>
      <c r="I44" s="196"/>
      <c r="K44" s="197"/>
      <c r="Q44" s="196"/>
      <c r="S44" s="283"/>
    </row>
    <row r="45" spans="1:32">
      <c r="C45" s="197"/>
      <c r="I45" s="196"/>
      <c r="K45" s="197"/>
      <c r="Q45" s="196"/>
      <c r="S45" s="196"/>
    </row>
    <row r="46" spans="1:32">
      <c r="C46" s="197"/>
      <c r="I46" s="196"/>
      <c r="K46" s="197"/>
      <c r="Q46" s="196"/>
      <c r="S46" s="196"/>
    </row>
    <row r="47" spans="1:32">
      <c r="C47" s="197"/>
      <c r="I47" s="196"/>
      <c r="K47" s="197"/>
      <c r="Q47" s="196"/>
      <c r="S47" s="196"/>
    </row>
    <row r="48" spans="1:32">
      <c r="A48" s="268"/>
      <c r="B48" s="268"/>
      <c r="C48" s="268"/>
      <c r="D48" s="268"/>
      <c r="E48" s="268"/>
      <c r="F48" s="268"/>
      <c r="G48" s="268"/>
      <c r="H48" s="268"/>
      <c r="I48" s="268"/>
      <c r="J48" s="268"/>
      <c r="K48" s="268"/>
      <c r="L48" s="268"/>
      <c r="M48" s="268"/>
      <c r="N48" s="268"/>
      <c r="O48" s="268"/>
      <c r="P48" s="268"/>
      <c r="Q48" s="268"/>
      <c r="R48" s="268"/>
      <c r="S48" s="196"/>
    </row>
    <row r="49" spans="1:18">
      <c r="A49" s="268"/>
      <c r="B49" s="268"/>
      <c r="C49" s="268"/>
      <c r="D49" s="268"/>
      <c r="E49" s="268"/>
      <c r="F49" s="268"/>
      <c r="G49" s="268"/>
      <c r="H49" s="268"/>
      <c r="I49" s="268"/>
      <c r="J49" s="268"/>
      <c r="K49" s="268"/>
      <c r="L49" s="268"/>
      <c r="M49" s="268"/>
      <c r="N49" s="268"/>
      <c r="O49" s="268"/>
      <c r="P49" s="268"/>
      <c r="Q49" s="268"/>
      <c r="R49" s="268"/>
    </row>
    <row r="50" spans="1:18">
      <c r="C50" s="247"/>
      <c r="D50" s="247"/>
      <c r="E50" s="247"/>
      <c r="G50" s="247"/>
      <c r="I50" s="247"/>
      <c r="K50" s="247"/>
      <c r="L50" s="247"/>
      <c r="M50" s="247"/>
      <c r="O50" s="283"/>
      <c r="Q50" s="283"/>
      <c r="R50" s="283"/>
    </row>
    <row r="51" spans="1:18">
      <c r="A51" s="247"/>
      <c r="B51" s="247"/>
      <c r="C51" s="271"/>
      <c r="D51" s="271"/>
      <c r="E51" s="196"/>
      <c r="G51" s="271"/>
      <c r="I51" s="196"/>
      <c r="K51" s="271"/>
      <c r="L51" s="271"/>
      <c r="M51" s="271"/>
      <c r="O51" s="196"/>
      <c r="Q51" s="252"/>
    </row>
    <row r="52" spans="1:18">
      <c r="A52" s="247"/>
      <c r="B52" s="247"/>
      <c r="C52" s="271"/>
      <c r="D52" s="271"/>
      <c r="E52" s="196"/>
      <c r="G52" s="271"/>
      <c r="I52" s="196"/>
      <c r="K52" s="271"/>
      <c r="L52" s="271"/>
      <c r="M52" s="271"/>
      <c r="O52" s="196"/>
      <c r="Q52" s="252"/>
    </row>
    <row r="53" spans="1:18">
      <c r="A53" s="247"/>
      <c r="B53" s="247"/>
      <c r="C53" s="271"/>
      <c r="D53" s="271"/>
      <c r="E53" s="196"/>
      <c r="G53" s="271"/>
      <c r="I53" s="196"/>
      <c r="K53" s="271"/>
      <c r="L53" s="271"/>
      <c r="M53" s="271"/>
      <c r="O53" s="196"/>
      <c r="Q53" s="196"/>
    </row>
    <row r="54" spans="1:18">
      <c r="A54" s="247"/>
      <c r="B54" s="247"/>
      <c r="C54" s="271"/>
      <c r="D54" s="271"/>
      <c r="E54" s="196"/>
      <c r="G54" s="271"/>
      <c r="I54" s="196"/>
      <c r="K54" s="271"/>
      <c r="L54" s="271"/>
      <c r="M54" s="271"/>
      <c r="O54" s="196"/>
    </row>
    <row r="55" spans="1:18">
      <c r="C55" s="87"/>
      <c r="K55" s="87"/>
    </row>
    <row r="56" spans="1:18">
      <c r="C56" s="87"/>
      <c r="K56" s="87"/>
    </row>
    <row r="57" spans="1:18">
      <c r="C57" s="87"/>
      <c r="K57" s="87"/>
    </row>
    <row r="58" spans="1:18">
      <c r="C58" s="87"/>
      <c r="K58" s="87"/>
    </row>
    <row r="59" spans="1:18">
      <c r="C59" s="87"/>
      <c r="K59" s="87"/>
    </row>
    <row r="60" spans="1:18">
      <c r="C60" s="87"/>
      <c r="K60" s="87"/>
    </row>
    <row r="61" spans="1:18">
      <c r="C61" s="87"/>
      <c r="K61" s="87"/>
    </row>
    <row r="62" spans="1:18">
      <c r="C62" s="87"/>
      <c r="K62" s="87"/>
    </row>
    <row r="63" spans="1:18">
      <c r="C63" s="87"/>
      <c r="K63" s="87"/>
    </row>
    <row r="64" spans="1:18">
      <c r="C64" s="87"/>
      <c r="K64" s="87"/>
    </row>
    <row r="65" s="87" customFormat="1"/>
    <row r="66" s="87" customFormat="1"/>
    <row r="67" s="87" customFormat="1"/>
    <row r="68" s="87" customFormat="1"/>
    <row r="69" s="87" customFormat="1"/>
    <row r="70" s="87" customFormat="1"/>
    <row r="71" s="87" customFormat="1"/>
    <row r="72" s="87" customFormat="1"/>
    <row r="73" s="87" customFormat="1"/>
  </sheetData>
  <sortState xmlns:xlrd2="http://schemas.microsoft.com/office/spreadsheetml/2017/richdata2" ref="A9:Q33">
    <sortCondition descending="1" ref="Q9:Q38"/>
  </sortState>
  <mergeCells count="9">
    <mergeCell ref="R6:AF7"/>
    <mergeCell ref="A48:R49"/>
    <mergeCell ref="A2:Q2"/>
    <mergeCell ref="A3:Q3"/>
    <mergeCell ref="A4:Q4"/>
    <mergeCell ref="A7:A8"/>
    <mergeCell ref="C7:I7"/>
    <mergeCell ref="K7:Q7"/>
    <mergeCell ref="A6:H6"/>
  </mergeCells>
  <printOptions horizontalCentered="1"/>
  <pageMargins left="0.31496062992125984" right="0.31496062992125984" top="0.74803149606299213" bottom="0.74803149606299213" header="0.31496062992125984" footer="0.31496062992125984"/>
  <pageSetup paperSize="9" scale="33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G68"/>
  <sheetViews>
    <sheetView rightToLeft="1" view="pageBreakPreview" topLeftCell="A13" zoomScale="50" zoomScaleNormal="50" zoomScaleSheetLayoutView="50" workbookViewId="0">
      <selection activeCell="AG38" sqref="R29:AG38"/>
    </sheetView>
  </sheetViews>
  <sheetFormatPr defaultColWidth="9.140625" defaultRowHeight="42.75"/>
  <cols>
    <col min="1" max="1" width="68.42578125" style="289" bestFit="1" customWidth="1"/>
    <col min="2" max="2" width="1" style="289" customWidth="1"/>
    <col min="3" max="3" width="22.7109375" style="290" bestFit="1" customWidth="1"/>
    <col min="4" max="4" width="1" style="289" customWidth="1"/>
    <col min="5" max="5" width="30" style="289" customWidth="1"/>
    <col min="6" max="6" width="1" style="289" customWidth="1"/>
    <col min="7" max="7" width="33.42578125" style="289" customWidth="1"/>
    <col min="8" max="8" width="1" style="289" customWidth="1"/>
    <col min="9" max="9" width="45" style="289" bestFit="1" customWidth="1"/>
    <col min="10" max="10" width="1" style="289" customWidth="1"/>
    <col min="11" max="11" width="18.7109375" style="290" bestFit="1" customWidth="1"/>
    <col min="12" max="12" width="0.7109375" style="289" customWidth="1"/>
    <col min="13" max="13" width="27" style="289" bestFit="1" customWidth="1"/>
    <col min="14" max="14" width="1" style="289" customWidth="1"/>
    <col min="15" max="15" width="27.28515625" style="289" bestFit="1" customWidth="1"/>
    <col min="16" max="16" width="0.7109375" style="289" customWidth="1"/>
    <col min="17" max="17" width="45.85546875" style="6" bestFit="1" customWidth="1"/>
    <col min="18" max="18" width="25.28515625" style="6" customWidth="1"/>
    <col min="19" max="19" width="28.7109375" style="6" customWidth="1"/>
    <col min="20" max="20" width="18.85546875" style="289" customWidth="1"/>
    <col min="21" max="21" width="15.42578125" style="6" customWidth="1"/>
    <col min="22" max="22" width="45.28515625" style="289" bestFit="1" customWidth="1"/>
    <col min="23" max="23" width="27.28515625" style="289" customWidth="1"/>
    <col min="24" max="24" width="21.28515625" style="289" customWidth="1"/>
    <col min="25" max="25" width="1.5703125" style="289" customWidth="1"/>
    <col min="26" max="26" width="23.7109375" style="289" bestFit="1" customWidth="1"/>
    <col min="27" max="27" width="32" style="7" customWidth="1"/>
    <col min="28" max="28" width="34.140625" style="289" customWidth="1"/>
    <col min="29" max="29" width="45.140625" style="289" customWidth="1"/>
    <col min="30" max="30" width="51.28515625" style="289" customWidth="1"/>
    <col min="31" max="31" width="28" style="289" customWidth="1"/>
    <col min="32" max="32" width="27.85546875" style="289" customWidth="1"/>
    <col min="33" max="33" width="23.85546875" style="289" bestFit="1" customWidth="1"/>
    <col min="34" max="16384" width="9.140625" style="289"/>
  </cols>
  <sheetData>
    <row r="1" spans="1:33" s="150" customFormat="1" ht="18.75" customHeight="1">
      <c r="C1" s="284"/>
      <c r="K1" s="284"/>
      <c r="Q1" s="46"/>
      <c r="R1" s="46"/>
      <c r="S1" s="46"/>
      <c r="U1" s="46"/>
      <c r="AA1" s="7"/>
    </row>
    <row r="2" spans="1:33" s="287" customFormat="1">
      <c r="A2" s="285" t="s">
        <v>51</v>
      </c>
      <c r="B2" s="285"/>
      <c r="C2" s="285"/>
      <c r="D2" s="285"/>
      <c r="E2" s="285"/>
      <c r="F2" s="285"/>
      <c r="G2" s="285"/>
      <c r="H2" s="285"/>
      <c r="I2" s="285"/>
      <c r="J2" s="285"/>
      <c r="K2" s="285"/>
      <c r="L2" s="285"/>
      <c r="M2" s="285"/>
      <c r="N2" s="285"/>
      <c r="O2" s="285"/>
      <c r="P2" s="285"/>
      <c r="Q2" s="285"/>
      <c r="R2" s="286"/>
      <c r="S2" s="286"/>
      <c r="U2" s="63"/>
      <c r="AA2" s="7"/>
    </row>
    <row r="3" spans="1:33" s="287" customFormat="1">
      <c r="A3" s="285" t="s">
        <v>18</v>
      </c>
      <c r="B3" s="285"/>
      <c r="C3" s="285"/>
      <c r="D3" s="285"/>
      <c r="E3" s="285"/>
      <c r="F3" s="285"/>
      <c r="G3" s="285"/>
      <c r="H3" s="285"/>
      <c r="I3" s="285"/>
      <c r="J3" s="285"/>
      <c r="K3" s="285"/>
      <c r="L3" s="285"/>
      <c r="M3" s="285"/>
      <c r="N3" s="285"/>
      <c r="O3" s="285"/>
      <c r="P3" s="285"/>
      <c r="Q3" s="285"/>
      <c r="R3" s="286"/>
      <c r="S3" s="286"/>
      <c r="U3" s="63"/>
      <c r="AA3" s="7"/>
    </row>
    <row r="4" spans="1:33" s="287" customFormat="1">
      <c r="A4" s="285" t="str">
        <f>'درآمد سود سهام '!A4:S4</f>
        <v>برای ماه منتهی به 1403/12/30</v>
      </c>
      <c r="B4" s="285"/>
      <c r="C4" s="285"/>
      <c r="D4" s="285"/>
      <c r="E4" s="285"/>
      <c r="F4" s="285"/>
      <c r="G4" s="285"/>
      <c r="H4" s="285"/>
      <c r="I4" s="285"/>
      <c r="J4" s="285"/>
      <c r="K4" s="285"/>
      <c r="L4" s="285"/>
      <c r="M4" s="285"/>
      <c r="N4" s="285"/>
      <c r="O4" s="285"/>
      <c r="P4" s="285"/>
      <c r="Q4" s="285"/>
      <c r="R4" s="286"/>
      <c r="S4" s="286"/>
      <c r="U4" s="63"/>
      <c r="AA4" s="7"/>
    </row>
    <row r="5" spans="1:33" s="150" customFormat="1">
      <c r="A5" s="266"/>
      <c r="B5" s="266"/>
      <c r="C5" s="266"/>
      <c r="D5" s="266"/>
      <c r="E5" s="266"/>
      <c r="F5" s="266"/>
      <c r="G5" s="288"/>
      <c r="H5" s="266"/>
      <c r="I5" s="262"/>
      <c r="J5" s="266"/>
      <c r="K5" s="266"/>
      <c r="L5" s="266"/>
      <c r="M5" s="266"/>
      <c r="N5" s="266"/>
      <c r="O5" s="266"/>
      <c r="P5" s="266"/>
      <c r="Q5" s="47"/>
      <c r="R5" s="47"/>
      <c r="S5" s="47"/>
      <c r="U5" s="46"/>
      <c r="AA5" s="7"/>
    </row>
    <row r="6" spans="1:33" ht="42.75" customHeight="1">
      <c r="A6" s="267" t="s">
        <v>107</v>
      </c>
      <c r="B6" s="267"/>
      <c r="C6" s="267"/>
      <c r="D6" s="267"/>
      <c r="E6" s="267"/>
      <c r="F6" s="267"/>
      <c r="G6" s="267"/>
      <c r="H6" s="267"/>
      <c r="I6" s="267"/>
      <c r="V6" s="291"/>
      <c r="W6" s="291"/>
      <c r="X6" s="291"/>
      <c r="Y6" s="291"/>
      <c r="Z6" s="291"/>
      <c r="AA6" s="291"/>
      <c r="AB6" s="291"/>
      <c r="AC6" s="291"/>
      <c r="AD6" s="291"/>
      <c r="AE6" s="291"/>
      <c r="AF6" s="291"/>
      <c r="AG6" s="291"/>
    </row>
    <row r="7" spans="1:33" s="110" customFormat="1" ht="43.5" customHeight="1" thickBot="1">
      <c r="A7" s="118" t="s">
        <v>1</v>
      </c>
      <c r="C7" s="292" t="s">
        <v>160</v>
      </c>
      <c r="D7" s="292" t="s">
        <v>20</v>
      </c>
      <c r="E7" s="292" t="s">
        <v>20</v>
      </c>
      <c r="F7" s="292" t="s">
        <v>20</v>
      </c>
      <c r="G7" s="292" t="s">
        <v>20</v>
      </c>
      <c r="H7" s="292" t="s">
        <v>20</v>
      </c>
      <c r="I7" s="292" t="s">
        <v>20</v>
      </c>
      <c r="J7" s="87"/>
      <c r="K7" s="292" t="s">
        <v>161</v>
      </c>
      <c r="L7" s="292" t="s">
        <v>21</v>
      </c>
      <c r="M7" s="292" t="s">
        <v>21</v>
      </c>
      <c r="N7" s="292" t="s">
        <v>21</v>
      </c>
      <c r="O7" s="292" t="s">
        <v>21</v>
      </c>
      <c r="P7" s="292" t="s">
        <v>21</v>
      </c>
      <c r="Q7" s="292" t="s">
        <v>21</v>
      </c>
      <c r="R7" s="293"/>
      <c r="S7" s="293"/>
      <c r="U7" s="71"/>
      <c r="V7" s="291"/>
      <c r="W7" s="291"/>
      <c r="X7" s="291"/>
      <c r="Y7" s="291"/>
      <c r="Z7" s="291"/>
      <c r="AA7" s="291"/>
      <c r="AB7" s="291"/>
      <c r="AC7" s="291"/>
      <c r="AD7" s="291"/>
      <c r="AE7" s="291"/>
      <c r="AF7" s="291"/>
      <c r="AG7" s="291"/>
    </row>
    <row r="8" spans="1:33" s="294" customFormat="1" ht="66" customHeight="1" thickBot="1">
      <c r="A8" s="118" t="s">
        <v>1</v>
      </c>
      <c r="C8" s="295" t="s">
        <v>4</v>
      </c>
      <c r="E8" s="295" t="s">
        <v>33</v>
      </c>
      <c r="G8" s="295" t="s">
        <v>34</v>
      </c>
      <c r="I8" s="295" t="s">
        <v>35</v>
      </c>
      <c r="K8" s="295" t="s">
        <v>4</v>
      </c>
      <c r="M8" s="295" t="s">
        <v>33</v>
      </c>
      <c r="O8" s="295" t="s">
        <v>34</v>
      </c>
      <c r="Q8" s="48" t="s">
        <v>35</v>
      </c>
      <c r="R8" s="92"/>
      <c r="S8" s="92"/>
      <c r="U8" s="72"/>
      <c r="X8" s="88"/>
      <c r="Z8" s="88"/>
      <c r="AA8" s="88"/>
      <c r="AB8" s="88"/>
      <c r="AC8" s="88"/>
      <c r="AD8" s="88"/>
      <c r="AE8" s="88"/>
      <c r="AF8" s="88"/>
      <c r="AG8" s="88"/>
    </row>
    <row r="9" spans="1:33" s="110" customFormat="1" ht="40.5" customHeight="1">
      <c r="A9" s="296" t="s">
        <v>167</v>
      </c>
      <c r="B9" s="87"/>
      <c r="C9" s="248">
        <v>7000000</v>
      </c>
      <c r="D9" s="262"/>
      <c r="E9" s="248">
        <v>160946635500</v>
      </c>
      <c r="F9" s="297"/>
      <c r="G9" s="248">
        <v>163312474500</v>
      </c>
      <c r="H9" s="262"/>
      <c r="I9" s="271">
        <f>E9-G9</f>
        <v>-2365839000</v>
      </c>
      <c r="J9" s="262"/>
      <c r="K9" s="271">
        <v>7000000</v>
      </c>
      <c r="L9" s="297"/>
      <c r="M9" s="271">
        <v>160946635500</v>
      </c>
      <c r="N9" s="297"/>
      <c r="O9" s="271">
        <v>128512396077</v>
      </c>
      <c r="P9" s="262"/>
      <c r="Q9" s="271">
        <f>M9-O9</f>
        <v>32434239423</v>
      </c>
      <c r="R9" s="271"/>
      <c r="S9" s="271"/>
      <c r="T9" s="298"/>
      <c r="U9" s="71"/>
      <c r="V9" s="135"/>
      <c r="W9" s="135"/>
      <c r="X9" s="135"/>
      <c r="Y9" s="129"/>
      <c r="Z9" s="299"/>
      <c r="AA9" s="71"/>
      <c r="AB9" s="300"/>
      <c r="AC9" s="301"/>
      <c r="AD9" s="301"/>
      <c r="AE9" s="71"/>
      <c r="AF9" s="71"/>
      <c r="AG9" s="144"/>
    </row>
    <row r="10" spans="1:33" s="110" customFormat="1" ht="40.5" customHeight="1">
      <c r="A10" s="296" t="s">
        <v>133</v>
      </c>
      <c r="B10" s="87"/>
      <c r="C10" s="248">
        <v>11437500</v>
      </c>
      <c r="D10" s="262"/>
      <c r="E10" s="248">
        <v>42589947993</v>
      </c>
      <c r="F10" s="297"/>
      <c r="G10" s="248">
        <v>43462999494</v>
      </c>
      <c r="H10" s="262"/>
      <c r="I10" s="271">
        <f t="shared" ref="I10:I34" si="0">E10-G10</f>
        <v>-873051501</v>
      </c>
      <c r="J10" s="262"/>
      <c r="K10" s="271">
        <v>11437500</v>
      </c>
      <c r="L10" s="297"/>
      <c r="M10" s="271">
        <v>42589947993</v>
      </c>
      <c r="N10" s="297"/>
      <c r="O10" s="271">
        <v>42263541779</v>
      </c>
      <c r="P10" s="262"/>
      <c r="Q10" s="271">
        <f t="shared" ref="Q10:Q34" si="1">M10-O10</f>
        <v>326406214</v>
      </c>
      <c r="R10" s="271"/>
      <c r="S10" s="271"/>
      <c r="T10" s="298"/>
      <c r="U10" s="71"/>
      <c r="V10" s="135"/>
      <c r="W10" s="135"/>
      <c r="X10" s="135"/>
      <c r="Y10" s="129"/>
      <c r="Z10" s="299"/>
      <c r="AA10" s="71"/>
      <c r="AB10" s="302"/>
      <c r="AC10" s="144"/>
      <c r="AD10" s="144"/>
      <c r="AE10" s="71"/>
      <c r="AF10" s="71"/>
      <c r="AG10" s="144"/>
    </row>
    <row r="11" spans="1:33" s="110" customFormat="1" ht="40.5" customHeight="1">
      <c r="A11" s="296" t="s">
        <v>98</v>
      </c>
      <c r="B11" s="87"/>
      <c r="C11" s="248">
        <v>40000000</v>
      </c>
      <c r="D11" s="262"/>
      <c r="E11" s="248">
        <v>141791292000</v>
      </c>
      <c r="F11" s="297"/>
      <c r="G11" s="248">
        <v>147641038493</v>
      </c>
      <c r="H11" s="262"/>
      <c r="I11" s="271">
        <f t="shared" si="0"/>
        <v>-5849746493</v>
      </c>
      <c r="J11" s="262"/>
      <c r="K11" s="271">
        <v>40000000</v>
      </c>
      <c r="L11" s="297"/>
      <c r="M11" s="271">
        <v>141791292000</v>
      </c>
      <c r="N11" s="297"/>
      <c r="O11" s="271">
        <v>118721769100</v>
      </c>
      <c r="P11" s="262"/>
      <c r="Q11" s="271">
        <f t="shared" si="1"/>
        <v>23069522900</v>
      </c>
      <c r="R11" s="271"/>
      <c r="S11" s="271"/>
      <c r="T11" s="298"/>
      <c r="U11" s="71"/>
      <c r="V11" s="135"/>
      <c r="W11" s="135"/>
      <c r="X11" s="135"/>
      <c r="Y11" s="129"/>
      <c r="Z11" s="299"/>
      <c r="AA11" s="71"/>
      <c r="AB11" s="302"/>
      <c r="AC11" s="144"/>
      <c r="AD11" s="144"/>
      <c r="AE11" s="71"/>
      <c r="AF11" s="71"/>
      <c r="AG11" s="144"/>
    </row>
    <row r="12" spans="1:33" s="110" customFormat="1" ht="40.5" customHeight="1">
      <c r="A12" s="296" t="s">
        <v>66</v>
      </c>
      <c r="B12" s="87"/>
      <c r="C12" s="248">
        <v>50000000</v>
      </c>
      <c r="D12" s="262"/>
      <c r="E12" s="248">
        <v>500504175000</v>
      </c>
      <c r="F12" s="297"/>
      <c r="G12" s="248">
        <v>556668000000</v>
      </c>
      <c r="H12" s="262"/>
      <c r="I12" s="271">
        <f t="shared" si="0"/>
        <v>-56163825000</v>
      </c>
      <c r="J12" s="262"/>
      <c r="K12" s="271">
        <v>50000000</v>
      </c>
      <c r="L12" s="297"/>
      <c r="M12" s="271">
        <v>500504175000</v>
      </c>
      <c r="N12" s="297"/>
      <c r="O12" s="271">
        <v>398679493307</v>
      </c>
      <c r="P12" s="262"/>
      <c r="Q12" s="271">
        <f t="shared" si="1"/>
        <v>101824681693</v>
      </c>
      <c r="R12" s="271"/>
      <c r="S12" s="271"/>
      <c r="T12" s="298"/>
      <c r="U12" s="71"/>
      <c r="V12" s="135"/>
      <c r="W12" s="135"/>
      <c r="X12" s="135"/>
      <c r="Y12" s="129"/>
      <c r="Z12" s="299"/>
      <c r="AA12" s="71"/>
      <c r="AB12" s="302"/>
      <c r="AC12" s="144"/>
      <c r="AD12" s="144"/>
      <c r="AE12" s="71"/>
      <c r="AF12" s="71"/>
      <c r="AG12" s="144"/>
    </row>
    <row r="13" spans="1:33" s="110" customFormat="1" ht="40.5" customHeight="1">
      <c r="A13" s="296" t="s">
        <v>140</v>
      </c>
      <c r="B13" s="87"/>
      <c r="C13" s="248">
        <v>7000000</v>
      </c>
      <c r="D13" s="262"/>
      <c r="E13" s="248">
        <v>29948738400</v>
      </c>
      <c r="F13" s="297"/>
      <c r="G13" s="248">
        <v>31625700750</v>
      </c>
      <c r="H13" s="262"/>
      <c r="I13" s="271">
        <f t="shared" si="0"/>
        <v>-1676962350</v>
      </c>
      <c r="J13" s="262"/>
      <c r="K13" s="271">
        <v>7000000</v>
      </c>
      <c r="L13" s="297"/>
      <c r="M13" s="271">
        <v>29948738400</v>
      </c>
      <c r="N13" s="297"/>
      <c r="O13" s="271">
        <v>26554189654</v>
      </c>
      <c r="P13" s="262"/>
      <c r="Q13" s="271">
        <f t="shared" si="1"/>
        <v>3394548746</v>
      </c>
      <c r="R13" s="271"/>
      <c r="S13" s="271"/>
      <c r="T13" s="298"/>
      <c r="U13" s="71"/>
      <c r="V13" s="135"/>
      <c r="W13" s="135"/>
      <c r="X13" s="135"/>
      <c r="Y13" s="129"/>
      <c r="Z13" s="299"/>
      <c r="AA13" s="71"/>
      <c r="AB13" s="302"/>
      <c r="AC13" s="144"/>
      <c r="AD13" s="144"/>
      <c r="AE13" s="71"/>
      <c r="AF13" s="71"/>
      <c r="AG13" s="144"/>
    </row>
    <row r="14" spans="1:33" s="110" customFormat="1" ht="40.5" customHeight="1">
      <c r="A14" s="296" t="s">
        <v>89</v>
      </c>
      <c r="B14" s="87"/>
      <c r="C14" s="248">
        <v>14000000</v>
      </c>
      <c r="D14" s="262"/>
      <c r="E14" s="248">
        <v>132486984000</v>
      </c>
      <c r="F14" s="297"/>
      <c r="G14" s="248">
        <v>132486984000</v>
      </c>
      <c r="H14" s="262"/>
      <c r="I14" s="271">
        <f t="shared" si="0"/>
        <v>0</v>
      </c>
      <c r="J14" s="262"/>
      <c r="K14" s="271">
        <v>14000000</v>
      </c>
      <c r="L14" s="297"/>
      <c r="M14" s="271">
        <v>132486984000</v>
      </c>
      <c r="N14" s="297"/>
      <c r="O14" s="271">
        <v>116850861943</v>
      </c>
      <c r="P14" s="262"/>
      <c r="Q14" s="271">
        <f t="shared" si="1"/>
        <v>15636122057</v>
      </c>
      <c r="R14" s="271"/>
      <c r="S14" s="271"/>
      <c r="T14" s="298"/>
      <c r="U14" s="71"/>
      <c r="V14" s="135"/>
      <c r="W14" s="135"/>
      <c r="X14" s="135"/>
      <c r="Y14" s="129"/>
      <c r="Z14" s="299"/>
      <c r="AA14" s="71"/>
      <c r="AB14" s="302"/>
      <c r="AC14" s="144"/>
      <c r="AD14" s="144"/>
      <c r="AE14" s="71"/>
      <c r="AF14" s="71"/>
      <c r="AG14" s="144"/>
    </row>
    <row r="15" spans="1:33" s="110" customFormat="1" ht="40.5" customHeight="1">
      <c r="A15" s="296" t="s">
        <v>130</v>
      </c>
      <c r="B15" s="87"/>
      <c r="C15" s="248">
        <v>16000000</v>
      </c>
      <c r="D15" s="262"/>
      <c r="E15" s="248">
        <v>110379312000</v>
      </c>
      <c r="F15" s="297"/>
      <c r="G15" s="248">
        <v>115658845515</v>
      </c>
      <c r="H15" s="262"/>
      <c r="I15" s="271">
        <f t="shared" si="0"/>
        <v>-5279533515</v>
      </c>
      <c r="J15" s="262"/>
      <c r="K15" s="271">
        <v>16000000</v>
      </c>
      <c r="L15" s="297"/>
      <c r="M15" s="271">
        <v>110379312000</v>
      </c>
      <c r="N15" s="297"/>
      <c r="O15" s="271">
        <v>112202626319</v>
      </c>
      <c r="P15" s="262"/>
      <c r="Q15" s="271">
        <f t="shared" si="1"/>
        <v>-1823314319</v>
      </c>
      <c r="R15" s="271"/>
      <c r="S15" s="271"/>
      <c r="T15" s="298"/>
      <c r="U15" s="71"/>
      <c r="V15" s="135"/>
      <c r="W15" s="135"/>
      <c r="X15" s="135"/>
      <c r="Y15" s="129"/>
      <c r="Z15" s="299"/>
      <c r="AA15" s="71"/>
      <c r="AB15" s="302"/>
      <c r="AC15" s="144"/>
      <c r="AD15" s="144"/>
      <c r="AE15" s="71"/>
      <c r="AF15" s="71"/>
      <c r="AG15" s="144"/>
    </row>
    <row r="16" spans="1:33" s="110" customFormat="1" ht="40.5" customHeight="1">
      <c r="A16" s="296" t="s">
        <v>141</v>
      </c>
      <c r="B16" s="87"/>
      <c r="C16" s="248">
        <v>2000000</v>
      </c>
      <c r="D16" s="262"/>
      <c r="E16" s="248">
        <v>10954431000</v>
      </c>
      <c r="F16" s="297"/>
      <c r="G16" s="248">
        <v>11769552000</v>
      </c>
      <c r="H16" s="262"/>
      <c r="I16" s="271">
        <f t="shared" si="0"/>
        <v>-815121000</v>
      </c>
      <c r="J16" s="262"/>
      <c r="K16" s="271">
        <v>2000000</v>
      </c>
      <c r="L16" s="297"/>
      <c r="M16" s="271">
        <v>10954431000</v>
      </c>
      <c r="N16" s="297"/>
      <c r="O16" s="271">
        <v>8850667330</v>
      </c>
      <c r="P16" s="262"/>
      <c r="Q16" s="271">
        <f t="shared" si="1"/>
        <v>2103763670</v>
      </c>
      <c r="R16" s="271"/>
      <c r="S16" s="271"/>
      <c r="T16" s="298"/>
      <c r="U16" s="71"/>
      <c r="V16" s="135"/>
      <c r="W16" s="135"/>
      <c r="X16" s="135"/>
      <c r="Y16" s="129"/>
      <c r="Z16" s="299"/>
      <c r="AA16" s="71"/>
      <c r="AB16" s="302"/>
      <c r="AC16" s="144"/>
      <c r="AD16" s="144"/>
      <c r="AE16" s="71"/>
      <c r="AF16" s="71"/>
      <c r="AG16" s="144"/>
    </row>
    <row r="17" spans="1:33" s="110" customFormat="1" ht="40.5" customHeight="1">
      <c r="A17" s="296" t="s">
        <v>163</v>
      </c>
      <c r="B17" s="87"/>
      <c r="C17" s="248">
        <v>2700000</v>
      </c>
      <c r="D17" s="262"/>
      <c r="E17" s="248">
        <v>93561974100</v>
      </c>
      <c r="F17" s="297"/>
      <c r="G17" s="248">
        <v>101962690650</v>
      </c>
      <c r="H17" s="262"/>
      <c r="I17" s="271">
        <f t="shared" si="0"/>
        <v>-8400716550</v>
      </c>
      <c r="J17" s="262"/>
      <c r="K17" s="271">
        <v>2700000</v>
      </c>
      <c r="L17" s="297"/>
      <c r="M17" s="271">
        <v>93561974100</v>
      </c>
      <c r="N17" s="297"/>
      <c r="O17" s="271">
        <v>70647641770</v>
      </c>
      <c r="P17" s="262"/>
      <c r="Q17" s="271">
        <f t="shared" si="1"/>
        <v>22914332330</v>
      </c>
      <c r="R17" s="271"/>
      <c r="S17" s="271"/>
      <c r="T17" s="298"/>
      <c r="U17" s="71"/>
      <c r="V17" s="135"/>
      <c r="W17" s="135"/>
      <c r="X17" s="135"/>
      <c r="Y17" s="129"/>
      <c r="Z17" s="299"/>
      <c r="AA17" s="71"/>
      <c r="AB17" s="302"/>
      <c r="AC17" s="144"/>
      <c r="AD17" s="144"/>
      <c r="AE17" s="71"/>
      <c r="AF17" s="71"/>
      <c r="AG17" s="144"/>
    </row>
    <row r="18" spans="1:33" s="110" customFormat="1" ht="40.5" customHeight="1">
      <c r="A18" s="296" t="s">
        <v>65</v>
      </c>
      <c r="B18" s="87"/>
      <c r="C18" s="248">
        <v>8100000</v>
      </c>
      <c r="D18" s="262"/>
      <c r="E18" s="248">
        <v>523850433300</v>
      </c>
      <c r="F18" s="297"/>
      <c r="G18" s="248">
        <v>507982175033</v>
      </c>
      <c r="H18" s="262"/>
      <c r="I18" s="271">
        <f t="shared" si="0"/>
        <v>15868258267</v>
      </c>
      <c r="J18" s="262"/>
      <c r="K18" s="271">
        <v>8100000</v>
      </c>
      <c r="L18" s="297"/>
      <c r="M18" s="271">
        <v>523850433300</v>
      </c>
      <c r="N18" s="297"/>
      <c r="O18" s="271">
        <v>389093865382</v>
      </c>
      <c r="P18" s="262"/>
      <c r="Q18" s="271">
        <f t="shared" si="1"/>
        <v>134756567918</v>
      </c>
      <c r="R18" s="271"/>
      <c r="S18" s="271"/>
      <c r="T18" s="298"/>
      <c r="U18" s="71"/>
      <c r="V18" s="135"/>
      <c r="W18" s="135"/>
      <c r="X18" s="135"/>
      <c r="Y18" s="129"/>
      <c r="Z18" s="299"/>
      <c r="AA18" s="71"/>
      <c r="AB18" s="302"/>
      <c r="AC18" s="144"/>
      <c r="AD18" s="144"/>
      <c r="AE18" s="71"/>
      <c r="AF18" s="71"/>
      <c r="AG18" s="144"/>
    </row>
    <row r="19" spans="1:33" s="110" customFormat="1" ht="40.5" customHeight="1">
      <c r="A19" s="296" t="s">
        <v>153</v>
      </c>
      <c r="B19" s="87"/>
      <c r="C19" s="248">
        <v>8500000</v>
      </c>
      <c r="D19" s="262"/>
      <c r="E19" s="248">
        <v>302151438000</v>
      </c>
      <c r="F19" s="297"/>
      <c r="G19" s="248">
        <v>343204370367</v>
      </c>
      <c r="H19" s="262"/>
      <c r="I19" s="271">
        <f t="shared" si="0"/>
        <v>-41052932367</v>
      </c>
      <c r="J19" s="262"/>
      <c r="K19" s="271">
        <v>8500000</v>
      </c>
      <c r="L19" s="297"/>
      <c r="M19" s="271">
        <v>302151438000</v>
      </c>
      <c r="N19" s="297"/>
      <c r="O19" s="271">
        <v>209606874018</v>
      </c>
      <c r="P19" s="262"/>
      <c r="Q19" s="271">
        <f t="shared" si="1"/>
        <v>92544563982</v>
      </c>
      <c r="R19" s="271"/>
      <c r="S19" s="271"/>
      <c r="T19" s="298"/>
      <c r="U19" s="71"/>
      <c r="V19" s="135"/>
      <c r="W19" s="135"/>
      <c r="X19" s="135"/>
      <c r="Y19" s="129"/>
      <c r="Z19" s="299"/>
      <c r="AA19" s="71"/>
      <c r="AB19" s="302"/>
      <c r="AC19" s="144"/>
      <c r="AD19" s="144"/>
      <c r="AE19" s="71"/>
      <c r="AF19" s="71"/>
      <c r="AG19" s="144"/>
    </row>
    <row r="20" spans="1:33" s="110" customFormat="1" ht="40.5" customHeight="1">
      <c r="A20" s="296" t="s">
        <v>137</v>
      </c>
      <c r="B20" s="87"/>
      <c r="C20" s="248">
        <v>11500000</v>
      </c>
      <c r="D20" s="262"/>
      <c r="E20" s="248">
        <v>331515675000</v>
      </c>
      <c r="F20" s="297"/>
      <c r="G20" s="248">
        <v>354652511627</v>
      </c>
      <c r="H20" s="262"/>
      <c r="I20" s="271">
        <f t="shared" si="0"/>
        <v>-23136836627</v>
      </c>
      <c r="J20" s="262"/>
      <c r="K20" s="271">
        <v>11500000</v>
      </c>
      <c r="L20" s="297"/>
      <c r="M20" s="271">
        <v>331515675000</v>
      </c>
      <c r="N20" s="297"/>
      <c r="O20" s="271">
        <v>382177498568</v>
      </c>
      <c r="P20" s="262"/>
      <c r="Q20" s="271">
        <f t="shared" si="1"/>
        <v>-50661823568</v>
      </c>
      <c r="R20" s="271"/>
      <c r="S20" s="271"/>
      <c r="T20" s="298"/>
      <c r="U20" s="71"/>
      <c r="V20" s="135"/>
      <c r="W20" s="135"/>
      <c r="X20" s="135"/>
      <c r="Y20" s="129"/>
      <c r="Z20" s="299"/>
      <c r="AA20" s="71"/>
      <c r="AB20" s="302"/>
      <c r="AC20" s="144"/>
      <c r="AD20" s="144"/>
      <c r="AE20" s="71"/>
      <c r="AF20" s="71"/>
      <c r="AG20" s="144"/>
    </row>
    <row r="21" spans="1:33" s="110" customFormat="1" ht="40.5" customHeight="1">
      <c r="A21" s="296" t="s">
        <v>162</v>
      </c>
      <c r="B21" s="87"/>
      <c r="C21" s="248">
        <v>2400000</v>
      </c>
      <c r="D21" s="262"/>
      <c r="E21" s="248">
        <v>5386955760</v>
      </c>
      <c r="F21" s="297"/>
      <c r="G21" s="248">
        <v>5165083800</v>
      </c>
      <c r="H21" s="262"/>
      <c r="I21" s="271">
        <f t="shared" si="0"/>
        <v>221871960</v>
      </c>
      <c r="J21" s="262"/>
      <c r="K21" s="271">
        <v>2400000</v>
      </c>
      <c r="L21" s="297"/>
      <c r="M21" s="271">
        <v>5386955760</v>
      </c>
      <c r="N21" s="297"/>
      <c r="O21" s="271">
        <v>6586972917</v>
      </c>
      <c r="P21" s="262"/>
      <c r="Q21" s="271">
        <f t="shared" si="1"/>
        <v>-1200017157</v>
      </c>
      <c r="R21" s="271"/>
      <c r="S21" s="271"/>
      <c r="T21" s="298"/>
      <c r="U21" s="71"/>
      <c r="V21" s="135"/>
      <c r="W21" s="135"/>
      <c r="X21" s="135"/>
      <c r="Y21" s="129"/>
      <c r="Z21" s="299"/>
      <c r="AA21" s="71"/>
      <c r="AB21" s="302"/>
      <c r="AC21" s="144"/>
      <c r="AD21" s="144"/>
      <c r="AE21" s="71"/>
      <c r="AF21" s="71"/>
      <c r="AG21" s="144"/>
    </row>
    <row r="22" spans="1:33" s="110" customFormat="1" ht="40.5" customHeight="1">
      <c r="A22" s="296" t="s">
        <v>131</v>
      </c>
      <c r="B22" s="87"/>
      <c r="C22" s="248">
        <v>46000000</v>
      </c>
      <c r="D22" s="262"/>
      <c r="E22" s="248">
        <v>71973196200</v>
      </c>
      <c r="F22" s="297"/>
      <c r="G22" s="248">
        <v>80661193200</v>
      </c>
      <c r="H22" s="262"/>
      <c r="I22" s="271">
        <f t="shared" si="0"/>
        <v>-8687997000</v>
      </c>
      <c r="J22" s="262"/>
      <c r="K22" s="271">
        <v>46000000</v>
      </c>
      <c r="L22" s="297"/>
      <c r="M22" s="271">
        <v>71973196200</v>
      </c>
      <c r="N22" s="297"/>
      <c r="O22" s="271">
        <v>74760205919</v>
      </c>
      <c r="P22" s="262"/>
      <c r="Q22" s="271">
        <f t="shared" si="1"/>
        <v>-2787009719</v>
      </c>
      <c r="R22" s="271"/>
      <c r="S22" s="271"/>
      <c r="T22" s="298"/>
      <c r="U22" s="71"/>
      <c r="V22" s="135"/>
      <c r="W22" s="135"/>
      <c r="X22" s="135"/>
      <c r="Y22" s="129"/>
      <c r="Z22" s="299"/>
      <c r="AA22" s="71"/>
      <c r="AB22" s="302"/>
      <c r="AC22" s="144"/>
      <c r="AD22" s="144"/>
      <c r="AE22" s="71"/>
      <c r="AF22" s="71"/>
      <c r="AG22" s="144"/>
    </row>
    <row r="23" spans="1:33" s="110" customFormat="1" ht="40.5" customHeight="1">
      <c r="A23" s="296" t="s">
        <v>79</v>
      </c>
      <c r="B23" s="87"/>
      <c r="C23" s="248">
        <v>44177175</v>
      </c>
      <c r="D23" s="262"/>
      <c r="E23" s="248">
        <v>248115912569</v>
      </c>
      <c r="F23" s="297"/>
      <c r="G23" s="248">
        <v>263472373309</v>
      </c>
      <c r="H23" s="262"/>
      <c r="I23" s="271">
        <f t="shared" si="0"/>
        <v>-15356460740</v>
      </c>
      <c r="J23" s="262"/>
      <c r="K23" s="271">
        <v>44177175</v>
      </c>
      <c r="L23" s="297"/>
      <c r="M23" s="271">
        <v>248115912569</v>
      </c>
      <c r="N23" s="297"/>
      <c r="O23" s="271">
        <v>165452589956</v>
      </c>
      <c r="P23" s="262"/>
      <c r="Q23" s="271">
        <f t="shared" si="1"/>
        <v>82663322613</v>
      </c>
      <c r="R23" s="271"/>
      <c r="S23" s="271"/>
      <c r="T23" s="298"/>
      <c r="U23" s="71"/>
      <c r="V23" s="135"/>
      <c r="W23" s="135"/>
      <c r="X23" s="135"/>
      <c r="Y23" s="129"/>
      <c r="Z23" s="299"/>
      <c r="AA23" s="71"/>
      <c r="AB23" s="302"/>
      <c r="AC23" s="144"/>
      <c r="AD23" s="144"/>
      <c r="AE23" s="71"/>
      <c r="AF23" s="71"/>
      <c r="AG23" s="144"/>
    </row>
    <row r="24" spans="1:33" s="110" customFormat="1" ht="40.5" customHeight="1">
      <c r="A24" s="296" t="s">
        <v>149</v>
      </c>
      <c r="B24" s="87"/>
      <c r="C24" s="248">
        <v>14000000</v>
      </c>
      <c r="D24" s="262"/>
      <c r="E24" s="248">
        <v>19636463700</v>
      </c>
      <c r="F24" s="297"/>
      <c r="G24" s="248">
        <v>23560973100</v>
      </c>
      <c r="H24" s="262"/>
      <c r="I24" s="271">
        <f t="shared" si="0"/>
        <v>-3924509400</v>
      </c>
      <c r="J24" s="262"/>
      <c r="K24" s="271">
        <v>14000000</v>
      </c>
      <c r="L24" s="297"/>
      <c r="M24" s="271">
        <v>19636463700</v>
      </c>
      <c r="N24" s="297"/>
      <c r="O24" s="271">
        <v>24710000000</v>
      </c>
      <c r="P24" s="262"/>
      <c r="Q24" s="271">
        <f t="shared" si="1"/>
        <v>-5073536300</v>
      </c>
      <c r="R24" s="271"/>
      <c r="S24" s="271"/>
      <c r="T24" s="298"/>
      <c r="U24" s="71"/>
      <c r="V24" s="135"/>
      <c r="W24" s="135"/>
      <c r="X24" s="135"/>
      <c r="Y24" s="129"/>
      <c r="Z24" s="299"/>
      <c r="AA24" s="71"/>
      <c r="AB24" s="302"/>
      <c r="AC24" s="144"/>
      <c r="AD24" s="144"/>
      <c r="AE24" s="71"/>
      <c r="AF24" s="71"/>
      <c r="AG24" s="144"/>
    </row>
    <row r="25" spans="1:33" s="110" customFormat="1" ht="40.5" customHeight="1">
      <c r="A25" s="296" t="s">
        <v>68</v>
      </c>
      <c r="B25" s="87"/>
      <c r="C25" s="248">
        <v>18000000</v>
      </c>
      <c r="D25" s="262"/>
      <c r="E25" s="248">
        <v>67724626500</v>
      </c>
      <c r="F25" s="297"/>
      <c r="G25" s="248">
        <v>82075786307</v>
      </c>
      <c r="H25" s="262"/>
      <c r="I25" s="271">
        <f t="shared" si="0"/>
        <v>-14351159807</v>
      </c>
      <c r="J25" s="262"/>
      <c r="K25" s="271">
        <v>18000000</v>
      </c>
      <c r="L25" s="297"/>
      <c r="M25" s="271">
        <v>67724626500</v>
      </c>
      <c r="N25" s="297"/>
      <c r="O25" s="271">
        <v>90193941927</v>
      </c>
      <c r="P25" s="262"/>
      <c r="Q25" s="271">
        <f t="shared" si="1"/>
        <v>-22469315427</v>
      </c>
      <c r="R25" s="271"/>
      <c r="S25" s="271"/>
      <c r="T25" s="298"/>
      <c r="U25" s="71"/>
      <c r="V25" s="135"/>
      <c r="W25" s="135"/>
      <c r="X25" s="135"/>
      <c r="Y25" s="129"/>
      <c r="Z25" s="299"/>
      <c r="AA25" s="71"/>
      <c r="AB25" s="302"/>
      <c r="AC25" s="144"/>
      <c r="AD25" s="144"/>
      <c r="AE25" s="71"/>
      <c r="AF25" s="71"/>
      <c r="AG25" s="144"/>
    </row>
    <row r="26" spans="1:33" s="110" customFormat="1" ht="40.5" customHeight="1">
      <c r="A26" s="296" t="s">
        <v>144</v>
      </c>
      <c r="B26" s="87"/>
      <c r="C26" s="248">
        <v>4000000</v>
      </c>
      <c r="D26" s="262"/>
      <c r="E26" s="248">
        <v>11769552000</v>
      </c>
      <c r="F26" s="297"/>
      <c r="G26" s="248">
        <v>12990245400</v>
      </c>
      <c r="H26" s="262"/>
      <c r="I26" s="271">
        <f t="shared" si="0"/>
        <v>-1220693400</v>
      </c>
      <c r="J26" s="262"/>
      <c r="K26" s="271">
        <v>4000000</v>
      </c>
      <c r="L26" s="297"/>
      <c r="M26" s="271">
        <v>11769552000</v>
      </c>
      <c r="N26" s="297"/>
      <c r="O26" s="271">
        <v>12200111079</v>
      </c>
      <c r="P26" s="262"/>
      <c r="Q26" s="271">
        <f t="shared" si="1"/>
        <v>-430559079</v>
      </c>
      <c r="R26" s="271"/>
      <c r="S26" s="271"/>
      <c r="T26" s="298"/>
      <c r="U26" s="71"/>
      <c r="V26" s="135"/>
      <c r="W26" s="135"/>
      <c r="X26" s="135"/>
      <c r="Y26" s="129"/>
      <c r="Z26" s="299"/>
      <c r="AA26" s="71"/>
      <c r="AB26" s="302"/>
      <c r="AC26" s="144"/>
      <c r="AD26" s="144"/>
      <c r="AE26" s="71"/>
      <c r="AF26" s="71"/>
      <c r="AG26" s="144"/>
    </row>
    <row r="27" spans="1:33" s="110" customFormat="1" ht="40.5" customHeight="1">
      <c r="A27" s="296" t="s">
        <v>78</v>
      </c>
      <c r="B27" s="87"/>
      <c r="C27" s="248">
        <v>2700000</v>
      </c>
      <c r="D27" s="262"/>
      <c r="E27" s="248">
        <v>65890604250</v>
      </c>
      <c r="F27" s="297"/>
      <c r="G27" s="248">
        <v>69782310000</v>
      </c>
      <c r="H27" s="262"/>
      <c r="I27" s="271">
        <f t="shared" si="0"/>
        <v>-3891705750</v>
      </c>
      <c r="J27" s="262"/>
      <c r="K27" s="271">
        <v>2700000</v>
      </c>
      <c r="L27" s="297"/>
      <c r="M27" s="271">
        <v>65890604250</v>
      </c>
      <c r="N27" s="297"/>
      <c r="O27" s="271">
        <v>63189163106</v>
      </c>
      <c r="P27" s="262"/>
      <c r="Q27" s="271">
        <f t="shared" si="1"/>
        <v>2701441144</v>
      </c>
      <c r="R27" s="271"/>
      <c r="S27" s="271"/>
      <c r="T27" s="298"/>
      <c r="U27" s="71"/>
      <c r="V27" s="135"/>
      <c r="W27" s="135"/>
      <c r="X27" s="135"/>
      <c r="Y27" s="129"/>
      <c r="Z27" s="299"/>
      <c r="AA27" s="71"/>
      <c r="AB27" s="302"/>
      <c r="AC27" s="144"/>
      <c r="AD27" s="144"/>
      <c r="AE27" s="71"/>
      <c r="AF27" s="71"/>
      <c r="AG27" s="144"/>
    </row>
    <row r="28" spans="1:33" s="110" customFormat="1" ht="40.5" customHeight="1">
      <c r="A28" s="296" t="s">
        <v>74</v>
      </c>
      <c r="B28" s="87"/>
      <c r="C28" s="248">
        <v>28800000</v>
      </c>
      <c r="D28" s="262"/>
      <c r="E28" s="248">
        <v>85885920000</v>
      </c>
      <c r="F28" s="297"/>
      <c r="G28" s="248">
        <v>86669395152</v>
      </c>
      <c r="H28" s="262"/>
      <c r="I28" s="271">
        <f t="shared" si="0"/>
        <v>-783475152</v>
      </c>
      <c r="J28" s="262"/>
      <c r="K28" s="271">
        <v>28800000</v>
      </c>
      <c r="L28" s="297"/>
      <c r="M28" s="271">
        <v>85885920000</v>
      </c>
      <c r="N28" s="297"/>
      <c r="O28" s="271">
        <v>64935368318</v>
      </c>
      <c r="P28" s="262"/>
      <c r="Q28" s="271">
        <f t="shared" si="1"/>
        <v>20950551682</v>
      </c>
      <c r="R28" s="271"/>
      <c r="S28" s="271"/>
      <c r="T28" s="298"/>
      <c r="U28" s="71"/>
      <c r="V28" s="135"/>
      <c r="W28" s="135"/>
      <c r="X28" s="135"/>
      <c r="Y28" s="129"/>
      <c r="Z28" s="299"/>
      <c r="AA28" s="71"/>
      <c r="AB28" s="302"/>
      <c r="AC28" s="144"/>
      <c r="AD28" s="144"/>
      <c r="AE28" s="71"/>
      <c r="AF28" s="71"/>
      <c r="AG28" s="144"/>
    </row>
    <row r="29" spans="1:33" s="110" customFormat="1" ht="40.5" customHeight="1">
      <c r="A29" s="296" t="s">
        <v>146</v>
      </c>
      <c r="B29" s="87"/>
      <c r="C29" s="248">
        <v>9221374</v>
      </c>
      <c r="D29" s="262"/>
      <c r="E29" s="248">
        <v>35401049356</v>
      </c>
      <c r="F29" s="297"/>
      <c r="G29" s="248">
        <v>33042141336</v>
      </c>
      <c r="H29" s="262"/>
      <c r="I29" s="271">
        <f t="shared" si="0"/>
        <v>2358908020</v>
      </c>
      <c r="J29" s="262"/>
      <c r="K29" s="271">
        <v>9221374</v>
      </c>
      <c r="L29" s="297"/>
      <c r="M29" s="271">
        <v>35401049356</v>
      </c>
      <c r="N29" s="297"/>
      <c r="O29" s="271">
        <v>41132872895</v>
      </c>
      <c r="P29" s="262"/>
      <c r="Q29" s="271">
        <f t="shared" si="1"/>
        <v>-5731823539</v>
      </c>
      <c r="R29" s="271"/>
      <c r="S29" s="271"/>
      <c r="T29" s="298"/>
      <c r="U29" s="71"/>
      <c r="V29" s="135"/>
      <c r="W29" s="135"/>
      <c r="X29" s="135"/>
      <c r="Y29" s="129"/>
      <c r="Z29" s="299"/>
      <c r="AA29" s="71"/>
      <c r="AB29" s="302"/>
      <c r="AC29" s="144"/>
      <c r="AD29" s="144"/>
      <c r="AE29" s="71"/>
      <c r="AF29" s="71"/>
      <c r="AG29" s="144"/>
    </row>
    <row r="30" spans="1:33" s="110" customFormat="1" ht="40.5" customHeight="1">
      <c r="A30" s="296" t="s">
        <v>99</v>
      </c>
      <c r="B30" s="87"/>
      <c r="C30" s="248">
        <v>84000001</v>
      </c>
      <c r="D30" s="262"/>
      <c r="E30" s="248">
        <v>201318984596</v>
      </c>
      <c r="F30" s="297"/>
      <c r="G30" s="248">
        <v>233466561979</v>
      </c>
      <c r="H30" s="262"/>
      <c r="I30" s="271">
        <f t="shared" si="0"/>
        <v>-32147577383</v>
      </c>
      <c r="J30" s="262"/>
      <c r="K30" s="271">
        <v>84000001</v>
      </c>
      <c r="L30" s="297"/>
      <c r="M30" s="271">
        <v>201318984596</v>
      </c>
      <c r="N30" s="297"/>
      <c r="O30" s="271">
        <v>231248851611</v>
      </c>
      <c r="P30" s="262"/>
      <c r="Q30" s="271">
        <f t="shared" si="1"/>
        <v>-29929867015</v>
      </c>
      <c r="R30" s="271"/>
      <c r="S30" s="271"/>
      <c r="T30" s="298"/>
      <c r="U30" s="71"/>
      <c r="V30" s="135"/>
      <c r="W30" s="135"/>
      <c r="X30" s="135"/>
      <c r="Y30" s="129"/>
      <c r="Z30" s="299"/>
      <c r="AA30" s="71"/>
      <c r="AB30" s="302"/>
      <c r="AC30" s="144"/>
      <c r="AD30" s="144"/>
      <c r="AE30" s="71"/>
      <c r="AF30" s="71"/>
      <c r="AG30" s="144"/>
    </row>
    <row r="31" spans="1:33" s="110" customFormat="1" ht="40.5" customHeight="1">
      <c r="A31" s="296" t="s">
        <v>100</v>
      </c>
      <c r="B31" s="87"/>
      <c r="C31" s="248">
        <v>9000000</v>
      </c>
      <c r="D31" s="262"/>
      <c r="E31" s="248">
        <v>39945899250</v>
      </c>
      <c r="F31" s="297"/>
      <c r="G31" s="248">
        <v>-1390360157</v>
      </c>
      <c r="H31" s="262"/>
      <c r="I31" s="271">
        <f t="shared" si="0"/>
        <v>41336259407</v>
      </c>
      <c r="J31" s="262"/>
      <c r="K31" s="271">
        <v>9000000</v>
      </c>
      <c r="L31" s="297"/>
      <c r="M31" s="271">
        <v>39945899250</v>
      </c>
      <c r="N31" s="297"/>
      <c r="O31" s="271">
        <v>46317374995</v>
      </c>
      <c r="P31" s="262"/>
      <c r="Q31" s="271">
        <f t="shared" si="1"/>
        <v>-6371475745</v>
      </c>
      <c r="R31" s="271"/>
      <c r="S31" s="271"/>
      <c r="T31" s="298"/>
      <c r="U31" s="71"/>
      <c r="V31" s="135"/>
      <c r="W31" s="135"/>
      <c r="X31" s="135"/>
      <c r="Y31" s="129"/>
      <c r="Z31" s="299"/>
      <c r="AA31" s="71"/>
      <c r="AB31" s="302"/>
      <c r="AC31" s="144"/>
      <c r="AD31" s="144"/>
      <c r="AE31" s="303"/>
      <c r="AF31" s="71"/>
      <c r="AG31" s="144"/>
    </row>
    <row r="32" spans="1:33" s="110" customFormat="1" ht="40.5" customHeight="1">
      <c r="A32" s="296" t="s">
        <v>97</v>
      </c>
      <c r="B32" s="87"/>
      <c r="C32" s="248">
        <v>30000000</v>
      </c>
      <c r="D32" s="262"/>
      <c r="E32" s="248">
        <v>273761370000</v>
      </c>
      <c r="F32" s="297"/>
      <c r="G32" s="248">
        <v>306565020000</v>
      </c>
      <c r="H32" s="262"/>
      <c r="I32" s="271">
        <f t="shared" si="0"/>
        <v>-32803650000</v>
      </c>
      <c r="J32" s="262"/>
      <c r="K32" s="271">
        <v>30000000</v>
      </c>
      <c r="L32" s="297"/>
      <c r="M32" s="271">
        <v>273761370000</v>
      </c>
      <c r="N32" s="297"/>
      <c r="O32" s="271">
        <v>200077455432</v>
      </c>
      <c r="P32" s="262"/>
      <c r="Q32" s="271">
        <f t="shared" si="1"/>
        <v>73683914568</v>
      </c>
      <c r="R32" s="271"/>
      <c r="S32" s="271"/>
      <c r="T32" s="298"/>
      <c r="U32" s="71"/>
      <c r="V32" s="135"/>
      <c r="W32" s="135"/>
      <c r="X32" s="135"/>
      <c r="Y32" s="129"/>
      <c r="Z32" s="299"/>
      <c r="AA32" s="71"/>
      <c r="AB32" s="302"/>
      <c r="AC32" s="144"/>
      <c r="AD32" s="144"/>
      <c r="AE32" s="303"/>
      <c r="AF32" s="71"/>
      <c r="AG32" s="144"/>
    </row>
    <row r="33" spans="1:33" s="110" customFormat="1" ht="40.5" customHeight="1">
      <c r="A33" s="296" t="s">
        <v>158</v>
      </c>
      <c r="B33" s="87"/>
      <c r="C33" s="248">
        <v>42714285</v>
      </c>
      <c r="D33" s="262"/>
      <c r="E33" s="248">
        <v>147124367789</v>
      </c>
      <c r="F33" s="297"/>
      <c r="G33" s="248">
        <v>176922568470</v>
      </c>
      <c r="H33" s="262"/>
      <c r="I33" s="271">
        <f t="shared" si="0"/>
        <v>-29798200681</v>
      </c>
      <c r="J33" s="262"/>
      <c r="K33" s="271">
        <v>42714285</v>
      </c>
      <c r="L33" s="297"/>
      <c r="M33" s="271">
        <v>147124367789</v>
      </c>
      <c r="N33" s="297"/>
      <c r="O33" s="271">
        <v>176922568470</v>
      </c>
      <c r="P33" s="262"/>
      <c r="Q33" s="271">
        <f t="shared" si="1"/>
        <v>-29798200681</v>
      </c>
      <c r="R33" s="271"/>
      <c r="S33" s="271"/>
      <c r="T33" s="298"/>
      <c r="U33" s="71"/>
      <c r="V33" s="135"/>
      <c r="W33" s="135"/>
      <c r="X33" s="135"/>
      <c r="Y33" s="129"/>
      <c r="Z33" s="299"/>
      <c r="AA33" s="71"/>
      <c r="AB33" s="302"/>
      <c r="AC33" s="144"/>
      <c r="AD33" s="144"/>
      <c r="AE33" s="303"/>
      <c r="AF33" s="71"/>
      <c r="AG33" s="144"/>
    </row>
    <row r="34" spans="1:33" s="110" customFormat="1" ht="40.5" customHeight="1">
      <c r="A34" s="296" t="s">
        <v>157</v>
      </c>
      <c r="B34" s="87"/>
      <c r="C34" s="248">
        <v>4885496</v>
      </c>
      <c r="D34" s="262"/>
      <c r="E34" s="248">
        <v>13899094929</v>
      </c>
      <c r="F34" s="297"/>
      <c r="G34" s="248">
        <v>16898930664</v>
      </c>
      <c r="H34" s="262"/>
      <c r="I34" s="271">
        <f t="shared" si="0"/>
        <v>-2999835735</v>
      </c>
      <c r="J34" s="262"/>
      <c r="K34" s="271">
        <v>4885496</v>
      </c>
      <c r="L34" s="297"/>
      <c r="M34" s="271">
        <v>13899094929</v>
      </c>
      <c r="N34" s="297"/>
      <c r="O34" s="271">
        <v>16898930664</v>
      </c>
      <c r="P34" s="262"/>
      <c r="Q34" s="271">
        <f t="shared" si="1"/>
        <v>-2999835735</v>
      </c>
      <c r="R34" s="271"/>
      <c r="S34" s="271"/>
      <c r="T34" s="298"/>
      <c r="U34" s="71"/>
      <c r="V34" s="135"/>
      <c r="W34" s="135"/>
      <c r="X34" s="135"/>
      <c r="Y34" s="129"/>
      <c r="Z34" s="299"/>
      <c r="AA34" s="71"/>
      <c r="AB34" s="302"/>
      <c r="AC34" s="144"/>
      <c r="AD34" s="144"/>
      <c r="AG34" s="144"/>
    </row>
    <row r="35" spans="1:33" ht="36.75" thickBot="1">
      <c r="A35" s="304" t="s">
        <v>48</v>
      </c>
      <c r="B35" s="305"/>
      <c r="C35" s="306"/>
      <c r="D35" s="305"/>
      <c r="E35" s="307">
        <f>SUM(E9:E34)</f>
        <v>3668515033192</v>
      </c>
      <c r="F35" s="307">
        <f t="shared" ref="F35:H35" si="2">SUM(F9:F32)</f>
        <v>0</v>
      </c>
      <c r="G35" s="307">
        <f>SUM(G9:G34)</f>
        <v>3900309564989</v>
      </c>
      <c r="H35" s="307">
        <f t="shared" si="2"/>
        <v>0</v>
      </c>
      <c r="I35" s="307">
        <f>SUM(I9:I34)</f>
        <v>-231794531797</v>
      </c>
      <c r="J35" s="307"/>
      <c r="K35" s="308"/>
      <c r="L35" s="307"/>
      <c r="M35" s="307">
        <f>SUM(M9:M34)</f>
        <v>3668515033192</v>
      </c>
      <c r="N35" s="307"/>
      <c r="O35" s="307">
        <f>SUM(O9:O34)</f>
        <v>3218787832536</v>
      </c>
      <c r="P35" s="307"/>
      <c r="Q35" s="307">
        <f>SUM(Q9:Q34)</f>
        <v>449727200656</v>
      </c>
      <c r="R35" s="309"/>
      <c r="S35" s="309"/>
      <c r="AA35" s="6"/>
    </row>
    <row r="36" spans="1:33" s="6" customFormat="1" ht="30.75" thickTop="1">
      <c r="A36" s="296"/>
      <c r="C36" s="248"/>
      <c r="D36" s="262"/>
      <c r="E36" s="248"/>
      <c r="F36" s="262"/>
      <c r="G36" s="248"/>
      <c r="H36" s="262"/>
      <c r="I36" s="271"/>
      <c r="J36" s="262"/>
      <c r="K36" s="271"/>
      <c r="L36" s="262"/>
      <c r="M36" s="271"/>
      <c r="N36" s="262"/>
      <c r="O36" s="271"/>
      <c r="P36" s="262"/>
      <c r="Q36" s="271"/>
      <c r="R36" s="271"/>
      <c r="S36" s="271"/>
    </row>
    <row r="37" spans="1:33" s="6" customFormat="1">
      <c r="A37" s="289"/>
      <c r="B37" s="289"/>
      <c r="C37" s="310"/>
      <c r="D37" s="289"/>
      <c r="E37" s="252"/>
      <c r="F37" s="87"/>
      <c r="G37" s="252"/>
      <c r="H37" s="87"/>
      <c r="I37" s="262"/>
      <c r="J37" s="289"/>
      <c r="K37" s="290"/>
      <c r="L37" s="289"/>
      <c r="M37" s="289"/>
      <c r="N37" s="289"/>
      <c r="O37" s="289"/>
      <c r="P37" s="289"/>
      <c r="V37" s="289"/>
      <c r="W37" s="289"/>
      <c r="X37" s="289"/>
      <c r="Y37" s="289"/>
      <c r="Z37" s="289"/>
      <c r="AA37" s="7"/>
    </row>
    <row r="38" spans="1:33" s="6" customFormat="1">
      <c r="A38" s="289"/>
      <c r="B38" s="289"/>
      <c r="C38" s="310"/>
      <c r="D38" s="289"/>
      <c r="E38" s="252"/>
      <c r="F38" s="87"/>
      <c r="G38" s="252"/>
      <c r="H38" s="87"/>
      <c r="I38" s="262"/>
      <c r="J38" s="289"/>
      <c r="K38" s="290"/>
      <c r="L38" s="289"/>
      <c r="M38" s="289"/>
      <c r="N38" s="289"/>
      <c r="O38" s="289"/>
      <c r="P38" s="289"/>
      <c r="V38" s="289"/>
      <c r="W38" s="289"/>
      <c r="X38" s="289"/>
      <c r="Y38" s="289"/>
      <c r="Z38" s="289"/>
      <c r="AA38" s="7"/>
    </row>
    <row r="39" spans="1:33" s="6" customFormat="1">
      <c r="A39" s="311"/>
      <c r="B39" s="311"/>
      <c r="C39" s="311"/>
      <c r="D39" s="311"/>
      <c r="E39" s="311"/>
      <c r="F39" s="311"/>
      <c r="G39" s="311"/>
      <c r="H39" s="305"/>
      <c r="I39" s="262"/>
      <c r="J39" s="312"/>
      <c r="K39" s="312"/>
      <c r="L39" s="312"/>
      <c r="M39" s="312"/>
      <c r="N39" s="312"/>
      <c r="O39" s="312"/>
      <c r="P39" s="312"/>
      <c r="Q39" s="312"/>
      <c r="R39" s="312"/>
      <c r="S39" s="312"/>
      <c r="V39" s="289"/>
      <c r="W39" s="289"/>
      <c r="X39" s="289"/>
      <c r="Y39" s="289"/>
      <c r="Z39" s="289"/>
      <c r="AA39" s="7"/>
    </row>
    <row r="40" spans="1:33" s="6" customFormat="1">
      <c r="A40" s="311"/>
      <c r="B40" s="311"/>
      <c r="C40" s="311"/>
      <c r="D40" s="311"/>
      <c r="E40" s="311"/>
      <c r="F40" s="311"/>
      <c r="G40" s="311"/>
      <c r="H40" s="305"/>
      <c r="I40" s="262"/>
      <c r="J40" s="312"/>
      <c r="K40" s="312"/>
      <c r="L40" s="312"/>
      <c r="M40" s="312"/>
      <c r="N40" s="312"/>
      <c r="O40" s="312"/>
      <c r="P40" s="312"/>
      <c r="Q40" s="312"/>
      <c r="R40" s="312"/>
      <c r="S40" s="312"/>
      <c r="V40" s="289"/>
      <c r="W40" s="289"/>
      <c r="X40" s="289"/>
      <c r="Y40" s="289"/>
      <c r="Z40" s="289"/>
      <c r="AA40" s="7"/>
    </row>
    <row r="41" spans="1:33" s="6" customFormat="1" ht="33.75">
      <c r="A41" s="289"/>
      <c r="B41" s="289"/>
      <c r="C41" s="112"/>
      <c r="D41" s="313"/>
      <c r="E41" s="313"/>
      <c r="F41" s="289"/>
      <c r="G41" s="313"/>
      <c r="H41" s="289"/>
      <c r="I41" s="312"/>
      <c r="J41" s="312"/>
      <c r="K41" s="312"/>
      <c r="L41" s="312"/>
      <c r="M41" s="312"/>
      <c r="N41" s="312"/>
      <c r="O41" s="312"/>
      <c r="P41" s="312"/>
      <c r="Q41" s="289"/>
      <c r="R41" s="289"/>
      <c r="S41" s="289"/>
      <c r="V41" s="289"/>
      <c r="W41" s="289"/>
      <c r="X41" s="289"/>
      <c r="Y41" s="289"/>
      <c r="Z41" s="289"/>
    </row>
    <row r="42" spans="1:33" s="6" customFormat="1">
      <c r="A42" s="314"/>
      <c r="B42" s="305"/>
      <c r="C42" s="306"/>
      <c r="D42" s="305"/>
      <c r="E42" s="305"/>
      <c r="F42" s="305"/>
      <c r="G42" s="305"/>
      <c r="H42" s="312"/>
      <c r="I42" s="312"/>
      <c r="J42" s="312"/>
      <c r="K42" s="312"/>
      <c r="L42" s="312"/>
      <c r="M42" s="312"/>
      <c r="N42" s="312"/>
      <c r="O42" s="312"/>
      <c r="P42" s="312"/>
      <c r="U42" s="289"/>
      <c r="V42" s="289"/>
      <c r="W42" s="289"/>
      <c r="X42" s="289"/>
      <c r="Y42" s="289"/>
      <c r="Z42" s="7"/>
    </row>
    <row r="43" spans="1:33" s="6" customFormat="1">
      <c r="A43" s="314"/>
      <c r="B43" s="305"/>
      <c r="C43" s="306"/>
      <c r="D43" s="305"/>
      <c r="E43" s="305"/>
      <c r="F43" s="305"/>
      <c r="G43" s="305"/>
      <c r="H43" s="312"/>
      <c r="I43" s="312"/>
      <c r="J43" s="312"/>
      <c r="K43" s="312"/>
      <c r="L43" s="312"/>
      <c r="M43" s="312"/>
      <c r="N43" s="312"/>
      <c r="O43" s="312"/>
      <c r="P43" s="312"/>
      <c r="U43" s="289"/>
      <c r="V43" s="289"/>
      <c r="W43" s="289"/>
      <c r="X43" s="289"/>
      <c r="Y43" s="289"/>
      <c r="Z43" s="7"/>
    </row>
    <row r="44" spans="1:33" s="6" customFormat="1">
      <c r="A44" s="314"/>
      <c r="B44" s="305"/>
      <c r="C44" s="306"/>
      <c r="D44" s="305"/>
      <c r="E44" s="305"/>
      <c r="F44" s="305"/>
      <c r="G44" s="305"/>
      <c r="H44" s="315"/>
      <c r="I44" s="312"/>
      <c r="J44" s="312"/>
      <c r="K44" s="312"/>
      <c r="L44" s="312"/>
      <c r="M44" s="312"/>
      <c r="N44" s="312"/>
      <c r="O44" s="312"/>
      <c r="P44" s="315"/>
      <c r="U44" s="289"/>
      <c r="V44" s="289"/>
      <c r="W44" s="289"/>
      <c r="X44" s="289"/>
      <c r="Y44" s="289"/>
      <c r="Z44" s="7"/>
    </row>
    <row r="45" spans="1:33">
      <c r="A45" s="314"/>
      <c r="B45" s="305"/>
      <c r="C45" s="306"/>
      <c r="D45" s="305"/>
      <c r="E45" s="305"/>
      <c r="F45" s="305"/>
      <c r="G45" s="305"/>
      <c r="H45" s="305"/>
      <c r="I45" s="305"/>
      <c r="J45" s="305"/>
      <c r="K45" s="305"/>
      <c r="L45" s="305"/>
      <c r="M45" s="305"/>
      <c r="N45" s="305"/>
      <c r="O45" s="305"/>
      <c r="P45" s="305"/>
      <c r="Q45" s="289"/>
      <c r="R45" s="289"/>
      <c r="S45" s="289"/>
      <c r="T45" s="6"/>
      <c r="U45" s="289"/>
      <c r="Z45" s="7"/>
      <c r="AA45" s="289"/>
    </row>
    <row r="46" spans="1:33">
      <c r="A46" s="314"/>
      <c r="B46" s="305"/>
      <c r="C46" s="306"/>
      <c r="D46" s="305"/>
      <c r="E46" s="305"/>
      <c r="F46" s="305"/>
      <c r="G46" s="305"/>
      <c r="H46" s="305"/>
      <c r="I46" s="305"/>
      <c r="J46" s="305"/>
      <c r="K46" s="305"/>
      <c r="L46" s="305"/>
      <c r="M46" s="305"/>
      <c r="N46" s="305"/>
      <c r="O46" s="305"/>
      <c r="P46" s="305"/>
      <c r="Q46" s="289"/>
      <c r="R46" s="289"/>
      <c r="S46" s="289"/>
      <c r="T46" s="6"/>
      <c r="U46" s="289"/>
      <c r="Z46" s="7"/>
      <c r="AA46" s="289"/>
    </row>
    <row r="47" spans="1:33">
      <c r="A47" s="314"/>
      <c r="B47" s="305"/>
      <c r="C47" s="306"/>
      <c r="D47" s="305"/>
      <c r="E47" s="305"/>
      <c r="F47" s="305"/>
      <c r="G47" s="305"/>
      <c r="H47" s="305"/>
      <c r="I47" s="305"/>
      <c r="J47" s="306"/>
      <c r="K47" s="305"/>
      <c r="L47" s="305"/>
      <c r="M47" s="305"/>
      <c r="N47" s="305"/>
      <c r="O47" s="305"/>
      <c r="P47" s="6"/>
      <c r="Q47" s="289"/>
      <c r="R47" s="289"/>
      <c r="S47" s="289"/>
      <c r="T47" s="6"/>
      <c r="U47" s="289"/>
      <c r="Z47" s="7"/>
      <c r="AA47" s="289"/>
    </row>
    <row r="48" spans="1:33">
      <c r="A48" s="313"/>
      <c r="C48" s="310"/>
      <c r="E48" s="316"/>
      <c r="G48" s="305"/>
      <c r="H48" s="317"/>
      <c r="J48" s="318"/>
      <c r="K48" s="289"/>
      <c r="L48" s="316"/>
      <c r="N48" s="316"/>
      <c r="P48" s="49"/>
      <c r="Q48" s="289"/>
      <c r="R48" s="289"/>
      <c r="S48" s="289"/>
      <c r="T48" s="6"/>
      <c r="U48" s="289"/>
      <c r="Z48" s="7"/>
      <c r="AA48" s="289"/>
    </row>
    <row r="49" spans="1:27">
      <c r="A49" s="314"/>
      <c r="B49" s="305"/>
      <c r="C49" s="306"/>
      <c r="D49" s="305"/>
      <c r="E49" s="305"/>
      <c r="F49" s="305"/>
      <c r="G49" s="305"/>
      <c r="H49" s="305"/>
      <c r="I49" s="305"/>
      <c r="J49" s="306"/>
      <c r="K49" s="305"/>
      <c r="L49" s="305"/>
      <c r="M49" s="305"/>
      <c r="N49" s="305"/>
      <c r="O49" s="305"/>
      <c r="P49" s="6"/>
      <c r="Q49" s="289"/>
      <c r="R49" s="289"/>
      <c r="S49" s="289"/>
      <c r="T49" s="6"/>
      <c r="U49" s="289"/>
      <c r="Z49" s="7"/>
      <c r="AA49" s="289"/>
    </row>
    <row r="50" spans="1:27">
      <c r="A50" s="314"/>
      <c r="B50" s="305"/>
      <c r="C50" s="306"/>
      <c r="D50" s="305"/>
      <c r="E50" s="305"/>
      <c r="F50" s="305"/>
      <c r="G50" s="305"/>
      <c r="H50" s="305"/>
      <c r="I50" s="305"/>
      <c r="J50" s="306"/>
      <c r="K50" s="305"/>
      <c r="L50" s="305"/>
      <c r="M50" s="305"/>
      <c r="N50" s="305"/>
      <c r="O50" s="305"/>
      <c r="P50" s="6"/>
      <c r="Q50" s="289"/>
      <c r="R50" s="289"/>
      <c r="S50" s="289"/>
      <c r="T50" s="6"/>
      <c r="U50" s="289"/>
      <c r="Z50" s="7"/>
      <c r="AA50" s="289"/>
    </row>
    <row r="51" spans="1:27">
      <c r="A51" s="314"/>
      <c r="B51" s="305"/>
      <c r="C51" s="306"/>
      <c r="D51" s="305"/>
      <c r="E51" s="305"/>
      <c r="F51" s="305"/>
      <c r="G51" s="305"/>
      <c r="H51" s="305"/>
      <c r="I51" s="305"/>
      <c r="J51" s="306"/>
      <c r="K51" s="305"/>
      <c r="L51" s="305"/>
      <c r="M51" s="305"/>
      <c r="N51" s="305"/>
      <c r="O51" s="305"/>
      <c r="P51" s="6"/>
      <c r="Q51" s="289"/>
      <c r="R51" s="289"/>
      <c r="S51" s="289"/>
      <c r="T51" s="6"/>
      <c r="U51" s="289"/>
      <c r="Z51" s="7"/>
      <c r="AA51" s="289"/>
    </row>
    <row r="52" spans="1:27">
      <c r="A52" s="314"/>
      <c r="B52" s="305"/>
      <c r="C52" s="306"/>
      <c r="D52" s="305"/>
      <c r="E52" s="305"/>
      <c r="F52" s="305"/>
      <c r="G52" s="305"/>
      <c r="H52" s="305"/>
      <c r="I52" s="305"/>
      <c r="J52" s="306"/>
      <c r="K52" s="305"/>
      <c r="L52" s="305"/>
      <c r="M52" s="305"/>
      <c r="N52" s="305"/>
      <c r="O52" s="305"/>
      <c r="P52" s="6"/>
      <c r="Q52" s="289"/>
      <c r="R52" s="289"/>
      <c r="S52" s="289"/>
      <c r="T52" s="6"/>
      <c r="U52" s="289"/>
      <c r="Z52" s="7"/>
      <c r="AA52" s="289"/>
    </row>
    <row r="53" spans="1:27">
      <c r="A53" s="314"/>
      <c r="B53" s="305"/>
      <c r="C53" s="306"/>
      <c r="D53" s="305"/>
      <c r="E53" s="305"/>
      <c r="F53" s="305"/>
      <c r="G53" s="305"/>
      <c r="H53" s="305"/>
      <c r="I53" s="305"/>
      <c r="J53" s="306"/>
      <c r="K53" s="305"/>
      <c r="L53" s="305"/>
      <c r="M53" s="305"/>
      <c r="N53" s="305"/>
      <c r="O53" s="305"/>
      <c r="P53" s="6"/>
      <c r="Q53" s="289"/>
      <c r="R53" s="289"/>
      <c r="S53" s="289"/>
      <c r="T53" s="6"/>
      <c r="U53" s="289"/>
      <c r="Z53" s="7"/>
      <c r="AA53" s="289"/>
    </row>
    <row r="54" spans="1:27">
      <c r="A54" s="314"/>
      <c r="B54" s="305"/>
      <c r="C54" s="306"/>
      <c r="D54" s="305"/>
      <c r="E54" s="305"/>
      <c r="F54" s="305"/>
      <c r="G54" s="305"/>
      <c r="H54" s="305"/>
      <c r="I54" s="305"/>
      <c r="J54" s="306"/>
      <c r="K54" s="305"/>
      <c r="L54" s="305"/>
      <c r="M54" s="305"/>
      <c r="N54" s="305"/>
      <c r="O54" s="305"/>
      <c r="P54" s="6"/>
      <c r="Q54" s="289"/>
      <c r="R54" s="289"/>
      <c r="S54" s="289"/>
      <c r="T54" s="6"/>
      <c r="U54" s="289"/>
      <c r="Z54" s="7"/>
      <c r="AA54" s="289"/>
    </row>
    <row r="55" spans="1:27">
      <c r="A55" s="313"/>
      <c r="G55" s="305"/>
      <c r="J55" s="290"/>
      <c r="K55" s="289"/>
      <c r="P55" s="6"/>
      <c r="Q55" s="289"/>
      <c r="R55" s="289"/>
      <c r="S55" s="289"/>
      <c r="T55" s="6"/>
      <c r="U55" s="289"/>
      <c r="Z55" s="7"/>
      <c r="AA55" s="289"/>
    </row>
    <row r="56" spans="1:27">
      <c r="A56" s="313"/>
      <c r="G56" s="305"/>
      <c r="J56" s="290"/>
      <c r="K56" s="289"/>
      <c r="P56" s="6"/>
      <c r="Q56" s="289"/>
      <c r="R56" s="289"/>
      <c r="S56" s="289"/>
      <c r="T56" s="6"/>
      <c r="U56" s="289"/>
      <c r="Z56" s="7"/>
      <c r="AA56" s="289"/>
    </row>
    <row r="57" spans="1:27">
      <c r="A57" s="313"/>
      <c r="G57" s="305"/>
      <c r="J57" s="290"/>
      <c r="K57" s="289"/>
      <c r="P57" s="6"/>
      <c r="Q57" s="289"/>
      <c r="R57" s="289"/>
      <c r="S57" s="289"/>
      <c r="T57" s="6"/>
      <c r="U57" s="289"/>
      <c r="Z57" s="7"/>
      <c r="AA57" s="289"/>
    </row>
    <row r="58" spans="1:27">
      <c r="A58" s="313"/>
      <c r="G58" s="305"/>
      <c r="J58" s="290"/>
      <c r="K58" s="289"/>
      <c r="P58" s="6"/>
      <c r="Q58" s="289"/>
      <c r="R58" s="289"/>
      <c r="S58" s="289"/>
      <c r="T58" s="6"/>
      <c r="U58" s="289"/>
      <c r="Z58" s="7"/>
      <c r="AA58" s="289"/>
    </row>
    <row r="59" spans="1:27">
      <c r="A59" s="313"/>
      <c r="G59" s="305"/>
      <c r="J59" s="290"/>
      <c r="K59" s="289"/>
      <c r="P59" s="6"/>
      <c r="Q59" s="289"/>
      <c r="R59" s="289"/>
      <c r="S59" s="289"/>
      <c r="T59" s="6"/>
      <c r="U59" s="289"/>
      <c r="Z59" s="7"/>
      <c r="AA59" s="289"/>
    </row>
    <row r="60" spans="1:27">
      <c r="A60" s="313"/>
      <c r="G60" s="305"/>
      <c r="J60" s="290"/>
      <c r="K60" s="289"/>
      <c r="P60" s="6"/>
      <c r="Q60" s="289"/>
      <c r="R60" s="289"/>
      <c r="S60" s="289"/>
      <c r="T60" s="6"/>
      <c r="U60" s="289"/>
      <c r="Z60" s="7"/>
      <c r="AA60" s="289"/>
    </row>
    <row r="61" spans="1:27">
      <c r="A61" s="313"/>
      <c r="G61" s="305"/>
      <c r="J61" s="290"/>
      <c r="K61" s="289"/>
      <c r="P61" s="6"/>
      <c r="Q61" s="289"/>
      <c r="R61" s="289"/>
      <c r="S61" s="289"/>
      <c r="T61" s="6"/>
      <c r="U61" s="289"/>
      <c r="Z61" s="7"/>
      <c r="AA61" s="289"/>
    </row>
    <row r="62" spans="1:27">
      <c r="A62" s="313"/>
      <c r="G62" s="305"/>
      <c r="J62" s="290"/>
      <c r="K62" s="289"/>
      <c r="P62" s="6"/>
      <c r="Q62" s="289"/>
      <c r="R62" s="289"/>
      <c r="S62" s="289"/>
      <c r="T62" s="6"/>
      <c r="U62" s="289"/>
      <c r="Z62" s="7"/>
      <c r="AA62" s="289"/>
    </row>
    <row r="63" spans="1:27">
      <c r="A63" s="313"/>
      <c r="E63" s="319"/>
      <c r="G63" s="305"/>
      <c r="J63" s="290"/>
      <c r="K63" s="289"/>
      <c r="P63" s="6"/>
      <c r="Q63" s="289"/>
      <c r="R63" s="289"/>
      <c r="S63" s="289"/>
      <c r="T63" s="6"/>
      <c r="U63" s="289"/>
      <c r="Z63" s="7"/>
      <c r="AA63" s="289"/>
    </row>
    <row r="64" spans="1:27">
      <c r="A64" s="313"/>
      <c r="G64" s="305"/>
      <c r="J64" s="290"/>
      <c r="K64" s="289"/>
      <c r="P64" s="6"/>
      <c r="Q64" s="289"/>
      <c r="R64" s="289"/>
      <c r="S64" s="289"/>
      <c r="T64" s="6"/>
      <c r="U64" s="289"/>
      <c r="Z64" s="7"/>
      <c r="AA64" s="289"/>
    </row>
    <row r="65" spans="1:7">
      <c r="A65" s="313"/>
      <c r="D65" s="290"/>
      <c r="E65" s="290"/>
      <c r="G65" s="305"/>
    </row>
    <row r="66" spans="1:7">
      <c r="A66" s="313"/>
      <c r="D66" s="290"/>
      <c r="E66" s="290"/>
      <c r="G66" s="305"/>
    </row>
    <row r="67" spans="1:7">
      <c r="A67" s="313"/>
      <c r="D67" s="290"/>
      <c r="E67" s="290"/>
      <c r="G67" s="305"/>
    </row>
    <row r="68" spans="1:7">
      <c r="A68" s="320"/>
      <c r="D68" s="290"/>
      <c r="E68" s="290"/>
      <c r="G68" s="305"/>
    </row>
  </sheetData>
  <sortState xmlns:xlrd2="http://schemas.microsoft.com/office/spreadsheetml/2017/richdata2" ref="A9:Q16">
    <sortCondition descending="1" ref="Q9:Q16"/>
  </sortState>
  <mergeCells count="9">
    <mergeCell ref="A39:G40"/>
    <mergeCell ref="V6:AG7"/>
    <mergeCell ref="A2:Q2"/>
    <mergeCell ref="A3:Q3"/>
    <mergeCell ref="A4:Q4"/>
    <mergeCell ref="A7:A8"/>
    <mergeCell ref="C7:I7"/>
    <mergeCell ref="K7:Q7"/>
    <mergeCell ref="A6:I6"/>
  </mergeCells>
  <printOptions horizontalCentered="1"/>
  <pageMargins left="0.31496062992125984" right="0.31496062992125984" top="0.74803149606299213" bottom="0" header="0.31496062992125984" footer="0.31496062992125984"/>
  <pageSetup paperSize="9" scale="3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AZ74"/>
  <sheetViews>
    <sheetView rightToLeft="1" view="pageBreakPreview" topLeftCell="A4" zoomScale="40" zoomScaleNormal="40" zoomScaleSheetLayoutView="40" workbookViewId="0">
      <selection activeCell="O21" sqref="O21"/>
    </sheetView>
  </sheetViews>
  <sheetFormatPr defaultColWidth="9.140625" defaultRowHeight="36.75"/>
  <cols>
    <col min="1" max="1" width="66.5703125" style="110" bestFit="1" customWidth="1"/>
    <col min="2" max="2" width="1" style="110" customWidth="1"/>
    <col min="3" max="3" width="32" style="153" bestFit="1" customWidth="1"/>
    <col min="4" max="4" width="1" style="110" customWidth="1"/>
    <col min="5" max="5" width="32" style="110" bestFit="1" customWidth="1"/>
    <col min="6" max="6" width="0.7109375" style="110" customWidth="1"/>
    <col min="7" max="7" width="42" style="110" bestFit="1" customWidth="1"/>
    <col min="8" max="8" width="1.140625" style="110" customWidth="1"/>
    <col min="9" max="9" width="41.140625" style="153" bestFit="1" customWidth="1"/>
    <col min="10" max="10" width="1.42578125" style="110" customWidth="1"/>
    <col min="11" max="11" width="33.7109375" style="110" bestFit="1" customWidth="1"/>
    <col min="12" max="12" width="0.7109375" style="110" customWidth="1"/>
    <col min="13" max="13" width="32.28515625" style="153" bestFit="1" customWidth="1"/>
    <col min="14" max="14" width="0.85546875" style="110" customWidth="1"/>
    <col min="15" max="15" width="33.42578125" style="110" bestFit="1" customWidth="1"/>
    <col min="16" max="16" width="1" style="110" customWidth="1"/>
    <col min="17" max="17" width="48.85546875" style="153" bestFit="1" customWidth="1"/>
    <col min="18" max="18" width="1" style="110" customWidth="1"/>
    <col min="19" max="19" width="28" style="110" bestFit="1" customWidth="1"/>
    <col min="20" max="20" width="1" style="110" customWidth="1"/>
    <col min="21" max="21" width="41.28515625" style="110" bestFit="1" customWidth="1"/>
    <col min="22" max="22" width="0.85546875" style="110" customWidth="1"/>
    <col min="23" max="23" width="44.42578125" style="110" bestFit="1" customWidth="1"/>
    <col min="24" max="24" width="1" style="110" customWidth="1"/>
    <col min="25" max="25" width="43.85546875" style="153" bestFit="1" customWidth="1"/>
    <col min="26" max="26" width="1.85546875" style="110" customWidth="1"/>
    <col min="27" max="27" width="25.85546875" style="110" customWidth="1"/>
    <col min="28" max="28" width="69.5703125" style="110" customWidth="1"/>
    <col min="29" max="29" width="31.28515625" style="110" customWidth="1"/>
    <col min="30" max="30" width="31.85546875" style="110" bestFit="1" customWidth="1"/>
    <col min="31" max="31" width="30.28515625" style="110" customWidth="1"/>
    <col min="32" max="32" width="42" style="110" bestFit="1" customWidth="1"/>
    <col min="33" max="34" width="30.28515625" style="110" customWidth="1"/>
    <col min="35" max="35" width="37" style="110" bestFit="1" customWidth="1"/>
    <col min="36" max="36" width="54.140625" style="111" bestFit="1" customWidth="1"/>
    <col min="37" max="46" width="54.140625" style="111" customWidth="1"/>
    <col min="47" max="47" width="42.28515625" style="71" customWidth="1"/>
    <col min="48" max="48" width="31.28515625" style="110" bestFit="1" customWidth="1"/>
    <col min="49" max="49" width="35.7109375" style="110" customWidth="1"/>
    <col min="50" max="50" width="32.5703125" style="110" customWidth="1"/>
    <col min="51" max="51" width="29.42578125" style="110" bestFit="1" customWidth="1"/>
    <col min="52" max="52" width="30.5703125" style="110" bestFit="1" customWidth="1"/>
    <col min="53" max="16384" width="9.140625" style="110"/>
  </cols>
  <sheetData>
    <row r="2" spans="1:52" ht="47.25" customHeight="1">
      <c r="A2" s="109" t="s">
        <v>51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  <c r="U2" s="109"/>
      <c r="V2" s="109"/>
      <c r="W2" s="109"/>
      <c r="X2" s="109"/>
      <c r="Y2" s="109"/>
    </row>
    <row r="3" spans="1:52" ht="47.25" customHeight="1">
      <c r="A3" s="109" t="s">
        <v>69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</row>
    <row r="4" spans="1:52" ht="47.25" customHeight="1">
      <c r="A4" s="109" t="s">
        <v>155</v>
      </c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09"/>
      <c r="Q4" s="109"/>
      <c r="R4" s="109"/>
      <c r="S4" s="109"/>
      <c r="T4" s="109"/>
      <c r="U4" s="109"/>
      <c r="V4" s="109"/>
      <c r="W4" s="109"/>
      <c r="X4" s="109"/>
      <c r="Y4" s="109"/>
    </row>
    <row r="5" spans="1:52" ht="47.25" customHeight="1">
      <c r="A5" s="112"/>
      <c r="B5" s="112"/>
      <c r="C5" s="112"/>
      <c r="D5" s="112"/>
      <c r="E5" s="112"/>
      <c r="F5" s="112"/>
      <c r="G5" s="112"/>
      <c r="H5" s="112"/>
      <c r="I5" s="112"/>
      <c r="J5" s="112"/>
      <c r="K5" s="112"/>
      <c r="L5" s="112"/>
      <c r="M5" s="112"/>
      <c r="N5" s="112"/>
      <c r="O5" s="112"/>
      <c r="P5" s="112"/>
      <c r="Q5" s="112"/>
      <c r="R5" s="112"/>
      <c r="S5" s="112"/>
      <c r="T5" s="112"/>
      <c r="U5" s="112"/>
      <c r="V5" s="112"/>
      <c r="W5" s="112"/>
      <c r="X5" s="112"/>
      <c r="Y5" s="112"/>
    </row>
    <row r="6" spans="1:52" s="115" customFormat="1" ht="47.25" customHeight="1">
      <c r="A6" s="113" t="s">
        <v>52</v>
      </c>
      <c r="B6" s="113"/>
      <c r="C6" s="114"/>
      <c r="D6" s="113"/>
      <c r="E6" s="113"/>
      <c r="F6" s="113"/>
      <c r="G6" s="113"/>
      <c r="H6" s="113"/>
      <c r="I6" s="114"/>
      <c r="J6" s="113"/>
      <c r="K6" s="113"/>
      <c r="L6" s="113"/>
      <c r="M6" s="114"/>
      <c r="N6" s="113"/>
      <c r="O6" s="113"/>
      <c r="P6" s="113"/>
      <c r="Q6" s="114"/>
      <c r="R6" s="113"/>
      <c r="S6" s="113"/>
      <c r="T6" s="113"/>
      <c r="U6" s="113"/>
      <c r="V6" s="113"/>
      <c r="W6" s="113"/>
      <c r="Y6" s="116"/>
      <c r="AJ6" s="117"/>
      <c r="AK6" s="117"/>
      <c r="AL6" s="117"/>
      <c r="AM6" s="117"/>
      <c r="AN6" s="117"/>
      <c r="AO6" s="117"/>
      <c r="AP6" s="117"/>
      <c r="AQ6" s="117"/>
      <c r="AR6" s="117"/>
      <c r="AS6" s="117"/>
      <c r="AT6" s="117"/>
      <c r="AU6" s="83"/>
    </row>
    <row r="7" spans="1:52" s="115" customFormat="1" ht="47.25" customHeight="1">
      <c r="A7" s="113" t="s">
        <v>53</v>
      </c>
      <c r="B7" s="113"/>
      <c r="C7" s="114"/>
      <c r="D7" s="113"/>
      <c r="E7" s="61"/>
      <c r="F7" s="113"/>
      <c r="G7" s="113"/>
      <c r="H7" s="113"/>
      <c r="I7" s="114"/>
      <c r="J7" s="113"/>
      <c r="K7" s="113"/>
      <c r="L7" s="113"/>
      <c r="M7" s="114"/>
      <c r="N7" s="113"/>
      <c r="O7" s="113"/>
      <c r="P7" s="113"/>
      <c r="Q7" s="114"/>
      <c r="R7" s="113"/>
      <c r="S7" s="113"/>
      <c r="T7" s="113"/>
      <c r="U7" s="113"/>
      <c r="V7" s="113"/>
      <c r="W7" s="113"/>
      <c r="Y7" s="116"/>
      <c r="AJ7" s="117"/>
      <c r="AK7" s="117"/>
      <c r="AL7" s="117"/>
      <c r="AM7" s="117"/>
      <c r="AN7" s="117"/>
      <c r="AO7" s="117"/>
      <c r="AP7" s="117"/>
      <c r="AQ7" s="117"/>
      <c r="AR7" s="117"/>
      <c r="AS7" s="117"/>
      <c r="AT7" s="117"/>
      <c r="AU7" s="83"/>
    </row>
    <row r="9" spans="1:52" ht="40.5" customHeight="1">
      <c r="A9" s="118" t="s">
        <v>1</v>
      </c>
      <c r="C9" s="119" t="s">
        <v>148</v>
      </c>
      <c r="D9" s="119" t="s">
        <v>72</v>
      </c>
      <c r="E9" s="119" t="s">
        <v>72</v>
      </c>
      <c r="F9" s="119" t="s">
        <v>72</v>
      </c>
      <c r="G9" s="119" t="s">
        <v>72</v>
      </c>
      <c r="I9" s="119" t="s">
        <v>2</v>
      </c>
      <c r="J9" s="119" t="s">
        <v>2</v>
      </c>
      <c r="K9" s="119" t="s">
        <v>2</v>
      </c>
      <c r="L9" s="119" t="s">
        <v>2</v>
      </c>
      <c r="M9" s="119" t="s">
        <v>2</v>
      </c>
      <c r="N9" s="119" t="s">
        <v>2</v>
      </c>
      <c r="O9" s="119" t="s">
        <v>2</v>
      </c>
      <c r="Q9" s="119" t="s">
        <v>156</v>
      </c>
      <c r="R9" s="119" t="s">
        <v>73</v>
      </c>
      <c r="S9" s="119" t="s">
        <v>73</v>
      </c>
      <c r="T9" s="119" t="s">
        <v>73</v>
      </c>
      <c r="U9" s="119" t="s">
        <v>73</v>
      </c>
      <c r="V9" s="119" t="s">
        <v>73</v>
      </c>
      <c r="W9" s="119" t="s">
        <v>73</v>
      </c>
      <c r="X9" s="119" t="s">
        <v>73</v>
      </c>
      <c r="Y9" s="119" t="s">
        <v>73</v>
      </c>
      <c r="AB9" s="120"/>
      <c r="AC9" s="120"/>
      <c r="AD9" s="120"/>
      <c r="AE9" s="120"/>
      <c r="AF9" s="120"/>
      <c r="AG9" s="120"/>
      <c r="AH9" s="120"/>
      <c r="AI9" s="120"/>
      <c r="AJ9" s="120"/>
      <c r="AK9" s="120"/>
      <c r="AL9" s="120"/>
      <c r="AM9" s="120"/>
      <c r="AN9" s="120"/>
      <c r="AO9" s="120"/>
      <c r="AP9" s="120"/>
      <c r="AQ9" s="120"/>
      <c r="AR9" s="120"/>
      <c r="AS9" s="120"/>
      <c r="AT9" s="120"/>
      <c r="AU9" s="120"/>
      <c r="AV9" s="120"/>
      <c r="AW9" s="120"/>
      <c r="AX9" s="120"/>
      <c r="AY9" s="120"/>
    </row>
    <row r="10" spans="1:52" ht="33.75" customHeight="1">
      <c r="A10" s="118" t="s">
        <v>1</v>
      </c>
      <c r="C10" s="121" t="s">
        <v>4</v>
      </c>
      <c r="E10" s="121" t="s">
        <v>5</v>
      </c>
      <c r="G10" s="121" t="s">
        <v>6</v>
      </c>
      <c r="I10" s="118" t="s">
        <v>7</v>
      </c>
      <c r="J10" s="118" t="s">
        <v>7</v>
      </c>
      <c r="K10" s="118" t="s">
        <v>7</v>
      </c>
      <c r="M10" s="118" t="s">
        <v>8</v>
      </c>
      <c r="N10" s="118" t="s">
        <v>8</v>
      </c>
      <c r="O10" s="118" t="s">
        <v>8</v>
      </c>
      <c r="Q10" s="121" t="s">
        <v>4</v>
      </c>
      <c r="S10" s="121" t="s">
        <v>9</v>
      </c>
      <c r="U10" s="121" t="s">
        <v>5</v>
      </c>
      <c r="V10" s="121"/>
      <c r="W10" s="121" t="s">
        <v>6</v>
      </c>
      <c r="Y10" s="122" t="s">
        <v>10</v>
      </c>
      <c r="AB10" s="120"/>
      <c r="AC10" s="120"/>
      <c r="AD10" s="120"/>
      <c r="AE10" s="120"/>
      <c r="AF10" s="120"/>
      <c r="AG10" s="120"/>
      <c r="AH10" s="120"/>
      <c r="AI10" s="120"/>
      <c r="AJ10" s="120"/>
      <c r="AK10" s="120"/>
      <c r="AL10" s="120"/>
      <c r="AM10" s="120"/>
      <c r="AN10" s="120"/>
      <c r="AO10" s="120"/>
      <c r="AP10" s="120"/>
      <c r="AQ10" s="120"/>
      <c r="AR10" s="120"/>
      <c r="AS10" s="120"/>
      <c r="AT10" s="120"/>
      <c r="AU10" s="120"/>
      <c r="AV10" s="120"/>
      <c r="AW10" s="120"/>
      <c r="AX10" s="120"/>
      <c r="AY10" s="120"/>
    </row>
    <row r="11" spans="1:52" ht="60.75" customHeight="1">
      <c r="A11" s="118" t="s">
        <v>1</v>
      </c>
      <c r="C11" s="123" t="s">
        <v>4</v>
      </c>
      <c r="E11" s="119" t="s">
        <v>5</v>
      </c>
      <c r="G11" s="119" t="s">
        <v>6</v>
      </c>
      <c r="I11" s="124" t="s">
        <v>4</v>
      </c>
      <c r="K11" s="124" t="s">
        <v>5</v>
      </c>
      <c r="M11" s="124" t="s">
        <v>4</v>
      </c>
      <c r="O11" s="124" t="s">
        <v>11</v>
      </c>
      <c r="Q11" s="119" t="s">
        <v>4</v>
      </c>
      <c r="S11" s="119" t="s">
        <v>9</v>
      </c>
      <c r="U11" s="119" t="s">
        <v>5</v>
      </c>
      <c r="V11" s="119"/>
      <c r="W11" s="119"/>
      <c r="Y11" s="125" t="s">
        <v>10</v>
      </c>
      <c r="AB11" s="126"/>
    </row>
    <row r="12" spans="1:52" ht="41.25" customHeight="1">
      <c r="A12" s="126" t="s">
        <v>99</v>
      </c>
      <c r="B12" s="127"/>
      <c r="C12" s="128">
        <v>84000001</v>
      </c>
      <c r="D12" s="128"/>
      <c r="E12" s="128">
        <v>232335653191</v>
      </c>
      <c r="F12" s="128"/>
      <c r="G12" s="128">
        <v>233466561979.36401</v>
      </c>
      <c r="H12" s="128"/>
      <c r="I12" s="128">
        <v>0</v>
      </c>
      <c r="J12" s="128"/>
      <c r="K12" s="128">
        <v>0</v>
      </c>
      <c r="L12" s="128"/>
      <c r="M12" s="128">
        <v>0</v>
      </c>
      <c r="N12" s="128"/>
      <c r="O12" s="128">
        <v>0</v>
      </c>
      <c r="P12" s="128"/>
      <c r="Q12" s="128">
        <f>C12+I12+M12</f>
        <v>84000001</v>
      </c>
      <c r="R12" s="129"/>
      <c r="S12" s="128">
        <v>2411</v>
      </c>
      <c r="T12" s="128"/>
      <c r="U12" s="128">
        <v>232335653191</v>
      </c>
      <c r="V12" s="128"/>
      <c r="W12" s="128">
        <v>201318984595.655</v>
      </c>
      <c r="X12" s="128"/>
      <c r="Y12" s="130">
        <f>W12/'جمع درآمدها'!$J$6</f>
        <v>5.3197666007825238E-2</v>
      </c>
      <c r="AA12" s="129"/>
      <c r="AB12" s="126"/>
      <c r="AC12" s="128"/>
      <c r="AD12" s="71"/>
      <c r="AE12" s="129"/>
      <c r="AF12" s="129"/>
      <c r="AG12" s="129"/>
      <c r="AH12" s="129"/>
      <c r="AI12" s="129"/>
      <c r="AJ12" s="131"/>
      <c r="AK12" s="131"/>
      <c r="AL12" s="131"/>
      <c r="AM12" s="131"/>
      <c r="AN12" s="131"/>
      <c r="AO12" s="131"/>
      <c r="AP12" s="131"/>
      <c r="AQ12" s="131"/>
      <c r="AR12" s="131"/>
      <c r="AS12" s="131"/>
      <c r="AT12" s="71"/>
      <c r="AV12" s="71"/>
      <c r="AW12" s="132"/>
      <c r="AX12" s="129"/>
      <c r="AY12" s="129"/>
      <c r="AZ12" s="129"/>
    </row>
    <row r="13" spans="1:52" ht="41.25" customHeight="1">
      <c r="A13" s="126" t="s">
        <v>74</v>
      </c>
      <c r="B13" s="133"/>
      <c r="C13" s="128">
        <v>30000000</v>
      </c>
      <c r="D13" s="128"/>
      <c r="E13" s="128">
        <v>66941325754</v>
      </c>
      <c r="F13" s="128"/>
      <c r="G13" s="128">
        <v>89375035500</v>
      </c>
      <c r="H13" s="128"/>
      <c r="I13" s="128">
        <v>0</v>
      </c>
      <c r="J13" s="128"/>
      <c r="K13" s="128">
        <v>0</v>
      </c>
      <c r="L13" s="128"/>
      <c r="M13" s="128">
        <v>-1200000</v>
      </c>
      <c r="N13" s="128"/>
      <c r="O13" s="128">
        <v>3600161898</v>
      </c>
      <c r="P13" s="128"/>
      <c r="Q13" s="128">
        <f>C13+I13+M13</f>
        <v>28800000</v>
      </c>
      <c r="R13" s="129"/>
      <c r="S13" s="128">
        <v>3000</v>
      </c>
      <c r="T13" s="128"/>
      <c r="U13" s="128">
        <v>64263672723</v>
      </c>
      <c r="V13" s="128"/>
      <c r="W13" s="128">
        <v>85885920000</v>
      </c>
      <c r="X13" s="128"/>
      <c r="Y13" s="130">
        <f>W13/'جمع درآمدها'!$J$6</f>
        <v>2.2694980784407393E-2</v>
      </c>
      <c r="AA13" s="129"/>
      <c r="AB13" s="126"/>
      <c r="AC13" s="128"/>
      <c r="AD13" s="71"/>
      <c r="AE13" s="129"/>
      <c r="AF13" s="129"/>
      <c r="AG13" s="129"/>
      <c r="AH13" s="129"/>
      <c r="AI13" s="129"/>
      <c r="AJ13" s="131"/>
      <c r="AK13" s="131"/>
      <c r="AL13" s="131"/>
      <c r="AM13" s="131"/>
      <c r="AN13" s="131"/>
      <c r="AO13" s="131"/>
      <c r="AP13" s="131"/>
      <c r="AQ13" s="131"/>
      <c r="AR13" s="131"/>
      <c r="AS13" s="131"/>
      <c r="AT13" s="71"/>
      <c r="AV13" s="71"/>
      <c r="AW13" s="132"/>
      <c r="AX13" s="129"/>
      <c r="AY13" s="129"/>
      <c r="AZ13" s="129"/>
    </row>
    <row r="14" spans="1:52" ht="41.25" customHeight="1">
      <c r="A14" s="126" t="s">
        <v>144</v>
      </c>
      <c r="B14" s="133"/>
      <c r="C14" s="128">
        <v>4000000</v>
      </c>
      <c r="D14" s="128"/>
      <c r="E14" s="128">
        <v>12200111079</v>
      </c>
      <c r="F14" s="128"/>
      <c r="G14" s="128">
        <v>12990245400</v>
      </c>
      <c r="H14" s="128"/>
      <c r="I14" s="128">
        <v>0</v>
      </c>
      <c r="J14" s="128"/>
      <c r="K14" s="128">
        <v>0</v>
      </c>
      <c r="L14" s="128"/>
      <c r="M14" s="128">
        <v>0</v>
      </c>
      <c r="N14" s="128"/>
      <c r="O14" s="128">
        <v>0</v>
      </c>
      <c r="P14" s="128"/>
      <c r="Q14" s="128">
        <f>C14+I14+M14</f>
        <v>4000000</v>
      </c>
      <c r="R14" s="129"/>
      <c r="S14" s="128">
        <v>2960</v>
      </c>
      <c r="T14" s="128"/>
      <c r="U14" s="128">
        <v>12200111079</v>
      </c>
      <c r="V14" s="128"/>
      <c r="W14" s="128">
        <v>11769552000</v>
      </c>
      <c r="X14" s="128"/>
      <c r="Y14" s="130">
        <f>W14/'جمع درآمدها'!$J$6</f>
        <v>3.1100529223076798E-3</v>
      </c>
      <c r="AA14" s="129"/>
      <c r="AB14" s="126"/>
      <c r="AC14" s="128"/>
      <c r="AD14" s="71"/>
      <c r="AE14" s="129"/>
      <c r="AF14" s="129"/>
      <c r="AG14" s="129"/>
      <c r="AH14" s="129"/>
      <c r="AI14" s="129"/>
      <c r="AJ14" s="131"/>
      <c r="AK14" s="131"/>
      <c r="AL14" s="131"/>
      <c r="AM14" s="131"/>
      <c r="AN14" s="131"/>
      <c r="AO14" s="131"/>
      <c r="AP14" s="131"/>
      <c r="AQ14" s="131"/>
      <c r="AR14" s="131"/>
      <c r="AS14" s="131"/>
      <c r="AT14" s="71"/>
      <c r="AV14" s="71"/>
      <c r="AW14" s="132"/>
      <c r="AX14" s="129"/>
      <c r="AY14" s="129"/>
      <c r="AZ14" s="129"/>
    </row>
    <row r="15" spans="1:52" ht="41.25" customHeight="1">
      <c r="A15" s="126" t="s">
        <v>68</v>
      </c>
      <c r="B15" s="133"/>
      <c r="C15" s="128">
        <v>14000000</v>
      </c>
      <c r="D15" s="128"/>
      <c r="E15" s="128">
        <v>84547715115</v>
      </c>
      <c r="F15" s="128"/>
      <c r="G15" s="128">
        <v>81273528000</v>
      </c>
      <c r="H15" s="128"/>
      <c r="I15" s="128">
        <v>4000000</v>
      </c>
      <c r="J15" s="128"/>
      <c r="K15" s="128">
        <v>802258307</v>
      </c>
      <c r="L15" s="128"/>
      <c r="M15" s="128">
        <v>0</v>
      </c>
      <c r="N15" s="128"/>
      <c r="O15" s="128">
        <v>0</v>
      </c>
      <c r="P15" s="128"/>
      <c r="Q15" s="128">
        <f t="shared" ref="Q15:Q35" si="0">C15+I15+M15</f>
        <v>18000000</v>
      </c>
      <c r="R15" s="129"/>
      <c r="S15" s="128">
        <v>3785</v>
      </c>
      <c r="T15" s="128"/>
      <c r="U15" s="128">
        <v>85349973422</v>
      </c>
      <c r="V15" s="128"/>
      <c r="W15" s="128">
        <v>67724626500</v>
      </c>
      <c r="X15" s="128"/>
      <c r="Y15" s="130">
        <f>W15/'جمع درآمدها'!$J$6</f>
        <v>1.7895937972704577E-2</v>
      </c>
      <c r="AA15" s="129"/>
      <c r="AB15" s="126"/>
      <c r="AC15" s="128"/>
      <c r="AD15" s="71"/>
      <c r="AE15" s="129"/>
      <c r="AF15" s="129"/>
      <c r="AG15" s="129"/>
      <c r="AH15" s="129"/>
      <c r="AI15" s="129"/>
      <c r="AJ15" s="131"/>
      <c r="AK15" s="131"/>
      <c r="AL15" s="131"/>
      <c r="AM15" s="131"/>
      <c r="AN15" s="131"/>
      <c r="AO15" s="131"/>
      <c r="AP15" s="131"/>
      <c r="AQ15" s="131"/>
      <c r="AR15" s="131"/>
      <c r="AS15" s="131"/>
      <c r="AT15" s="71"/>
      <c r="AV15" s="71"/>
      <c r="AW15" s="132"/>
      <c r="AX15" s="129"/>
      <c r="AY15" s="129"/>
      <c r="AZ15" s="129"/>
    </row>
    <row r="16" spans="1:52" ht="41.25" customHeight="1">
      <c r="A16" s="126" t="s">
        <v>162</v>
      </c>
      <c r="B16" s="133"/>
      <c r="C16" s="128">
        <v>2400000</v>
      </c>
      <c r="D16" s="128"/>
      <c r="E16" s="128">
        <v>7268367170</v>
      </c>
      <c r="F16" s="128"/>
      <c r="G16" s="128">
        <v>5165083800</v>
      </c>
      <c r="H16" s="128"/>
      <c r="I16" s="128">
        <v>0</v>
      </c>
      <c r="J16" s="128"/>
      <c r="K16" s="128">
        <v>0</v>
      </c>
      <c r="L16" s="128"/>
      <c r="M16" s="128">
        <v>0</v>
      </c>
      <c r="N16" s="128"/>
      <c r="O16" s="128">
        <v>0</v>
      </c>
      <c r="P16" s="128"/>
      <c r="Q16" s="128">
        <f t="shared" si="0"/>
        <v>2400000</v>
      </c>
      <c r="R16" s="129"/>
      <c r="S16" s="128">
        <v>2258</v>
      </c>
      <c r="T16" s="128"/>
      <c r="U16" s="128">
        <v>7268367170</v>
      </c>
      <c r="V16" s="128"/>
      <c r="W16" s="128">
        <v>5386955760</v>
      </c>
      <c r="X16" s="128"/>
      <c r="Y16" s="130">
        <f>W16/'جمع درآمدها'!$J$6</f>
        <v>1.4234796280886636E-3</v>
      </c>
      <c r="AA16" s="129"/>
      <c r="AB16" s="126"/>
      <c r="AC16" s="128"/>
      <c r="AD16" s="71"/>
      <c r="AE16" s="129"/>
      <c r="AF16" s="129"/>
      <c r="AG16" s="129"/>
      <c r="AH16" s="129"/>
      <c r="AI16" s="129"/>
      <c r="AJ16" s="131"/>
      <c r="AK16" s="131"/>
      <c r="AL16" s="131"/>
      <c r="AM16" s="131"/>
      <c r="AN16" s="131"/>
      <c r="AO16" s="131"/>
      <c r="AP16" s="131"/>
      <c r="AQ16" s="131"/>
      <c r="AR16" s="131"/>
      <c r="AS16" s="131"/>
      <c r="AT16" s="71"/>
      <c r="AV16" s="71"/>
      <c r="AW16" s="132"/>
      <c r="AX16" s="129"/>
      <c r="AY16" s="129"/>
      <c r="AZ16" s="129"/>
    </row>
    <row r="17" spans="1:52" ht="41.25" customHeight="1">
      <c r="A17" s="126" t="s">
        <v>78</v>
      </c>
      <c r="B17" s="133"/>
      <c r="C17" s="128">
        <v>2700000</v>
      </c>
      <c r="D17" s="128"/>
      <c r="E17" s="128">
        <v>66447874123</v>
      </c>
      <c r="F17" s="128"/>
      <c r="G17" s="128">
        <v>69782310000</v>
      </c>
      <c r="H17" s="128"/>
      <c r="I17" s="128">
        <v>0</v>
      </c>
      <c r="J17" s="128"/>
      <c r="K17" s="128">
        <v>0</v>
      </c>
      <c r="L17" s="128"/>
      <c r="M17" s="128">
        <v>0</v>
      </c>
      <c r="N17" s="128"/>
      <c r="O17" s="128">
        <v>0</v>
      </c>
      <c r="P17" s="128"/>
      <c r="Q17" s="128">
        <f>C17+I17+M17</f>
        <v>2700000</v>
      </c>
      <c r="R17" s="129"/>
      <c r="S17" s="128">
        <v>24550</v>
      </c>
      <c r="T17" s="128"/>
      <c r="U17" s="128">
        <v>66447874123</v>
      </c>
      <c r="V17" s="128"/>
      <c r="W17" s="128">
        <v>65890604250</v>
      </c>
      <c r="X17" s="128"/>
      <c r="Y17" s="130">
        <f>W17/'جمع درآمدها'!$J$6</f>
        <v>1.7411305570537546E-2</v>
      </c>
      <c r="AA17" s="129"/>
      <c r="AB17" s="126"/>
      <c r="AC17" s="128"/>
      <c r="AD17" s="71"/>
      <c r="AE17" s="129"/>
      <c r="AF17" s="129"/>
      <c r="AG17" s="129"/>
      <c r="AH17" s="129"/>
      <c r="AI17" s="129"/>
      <c r="AJ17" s="131"/>
      <c r="AK17" s="131"/>
      <c r="AL17" s="131"/>
      <c r="AM17" s="131"/>
      <c r="AN17" s="131"/>
      <c r="AO17" s="131"/>
      <c r="AP17" s="131"/>
      <c r="AQ17" s="131"/>
      <c r="AR17" s="131"/>
      <c r="AS17" s="131"/>
      <c r="AT17" s="71"/>
      <c r="AV17" s="71"/>
      <c r="AW17" s="132"/>
      <c r="AX17" s="129"/>
      <c r="AY17" s="129"/>
      <c r="AZ17" s="129"/>
    </row>
    <row r="18" spans="1:52" ht="41.25" customHeight="1">
      <c r="A18" s="126" t="s">
        <v>146</v>
      </c>
      <c r="B18" s="133"/>
      <c r="C18" s="128">
        <v>8000000</v>
      </c>
      <c r="D18" s="128"/>
      <c r="E18" s="128">
        <v>58031803559</v>
      </c>
      <c r="F18" s="128"/>
      <c r="G18" s="128">
        <v>49941072000</v>
      </c>
      <c r="H18" s="128"/>
      <c r="I18" s="128">
        <v>1221374</v>
      </c>
      <c r="J18" s="128"/>
      <c r="K18" s="128">
        <v>0</v>
      </c>
      <c r="L18" s="128"/>
      <c r="M18" s="128">
        <v>0</v>
      </c>
      <c r="N18" s="128"/>
      <c r="O18" s="128">
        <v>0</v>
      </c>
      <c r="P18" s="128"/>
      <c r="Q18" s="128">
        <f>C18+I18+M18</f>
        <v>9221374</v>
      </c>
      <c r="R18" s="129"/>
      <c r="S18" s="128">
        <v>3862</v>
      </c>
      <c r="T18" s="128"/>
      <c r="U18" s="128">
        <v>41132872895</v>
      </c>
      <c r="V18" s="128"/>
      <c r="W18" s="128">
        <v>35401049355.991402</v>
      </c>
      <c r="X18" s="128"/>
      <c r="Y18" s="130">
        <f>W18/'جمع درآمدها'!$J$6</f>
        <v>9.3545733093629603E-3</v>
      </c>
      <c r="AA18" s="129"/>
      <c r="AB18" s="126"/>
      <c r="AC18" s="128"/>
      <c r="AD18" s="71"/>
      <c r="AE18" s="129"/>
      <c r="AF18" s="129"/>
      <c r="AG18" s="129"/>
      <c r="AH18" s="129"/>
      <c r="AI18" s="129"/>
      <c r="AJ18" s="131"/>
      <c r="AK18" s="131"/>
      <c r="AL18" s="131"/>
      <c r="AM18" s="131"/>
      <c r="AN18" s="131"/>
      <c r="AO18" s="131"/>
      <c r="AP18" s="131"/>
      <c r="AQ18" s="131"/>
      <c r="AR18" s="131"/>
      <c r="AS18" s="131"/>
      <c r="AT18" s="71"/>
      <c r="AV18" s="71"/>
      <c r="AW18" s="132"/>
      <c r="AX18" s="129"/>
      <c r="AY18" s="129"/>
      <c r="AZ18" s="129"/>
    </row>
    <row r="19" spans="1:52" ht="41.25" customHeight="1">
      <c r="A19" s="126" t="s">
        <v>149</v>
      </c>
      <c r="B19" s="133"/>
      <c r="C19" s="128">
        <v>14000000</v>
      </c>
      <c r="D19" s="128"/>
      <c r="E19" s="128">
        <v>24710000000</v>
      </c>
      <c r="F19" s="128"/>
      <c r="G19" s="128">
        <v>23560973100</v>
      </c>
      <c r="H19" s="128"/>
      <c r="I19" s="128">
        <v>0</v>
      </c>
      <c r="J19" s="128"/>
      <c r="K19" s="128">
        <v>0</v>
      </c>
      <c r="L19" s="128"/>
      <c r="M19" s="128"/>
      <c r="N19" s="128"/>
      <c r="O19" s="128"/>
      <c r="P19" s="128"/>
      <c r="Q19" s="128">
        <f>C19+I19+M19</f>
        <v>14000000</v>
      </c>
      <c r="R19" s="129"/>
      <c r="S19" s="128">
        <v>1411</v>
      </c>
      <c r="T19" s="128"/>
      <c r="U19" s="128">
        <v>24710000000</v>
      </c>
      <c r="V19" s="128"/>
      <c r="W19" s="128">
        <v>19636463700</v>
      </c>
      <c r="X19" s="128"/>
      <c r="Y19" s="130">
        <f>W19/'جمع درآمدها'!$J$6</f>
        <v>5.188850120546107E-3</v>
      </c>
      <c r="AA19" s="129"/>
      <c r="AB19" s="126"/>
      <c r="AC19" s="128"/>
      <c r="AD19" s="71"/>
      <c r="AE19" s="129"/>
      <c r="AF19" s="129"/>
      <c r="AG19" s="129"/>
      <c r="AH19" s="129"/>
      <c r="AI19" s="129"/>
      <c r="AJ19" s="131"/>
      <c r="AK19" s="131"/>
      <c r="AL19" s="131"/>
      <c r="AM19" s="131"/>
      <c r="AN19" s="131"/>
      <c r="AO19" s="131"/>
      <c r="AP19" s="131"/>
      <c r="AQ19" s="131"/>
      <c r="AR19" s="131"/>
      <c r="AS19" s="131"/>
      <c r="AT19" s="71"/>
      <c r="AV19" s="71"/>
      <c r="AW19" s="132"/>
      <c r="AX19" s="129"/>
      <c r="AY19" s="129"/>
      <c r="AZ19" s="129"/>
    </row>
    <row r="20" spans="1:52" ht="41.25" customHeight="1">
      <c r="A20" s="126" t="s">
        <v>100</v>
      </c>
      <c r="B20" s="133"/>
      <c r="C20" s="128">
        <v>12800000</v>
      </c>
      <c r="D20" s="128"/>
      <c r="E20" s="128">
        <v>240962246747</v>
      </c>
      <c r="F20" s="128"/>
      <c r="G20" s="128">
        <v>193275129600</v>
      </c>
      <c r="H20" s="128"/>
      <c r="I20" s="128">
        <v>200000</v>
      </c>
      <c r="J20" s="128"/>
      <c r="K20" s="128">
        <v>2842578703</v>
      </c>
      <c r="L20" s="128"/>
      <c r="M20" s="128">
        <v>-4000000</v>
      </c>
      <c r="N20" s="128"/>
      <c r="O20" s="128">
        <v>17501244416</v>
      </c>
      <c r="P20" s="128"/>
      <c r="Q20" s="128">
        <f>C20+I20+M20</f>
        <v>9000000</v>
      </c>
      <c r="R20" s="129"/>
      <c r="S20" s="128">
        <v>4465</v>
      </c>
      <c r="T20" s="128"/>
      <c r="U20" s="128">
        <v>46303100982</v>
      </c>
      <c r="V20" s="128"/>
      <c r="W20" s="128">
        <v>39945899250</v>
      </c>
      <c r="X20" s="128"/>
      <c r="Y20" s="130">
        <f>W20/'جمع درآمدها'!$J$6</f>
        <v>1.0555530125247813E-2</v>
      </c>
      <c r="AA20" s="129"/>
      <c r="AB20" s="126"/>
      <c r="AC20" s="128"/>
      <c r="AD20" s="71"/>
      <c r="AE20" s="129"/>
      <c r="AF20" s="129"/>
      <c r="AG20" s="129"/>
      <c r="AH20" s="129"/>
      <c r="AI20" s="129"/>
      <c r="AJ20" s="131"/>
      <c r="AK20" s="131"/>
      <c r="AL20" s="131"/>
      <c r="AM20" s="131"/>
      <c r="AN20" s="131"/>
      <c r="AO20" s="131"/>
      <c r="AP20" s="131"/>
      <c r="AQ20" s="131"/>
      <c r="AR20" s="131"/>
      <c r="AS20" s="131"/>
      <c r="AT20" s="71"/>
      <c r="AV20" s="71"/>
      <c r="AW20" s="132"/>
      <c r="AX20" s="129"/>
      <c r="AY20" s="129"/>
      <c r="AZ20" s="129"/>
    </row>
    <row r="21" spans="1:52" ht="41.25" customHeight="1">
      <c r="A21" s="126" t="s">
        <v>130</v>
      </c>
      <c r="B21" s="133"/>
      <c r="C21" s="128">
        <v>15200000</v>
      </c>
      <c r="D21" s="128"/>
      <c r="E21" s="128">
        <v>106541377604</v>
      </c>
      <c r="F21" s="128"/>
      <c r="G21" s="128">
        <v>109997596800</v>
      </c>
      <c r="H21" s="128"/>
      <c r="I21" s="128">
        <v>800000</v>
      </c>
      <c r="J21" s="128"/>
      <c r="K21" s="128">
        <v>5661248715</v>
      </c>
      <c r="L21" s="128"/>
      <c r="M21" s="128">
        <v>0</v>
      </c>
      <c r="N21" s="128"/>
      <c r="O21" s="128">
        <v>0</v>
      </c>
      <c r="P21" s="128"/>
      <c r="Q21" s="128">
        <f>C21+I21+M21</f>
        <v>16000000</v>
      </c>
      <c r="R21" s="129"/>
      <c r="S21" s="128">
        <v>6940</v>
      </c>
      <c r="T21" s="128"/>
      <c r="U21" s="128">
        <v>112202626319</v>
      </c>
      <c r="V21" s="128"/>
      <c r="W21" s="128">
        <v>110379312000</v>
      </c>
      <c r="X21" s="128"/>
      <c r="Y21" s="130">
        <f>W21/'جمع درآمدها'!$J$6</f>
        <v>2.9167253082182834E-2</v>
      </c>
      <c r="AA21" s="129"/>
      <c r="AB21" s="126"/>
      <c r="AC21" s="128"/>
      <c r="AD21" s="71"/>
      <c r="AE21" s="129"/>
      <c r="AF21" s="129"/>
      <c r="AG21" s="129"/>
      <c r="AH21" s="129"/>
      <c r="AI21" s="129"/>
      <c r="AJ21" s="131"/>
      <c r="AK21" s="131"/>
      <c r="AL21" s="131"/>
      <c r="AM21" s="131"/>
      <c r="AN21" s="131"/>
      <c r="AO21" s="131"/>
      <c r="AP21" s="131"/>
      <c r="AQ21" s="131"/>
      <c r="AR21" s="131"/>
      <c r="AS21" s="131"/>
      <c r="AT21" s="71"/>
      <c r="AV21" s="71"/>
      <c r="AW21" s="132"/>
      <c r="AX21" s="129"/>
      <c r="AY21" s="129"/>
      <c r="AZ21" s="129"/>
    </row>
    <row r="22" spans="1:52" ht="41.25" customHeight="1">
      <c r="A22" s="126" t="s">
        <v>85</v>
      </c>
      <c r="B22" s="133"/>
      <c r="C22" s="128">
        <v>7000000</v>
      </c>
      <c r="D22" s="128"/>
      <c r="E22" s="128">
        <v>128512396077</v>
      </c>
      <c r="F22" s="128"/>
      <c r="G22" s="128">
        <v>163312474500</v>
      </c>
      <c r="H22" s="128"/>
      <c r="I22" s="128">
        <v>0</v>
      </c>
      <c r="J22" s="128"/>
      <c r="K22" s="128">
        <v>0</v>
      </c>
      <c r="L22" s="128"/>
      <c r="M22" s="128">
        <v>0</v>
      </c>
      <c r="N22" s="128"/>
      <c r="O22" s="128">
        <v>0</v>
      </c>
      <c r="P22" s="128"/>
      <c r="Q22" s="128">
        <f>C22+I22+M22</f>
        <v>7000000</v>
      </c>
      <c r="R22" s="129"/>
      <c r="S22" s="128">
        <v>23130</v>
      </c>
      <c r="T22" s="128"/>
      <c r="U22" s="128">
        <v>128512396077</v>
      </c>
      <c r="V22" s="128"/>
      <c r="W22" s="128">
        <v>160946635500</v>
      </c>
      <c r="X22" s="128"/>
      <c r="Y22" s="130">
        <f>W22/'جمع درآمدها'!$J$6</f>
        <v>4.2529448365780098E-2</v>
      </c>
      <c r="AA22" s="129"/>
      <c r="AB22" s="126"/>
      <c r="AC22" s="128"/>
      <c r="AD22" s="71"/>
      <c r="AE22" s="129"/>
      <c r="AF22" s="129"/>
      <c r="AG22" s="129"/>
      <c r="AH22" s="129"/>
      <c r="AI22" s="129"/>
      <c r="AJ22" s="131"/>
      <c r="AK22" s="131"/>
      <c r="AL22" s="131"/>
      <c r="AM22" s="131"/>
      <c r="AN22" s="131"/>
      <c r="AO22" s="131"/>
      <c r="AP22" s="131"/>
      <c r="AQ22" s="131"/>
      <c r="AR22" s="131"/>
      <c r="AS22" s="131"/>
      <c r="AT22" s="71"/>
      <c r="AV22" s="71"/>
      <c r="AW22" s="132"/>
      <c r="AX22" s="129"/>
      <c r="AY22" s="129"/>
      <c r="AZ22" s="129"/>
    </row>
    <row r="23" spans="1:52" ht="41.25" customHeight="1">
      <c r="A23" s="126" t="s">
        <v>65</v>
      </c>
      <c r="B23" s="133"/>
      <c r="C23" s="128">
        <v>8000000</v>
      </c>
      <c r="D23" s="128"/>
      <c r="E23" s="128">
        <v>202933495507</v>
      </c>
      <c r="F23" s="128"/>
      <c r="G23" s="128">
        <v>501796440000</v>
      </c>
      <c r="H23" s="128"/>
      <c r="I23" s="128">
        <v>100000</v>
      </c>
      <c r="J23" s="128"/>
      <c r="K23" s="128">
        <v>6185735033</v>
      </c>
      <c r="L23" s="128"/>
      <c r="M23" s="128">
        <v>0</v>
      </c>
      <c r="N23" s="128"/>
      <c r="O23" s="128">
        <v>0</v>
      </c>
      <c r="P23" s="128"/>
      <c r="Q23" s="128">
        <f>C23+I23+M23</f>
        <v>8100000</v>
      </c>
      <c r="R23" s="129"/>
      <c r="S23" s="128">
        <v>65060</v>
      </c>
      <c r="T23" s="128"/>
      <c r="U23" s="128">
        <v>209119230540</v>
      </c>
      <c r="V23" s="128"/>
      <c r="W23" s="128">
        <v>523850433300</v>
      </c>
      <c r="X23" s="128"/>
      <c r="Y23" s="130">
        <f>W23/'جمع درآمدها'!$J$6</f>
        <v>0.13842519842189482</v>
      </c>
      <c r="AA23" s="129"/>
      <c r="AB23" s="126"/>
      <c r="AC23" s="128"/>
      <c r="AD23" s="71"/>
      <c r="AE23" s="129"/>
      <c r="AF23" s="129"/>
      <c r="AG23" s="129"/>
      <c r="AH23" s="129"/>
      <c r="AI23" s="129"/>
      <c r="AJ23" s="131"/>
      <c r="AK23" s="131"/>
      <c r="AL23" s="131"/>
      <c r="AM23" s="131"/>
      <c r="AN23" s="131"/>
      <c r="AO23" s="131"/>
      <c r="AP23" s="131"/>
      <c r="AQ23" s="131"/>
      <c r="AR23" s="131"/>
      <c r="AS23" s="131"/>
      <c r="AT23" s="71"/>
      <c r="AV23" s="71"/>
      <c r="AW23" s="132"/>
      <c r="AX23" s="129"/>
      <c r="AY23" s="129"/>
      <c r="AZ23" s="129"/>
    </row>
    <row r="24" spans="1:52" ht="41.25" customHeight="1">
      <c r="A24" s="126" t="s">
        <v>79</v>
      </c>
      <c r="B24" s="133"/>
      <c r="C24" s="128">
        <v>49000001</v>
      </c>
      <c r="D24" s="128"/>
      <c r="E24" s="128">
        <v>110812907379</v>
      </c>
      <c r="F24" s="128"/>
      <c r="G24" s="128">
        <v>281534846744.60901</v>
      </c>
      <c r="H24" s="128"/>
      <c r="I24" s="128">
        <v>0</v>
      </c>
      <c r="J24" s="128"/>
      <c r="K24" s="128">
        <v>0</v>
      </c>
      <c r="L24" s="128"/>
      <c r="M24" s="128">
        <v>-4822826</v>
      </c>
      <c r="N24" s="128"/>
      <c r="O24" s="128">
        <v>27674220363</v>
      </c>
      <c r="P24" s="128"/>
      <c r="Q24" s="128">
        <f>C24+I24+M24</f>
        <v>44177175</v>
      </c>
      <c r="R24" s="129"/>
      <c r="S24" s="128">
        <v>5650</v>
      </c>
      <c r="T24" s="128"/>
      <c r="U24" s="128">
        <v>99906144968</v>
      </c>
      <c r="V24" s="128"/>
      <c r="W24" s="128">
        <v>248115912568.43799</v>
      </c>
      <c r="X24" s="128"/>
      <c r="Y24" s="130">
        <f>W24/'جمع درآمدها'!$J$6</f>
        <v>6.5563550673339757E-2</v>
      </c>
      <c r="AA24" s="129"/>
      <c r="AB24" s="126"/>
      <c r="AC24" s="128"/>
      <c r="AD24" s="71"/>
      <c r="AE24" s="129"/>
      <c r="AF24" s="129"/>
      <c r="AG24" s="129"/>
      <c r="AH24" s="129"/>
      <c r="AI24" s="129"/>
      <c r="AJ24" s="131"/>
      <c r="AK24" s="131"/>
      <c r="AL24" s="131"/>
      <c r="AM24" s="131"/>
      <c r="AN24" s="131"/>
      <c r="AO24" s="131"/>
      <c r="AP24" s="131"/>
      <c r="AQ24" s="131"/>
      <c r="AR24" s="131"/>
      <c r="AS24" s="131"/>
      <c r="AT24" s="71"/>
      <c r="AV24" s="71"/>
      <c r="AW24" s="132"/>
      <c r="AX24" s="129"/>
      <c r="AY24" s="129"/>
      <c r="AZ24" s="129"/>
    </row>
    <row r="25" spans="1:52" ht="41.25" customHeight="1">
      <c r="A25" s="126" t="s">
        <v>80</v>
      </c>
      <c r="B25" s="133"/>
      <c r="C25" s="128">
        <v>7600000</v>
      </c>
      <c r="D25" s="128"/>
      <c r="E25" s="128">
        <v>159808532023</v>
      </c>
      <c r="F25" s="128"/>
      <c r="G25" s="128">
        <v>310501458000</v>
      </c>
      <c r="H25" s="128"/>
      <c r="I25" s="128">
        <v>900000</v>
      </c>
      <c r="J25" s="128"/>
      <c r="K25" s="128">
        <v>32702912367</v>
      </c>
      <c r="L25" s="128"/>
      <c r="M25" s="128">
        <v>0</v>
      </c>
      <c r="N25" s="128"/>
      <c r="O25" s="128">
        <v>0</v>
      </c>
      <c r="P25" s="128"/>
      <c r="Q25" s="128">
        <f t="shared" si="0"/>
        <v>8500000</v>
      </c>
      <c r="R25" s="129"/>
      <c r="S25" s="128">
        <v>35760</v>
      </c>
      <c r="T25" s="128"/>
      <c r="U25" s="128">
        <v>192511444390</v>
      </c>
      <c r="V25" s="128"/>
      <c r="W25" s="128">
        <v>302151438000</v>
      </c>
      <c r="X25" s="128"/>
      <c r="Y25" s="130">
        <f>W25/'جمع درآمدها'!$J$6</f>
        <v>7.9842203231811001E-2</v>
      </c>
      <c r="AA25" s="129"/>
      <c r="AB25" s="126"/>
      <c r="AC25" s="128"/>
      <c r="AD25" s="71"/>
      <c r="AE25" s="129"/>
      <c r="AF25" s="129"/>
      <c r="AG25" s="129"/>
      <c r="AH25" s="129"/>
      <c r="AI25" s="129"/>
      <c r="AJ25" s="131"/>
      <c r="AK25" s="131"/>
      <c r="AL25" s="131"/>
      <c r="AM25" s="131"/>
      <c r="AN25" s="131"/>
      <c r="AO25" s="131"/>
      <c r="AP25" s="131"/>
      <c r="AQ25" s="131"/>
      <c r="AR25" s="131"/>
      <c r="AS25" s="131"/>
      <c r="AT25" s="71"/>
      <c r="AV25" s="71"/>
      <c r="AW25" s="132"/>
      <c r="AX25" s="129"/>
      <c r="AY25" s="129"/>
      <c r="AZ25" s="129"/>
    </row>
    <row r="26" spans="1:52" ht="41.25" customHeight="1">
      <c r="A26" s="126" t="s">
        <v>140</v>
      </c>
      <c r="B26" s="133"/>
      <c r="C26" s="128">
        <v>7000000</v>
      </c>
      <c r="D26" s="128"/>
      <c r="E26" s="128">
        <v>26554189654</v>
      </c>
      <c r="F26" s="128"/>
      <c r="G26" s="128">
        <v>31625700750</v>
      </c>
      <c r="H26" s="128"/>
      <c r="I26" s="128">
        <v>0</v>
      </c>
      <c r="J26" s="128"/>
      <c r="K26" s="128">
        <v>0</v>
      </c>
      <c r="L26" s="128"/>
      <c r="M26" s="128">
        <v>0</v>
      </c>
      <c r="N26" s="128"/>
      <c r="O26" s="128">
        <v>0</v>
      </c>
      <c r="P26" s="128"/>
      <c r="Q26" s="128">
        <f t="shared" si="0"/>
        <v>7000000</v>
      </c>
      <c r="R26" s="129"/>
      <c r="S26" s="128">
        <v>4304</v>
      </c>
      <c r="T26" s="128"/>
      <c r="U26" s="128">
        <v>26554189654</v>
      </c>
      <c r="V26" s="128"/>
      <c r="W26" s="128">
        <v>29948738400</v>
      </c>
      <c r="X26" s="128"/>
      <c r="Y26" s="130">
        <f>W26/'جمع درآمدها'!$J$6</f>
        <v>7.9138238550072442E-3</v>
      </c>
      <c r="AA26" s="129"/>
      <c r="AB26" s="126"/>
      <c r="AC26" s="128"/>
      <c r="AD26" s="71"/>
      <c r="AE26" s="129"/>
      <c r="AF26" s="129"/>
      <c r="AG26" s="129"/>
      <c r="AH26" s="129"/>
      <c r="AI26" s="129"/>
      <c r="AJ26" s="131"/>
      <c r="AK26" s="131"/>
      <c r="AL26" s="131"/>
      <c r="AM26" s="131"/>
      <c r="AN26" s="131"/>
      <c r="AO26" s="131"/>
      <c r="AP26" s="131"/>
      <c r="AQ26" s="131"/>
      <c r="AR26" s="131"/>
      <c r="AS26" s="131"/>
      <c r="AT26" s="71"/>
      <c r="AV26" s="71"/>
      <c r="AW26" s="132"/>
      <c r="AX26" s="129"/>
      <c r="AY26" s="129"/>
      <c r="AZ26" s="129"/>
    </row>
    <row r="27" spans="1:52" ht="41.25" customHeight="1">
      <c r="A27" s="126" t="s">
        <v>137</v>
      </c>
      <c r="B27" s="133"/>
      <c r="C27" s="128">
        <v>9556441</v>
      </c>
      <c r="D27" s="128"/>
      <c r="E27" s="128">
        <v>322866934614</v>
      </c>
      <c r="F27" s="128"/>
      <c r="G27" s="128">
        <v>295341947673.39398</v>
      </c>
      <c r="H27" s="128"/>
      <c r="I27" s="128">
        <v>1943559</v>
      </c>
      <c r="J27" s="128"/>
      <c r="K27" s="128">
        <v>59310563954</v>
      </c>
      <c r="L27" s="128"/>
      <c r="M27" s="128">
        <v>0</v>
      </c>
      <c r="N27" s="128"/>
      <c r="O27" s="128">
        <v>0</v>
      </c>
      <c r="P27" s="128"/>
      <c r="Q27" s="128">
        <f t="shared" si="0"/>
        <v>11500000</v>
      </c>
      <c r="R27" s="129"/>
      <c r="S27" s="128">
        <v>29000</v>
      </c>
      <c r="T27" s="128"/>
      <c r="U27" s="128">
        <v>382177498568</v>
      </c>
      <c r="V27" s="128"/>
      <c r="W27" s="128">
        <v>331515675000</v>
      </c>
      <c r="X27" s="128"/>
      <c r="Y27" s="130">
        <f>W27/'جمع درآمدها'!$J$6</f>
        <v>8.7601575134257703E-2</v>
      </c>
      <c r="AA27" s="129"/>
      <c r="AB27" s="126"/>
      <c r="AC27" s="128"/>
      <c r="AD27" s="71"/>
      <c r="AE27" s="129"/>
      <c r="AF27" s="129"/>
      <c r="AG27" s="129"/>
      <c r="AH27" s="129"/>
      <c r="AI27" s="129"/>
      <c r="AJ27" s="131"/>
      <c r="AK27" s="131"/>
      <c r="AL27" s="131"/>
      <c r="AM27" s="131"/>
      <c r="AN27" s="131"/>
      <c r="AO27" s="131"/>
      <c r="AP27" s="131"/>
      <c r="AQ27" s="131"/>
      <c r="AR27" s="131"/>
      <c r="AS27" s="131"/>
      <c r="AT27" s="71"/>
      <c r="AV27" s="71"/>
      <c r="AW27" s="132"/>
      <c r="AX27" s="129"/>
      <c r="AY27" s="129"/>
      <c r="AZ27" s="129"/>
    </row>
    <row r="28" spans="1:52" ht="41.25" customHeight="1">
      <c r="A28" s="126" t="s">
        <v>163</v>
      </c>
      <c r="B28" s="133"/>
      <c r="C28" s="128">
        <v>2700000</v>
      </c>
      <c r="D28" s="128"/>
      <c r="E28" s="128">
        <v>70516546317</v>
      </c>
      <c r="F28" s="128"/>
      <c r="G28" s="128">
        <v>101962690650</v>
      </c>
      <c r="H28" s="128"/>
      <c r="I28" s="134"/>
      <c r="J28" s="128"/>
      <c r="K28" s="128">
        <v>0</v>
      </c>
      <c r="L28" s="128"/>
      <c r="M28" s="128">
        <v>0</v>
      </c>
      <c r="N28" s="128"/>
      <c r="O28" s="128">
        <v>0</v>
      </c>
      <c r="P28" s="128"/>
      <c r="Q28" s="128">
        <f t="shared" si="0"/>
        <v>2700000</v>
      </c>
      <c r="R28" s="129"/>
      <c r="S28" s="128">
        <v>34860</v>
      </c>
      <c r="T28" s="128"/>
      <c r="U28" s="128">
        <v>70516546317</v>
      </c>
      <c r="V28" s="128"/>
      <c r="W28" s="128">
        <v>93561974100</v>
      </c>
      <c r="X28" s="128"/>
      <c r="Y28" s="130">
        <f>W28/'جمع درآمدها'!$J$6</f>
        <v>2.4723344692013802E-2</v>
      </c>
      <c r="AA28" s="129"/>
      <c r="AB28" s="126"/>
      <c r="AC28" s="128"/>
      <c r="AD28" s="71"/>
      <c r="AE28" s="129"/>
      <c r="AF28" s="129"/>
      <c r="AG28" s="129"/>
      <c r="AH28" s="129"/>
      <c r="AI28" s="129"/>
      <c r="AJ28" s="131"/>
      <c r="AK28" s="131"/>
      <c r="AL28" s="131"/>
      <c r="AM28" s="131"/>
      <c r="AN28" s="131"/>
      <c r="AO28" s="131"/>
      <c r="AP28" s="131"/>
      <c r="AQ28" s="131"/>
      <c r="AR28" s="131"/>
      <c r="AS28" s="131"/>
      <c r="AT28" s="71"/>
      <c r="AV28" s="71"/>
      <c r="AW28" s="132"/>
      <c r="AX28" s="129"/>
      <c r="AY28" s="129"/>
      <c r="AZ28" s="129"/>
    </row>
    <row r="29" spans="1:52" ht="41.25" customHeight="1">
      <c r="A29" s="126" t="s">
        <v>133</v>
      </c>
      <c r="B29" s="133"/>
      <c r="C29" s="128">
        <v>5600000</v>
      </c>
      <c r="D29" s="128"/>
      <c r="E29" s="128">
        <v>39492973085</v>
      </c>
      <c r="F29" s="128"/>
      <c r="G29" s="128">
        <v>40692430800</v>
      </c>
      <c r="H29" s="128"/>
      <c r="I29" s="128">
        <v>5837500</v>
      </c>
      <c r="J29" s="128"/>
      <c r="K29" s="128">
        <v>2770568694</v>
      </c>
      <c r="L29" s="128"/>
      <c r="M29" s="128">
        <v>0</v>
      </c>
      <c r="N29" s="128"/>
      <c r="O29" s="128">
        <v>0</v>
      </c>
      <c r="P29" s="128"/>
      <c r="Q29" s="128">
        <f t="shared" si="0"/>
        <v>11437500</v>
      </c>
      <c r="R29" s="129"/>
      <c r="S29" s="128">
        <v>3746</v>
      </c>
      <c r="T29" s="128"/>
      <c r="U29" s="128">
        <v>42263541779</v>
      </c>
      <c r="V29" s="128"/>
      <c r="W29" s="128">
        <v>42589947993.75</v>
      </c>
      <c r="X29" s="128"/>
      <c r="Y29" s="130">
        <f>W29/'جمع درآمدها'!$J$6</f>
        <v>1.1254208505038618E-2</v>
      </c>
      <c r="AA29" s="129"/>
      <c r="AB29" s="126"/>
      <c r="AC29" s="128"/>
      <c r="AD29" s="71"/>
      <c r="AE29" s="129"/>
      <c r="AF29" s="129"/>
      <c r="AG29" s="129"/>
      <c r="AH29" s="129"/>
      <c r="AI29" s="129"/>
      <c r="AJ29" s="131"/>
      <c r="AK29" s="131"/>
      <c r="AL29" s="131"/>
      <c r="AM29" s="131"/>
      <c r="AN29" s="131"/>
      <c r="AO29" s="131"/>
      <c r="AP29" s="131"/>
      <c r="AQ29" s="131"/>
      <c r="AR29" s="131"/>
      <c r="AS29" s="131"/>
      <c r="AT29" s="71"/>
      <c r="AV29" s="71"/>
      <c r="AW29" s="132"/>
      <c r="AX29" s="129"/>
      <c r="AY29" s="129"/>
      <c r="AZ29" s="129"/>
    </row>
    <row r="30" spans="1:52" ht="41.25" customHeight="1">
      <c r="A30" s="126" t="s">
        <v>98</v>
      </c>
      <c r="B30" s="133"/>
      <c r="C30" s="128">
        <v>44000000</v>
      </c>
      <c r="D30" s="128"/>
      <c r="E30" s="128">
        <v>148381093746</v>
      </c>
      <c r="F30" s="128"/>
      <c r="G30" s="128">
        <v>159513215400</v>
      </c>
      <c r="H30" s="128"/>
      <c r="I30" s="128">
        <v>0</v>
      </c>
      <c r="J30" s="128"/>
      <c r="K30" s="128">
        <v>0</v>
      </c>
      <c r="L30" s="128"/>
      <c r="M30" s="128">
        <v>-4000000</v>
      </c>
      <c r="N30" s="128"/>
      <c r="O30" s="128">
        <v>14301639058</v>
      </c>
      <c r="P30" s="128"/>
      <c r="Q30" s="128">
        <f t="shared" si="0"/>
        <v>40000000</v>
      </c>
      <c r="R30" s="129"/>
      <c r="S30" s="128">
        <v>3566</v>
      </c>
      <c r="T30" s="128"/>
      <c r="U30" s="128">
        <v>134891903407</v>
      </c>
      <c r="V30" s="128"/>
      <c r="W30" s="128">
        <v>141791292000</v>
      </c>
      <c r="X30" s="128"/>
      <c r="Y30" s="130">
        <f>W30/'جمع درآمدها'!$J$6</f>
        <v>3.7467732165368868E-2</v>
      </c>
      <c r="AA30" s="129"/>
      <c r="AB30" s="126"/>
      <c r="AC30" s="128"/>
      <c r="AD30" s="71"/>
      <c r="AE30" s="129"/>
      <c r="AF30" s="129"/>
      <c r="AG30" s="129"/>
      <c r="AH30" s="129"/>
      <c r="AI30" s="129"/>
      <c r="AJ30" s="131"/>
      <c r="AK30" s="131"/>
      <c r="AL30" s="131"/>
      <c r="AM30" s="131"/>
      <c r="AN30" s="131"/>
      <c r="AO30" s="131"/>
      <c r="AP30" s="131"/>
      <c r="AQ30" s="131"/>
      <c r="AR30" s="131"/>
      <c r="AS30" s="131"/>
      <c r="AT30" s="71"/>
      <c r="AV30" s="71"/>
      <c r="AW30" s="132"/>
      <c r="AX30" s="129"/>
      <c r="AY30" s="129"/>
      <c r="AZ30" s="129"/>
    </row>
    <row r="31" spans="1:52" ht="41.25" customHeight="1">
      <c r="A31" s="126" t="s">
        <v>66</v>
      </c>
      <c r="B31" s="133"/>
      <c r="C31" s="128">
        <v>50000000</v>
      </c>
      <c r="D31" s="128"/>
      <c r="E31" s="128">
        <v>447047682844</v>
      </c>
      <c r="F31" s="128"/>
      <c r="G31" s="128">
        <v>556668000000</v>
      </c>
      <c r="H31" s="128"/>
      <c r="I31" s="128">
        <v>0</v>
      </c>
      <c r="J31" s="128"/>
      <c r="K31" s="128">
        <v>0</v>
      </c>
      <c r="L31" s="128"/>
      <c r="M31" s="128">
        <v>0</v>
      </c>
      <c r="N31" s="128"/>
      <c r="O31" s="128">
        <v>0</v>
      </c>
      <c r="P31" s="128"/>
      <c r="Q31" s="128">
        <f t="shared" si="0"/>
        <v>50000000</v>
      </c>
      <c r="R31" s="129"/>
      <c r="S31" s="128">
        <v>10070</v>
      </c>
      <c r="T31" s="128"/>
      <c r="U31" s="128">
        <v>447047682844</v>
      </c>
      <c r="V31" s="128"/>
      <c r="W31" s="128">
        <v>500504175000</v>
      </c>
      <c r="X31" s="128"/>
      <c r="Y31" s="130">
        <f>W31/'جمع درآمدها'!$J$6</f>
        <v>0.13225605121468892</v>
      </c>
      <c r="AA31" s="129"/>
      <c r="AB31" s="126"/>
      <c r="AC31" s="128"/>
      <c r="AD31" s="71"/>
      <c r="AE31" s="129"/>
      <c r="AF31" s="129"/>
      <c r="AG31" s="129"/>
      <c r="AH31" s="129"/>
      <c r="AI31" s="129"/>
      <c r="AJ31" s="131"/>
      <c r="AK31" s="131"/>
      <c r="AL31" s="131"/>
      <c r="AM31" s="131"/>
      <c r="AN31" s="131"/>
      <c r="AO31" s="131"/>
      <c r="AP31" s="131"/>
      <c r="AQ31" s="131"/>
      <c r="AR31" s="131"/>
      <c r="AS31" s="131"/>
      <c r="AT31" s="71"/>
      <c r="AV31" s="71"/>
      <c r="AW31" s="132"/>
      <c r="AX31" s="129"/>
      <c r="AY31" s="129"/>
      <c r="AZ31" s="129"/>
    </row>
    <row r="32" spans="1:52" ht="41.25" customHeight="1">
      <c r="A32" s="126" t="s">
        <v>89</v>
      </c>
      <c r="B32" s="133"/>
      <c r="C32" s="128">
        <v>14000000</v>
      </c>
      <c r="D32" s="128"/>
      <c r="E32" s="128">
        <v>120673405651</v>
      </c>
      <c r="F32" s="128"/>
      <c r="G32" s="128">
        <v>132486984000</v>
      </c>
      <c r="H32" s="128"/>
      <c r="I32" s="128">
        <v>0</v>
      </c>
      <c r="J32" s="128"/>
      <c r="K32" s="128">
        <v>0</v>
      </c>
      <c r="L32" s="128"/>
      <c r="M32" s="128">
        <v>0</v>
      </c>
      <c r="N32" s="128"/>
      <c r="O32" s="128">
        <v>0</v>
      </c>
      <c r="P32" s="128"/>
      <c r="Q32" s="128">
        <f t="shared" si="0"/>
        <v>14000000</v>
      </c>
      <c r="R32" s="129"/>
      <c r="S32" s="128">
        <v>9520</v>
      </c>
      <c r="T32" s="128"/>
      <c r="U32" s="128">
        <v>120673405651</v>
      </c>
      <c r="V32" s="128"/>
      <c r="W32" s="128">
        <v>132486984000</v>
      </c>
      <c r="X32" s="128"/>
      <c r="Y32" s="130">
        <f>W32/'جمع درآمدها'!$J$6</f>
        <v>3.5009109247058072E-2</v>
      </c>
      <c r="AA32" s="129"/>
      <c r="AB32" s="126"/>
      <c r="AC32" s="128"/>
      <c r="AD32" s="71"/>
      <c r="AE32" s="129"/>
      <c r="AF32" s="129"/>
      <c r="AG32" s="129"/>
      <c r="AH32" s="129"/>
      <c r="AI32" s="129"/>
      <c r="AJ32" s="131"/>
      <c r="AK32" s="131"/>
      <c r="AL32" s="131"/>
      <c r="AM32" s="131"/>
      <c r="AN32" s="131"/>
      <c r="AO32" s="131"/>
      <c r="AP32" s="131"/>
      <c r="AQ32" s="131"/>
      <c r="AR32" s="131"/>
      <c r="AS32" s="131"/>
      <c r="AT32" s="71"/>
      <c r="AV32" s="71"/>
      <c r="AW32" s="132"/>
      <c r="AX32" s="129"/>
      <c r="AY32" s="129"/>
      <c r="AZ32" s="129"/>
    </row>
    <row r="33" spans="1:52" ht="41.25" customHeight="1">
      <c r="A33" s="126" t="s">
        <v>131</v>
      </c>
      <c r="B33" s="133"/>
      <c r="C33" s="128">
        <v>46000000</v>
      </c>
      <c r="D33" s="128"/>
      <c r="E33" s="128">
        <v>74760205919</v>
      </c>
      <c r="F33" s="128"/>
      <c r="G33" s="128">
        <v>80661193200</v>
      </c>
      <c r="H33" s="128"/>
      <c r="I33" s="128">
        <v>0</v>
      </c>
      <c r="J33" s="128"/>
      <c r="K33" s="128">
        <v>0</v>
      </c>
      <c r="L33" s="128"/>
      <c r="M33" s="128">
        <v>0</v>
      </c>
      <c r="N33" s="128"/>
      <c r="O33" s="128">
        <v>0</v>
      </c>
      <c r="P33" s="128"/>
      <c r="Q33" s="128">
        <f t="shared" si="0"/>
        <v>46000000</v>
      </c>
      <c r="R33" s="129"/>
      <c r="S33" s="128">
        <v>1574</v>
      </c>
      <c r="T33" s="128"/>
      <c r="U33" s="128">
        <v>74760205919</v>
      </c>
      <c r="V33" s="128"/>
      <c r="W33" s="128">
        <v>71973196200</v>
      </c>
      <c r="X33" s="128"/>
      <c r="Y33" s="130">
        <f>W33/'جمع درآمدها'!$J$6</f>
        <v>1.901860403604436E-2</v>
      </c>
      <c r="AA33" s="129"/>
      <c r="AB33" s="126"/>
      <c r="AC33" s="128"/>
      <c r="AD33" s="71"/>
      <c r="AE33" s="129"/>
      <c r="AF33" s="129"/>
      <c r="AG33" s="129"/>
      <c r="AH33" s="129"/>
      <c r="AI33" s="129"/>
      <c r="AJ33" s="131"/>
      <c r="AK33" s="131"/>
      <c r="AL33" s="131"/>
      <c r="AM33" s="131"/>
      <c r="AN33" s="131"/>
      <c r="AO33" s="131"/>
      <c r="AP33" s="131"/>
      <c r="AQ33" s="131"/>
      <c r="AR33" s="131"/>
      <c r="AS33" s="131"/>
      <c r="AT33" s="71"/>
      <c r="AV33" s="71"/>
      <c r="AW33" s="132"/>
      <c r="AX33" s="129"/>
      <c r="AY33" s="129"/>
      <c r="AZ33" s="129"/>
    </row>
    <row r="34" spans="1:52" ht="41.25" customHeight="1">
      <c r="A34" s="126" t="s">
        <v>141</v>
      </c>
      <c r="B34" s="133"/>
      <c r="C34" s="128">
        <v>2000000</v>
      </c>
      <c r="D34" s="128"/>
      <c r="E34" s="128">
        <v>8850667330</v>
      </c>
      <c r="F34" s="128"/>
      <c r="G34" s="128">
        <v>11769552000</v>
      </c>
      <c r="H34" s="128"/>
      <c r="I34" s="128">
        <v>0</v>
      </c>
      <c r="J34" s="128"/>
      <c r="K34" s="128">
        <v>0</v>
      </c>
      <c r="L34" s="128"/>
      <c r="M34" s="128"/>
      <c r="N34" s="128"/>
      <c r="O34" s="128"/>
      <c r="P34" s="128"/>
      <c r="Q34" s="128">
        <f t="shared" si="0"/>
        <v>2000000</v>
      </c>
      <c r="R34" s="129"/>
      <c r="S34" s="128">
        <v>5510</v>
      </c>
      <c r="T34" s="128"/>
      <c r="U34" s="128">
        <v>8850667330</v>
      </c>
      <c r="V34" s="128"/>
      <c r="W34" s="128">
        <v>10954431000</v>
      </c>
      <c r="X34" s="128"/>
      <c r="Y34" s="130">
        <f>W34/'جمع درآمدها'!$J$6</f>
        <v>2.8946607435667761E-3</v>
      </c>
      <c r="AA34" s="129"/>
      <c r="AB34" s="126"/>
      <c r="AC34" s="128"/>
      <c r="AD34" s="71"/>
      <c r="AE34" s="129"/>
      <c r="AF34" s="129"/>
      <c r="AG34" s="129"/>
      <c r="AH34" s="129"/>
      <c r="AI34" s="129"/>
      <c r="AJ34" s="131"/>
      <c r="AK34" s="131"/>
      <c r="AL34" s="131"/>
      <c r="AM34" s="131"/>
      <c r="AN34" s="131"/>
      <c r="AO34" s="131"/>
      <c r="AP34" s="131"/>
      <c r="AQ34" s="131"/>
      <c r="AR34" s="131"/>
      <c r="AS34" s="131"/>
      <c r="AT34" s="71"/>
      <c r="AV34" s="71"/>
      <c r="AW34" s="132"/>
      <c r="AX34" s="129"/>
      <c r="AY34" s="129"/>
      <c r="AZ34" s="129"/>
    </row>
    <row r="35" spans="1:52" ht="41.25" customHeight="1">
      <c r="A35" s="126" t="s">
        <v>97</v>
      </c>
      <c r="B35" s="133"/>
      <c r="C35" s="128">
        <v>30000000</v>
      </c>
      <c r="D35" s="128"/>
      <c r="E35" s="128">
        <v>188002812542</v>
      </c>
      <c r="F35" s="135"/>
      <c r="G35" s="128">
        <v>306565020000</v>
      </c>
      <c r="H35" s="135"/>
      <c r="I35" s="128">
        <v>0</v>
      </c>
      <c r="K35" s="128">
        <v>0</v>
      </c>
      <c r="M35" s="128"/>
      <c r="O35" s="128"/>
      <c r="P35" s="136"/>
      <c r="Q35" s="128">
        <f t="shared" si="0"/>
        <v>30000000</v>
      </c>
      <c r="S35" s="128">
        <v>9180</v>
      </c>
      <c r="T35" s="135"/>
      <c r="U35" s="128">
        <v>188002812542</v>
      </c>
      <c r="W35" s="128">
        <v>273761370000</v>
      </c>
      <c r="Y35" s="130">
        <f>W35/'جمع درآمدها'!$J$6</f>
        <v>7.2340251250298554E-2</v>
      </c>
      <c r="AA35" s="129"/>
      <c r="AB35" s="126"/>
      <c r="AC35" s="71"/>
      <c r="AD35" s="71"/>
      <c r="AE35" s="129"/>
      <c r="AF35" s="129"/>
      <c r="AG35" s="129"/>
      <c r="AH35" s="129"/>
      <c r="AI35" s="129"/>
      <c r="AJ35" s="131"/>
      <c r="AK35" s="131"/>
      <c r="AL35" s="131"/>
      <c r="AM35" s="131"/>
      <c r="AN35" s="131"/>
      <c r="AO35" s="131"/>
      <c r="AP35" s="131"/>
      <c r="AQ35" s="131"/>
      <c r="AR35" s="131"/>
      <c r="AS35" s="131"/>
      <c r="AT35" s="71"/>
      <c r="AV35" s="71"/>
      <c r="AW35" s="132"/>
      <c r="AX35" s="129"/>
      <c r="AY35" s="129"/>
      <c r="AZ35" s="129"/>
    </row>
    <row r="36" spans="1:52" ht="41.25" customHeight="1">
      <c r="A36" s="126" t="s">
        <v>157</v>
      </c>
      <c r="B36" s="133"/>
      <c r="C36" s="128">
        <v>0</v>
      </c>
      <c r="D36" s="128"/>
      <c r="E36" s="128">
        <v>0</v>
      </c>
      <c r="F36" s="135"/>
      <c r="G36" s="128">
        <v>0</v>
      </c>
      <c r="H36" s="135"/>
      <c r="I36" s="128">
        <v>4885496</v>
      </c>
      <c r="K36" s="128">
        <v>0</v>
      </c>
      <c r="M36" s="128">
        <v>0</v>
      </c>
      <c r="O36" s="128">
        <v>0</v>
      </c>
      <c r="P36" s="136"/>
      <c r="Q36" s="128">
        <f>C36+I36+M36</f>
        <v>4885496</v>
      </c>
      <c r="S36" s="128">
        <v>2862</v>
      </c>
      <c r="T36" s="135"/>
      <c r="U36" s="128">
        <v>16898930664</v>
      </c>
      <c r="W36" s="128">
        <v>13899094929.1656</v>
      </c>
      <c r="Y36" s="130">
        <f>W36/'جمع درآمدها'!$J$6</f>
        <v>3.6727753785261602E-3</v>
      </c>
      <c r="AA36" s="129"/>
      <c r="AD36" s="71"/>
      <c r="AE36" s="129"/>
      <c r="AF36" s="129"/>
      <c r="AG36" s="129"/>
      <c r="AH36" s="129"/>
      <c r="AI36" s="129"/>
      <c r="AM36" s="137"/>
      <c r="AN36" s="131"/>
      <c r="AO36" s="131"/>
      <c r="AP36" s="131"/>
      <c r="AQ36" s="131"/>
      <c r="AR36" s="131"/>
      <c r="AS36" s="131"/>
      <c r="AT36" s="71"/>
      <c r="AU36" s="110"/>
      <c r="AV36" s="71"/>
      <c r="AW36" s="132"/>
      <c r="AX36" s="129"/>
      <c r="AY36" s="129"/>
    </row>
    <row r="37" spans="1:52" ht="41.25" customHeight="1">
      <c r="A37" s="126" t="s">
        <v>158</v>
      </c>
      <c r="B37" s="133"/>
      <c r="C37" s="128">
        <v>0</v>
      </c>
      <c r="D37" s="128"/>
      <c r="E37" s="128">
        <v>0</v>
      </c>
      <c r="F37" s="135"/>
      <c r="G37" s="128">
        <v>0</v>
      </c>
      <c r="H37" s="135"/>
      <c r="I37" s="128">
        <v>42714285</v>
      </c>
      <c r="K37" s="128">
        <v>0</v>
      </c>
      <c r="M37" s="128">
        <v>0</v>
      </c>
      <c r="O37" s="128">
        <v>0</v>
      </c>
      <c r="P37" s="136"/>
      <c r="Q37" s="128">
        <f>C37+I37+M37</f>
        <v>42714285</v>
      </c>
      <c r="S37" s="128">
        <v>3465</v>
      </c>
      <c r="T37" s="135"/>
      <c r="U37" s="128">
        <v>176922568470</v>
      </c>
      <c r="W37" s="128">
        <v>147124367788.72601</v>
      </c>
      <c r="Y37" s="130">
        <f>W37/'جمع درآمدها'!$J$6</f>
        <v>3.8876974245408591E-2</v>
      </c>
      <c r="AA37" s="129"/>
      <c r="AD37" s="71"/>
      <c r="AE37" s="129"/>
      <c r="AF37" s="129"/>
      <c r="AG37" s="129"/>
      <c r="AH37" s="129"/>
      <c r="AI37" s="129"/>
      <c r="AM37" s="137"/>
      <c r="AN37" s="131"/>
      <c r="AO37" s="131"/>
      <c r="AP37" s="131"/>
      <c r="AQ37" s="131"/>
      <c r="AR37" s="131"/>
      <c r="AS37" s="131"/>
      <c r="AT37" s="71"/>
      <c r="AU37" s="110"/>
      <c r="AV37" s="71"/>
      <c r="AW37" s="132"/>
      <c r="AX37" s="129"/>
      <c r="AY37" s="129"/>
    </row>
    <row r="38" spans="1:52" ht="41.25" customHeight="1" thickBot="1">
      <c r="A38" s="138" t="s">
        <v>48</v>
      </c>
      <c r="B38" s="133"/>
      <c r="C38" s="128"/>
      <c r="D38" s="128"/>
      <c r="E38" s="139">
        <f>SUM(E12:F37)</f>
        <v>2949200317030</v>
      </c>
      <c r="F38" s="140"/>
      <c r="G38" s="141">
        <f>SUM(G12:H37)</f>
        <v>3843259489897.3672</v>
      </c>
      <c r="I38" s="136"/>
      <c r="J38" s="136"/>
      <c r="K38" s="142">
        <f>SUM(K12:K37)</f>
        <v>110275865773</v>
      </c>
      <c r="L38" s="143"/>
      <c r="M38" s="136"/>
      <c r="N38" s="143"/>
      <c r="O38" s="142">
        <f>SUM(O12:O37)</f>
        <v>63077265735</v>
      </c>
      <c r="Q38" s="128"/>
      <c r="R38" s="128"/>
      <c r="S38" s="128"/>
      <c r="U38" s="139">
        <f>SUM(U12:U37)</f>
        <v>3011823421024</v>
      </c>
      <c r="V38" s="135"/>
      <c r="W38" s="139">
        <f>SUM(W12:W37)</f>
        <v>3668515033191.7261</v>
      </c>
      <c r="Y38" s="67">
        <f>SUM(Y12:Y37)</f>
        <v>0.96938914068331428</v>
      </c>
      <c r="AD38" s="71"/>
      <c r="AN38" s="131"/>
      <c r="AO38" s="131"/>
      <c r="AP38" s="131"/>
      <c r="AQ38" s="131"/>
      <c r="AR38" s="131"/>
      <c r="AS38" s="131"/>
      <c r="AT38" s="71"/>
      <c r="AU38" s="110"/>
      <c r="AW38" s="144"/>
      <c r="AY38" s="129"/>
    </row>
    <row r="39" spans="1:52" s="63" customFormat="1" ht="41.25" thickTop="1">
      <c r="A39" s="126"/>
      <c r="C39" s="66"/>
      <c r="D39" s="66"/>
      <c r="Z39" s="64"/>
      <c r="AA39" s="64"/>
      <c r="AB39" s="64"/>
      <c r="AC39" s="64"/>
      <c r="AD39" s="71"/>
      <c r="AE39" s="64"/>
      <c r="AF39" s="64"/>
      <c r="AG39" s="64"/>
      <c r="AH39" s="64"/>
      <c r="AI39" s="64"/>
      <c r="AJ39" s="111"/>
      <c r="AK39" s="111"/>
      <c r="AL39" s="111"/>
      <c r="AM39" s="111"/>
      <c r="AN39" s="131"/>
      <c r="AO39" s="131"/>
      <c r="AP39" s="131"/>
      <c r="AQ39" s="131"/>
      <c r="AR39" s="131"/>
      <c r="AS39" s="131"/>
      <c r="AT39" s="71"/>
      <c r="AV39" s="110"/>
      <c r="AW39" s="144"/>
      <c r="AX39" s="110"/>
      <c r="AY39" s="129"/>
    </row>
    <row r="40" spans="1:52" s="63" customFormat="1" ht="42.75">
      <c r="A40" s="126"/>
      <c r="C40" s="66"/>
      <c r="D40" s="66"/>
      <c r="I40" s="84"/>
      <c r="J40" s="84"/>
      <c r="K40" s="84"/>
      <c r="L40" s="84"/>
      <c r="M40" s="84"/>
      <c r="N40" s="84"/>
      <c r="O40" s="84"/>
      <c r="P40" s="84"/>
      <c r="Q40" s="84"/>
      <c r="R40" s="84"/>
      <c r="S40" s="84"/>
      <c r="T40" s="84"/>
      <c r="U40" s="84"/>
      <c r="Z40" s="64"/>
      <c r="AA40" s="64"/>
      <c r="AB40" s="64"/>
      <c r="AC40" s="64"/>
      <c r="AD40" s="71"/>
      <c r="AE40" s="64"/>
      <c r="AF40" s="64"/>
      <c r="AG40" s="64"/>
      <c r="AH40" s="64"/>
      <c r="AI40" s="64"/>
      <c r="AJ40" s="111"/>
      <c r="AK40" s="111"/>
      <c r="AL40" s="111"/>
      <c r="AM40" s="111"/>
      <c r="AN40" s="131"/>
      <c r="AO40" s="131"/>
      <c r="AP40" s="131"/>
      <c r="AQ40" s="131"/>
      <c r="AR40" s="131"/>
      <c r="AS40" s="131"/>
      <c r="AT40" s="71"/>
      <c r="AV40" s="110"/>
      <c r="AW40" s="144"/>
      <c r="AX40" s="110"/>
      <c r="AY40" s="129"/>
    </row>
    <row r="41" spans="1:52" s="63" customFormat="1" ht="42.75">
      <c r="A41" s="126"/>
      <c r="C41" s="66"/>
      <c r="D41" s="66"/>
      <c r="I41" s="84"/>
      <c r="J41" s="84"/>
      <c r="K41" s="84"/>
      <c r="L41" s="84"/>
      <c r="M41" s="84"/>
      <c r="N41" s="84"/>
      <c r="O41" s="84"/>
      <c r="P41" s="84"/>
      <c r="Q41" s="84"/>
      <c r="R41" s="84"/>
      <c r="S41" s="84"/>
      <c r="T41" s="84"/>
      <c r="U41" s="84"/>
      <c r="Z41" s="64"/>
      <c r="AA41" s="64"/>
      <c r="AB41" s="64"/>
      <c r="AC41" s="64"/>
      <c r="AD41" s="71"/>
      <c r="AE41" s="64"/>
      <c r="AF41" s="64"/>
      <c r="AG41" s="64"/>
      <c r="AH41" s="64"/>
      <c r="AI41" s="64"/>
      <c r="AJ41" s="111"/>
      <c r="AK41" s="111"/>
      <c r="AL41" s="111"/>
      <c r="AM41" s="111"/>
      <c r="AN41" s="131"/>
      <c r="AO41" s="131"/>
      <c r="AP41" s="131"/>
      <c r="AQ41" s="131"/>
      <c r="AR41" s="131"/>
      <c r="AS41" s="131"/>
      <c r="AT41" s="71"/>
      <c r="AV41" s="110"/>
      <c r="AW41" s="144"/>
      <c r="AX41" s="110"/>
      <c r="AY41" s="129"/>
    </row>
    <row r="42" spans="1:52" s="63" customFormat="1" ht="42.75">
      <c r="A42" s="126"/>
      <c r="C42" s="66"/>
      <c r="D42" s="66"/>
      <c r="I42" s="84"/>
      <c r="J42" s="84"/>
      <c r="K42" s="84"/>
      <c r="L42" s="84"/>
      <c r="M42" s="84"/>
      <c r="N42" s="84"/>
      <c r="O42" s="84"/>
      <c r="P42" s="84"/>
      <c r="Q42" s="84"/>
      <c r="R42" s="84"/>
      <c r="S42" s="84"/>
      <c r="T42" s="84"/>
      <c r="U42" s="84"/>
      <c r="Z42" s="64"/>
      <c r="AA42" s="64"/>
      <c r="AB42" s="64"/>
      <c r="AC42" s="64"/>
      <c r="AD42" s="71"/>
      <c r="AE42" s="64"/>
      <c r="AF42" s="64"/>
      <c r="AG42" s="64"/>
      <c r="AH42" s="64"/>
      <c r="AI42" s="64"/>
      <c r="AJ42" s="111"/>
      <c r="AK42" s="111"/>
      <c r="AL42" s="111"/>
      <c r="AM42" s="111"/>
      <c r="AN42" s="131"/>
      <c r="AO42" s="131"/>
      <c r="AP42" s="131"/>
      <c r="AQ42" s="131"/>
      <c r="AR42" s="131"/>
      <c r="AS42" s="131"/>
      <c r="AT42" s="71"/>
      <c r="AV42" s="110"/>
      <c r="AW42" s="144"/>
      <c r="AX42" s="110"/>
      <c r="AY42" s="129"/>
    </row>
    <row r="43" spans="1:52" s="63" customFormat="1" ht="42.75">
      <c r="A43" s="126"/>
      <c r="C43" s="66"/>
      <c r="D43" s="66"/>
      <c r="I43" s="84"/>
      <c r="J43" s="84"/>
      <c r="K43" s="84"/>
      <c r="L43" s="84"/>
      <c r="M43" s="84"/>
      <c r="N43" s="84"/>
      <c r="O43" s="84"/>
      <c r="P43" s="84"/>
      <c r="Q43" s="84"/>
      <c r="R43" s="84"/>
      <c r="S43" s="84"/>
      <c r="T43" s="84"/>
      <c r="U43" s="84"/>
      <c r="Z43" s="64"/>
      <c r="AA43" s="64"/>
      <c r="AB43" s="64"/>
      <c r="AC43" s="64"/>
      <c r="AD43" s="71"/>
      <c r="AE43" s="64"/>
      <c r="AF43" s="64"/>
      <c r="AG43" s="64"/>
      <c r="AH43" s="64"/>
      <c r="AI43" s="64"/>
      <c r="AJ43" s="111"/>
      <c r="AK43" s="111"/>
      <c r="AL43" s="111"/>
      <c r="AM43" s="111"/>
      <c r="AN43" s="131"/>
      <c r="AO43" s="131"/>
      <c r="AP43" s="131"/>
      <c r="AQ43" s="131"/>
      <c r="AR43" s="131"/>
      <c r="AS43" s="131"/>
      <c r="AT43" s="71"/>
      <c r="AV43" s="110"/>
      <c r="AW43" s="144"/>
      <c r="AX43" s="110"/>
      <c r="AY43" s="129"/>
    </row>
    <row r="44" spans="1:52" s="63" customFormat="1" ht="42.75">
      <c r="A44" s="126"/>
      <c r="C44" s="66"/>
      <c r="D44" s="66"/>
      <c r="I44" s="84"/>
      <c r="J44" s="84"/>
      <c r="K44" s="84"/>
      <c r="L44" s="84"/>
      <c r="M44" s="84"/>
      <c r="N44" s="84"/>
      <c r="O44" s="84"/>
      <c r="P44" s="84"/>
      <c r="Q44" s="84"/>
      <c r="R44" s="84"/>
      <c r="S44" s="84"/>
      <c r="T44" s="84"/>
      <c r="U44" s="84"/>
      <c r="Z44" s="64"/>
      <c r="AA44" s="64"/>
      <c r="AB44" s="64"/>
      <c r="AC44" s="64"/>
      <c r="AD44" s="71"/>
      <c r="AE44" s="64"/>
      <c r="AF44" s="64"/>
      <c r="AG44" s="64"/>
      <c r="AH44" s="64"/>
      <c r="AI44" s="64"/>
      <c r="AJ44" s="111"/>
      <c r="AK44" s="111"/>
      <c r="AL44" s="111"/>
      <c r="AM44" s="111"/>
      <c r="AN44" s="131"/>
      <c r="AO44" s="131"/>
      <c r="AP44" s="131"/>
      <c r="AQ44" s="131"/>
      <c r="AR44" s="131"/>
      <c r="AS44" s="131"/>
      <c r="AT44" s="71"/>
      <c r="AV44" s="110"/>
      <c r="AW44" s="144"/>
      <c r="AX44" s="110"/>
      <c r="AY44" s="129"/>
    </row>
    <row r="45" spans="1:52">
      <c r="A45" s="126"/>
      <c r="B45" s="145"/>
      <c r="C45" s="146"/>
      <c r="D45" s="147"/>
      <c r="E45" s="148"/>
      <c r="F45" s="147"/>
      <c r="G45" s="149"/>
      <c r="H45" s="150"/>
      <c r="I45" s="151"/>
      <c r="J45" s="150"/>
      <c r="K45" s="152"/>
      <c r="L45" s="150"/>
      <c r="M45" s="151"/>
      <c r="N45" s="150"/>
      <c r="P45" s="150"/>
      <c r="R45" s="150"/>
      <c r="T45" s="150"/>
      <c r="U45" s="152"/>
      <c r="V45" s="150"/>
      <c r="W45" s="152"/>
      <c r="X45" s="150"/>
      <c r="Y45" s="154"/>
      <c r="Z45" s="155"/>
      <c r="AA45" s="155"/>
      <c r="AB45" s="155"/>
      <c r="AC45" s="155"/>
      <c r="AD45" s="71"/>
      <c r="AE45" s="155"/>
      <c r="AF45" s="155"/>
      <c r="AG45" s="155"/>
      <c r="AH45" s="155"/>
      <c r="AI45" s="155"/>
      <c r="AN45" s="131"/>
      <c r="AO45" s="131"/>
      <c r="AP45" s="131"/>
      <c r="AQ45" s="131"/>
      <c r="AR45" s="131"/>
      <c r="AS45" s="131"/>
      <c r="AT45" s="71"/>
      <c r="AU45" s="110"/>
      <c r="AW45" s="144"/>
      <c r="AY45" s="129"/>
    </row>
    <row r="46" spans="1:52">
      <c r="A46" s="126"/>
      <c r="B46" s="145"/>
      <c r="C46" s="156"/>
      <c r="D46" s="147"/>
      <c r="E46" s="157"/>
      <c r="F46" s="147"/>
      <c r="G46" s="156"/>
      <c r="H46" s="150"/>
      <c r="I46" s="126"/>
      <c r="K46" s="128"/>
      <c r="L46" s="128"/>
      <c r="M46" s="128"/>
      <c r="N46" s="150"/>
      <c r="O46" s="129"/>
      <c r="P46" s="150"/>
      <c r="Q46" s="158"/>
      <c r="R46" s="150"/>
      <c r="S46" s="129"/>
      <c r="T46" s="150"/>
      <c r="U46" s="159"/>
      <c r="V46" s="150"/>
      <c r="W46" s="160"/>
      <c r="X46" s="150"/>
      <c r="Y46" s="161"/>
      <c r="Z46" s="155"/>
      <c r="AA46" s="155"/>
      <c r="AB46" s="155"/>
      <c r="AC46" s="155"/>
      <c r="AD46" s="71"/>
      <c r="AE46" s="155"/>
      <c r="AF46" s="155"/>
      <c r="AG46" s="155"/>
      <c r="AH46" s="155"/>
      <c r="AI46" s="155"/>
      <c r="AN46" s="131"/>
      <c r="AO46" s="131"/>
      <c r="AP46" s="131"/>
      <c r="AQ46" s="131"/>
      <c r="AR46" s="131"/>
      <c r="AS46" s="131"/>
      <c r="AT46" s="71"/>
      <c r="AU46" s="110"/>
      <c r="AW46" s="144"/>
      <c r="AY46" s="129"/>
    </row>
    <row r="47" spans="1:52">
      <c r="A47" s="147"/>
      <c r="B47" s="147"/>
      <c r="C47" s="162"/>
      <c r="D47" s="147"/>
      <c r="E47" s="147"/>
      <c r="F47" s="147"/>
      <c r="G47" s="147"/>
      <c r="H47" s="147"/>
      <c r="I47" s="126"/>
      <c r="K47" s="128"/>
      <c r="L47" s="128"/>
      <c r="M47" s="128"/>
      <c r="N47" s="150"/>
      <c r="P47" s="150"/>
      <c r="R47" s="150"/>
      <c r="T47" s="150"/>
      <c r="U47" s="159"/>
      <c r="V47" s="150"/>
      <c r="W47" s="150"/>
      <c r="X47" s="150"/>
      <c r="Y47" s="154"/>
      <c r="Z47" s="155"/>
      <c r="AA47" s="155"/>
      <c r="AB47" s="155"/>
      <c r="AC47" s="155"/>
      <c r="AD47" s="71"/>
      <c r="AE47" s="155"/>
      <c r="AF47" s="155"/>
      <c r="AG47" s="155"/>
      <c r="AH47" s="155"/>
      <c r="AI47" s="155"/>
      <c r="AN47" s="131"/>
      <c r="AO47" s="131"/>
      <c r="AP47" s="131"/>
      <c r="AQ47" s="131"/>
      <c r="AR47" s="131"/>
      <c r="AS47" s="131"/>
      <c r="AT47" s="71"/>
      <c r="AU47" s="110"/>
      <c r="AW47" s="144"/>
      <c r="AY47" s="129"/>
    </row>
    <row r="48" spans="1:52">
      <c r="A48" s="147"/>
      <c r="B48" s="147"/>
      <c r="C48" s="147"/>
      <c r="D48" s="147"/>
      <c r="E48" s="147"/>
      <c r="F48" s="147"/>
      <c r="G48" s="147"/>
      <c r="H48" s="147"/>
      <c r="I48" s="126"/>
      <c r="K48" s="128"/>
      <c r="L48" s="128"/>
      <c r="M48" s="128"/>
      <c r="N48" s="150"/>
      <c r="P48" s="150"/>
      <c r="R48" s="150"/>
      <c r="T48" s="150"/>
      <c r="U48" s="159"/>
      <c r="V48" s="150"/>
      <c r="W48" s="150"/>
      <c r="X48" s="150"/>
      <c r="Y48" s="161"/>
      <c r="Z48" s="155"/>
      <c r="AA48" s="155"/>
      <c r="AB48" s="155"/>
      <c r="AC48" s="155"/>
      <c r="AD48" s="71"/>
      <c r="AE48" s="155"/>
      <c r="AF48" s="155"/>
      <c r="AG48" s="155"/>
      <c r="AH48" s="155"/>
      <c r="AI48" s="155"/>
      <c r="AN48" s="131"/>
      <c r="AO48" s="131"/>
      <c r="AP48" s="131"/>
      <c r="AQ48" s="131"/>
      <c r="AR48" s="131"/>
      <c r="AS48" s="131"/>
      <c r="AT48" s="71"/>
      <c r="AU48" s="110"/>
      <c r="AW48" s="144"/>
      <c r="AY48" s="129"/>
    </row>
    <row r="49" spans="1:51">
      <c r="A49" s="147"/>
      <c r="B49" s="147"/>
      <c r="C49" s="147"/>
      <c r="D49" s="147"/>
      <c r="E49" s="147"/>
      <c r="F49" s="147"/>
      <c r="G49" s="147"/>
      <c r="H49" s="147"/>
      <c r="I49" s="126"/>
      <c r="K49" s="128"/>
      <c r="L49" s="128"/>
      <c r="M49" s="128"/>
      <c r="N49" s="150"/>
      <c r="P49" s="150"/>
      <c r="R49" s="150"/>
      <c r="T49" s="150"/>
      <c r="U49" s="159"/>
      <c r="V49" s="150"/>
      <c r="W49" s="150"/>
      <c r="X49" s="150"/>
      <c r="Y49" s="154"/>
      <c r="Z49" s="155"/>
      <c r="AA49" s="155"/>
      <c r="AB49" s="155"/>
      <c r="AC49" s="155"/>
      <c r="AD49" s="71"/>
      <c r="AE49" s="155"/>
      <c r="AF49" s="155"/>
      <c r="AG49" s="155"/>
      <c r="AH49" s="155"/>
      <c r="AI49" s="155"/>
      <c r="AN49" s="131"/>
      <c r="AO49" s="131"/>
      <c r="AP49" s="131"/>
      <c r="AQ49" s="131"/>
      <c r="AR49" s="131"/>
      <c r="AS49" s="131"/>
      <c r="AT49" s="71"/>
      <c r="AU49" s="110"/>
      <c r="AW49" s="144"/>
      <c r="AY49" s="129"/>
    </row>
    <row r="50" spans="1:51">
      <c r="A50" s="140"/>
      <c r="B50" s="140"/>
      <c r="C50" s="140"/>
      <c r="D50" s="140"/>
      <c r="E50" s="140"/>
      <c r="F50" s="140"/>
      <c r="G50" s="140"/>
      <c r="H50" s="140"/>
      <c r="I50" s="126"/>
      <c r="K50" s="128"/>
      <c r="L50" s="128"/>
      <c r="M50" s="128"/>
      <c r="U50" s="129"/>
      <c r="Y50" s="163"/>
      <c r="Z50" s="155"/>
      <c r="AA50" s="155"/>
      <c r="AB50" s="155"/>
      <c r="AC50" s="155"/>
      <c r="AD50" s="71"/>
      <c r="AE50" s="155"/>
      <c r="AF50" s="155"/>
      <c r="AG50" s="155"/>
      <c r="AH50" s="155"/>
      <c r="AI50" s="155"/>
      <c r="AO50" s="131"/>
      <c r="AP50" s="131"/>
      <c r="AQ50" s="131"/>
      <c r="AR50" s="131"/>
      <c r="AS50" s="131"/>
      <c r="AT50" s="71"/>
      <c r="AU50" s="110"/>
    </row>
    <row r="51" spans="1:51">
      <c r="A51" s="140"/>
      <c r="B51" s="140"/>
      <c r="C51" s="140"/>
      <c r="D51" s="140"/>
      <c r="E51" s="140"/>
      <c r="F51" s="140"/>
      <c r="G51" s="140"/>
      <c r="H51" s="140"/>
      <c r="I51" s="126"/>
      <c r="K51" s="128"/>
      <c r="L51" s="128"/>
      <c r="M51" s="128"/>
      <c r="U51" s="129"/>
      <c r="Y51" s="164"/>
      <c r="Z51" s="155"/>
      <c r="AA51" s="155"/>
      <c r="AB51" s="155"/>
      <c r="AC51" s="155"/>
      <c r="AD51" s="155"/>
      <c r="AE51" s="155"/>
      <c r="AF51" s="155"/>
      <c r="AG51" s="155"/>
      <c r="AH51" s="155"/>
      <c r="AI51" s="155"/>
      <c r="AO51" s="131"/>
      <c r="AP51" s="131"/>
      <c r="AQ51" s="131"/>
      <c r="AR51" s="131"/>
      <c r="AS51" s="131"/>
      <c r="AT51" s="131"/>
      <c r="AV51" s="129"/>
    </row>
    <row r="52" spans="1:51">
      <c r="A52" s="140"/>
      <c r="B52" s="140"/>
      <c r="C52" s="140"/>
      <c r="D52" s="140"/>
      <c r="E52" s="140"/>
      <c r="F52" s="140"/>
      <c r="G52" s="140"/>
      <c r="H52" s="140"/>
      <c r="I52" s="126"/>
      <c r="K52" s="128"/>
      <c r="L52" s="128"/>
      <c r="M52" s="128"/>
      <c r="O52" s="129"/>
      <c r="Q52" s="128"/>
      <c r="S52" s="129"/>
      <c r="U52" s="129"/>
      <c r="Y52" s="163"/>
      <c r="AO52" s="131"/>
      <c r="AP52" s="131"/>
      <c r="AQ52" s="131"/>
      <c r="AR52" s="131"/>
      <c r="AS52" s="131"/>
      <c r="AT52" s="131"/>
    </row>
    <row r="53" spans="1:51">
      <c r="A53" s="140"/>
      <c r="B53" s="140"/>
      <c r="C53" s="140"/>
      <c r="D53" s="140"/>
      <c r="E53" s="140"/>
      <c r="F53" s="140"/>
      <c r="G53" s="140"/>
      <c r="H53" s="140"/>
      <c r="I53" s="128"/>
      <c r="J53" s="128"/>
      <c r="K53" s="128"/>
      <c r="O53" s="129"/>
      <c r="Q53" s="128"/>
      <c r="S53" s="129"/>
      <c r="Y53" s="164"/>
    </row>
    <row r="54" spans="1:51">
      <c r="A54" s="140"/>
      <c r="B54" s="140"/>
      <c r="C54" s="140"/>
      <c r="D54" s="140"/>
      <c r="E54" s="140"/>
      <c r="F54" s="140"/>
      <c r="G54" s="140"/>
      <c r="H54" s="140"/>
      <c r="I54" s="140"/>
      <c r="J54" s="140"/>
      <c r="K54" s="140"/>
      <c r="Q54" s="140"/>
      <c r="Y54" s="163"/>
    </row>
    <row r="55" spans="1:51" ht="42.75">
      <c r="C55" s="165"/>
      <c r="D55" s="140"/>
      <c r="E55" s="140"/>
      <c r="F55" s="140"/>
      <c r="G55" s="165"/>
      <c r="I55" s="95"/>
      <c r="J55" s="95"/>
      <c r="K55" s="95"/>
      <c r="L55" s="95"/>
      <c r="M55" s="95"/>
      <c r="N55" s="95"/>
      <c r="O55" s="95"/>
      <c r="P55" s="84"/>
      <c r="Q55" s="84"/>
      <c r="R55" s="84"/>
      <c r="S55" s="84"/>
      <c r="T55" s="84"/>
      <c r="U55" s="84"/>
      <c r="Y55" s="164"/>
    </row>
    <row r="56" spans="1:51">
      <c r="C56" s="128"/>
      <c r="D56" s="140"/>
      <c r="E56" s="140"/>
      <c r="F56" s="140"/>
      <c r="G56" s="134"/>
      <c r="K56" s="152"/>
      <c r="L56" s="152"/>
      <c r="M56" s="152"/>
      <c r="N56" s="152"/>
      <c r="O56" s="152"/>
      <c r="P56" s="152"/>
      <c r="Q56" s="152"/>
      <c r="R56" s="152"/>
      <c r="S56" s="152"/>
      <c r="T56" s="152"/>
      <c r="U56" s="152"/>
      <c r="Y56" s="163"/>
    </row>
    <row r="57" spans="1:51">
      <c r="C57" s="165"/>
      <c r="D57" s="140"/>
      <c r="E57" s="140"/>
      <c r="F57" s="140"/>
      <c r="G57" s="165"/>
      <c r="K57" s="71"/>
      <c r="M57" s="166"/>
      <c r="O57" s="129"/>
      <c r="Q57" s="140"/>
      <c r="Y57" s="163"/>
    </row>
    <row r="58" spans="1:51">
      <c r="C58" s="128"/>
      <c r="D58" s="140"/>
      <c r="E58" s="140"/>
      <c r="F58" s="140"/>
      <c r="G58" s="134"/>
      <c r="K58" s="71"/>
      <c r="M58" s="166"/>
      <c r="O58" s="129"/>
      <c r="Q58" s="140"/>
      <c r="Y58" s="164"/>
    </row>
    <row r="59" spans="1:51">
      <c r="C59" s="165"/>
      <c r="D59" s="140"/>
      <c r="E59" s="140"/>
      <c r="F59" s="140"/>
      <c r="G59" s="165"/>
      <c r="K59" s="71"/>
      <c r="M59" s="166"/>
      <c r="O59" s="129"/>
      <c r="Q59" s="140"/>
      <c r="Y59" s="164"/>
    </row>
    <row r="60" spans="1:51">
      <c r="C60" s="128"/>
      <c r="D60" s="140"/>
      <c r="E60" s="140"/>
      <c r="F60" s="140"/>
      <c r="G60" s="134"/>
      <c r="K60" s="71"/>
      <c r="M60" s="166"/>
      <c r="O60" s="129"/>
      <c r="Q60" s="140"/>
      <c r="Y60" s="163"/>
    </row>
    <row r="61" spans="1:51">
      <c r="C61" s="165"/>
      <c r="D61" s="140"/>
      <c r="E61" s="140"/>
      <c r="F61" s="140"/>
      <c r="G61" s="165"/>
      <c r="Q61" s="140"/>
      <c r="Y61" s="164"/>
    </row>
    <row r="62" spans="1:51" ht="39.75">
      <c r="C62" s="128"/>
      <c r="E62" s="167"/>
      <c r="G62" s="134"/>
      <c r="Q62" s="140"/>
      <c r="Y62" s="163"/>
    </row>
    <row r="63" spans="1:51">
      <c r="C63" s="165"/>
      <c r="E63" s="168"/>
      <c r="G63" s="165"/>
      <c r="Q63" s="140"/>
      <c r="Y63" s="163"/>
    </row>
    <row r="64" spans="1:51" ht="39.75">
      <c r="C64" s="128"/>
      <c r="E64" s="167"/>
      <c r="G64" s="134"/>
      <c r="Q64" s="140"/>
      <c r="Y64" s="164"/>
    </row>
    <row r="65" spans="3:25">
      <c r="C65" s="165"/>
      <c r="E65" s="168"/>
      <c r="G65" s="165"/>
      <c r="Q65" s="140"/>
      <c r="Y65" s="163"/>
    </row>
    <row r="66" spans="3:25" ht="39.75">
      <c r="C66" s="128"/>
      <c r="E66" s="167"/>
      <c r="G66" s="134"/>
      <c r="Q66" s="140"/>
      <c r="Y66" s="164"/>
    </row>
    <row r="67" spans="3:25">
      <c r="C67" s="165"/>
      <c r="E67" s="168"/>
      <c r="G67" s="165"/>
      <c r="Q67" s="140"/>
      <c r="Y67" s="163"/>
    </row>
    <row r="68" spans="3:25">
      <c r="C68" s="128"/>
      <c r="G68" s="134"/>
      <c r="Q68" s="140"/>
      <c r="Y68" s="164"/>
    </row>
    <row r="69" spans="3:25">
      <c r="Q69" s="140"/>
      <c r="Y69" s="164"/>
    </row>
    <row r="70" spans="3:25">
      <c r="Q70" s="140"/>
      <c r="Y70" s="163"/>
    </row>
    <row r="71" spans="3:25">
      <c r="Q71" s="140"/>
      <c r="Y71" s="163"/>
    </row>
    <row r="72" spans="3:25">
      <c r="Q72" s="140"/>
      <c r="Y72" s="164"/>
    </row>
    <row r="73" spans="3:25">
      <c r="Q73" s="140"/>
      <c r="Y73" s="163"/>
    </row>
    <row r="74" spans="3:25">
      <c r="Q74" s="140"/>
      <c r="Y74" s="164"/>
    </row>
  </sheetData>
  <sortState xmlns:xlrd2="http://schemas.microsoft.com/office/spreadsheetml/2017/richdata2" ref="Y39:Y74">
    <sortCondition descending="1" ref="Y39:Y74"/>
  </sortState>
  <mergeCells count="21">
    <mergeCell ref="A2:Y2"/>
    <mergeCell ref="A3:Y3"/>
    <mergeCell ref="A4:Y4"/>
    <mergeCell ref="I9:O9"/>
    <mergeCell ref="A9:A11"/>
    <mergeCell ref="C10:C11"/>
    <mergeCell ref="E10:E11"/>
    <mergeCell ref="G10:G11"/>
    <mergeCell ref="C9:G9"/>
    <mergeCell ref="Y10:Y11"/>
    <mergeCell ref="Q10:Q11"/>
    <mergeCell ref="S10:S11"/>
    <mergeCell ref="V10:V11"/>
    <mergeCell ref="U10:U11"/>
    <mergeCell ref="W10:W11"/>
    <mergeCell ref="I10:K10"/>
    <mergeCell ref="I55:O55"/>
    <mergeCell ref="AB9:AK10"/>
    <mergeCell ref="AL9:AY10"/>
    <mergeCell ref="Q9:Y9"/>
    <mergeCell ref="M10:O10"/>
  </mergeCells>
  <pageMargins left="0.7" right="0.7" top="0.75" bottom="0.75" header="0.3" footer="0.3"/>
  <pageSetup paperSize="9" scale="2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DF125E-485D-4580-875E-749181E3DFBF}">
  <dimension ref="A2:AM17"/>
  <sheetViews>
    <sheetView rightToLeft="1" view="pageBreakPreview" zoomScale="55" zoomScaleNormal="100" zoomScaleSheetLayoutView="55" workbookViewId="0">
      <selection activeCell="A11" sqref="A11"/>
    </sheetView>
  </sheetViews>
  <sheetFormatPr defaultColWidth="9" defaultRowHeight="27.75"/>
  <cols>
    <col min="1" max="1" width="39.28515625" style="1" customWidth="1"/>
    <col min="2" max="2" width="0.42578125" style="1" customWidth="1"/>
    <col min="3" max="3" width="17.7109375" style="1" bestFit="1" customWidth="1"/>
    <col min="4" max="4" width="0.42578125" style="1" customWidth="1"/>
    <col min="5" max="5" width="14.42578125" style="1" bestFit="1" customWidth="1"/>
    <col min="6" max="6" width="0.5703125" style="1" customWidth="1"/>
    <col min="7" max="7" width="19.140625" style="1" bestFit="1" customWidth="1"/>
    <col min="8" max="8" width="0.28515625" style="1" customWidth="1"/>
    <col min="9" max="9" width="19.140625" style="1" bestFit="1" customWidth="1"/>
    <col min="10" max="10" width="0.42578125" style="1" customWidth="1"/>
    <col min="11" max="11" width="11.5703125" style="1" bestFit="1" customWidth="1"/>
    <col min="12" max="12" width="0.42578125" style="1" customWidth="1"/>
    <col min="13" max="13" width="11.5703125" style="1" bestFit="1" customWidth="1"/>
    <col min="14" max="14" width="0.42578125" style="1" customWidth="1"/>
    <col min="15" max="15" width="12.5703125" style="1" bestFit="1" customWidth="1"/>
    <col min="16" max="16" width="0.42578125" style="1" customWidth="1"/>
    <col min="17" max="17" width="24.42578125" style="1" bestFit="1" customWidth="1"/>
    <col min="18" max="18" width="0.5703125" style="1" customWidth="1"/>
    <col min="19" max="19" width="23.5703125" style="1" bestFit="1" customWidth="1"/>
    <col min="20" max="20" width="0.42578125" style="1" customWidth="1"/>
    <col min="21" max="21" width="21" style="1" bestFit="1" customWidth="1"/>
    <col min="22" max="22" width="0.5703125" style="1" customWidth="1"/>
    <col min="23" max="23" width="24.42578125" style="1" bestFit="1" customWidth="1"/>
    <col min="24" max="24" width="0.42578125" style="1" customWidth="1"/>
    <col min="25" max="25" width="13.42578125" style="1" bestFit="1" customWidth="1"/>
    <col min="26" max="26" width="0.5703125" style="1" customWidth="1"/>
    <col min="27" max="27" width="24.140625" style="1" bestFit="1" customWidth="1"/>
    <col min="28" max="28" width="0.85546875" style="1" customWidth="1"/>
    <col min="29" max="29" width="11" style="1" bestFit="1" customWidth="1"/>
    <col min="30" max="30" width="0.5703125" style="1" customWidth="1"/>
    <col min="31" max="31" width="23.5703125" style="1" bestFit="1" customWidth="1"/>
    <col min="32" max="32" width="0.28515625" style="1" customWidth="1"/>
    <col min="33" max="33" width="21.42578125" style="1" bestFit="1" customWidth="1"/>
    <col min="34" max="34" width="0.42578125" style="1" customWidth="1"/>
    <col min="35" max="35" width="23.5703125" style="1" bestFit="1" customWidth="1"/>
    <col min="36" max="36" width="0.42578125" style="1" customWidth="1"/>
    <col min="37" max="37" width="29.42578125" style="1" customWidth="1"/>
    <col min="38" max="38" width="0.28515625" style="1" customWidth="1"/>
    <col min="39" max="39" width="28.28515625" style="1" bestFit="1" customWidth="1"/>
    <col min="40" max="40" width="18" style="1" bestFit="1" customWidth="1"/>
    <col min="41" max="16384" width="9" style="1"/>
  </cols>
  <sheetData>
    <row r="2" spans="1:39" ht="30">
      <c r="A2" s="96" t="s">
        <v>51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  <c r="X2" s="96"/>
      <c r="Y2" s="96"/>
      <c r="Z2" s="96"/>
      <c r="AA2" s="96"/>
      <c r="AB2" s="96"/>
      <c r="AC2" s="96"/>
      <c r="AD2" s="96"/>
      <c r="AE2" s="96"/>
      <c r="AF2" s="96"/>
      <c r="AG2" s="96"/>
      <c r="AH2" s="96"/>
      <c r="AI2" s="96"/>
      <c r="AJ2" s="96"/>
      <c r="AK2" s="96"/>
    </row>
    <row r="3" spans="1:39" ht="30">
      <c r="A3" s="96" t="s">
        <v>69</v>
      </c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  <c r="V3" s="96"/>
      <c r="W3" s="96"/>
      <c r="X3" s="96"/>
      <c r="Y3" s="96"/>
      <c r="Z3" s="96"/>
      <c r="AA3" s="96"/>
      <c r="AB3" s="96"/>
      <c r="AC3" s="96"/>
      <c r="AD3" s="96"/>
      <c r="AE3" s="96"/>
      <c r="AF3" s="96"/>
      <c r="AG3" s="96"/>
      <c r="AH3" s="96"/>
      <c r="AI3" s="96"/>
      <c r="AJ3" s="96"/>
      <c r="AK3" s="96"/>
    </row>
    <row r="4" spans="1:39" ht="30">
      <c r="A4" s="96" t="s">
        <v>155</v>
      </c>
      <c r="B4" s="96"/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  <c r="U4" s="96"/>
      <c r="V4" s="96"/>
      <c r="W4" s="96"/>
      <c r="X4" s="96"/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</row>
    <row r="6" spans="1:39" ht="40.5">
      <c r="A6" s="11" t="s">
        <v>52</v>
      </c>
    </row>
    <row r="7" spans="1:39" ht="40.5">
      <c r="A7" s="98" t="s">
        <v>90</v>
      </c>
      <c r="B7" s="98"/>
      <c r="C7" s="98"/>
      <c r="D7" s="98"/>
      <c r="E7" s="98"/>
      <c r="F7" s="98"/>
      <c r="G7" s="98"/>
    </row>
    <row r="9" spans="1:39">
      <c r="A9" s="97" t="s">
        <v>148</v>
      </c>
      <c r="B9" s="97"/>
      <c r="C9" s="97"/>
      <c r="D9" s="97"/>
      <c r="E9" s="97"/>
      <c r="F9" s="97"/>
      <c r="G9" s="97"/>
      <c r="H9" s="97"/>
      <c r="I9" s="97"/>
      <c r="J9" s="97"/>
      <c r="K9" s="97"/>
      <c r="L9" s="97"/>
      <c r="M9" s="97"/>
      <c r="N9" s="97"/>
      <c r="O9" s="97"/>
      <c r="P9" s="97"/>
      <c r="Q9" s="97"/>
      <c r="R9" s="97"/>
      <c r="S9" s="97"/>
      <c r="U9" s="99" t="s">
        <v>2</v>
      </c>
      <c r="V9" s="99"/>
      <c r="W9" s="99"/>
      <c r="X9" s="99"/>
      <c r="Y9" s="99"/>
      <c r="Z9" s="99"/>
      <c r="AA9" s="99"/>
      <c r="AC9" s="99" t="s">
        <v>156</v>
      </c>
      <c r="AD9" s="99"/>
      <c r="AE9" s="99"/>
      <c r="AF9" s="99"/>
      <c r="AG9" s="99"/>
      <c r="AH9" s="99"/>
      <c r="AI9" s="99"/>
      <c r="AJ9" s="99"/>
      <c r="AK9" s="99"/>
    </row>
    <row r="10" spans="1:39" s="8" customFormat="1" ht="101.25">
      <c r="A10" s="12" t="s">
        <v>1</v>
      </c>
      <c r="B10" s="13"/>
      <c r="C10" s="14" t="s">
        <v>91</v>
      </c>
      <c r="D10" s="13"/>
      <c r="E10" s="14" t="s">
        <v>92</v>
      </c>
      <c r="F10" s="13"/>
      <c r="G10" s="14" t="s">
        <v>93</v>
      </c>
      <c r="H10" s="13"/>
      <c r="I10" s="14" t="s">
        <v>94</v>
      </c>
      <c r="J10" s="15"/>
      <c r="K10" s="14" t="s">
        <v>12</v>
      </c>
      <c r="L10" s="13"/>
      <c r="M10" s="14" t="s">
        <v>95</v>
      </c>
      <c r="N10" s="15"/>
      <c r="O10" s="14" t="s">
        <v>4</v>
      </c>
      <c r="P10" s="13"/>
      <c r="Q10" s="14" t="s">
        <v>5</v>
      </c>
      <c r="R10" s="31"/>
      <c r="S10" s="14" t="s">
        <v>6</v>
      </c>
      <c r="T10" s="13"/>
      <c r="U10" s="14" t="s">
        <v>4</v>
      </c>
      <c r="V10" s="12"/>
      <c r="W10" s="14" t="s">
        <v>5</v>
      </c>
      <c r="X10" s="12"/>
      <c r="Y10" s="14" t="s">
        <v>4</v>
      </c>
      <c r="Z10" s="13"/>
      <c r="AA10" s="14" t="s">
        <v>11</v>
      </c>
      <c r="AB10" s="13"/>
      <c r="AC10" s="14" t="s">
        <v>4</v>
      </c>
      <c r="AD10" s="13"/>
      <c r="AE10" s="14" t="s">
        <v>96</v>
      </c>
      <c r="AF10" s="13"/>
      <c r="AG10" s="14" t="s">
        <v>5</v>
      </c>
      <c r="AH10" s="13"/>
      <c r="AI10" s="14" t="s">
        <v>6</v>
      </c>
      <c r="AJ10" s="13"/>
      <c r="AK10" s="14" t="s">
        <v>10</v>
      </c>
      <c r="AM10" s="16"/>
    </row>
    <row r="11" spans="1:39">
      <c r="N11" s="17"/>
      <c r="O11" s="17"/>
      <c r="P11" s="17"/>
      <c r="Q11" s="17"/>
      <c r="R11" s="17"/>
      <c r="S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M11" s="17"/>
    </row>
    <row r="12" spans="1:39" ht="28.5" thickBot="1">
      <c r="O12" s="17">
        <f>SUM(O11:O11)</f>
        <v>0</v>
      </c>
      <c r="P12" s="18"/>
      <c r="Q12" s="19">
        <f>SUM(Q11:Q11)</f>
        <v>0</v>
      </c>
      <c r="R12" s="18"/>
      <c r="S12" s="19">
        <f>SUM(S11:S11)</f>
        <v>0</v>
      </c>
      <c r="T12" s="18"/>
      <c r="V12" s="18"/>
      <c r="W12" s="19">
        <f>SUM(W11:W11)</f>
        <v>0</v>
      </c>
      <c r="X12" s="18"/>
      <c r="Y12" s="17"/>
      <c r="Z12" s="18"/>
      <c r="AA12" s="19">
        <f>SUM(AA11:AA11)</f>
        <v>0</v>
      </c>
      <c r="AB12" s="18"/>
      <c r="AC12" s="18"/>
      <c r="AD12" s="18"/>
      <c r="AE12" s="18"/>
      <c r="AF12" s="18"/>
      <c r="AG12" s="18">
        <f>SUM(AG11:AG11)</f>
        <v>0</v>
      </c>
      <c r="AH12" s="18"/>
      <c r="AI12" s="18">
        <f>SUM(AI11:AI11)</f>
        <v>0</v>
      </c>
      <c r="AK12" s="18">
        <f>SUM(AK11:AK11)</f>
        <v>0</v>
      </c>
    </row>
    <row r="13" spans="1:39" ht="28.5" thickTop="1"/>
    <row r="14" spans="1:39">
      <c r="Q14" s="3"/>
      <c r="S14" s="3"/>
      <c r="Y14" s="17"/>
    </row>
    <row r="15" spans="1:39" ht="31.5">
      <c r="Q15" s="3"/>
      <c r="S15" s="3"/>
      <c r="W15" s="3"/>
      <c r="AA15" s="10"/>
    </row>
    <row r="16" spans="1:39">
      <c r="Q16" s="3"/>
      <c r="S16" s="3"/>
      <c r="W16" s="17"/>
      <c r="Y16" s="17"/>
      <c r="AA16" s="17"/>
    </row>
    <row r="17" spans="17:19">
      <c r="Q17" s="17"/>
      <c r="S17" s="17"/>
    </row>
  </sheetData>
  <mergeCells count="7">
    <mergeCell ref="A2:AK2"/>
    <mergeCell ref="A3:AK3"/>
    <mergeCell ref="A4:AK4"/>
    <mergeCell ref="A9:S9"/>
    <mergeCell ref="A7:G7"/>
    <mergeCell ref="U9:AA9"/>
    <mergeCell ref="AC9:AK9"/>
  </mergeCells>
  <pageMargins left="0.7" right="0.7" top="0.75" bottom="0.75" header="0.3" footer="0.3"/>
  <pageSetup scale="22" orientation="portrait" r:id="rId1"/>
  <colBreaks count="1" manualBreakCount="1">
    <brk id="38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T43"/>
  <sheetViews>
    <sheetView rightToLeft="1" view="pageBreakPreview" zoomScale="70" zoomScaleNormal="100" zoomScaleSheetLayoutView="70" workbookViewId="0">
      <selection activeCell="I16" sqref="I16"/>
    </sheetView>
  </sheetViews>
  <sheetFormatPr defaultColWidth="9.140625" defaultRowHeight="24.75"/>
  <cols>
    <col min="1" max="1" width="58.85546875" style="170" customWidth="1"/>
    <col min="2" max="2" width="1" style="170" customWidth="1"/>
    <col min="3" max="3" width="29.28515625" style="170" bestFit="1" customWidth="1"/>
    <col min="4" max="4" width="1" style="170" customWidth="1"/>
    <col min="5" max="5" width="29" style="170" bestFit="1" customWidth="1"/>
    <col min="6" max="6" width="1" style="170" customWidth="1"/>
    <col min="7" max="7" width="28.140625" style="170" bestFit="1" customWidth="1"/>
    <col min="8" max="8" width="1" style="170" customWidth="1"/>
    <col min="9" max="9" width="29.28515625" style="170" bestFit="1" customWidth="1"/>
    <col min="10" max="10" width="1" style="170" customWidth="1"/>
    <col min="11" max="11" width="15.7109375" style="172" customWidth="1"/>
    <col min="12" max="12" width="1" style="170" customWidth="1"/>
    <col min="13" max="13" width="16" style="170" customWidth="1"/>
    <col min="14" max="14" width="29.28515625" style="170" bestFit="1" customWidth="1"/>
    <col min="15" max="15" width="13.85546875" style="170" customWidth="1"/>
    <col min="16" max="16" width="27.140625" style="170" customWidth="1"/>
    <col min="17" max="17" width="29.140625" style="170" customWidth="1"/>
    <col min="18" max="18" width="12.5703125" style="170" customWidth="1"/>
    <col min="19" max="19" width="27.140625" style="170" customWidth="1"/>
    <col min="20" max="20" width="12.5703125" style="170" bestFit="1" customWidth="1"/>
    <col min="21" max="16384" width="9.140625" style="170"/>
  </cols>
  <sheetData>
    <row r="2" spans="1:20" ht="26.25">
      <c r="A2" s="169" t="str">
        <f>سهام!A2</f>
        <v>صندوق سرمایه‌گذاری آهنگ سهام کیان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</row>
    <row r="3" spans="1:20" ht="26.25">
      <c r="A3" s="169" t="str">
        <f>سهام!A3</f>
        <v>صورت وضعیت پرتفوی</v>
      </c>
      <c r="B3" s="169"/>
      <c r="C3" s="169"/>
      <c r="D3" s="169"/>
      <c r="E3" s="169"/>
      <c r="F3" s="169"/>
      <c r="G3" s="169"/>
      <c r="H3" s="169"/>
      <c r="I3" s="169"/>
      <c r="J3" s="169"/>
      <c r="K3" s="169"/>
    </row>
    <row r="4" spans="1:20" ht="26.25">
      <c r="A4" s="169" t="str">
        <f>سهام!A4</f>
        <v>برای ماه منتهی به 1403/12/30</v>
      </c>
      <c r="B4" s="169"/>
      <c r="C4" s="169"/>
      <c r="D4" s="169"/>
      <c r="E4" s="169"/>
      <c r="F4" s="169"/>
      <c r="G4" s="169"/>
      <c r="H4" s="169"/>
      <c r="I4" s="169"/>
      <c r="J4" s="169"/>
      <c r="K4" s="169"/>
    </row>
    <row r="5" spans="1:20" ht="26.25">
      <c r="C5" s="171"/>
      <c r="D5" s="171"/>
      <c r="E5" s="171"/>
    </row>
    <row r="6" spans="1:20" ht="33.75">
      <c r="A6" s="173" t="s">
        <v>54</v>
      </c>
      <c r="B6" s="173"/>
      <c r="C6" s="173"/>
      <c r="D6" s="173"/>
      <c r="E6" s="173"/>
      <c r="F6" s="173"/>
      <c r="G6" s="173"/>
      <c r="H6" s="173"/>
      <c r="I6" s="173"/>
      <c r="J6" s="173"/>
      <c r="K6" s="173"/>
      <c r="N6" s="120"/>
      <c r="O6" s="120"/>
      <c r="P6" s="174"/>
      <c r="Q6" s="174"/>
      <c r="R6" s="174"/>
      <c r="S6" s="120"/>
      <c r="T6" s="120"/>
    </row>
    <row r="7" spans="1:20" ht="32.25" customHeight="1" thickBot="1">
      <c r="A7" s="171" t="s">
        <v>14</v>
      </c>
      <c r="C7" s="175" t="str">
        <f>سهام!C9</f>
        <v>1403/11/30</v>
      </c>
      <c r="E7" s="176" t="s">
        <v>2</v>
      </c>
      <c r="F7" s="176" t="s">
        <v>2</v>
      </c>
      <c r="G7" s="176" t="s">
        <v>2</v>
      </c>
      <c r="I7" s="176" t="str">
        <f>سهام!Q9</f>
        <v>1403/12/30</v>
      </c>
      <c r="J7" s="176" t="s">
        <v>3</v>
      </c>
      <c r="K7" s="176" t="s">
        <v>3</v>
      </c>
      <c r="N7" s="120"/>
      <c r="O7" s="120"/>
      <c r="P7" s="174"/>
      <c r="Q7" s="174"/>
      <c r="R7" s="174"/>
      <c r="S7" s="120"/>
      <c r="T7" s="120"/>
    </row>
    <row r="8" spans="1:20" ht="52.5">
      <c r="A8" s="171" t="s">
        <v>14</v>
      </c>
      <c r="C8" s="177" t="s">
        <v>15</v>
      </c>
      <c r="E8" s="177" t="s">
        <v>16</v>
      </c>
      <c r="G8" s="177" t="s">
        <v>17</v>
      </c>
      <c r="I8" s="177" t="s">
        <v>15</v>
      </c>
      <c r="K8" s="178" t="s">
        <v>13</v>
      </c>
      <c r="N8" s="128"/>
      <c r="O8" s="128"/>
      <c r="P8" s="128"/>
      <c r="Q8" s="128"/>
      <c r="R8" s="128"/>
      <c r="S8" s="128"/>
      <c r="T8" s="128"/>
    </row>
    <row r="9" spans="1:20" ht="31.5">
      <c r="A9" s="179" t="s">
        <v>134</v>
      </c>
      <c r="B9" s="179"/>
      <c r="C9" s="128">
        <v>80080</v>
      </c>
      <c r="D9" s="128"/>
      <c r="E9" s="128">
        <v>0</v>
      </c>
      <c r="F9" s="128"/>
      <c r="G9" s="128">
        <v>0</v>
      </c>
      <c r="H9" s="128"/>
      <c r="I9" s="128">
        <v>80080</v>
      </c>
      <c r="J9" s="128"/>
      <c r="K9" s="130">
        <f>I9/'جمع درآمدها'!$J$6</f>
        <v>2.1160791678255805E-8</v>
      </c>
      <c r="M9" s="180"/>
      <c r="N9" s="128"/>
      <c r="O9" s="128"/>
      <c r="P9" s="128"/>
      <c r="Q9" s="128"/>
      <c r="R9" s="128"/>
      <c r="S9" s="128"/>
      <c r="T9" s="128"/>
    </row>
    <row r="10" spans="1:20" ht="31.5">
      <c r="A10" s="179" t="s">
        <v>108</v>
      </c>
      <c r="B10" s="179"/>
      <c r="C10" s="128">
        <v>141988749333</v>
      </c>
      <c r="D10" s="128"/>
      <c r="E10" s="128">
        <v>52940717836</v>
      </c>
      <c r="F10" s="128"/>
      <c r="G10" s="128">
        <v>187769288102</v>
      </c>
      <c r="H10" s="128"/>
      <c r="I10" s="128">
        <v>7160179067</v>
      </c>
      <c r="J10" s="128"/>
      <c r="K10" s="130">
        <f>I10/'جمع درآمدها'!$J$6</f>
        <v>1.8920461740234145E-3</v>
      </c>
      <c r="M10" s="180"/>
      <c r="N10" s="128"/>
      <c r="O10" s="128"/>
      <c r="P10" s="128"/>
      <c r="Q10" s="128"/>
      <c r="R10" s="128"/>
      <c r="S10" s="128"/>
      <c r="T10" s="128"/>
    </row>
    <row r="11" spans="1:20" ht="31.5">
      <c r="A11" s="179" t="s">
        <v>109</v>
      </c>
      <c r="B11" s="179"/>
      <c r="C11" s="128">
        <v>125751532</v>
      </c>
      <c r="D11" s="128"/>
      <c r="E11" s="128">
        <v>514681</v>
      </c>
      <c r="F11" s="128"/>
      <c r="G11" s="128">
        <v>0</v>
      </c>
      <c r="H11" s="128"/>
      <c r="I11" s="128">
        <v>126266213</v>
      </c>
      <c r="J11" s="128"/>
      <c r="K11" s="130">
        <f>I11/'جمع درآمدها'!$J$6</f>
        <v>3.3365297568622314E-5</v>
      </c>
      <c r="M11" s="180"/>
      <c r="N11" s="128"/>
      <c r="O11" s="128"/>
      <c r="P11" s="128"/>
      <c r="Q11" s="128"/>
      <c r="R11" s="128"/>
      <c r="S11" s="128"/>
      <c r="T11" s="128"/>
    </row>
    <row r="12" spans="1:20" ht="31.5">
      <c r="A12" s="179" t="s">
        <v>110</v>
      </c>
      <c r="B12" s="179"/>
      <c r="C12" s="128">
        <v>1021877</v>
      </c>
      <c r="D12" s="128"/>
      <c r="E12" s="128">
        <v>4182</v>
      </c>
      <c r="F12" s="128"/>
      <c r="G12" s="128">
        <v>0</v>
      </c>
      <c r="H12" s="128"/>
      <c r="I12" s="128">
        <v>1026059</v>
      </c>
      <c r="J12" s="128"/>
      <c r="K12" s="130">
        <f>I12/'جمع درآمدها'!$J$6</f>
        <v>2.7113162772976366E-7</v>
      </c>
      <c r="M12" s="180"/>
      <c r="N12" s="128"/>
      <c r="O12" s="128"/>
      <c r="P12" s="128"/>
      <c r="Q12" s="128"/>
      <c r="R12" s="128"/>
      <c r="S12" s="128"/>
      <c r="T12" s="128"/>
    </row>
    <row r="13" spans="1:20" ht="31.5">
      <c r="A13" s="179" t="s">
        <v>135</v>
      </c>
      <c r="B13" s="179"/>
      <c r="C13" s="128">
        <v>1162095</v>
      </c>
      <c r="D13" s="128"/>
      <c r="E13" s="128">
        <v>4763</v>
      </c>
      <c r="F13" s="128"/>
      <c r="G13" s="128">
        <v>0</v>
      </c>
      <c r="H13" s="128"/>
      <c r="I13" s="128">
        <v>1166858</v>
      </c>
      <c r="J13" s="128"/>
      <c r="K13" s="130">
        <f>I13/'جمع درآمدها'!$J$6</f>
        <v>3.083371510502774E-7</v>
      </c>
      <c r="M13" s="180"/>
      <c r="N13" s="128"/>
      <c r="O13" s="128"/>
      <c r="P13" s="128"/>
      <c r="Q13" s="128"/>
      <c r="R13" s="128"/>
      <c r="S13" s="128"/>
      <c r="T13" s="128"/>
    </row>
    <row r="14" spans="1:20" ht="31.5">
      <c r="A14" s="179" t="s">
        <v>111</v>
      </c>
      <c r="B14" s="179"/>
      <c r="C14" s="128">
        <v>2127525</v>
      </c>
      <c r="D14" s="128"/>
      <c r="E14" s="128">
        <v>1008707</v>
      </c>
      <c r="F14" s="128"/>
      <c r="G14" s="128">
        <v>0</v>
      </c>
      <c r="H14" s="128"/>
      <c r="I14" s="128">
        <v>3136232</v>
      </c>
      <c r="J14" s="128"/>
      <c r="K14" s="130">
        <f>I14/'جمع درآمدها'!$J$6</f>
        <v>8.2873566441907547E-7</v>
      </c>
      <c r="M14" s="180"/>
      <c r="N14" s="128"/>
      <c r="O14" s="128"/>
      <c r="P14" s="128"/>
      <c r="Q14" s="128"/>
      <c r="R14" s="128"/>
      <c r="S14" s="128"/>
      <c r="T14" s="128"/>
    </row>
    <row r="15" spans="1:20" ht="32.25" thickBot="1">
      <c r="C15" s="181">
        <f>SUM(C9:C14)</f>
        <v>142118892442</v>
      </c>
      <c r="D15" s="179"/>
      <c r="E15" s="181">
        <f>SUM(E9:E14)</f>
        <v>52942250169</v>
      </c>
      <c r="F15" s="179"/>
      <c r="G15" s="182">
        <f>SUM(G9:G14)</f>
        <v>187769288102</v>
      </c>
      <c r="H15" s="179"/>
      <c r="I15" s="182">
        <f>SUM(I9:I14)</f>
        <v>7291854509</v>
      </c>
      <c r="J15" s="179"/>
      <c r="K15" s="69">
        <f>SUM(K9:K14)</f>
        <v>1.9268408368269142E-3</v>
      </c>
      <c r="N15" s="128"/>
    </row>
    <row r="16" spans="1:20" ht="32.25" thickTop="1">
      <c r="E16" s="183"/>
      <c r="N16" s="128"/>
    </row>
    <row r="17" spans="3:14" ht="31.5">
      <c r="C17" s="184"/>
      <c r="E17" s="184"/>
      <c r="G17" s="184"/>
      <c r="I17" s="184"/>
      <c r="K17" s="170"/>
      <c r="N17" s="128"/>
    </row>
    <row r="18" spans="3:14">
      <c r="C18" s="184"/>
      <c r="D18" s="184"/>
      <c r="E18" s="184"/>
      <c r="F18" s="184"/>
      <c r="G18" s="184"/>
      <c r="H18" s="184"/>
      <c r="I18" s="184"/>
      <c r="K18" s="170"/>
    </row>
    <row r="19" spans="3:14">
      <c r="K19" s="170"/>
    </row>
    <row r="20" spans="3:14" s="185" customFormat="1" ht="31.5"/>
    <row r="21" spans="3:14">
      <c r="K21" s="170"/>
    </row>
    <row r="22" spans="3:14">
      <c r="K22" s="170"/>
    </row>
    <row r="23" spans="3:14">
      <c r="K23" s="170"/>
    </row>
    <row r="24" spans="3:14">
      <c r="K24" s="170"/>
    </row>
    <row r="25" spans="3:14">
      <c r="K25" s="170"/>
    </row>
    <row r="26" spans="3:14">
      <c r="K26" s="170"/>
    </row>
    <row r="27" spans="3:14">
      <c r="K27" s="170"/>
    </row>
    <row r="28" spans="3:14">
      <c r="K28" s="170"/>
    </row>
    <row r="29" spans="3:14">
      <c r="K29" s="170"/>
    </row>
    <row r="30" spans="3:14">
      <c r="E30" s="183"/>
    </row>
    <row r="31" spans="3:14">
      <c r="E31" s="183"/>
    </row>
    <row r="32" spans="3:14">
      <c r="E32" s="183"/>
    </row>
    <row r="33" spans="5:5">
      <c r="E33" s="183"/>
    </row>
    <row r="34" spans="5:5">
      <c r="E34" s="183"/>
    </row>
    <row r="35" spans="5:5">
      <c r="E35" s="183"/>
    </row>
    <row r="36" spans="5:5">
      <c r="E36" s="183"/>
    </row>
    <row r="37" spans="5:5">
      <c r="E37" s="183"/>
    </row>
    <row r="38" spans="5:5">
      <c r="E38" s="183"/>
    </row>
    <row r="39" spans="5:5">
      <c r="E39" s="183"/>
    </row>
    <row r="40" spans="5:5">
      <c r="E40" s="183"/>
    </row>
    <row r="41" spans="5:5">
      <c r="E41" s="183"/>
    </row>
    <row r="42" spans="5:5">
      <c r="E42" s="183"/>
    </row>
    <row r="43" spans="5:5">
      <c r="E43" s="183"/>
    </row>
  </sheetData>
  <mergeCells count="11">
    <mergeCell ref="N6:O7"/>
    <mergeCell ref="P6:R7"/>
    <mergeCell ref="S6:T7"/>
    <mergeCell ref="A2:K2"/>
    <mergeCell ref="A3:K3"/>
    <mergeCell ref="A4:K4"/>
    <mergeCell ref="A7:A8"/>
    <mergeCell ref="I7:K7"/>
    <mergeCell ref="C5:E5"/>
    <mergeCell ref="E7:G7"/>
    <mergeCell ref="A6:K6"/>
  </mergeCells>
  <pageMargins left="0.7" right="0.7" top="0.75" bottom="0.75" header="0.3" footer="0.3"/>
  <pageSetup paperSize="9" scale="6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Q40"/>
  <sheetViews>
    <sheetView rightToLeft="1" view="pageBreakPreview" zoomScale="90" zoomScaleNormal="100" zoomScaleSheetLayoutView="90" workbookViewId="0">
      <selection activeCell="J5" sqref="J5"/>
    </sheetView>
  </sheetViews>
  <sheetFormatPr defaultColWidth="9.140625" defaultRowHeight="27.75"/>
  <cols>
    <col min="1" max="1" width="60.28515625" style="1" bestFit="1" customWidth="1"/>
    <col min="2" max="2" width="1" style="1" customWidth="1"/>
    <col min="3" max="3" width="27.28515625" style="5" bestFit="1" customWidth="1"/>
    <col min="4" max="4" width="1" style="1" customWidth="1"/>
    <col min="5" max="5" width="35.42578125" style="1" bestFit="1" customWidth="1"/>
    <col min="6" max="6" width="1" style="1" customWidth="1"/>
    <col min="7" max="7" width="25" style="1" bestFit="1" customWidth="1"/>
    <col min="8" max="8" width="1" style="1" customWidth="1"/>
    <col min="9" max="9" width="25.5703125" style="1" customWidth="1"/>
    <col min="10" max="10" width="37.42578125" style="1" customWidth="1"/>
    <col min="11" max="11" width="21.85546875" style="1" bestFit="1" customWidth="1"/>
    <col min="12" max="12" width="9.140625" style="1"/>
    <col min="13" max="13" width="22.85546875" style="1" bestFit="1" customWidth="1"/>
    <col min="14" max="14" width="3.85546875" style="1" customWidth="1"/>
    <col min="15" max="15" width="22.85546875" style="1" bestFit="1" customWidth="1"/>
    <col min="16" max="16" width="20" style="1" bestFit="1" customWidth="1"/>
    <col min="17" max="17" width="12.7109375" style="1" customWidth="1"/>
    <col min="18" max="16384" width="9.140625" style="1"/>
  </cols>
  <sheetData>
    <row r="2" spans="1:17" ht="30">
      <c r="A2" s="100" t="s">
        <v>51</v>
      </c>
      <c r="B2" s="100"/>
      <c r="C2" s="100"/>
      <c r="D2" s="100"/>
      <c r="E2" s="100"/>
      <c r="F2" s="100"/>
      <c r="G2" s="100"/>
      <c r="H2" s="100"/>
      <c r="I2" s="100"/>
      <c r="J2" s="3"/>
    </row>
    <row r="3" spans="1:17" ht="30">
      <c r="A3" s="100" t="s">
        <v>18</v>
      </c>
      <c r="B3" s="100" t="s">
        <v>18</v>
      </c>
      <c r="C3" s="100"/>
      <c r="D3" s="100"/>
      <c r="E3" s="100" t="s">
        <v>18</v>
      </c>
      <c r="F3" s="100" t="s">
        <v>18</v>
      </c>
      <c r="G3" s="100" t="s">
        <v>18</v>
      </c>
      <c r="H3" s="100"/>
      <c r="I3" s="100"/>
      <c r="J3" s="3"/>
    </row>
    <row r="4" spans="1:17" ht="30">
      <c r="A4" s="100" t="str">
        <f>سهام!A4</f>
        <v>برای ماه منتهی به 1403/12/30</v>
      </c>
      <c r="B4" s="100" t="s">
        <v>0</v>
      </c>
      <c r="C4" s="100"/>
      <c r="D4" s="100"/>
      <c r="E4" s="100" t="s">
        <v>0</v>
      </c>
      <c r="F4" s="100" t="s">
        <v>0</v>
      </c>
      <c r="G4" s="100" t="s">
        <v>0</v>
      </c>
      <c r="H4" s="100"/>
      <c r="I4" s="100"/>
      <c r="J4" s="3"/>
    </row>
    <row r="5" spans="1:17" ht="33.75">
      <c r="A5" s="32"/>
      <c r="B5" s="32"/>
      <c r="C5" s="32"/>
      <c r="D5" s="32"/>
      <c r="E5" s="32"/>
      <c r="F5" s="32"/>
      <c r="G5" s="32"/>
      <c r="H5" s="32"/>
      <c r="I5" s="32"/>
      <c r="J5" s="9">
        <v>1025190584803</v>
      </c>
      <c r="K5" s="35" t="s">
        <v>88</v>
      </c>
    </row>
    <row r="6" spans="1:17" ht="33.75">
      <c r="A6" s="101" t="s">
        <v>56</v>
      </c>
      <c r="B6" s="101"/>
      <c r="C6" s="101"/>
      <c r="D6" s="101"/>
      <c r="E6" s="101"/>
      <c r="F6" s="101"/>
      <c r="G6" s="101"/>
      <c r="J6" s="9">
        <v>3784357467225</v>
      </c>
      <c r="K6" s="35" t="s">
        <v>77</v>
      </c>
    </row>
    <row r="7" spans="1:17" ht="28.5">
      <c r="A7" s="37"/>
      <c r="B7" s="37"/>
      <c r="C7" s="102" t="s">
        <v>159</v>
      </c>
      <c r="D7" s="102"/>
      <c r="E7" s="102"/>
      <c r="F7" s="102"/>
      <c r="G7" s="102"/>
      <c r="H7" s="102"/>
      <c r="I7" s="102"/>
      <c r="J7" s="3"/>
    </row>
    <row r="8" spans="1:17" ht="64.5" customHeight="1" thickBot="1">
      <c r="A8" s="38" t="s">
        <v>22</v>
      </c>
      <c r="C8" s="38" t="s">
        <v>55</v>
      </c>
      <c r="E8" s="38" t="s">
        <v>15</v>
      </c>
      <c r="G8" s="38" t="s">
        <v>40</v>
      </c>
      <c r="I8" s="65" t="s">
        <v>10</v>
      </c>
      <c r="J8" s="39"/>
      <c r="K8" s="39"/>
      <c r="L8" s="39"/>
      <c r="M8" s="39"/>
      <c r="N8" s="39"/>
      <c r="O8" s="39"/>
      <c r="P8" s="39"/>
      <c r="Q8" s="39"/>
    </row>
    <row r="9" spans="1:17" ht="31.5" customHeight="1">
      <c r="A9" s="58" t="s">
        <v>114</v>
      </c>
      <c r="B9" s="58"/>
      <c r="C9" s="59" t="s">
        <v>122</v>
      </c>
      <c r="E9" s="55">
        <f>'سرمایه‌گذاری در سهام '!S49</f>
        <v>1002823906325</v>
      </c>
      <c r="F9" s="53"/>
      <c r="G9" s="56">
        <f>E9/$E$12</f>
        <v>0.99591573287518709</v>
      </c>
      <c r="H9" s="57"/>
      <c r="I9" s="56">
        <f>E9/$J$6</f>
        <v>0.2649918552911843</v>
      </c>
      <c r="J9" s="39"/>
      <c r="L9" s="39"/>
      <c r="M9" s="39"/>
      <c r="N9" s="39"/>
      <c r="O9" s="39"/>
      <c r="P9" s="39"/>
      <c r="Q9" s="39"/>
    </row>
    <row r="10" spans="1:17">
      <c r="A10" s="58" t="s">
        <v>115</v>
      </c>
      <c r="B10" s="58"/>
      <c r="C10" s="59" t="s">
        <v>123</v>
      </c>
      <c r="E10" s="55">
        <f>'درآمد سپرده بانکی '!G15</f>
        <v>717080335</v>
      </c>
      <c r="F10" s="53"/>
      <c r="G10" s="56">
        <f t="shared" ref="G10:G11" si="0">E10/$E$12</f>
        <v>7.121405691045263E-4</v>
      </c>
      <c r="H10" s="57"/>
      <c r="I10" s="56">
        <f t="shared" ref="I10:I11" si="1">E10/$J$6</f>
        <v>1.8948535945940168E-4</v>
      </c>
      <c r="J10" s="39"/>
      <c r="K10" s="39"/>
      <c r="L10" s="39"/>
      <c r="M10" s="39"/>
      <c r="N10" s="39"/>
      <c r="O10" s="39"/>
      <c r="P10" s="39"/>
      <c r="Q10" s="39"/>
    </row>
    <row r="11" spans="1:17">
      <c r="A11" s="58" t="s">
        <v>50</v>
      </c>
      <c r="B11" s="58"/>
      <c r="C11" s="59" t="s">
        <v>124</v>
      </c>
      <c r="E11" s="55">
        <f>'سایر درآمدها '!E12</f>
        <v>3395517325</v>
      </c>
      <c r="F11" s="53"/>
      <c r="G11" s="56">
        <f t="shared" si="0"/>
        <v>3.3721265557084042E-3</v>
      </c>
      <c r="H11" s="57"/>
      <c r="I11" s="56">
        <f t="shared" si="1"/>
        <v>8.9725068374417352E-4</v>
      </c>
      <c r="J11" s="39"/>
      <c r="K11" s="39"/>
      <c r="L11" s="39"/>
      <c r="M11" s="39"/>
      <c r="N11" s="39"/>
      <c r="O11" s="39"/>
      <c r="P11" s="39"/>
      <c r="Q11" s="39"/>
    </row>
    <row r="12" spans="1:17" ht="32.25" thickBot="1">
      <c r="C12" s="60"/>
      <c r="E12" s="68">
        <f>SUM(E9:E11)</f>
        <v>1006936503985</v>
      </c>
      <c r="F12" s="40"/>
      <c r="G12" s="54">
        <f>SUM(G9:G11)</f>
        <v>1</v>
      </c>
      <c r="H12" s="40"/>
      <c r="I12" s="54">
        <f>SUM(I9:I11)</f>
        <v>0.26607859133438788</v>
      </c>
      <c r="J12" s="39"/>
      <c r="K12" s="39"/>
      <c r="L12" s="39"/>
      <c r="M12" s="39"/>
      <c r="N12" s="39"/>
      <c r="O12" s="39"/>
      <c r="P12" s="39"/>
      <c r="Q12" s="39"/>
    </row>
    <row r="13" spans="1:17" ht="28.5" thickTop="1">
      <c r="E13" s="3"/>
      <c r="J13" s="39"/>
      <c r="K13" s="39"/>
      <c r="L13" s="39"/>
      <c r="M13" s="39"/>
      <c r="N13" s="39"/>
      <c r="O13" s="39"/>
      <c r="P13" s="39"/>
      <c r="Q13" s="39"/>
    </row>
    <row r="14" spans="1:17">
      <c r="B14" s="41"/>
      <c r="C14" s="39"/>
      <c r="D14" s="39"/>
      <c r="E14" s="39"/>
      <c r="F14" s="39"/>
      <c r="G14" s="39"/>
      <c r="H14" s="39"/>
      <c r="I14" s="39"/>
      <c r="J14" s="39"/>
    </row>
    <row r="15" spans="1:17" ht="27.75" customHeight="1">
      <c r="B15" s="3"/>
      <c r="C15" s="1"/>
      <c r="F15" s="33"/>
    </row>
    <row r="16" spans="1:17">
      <c r="B16" s="42"/>
      <c r="C16" s="1"/>
      <c r="F16" s="33"/>
    </row>
    <row r="17" spans="2:13">
      <c r="C17" s="1"/>
      <c r="F17" s="33"/>
    </row>
    <row r="18" spans="2:13">
      <c r="B18" s="3"/>
      <c r="C18" s="1"/>
      <c r="F18" s="33"/>
    </row>
    <row r="19" spans="2:13">
      <c r="I19" s="3"/>
      <c r="M19" s="33"/>
    </row>
    <row r="20" spans="2:13">
      <c r="G20" s="21"/>
      <c r="I20" s="3"/>
      <c r="M20" s="33"/>
    </row>
    <row r="21" spans="2:13">
      <c r="I21" s="17"/>
      <c r="M21" s="33"/>
    </row>
    <row r="22" spans="2:13">
      <c r="M22" s="33"/>
    </row>
    <row r="23" spans="2:13">
      <c r="M23" s="33"/>
    </row>
    <row r="24" spans="2:13" ht="28.5" customHeight="1">
      <c r="M24" s="33"/>
    </row>
    <row r="25" spans="2:13">
      <c r="M25" s="33"/>
    </row>
    <row r="26" spans="2:13">
      <c r="M26" s="33"/>
    </row>
    <row r="27" spans="2:13">
      <c r="M27" s="33"/>
    </row>
    <row r="28" spans="2:13">
      <c r="M28" s="33"/>
    </row>
    <row r="29" spans="2:13">
      <c r="M29" s="33"/>
    </row>
    <row r="30" spans="2:13">
      <c r="M30" s="33"/>
    </row>
    <row r="31" spans="2:13">
      <c r="M31" s="33"/>
    </row>
    <row r="32" spans="2:13">
      <c r="M32" s="33"/>
    </row>
    <row r="33" spans="13:13">
      <c r="M33" s="33"/>
    </row>
    <row r="34" spans="13:13">
      <c r="M34" s="33"/>
    </row>
    <row r="35" spans="13:13">
      <c r="M35" s="33"/>
    </row>
    <row r="36" spans="13:13">
      <c r="M36" s="33"/>
    </row>
    <row r="37" spans="13:13">
      <c r="M37" s="33"/>
    </row>
    <row r="38" spans="13:13">
      <c r="M38" s="33"/>
    </row>
    <row r="39" spans="13:13">
      <c r="M39" s="33"/>
    </row>
    <row r="40" spans="13:13">
      <c r="M40" s="33"/>
    </row>
  </sheetData>
  <mergeCells count="5">
    <mergeCell ref="A2:I2"/>
    <mergeCell ref="A3:I3"/>
    <mergeCell ref="A4:I4"/>
    <mergeCell ref="A6:G6"/>
    <mergeCell ref="C7:I7"/>
  </mergeCells>
  <phoneticPr fontId="49" type="noConversion"/>
  <pageMargins left="0.7" right="0.7" top="0.75" bottom="0.75" header="0.3" footer="0.3"/>
  <pageSetup paperSize="9" scale="4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AA77"/>
  <sheetViews>
    <sheetView rightToLeft="1" view="pageBreakPreview" zoomScale="40" zoomScaleNormal="91" zoomScaleSheetLayoutView="40" workbookViewId="0">
      <selection activeCell="M21" sqref="M21:M22"/>
    </sheetView>
  </sheetViews>
  <sheetFormatPr defaultColWidth="9.140625" defaultRowHeight="27.75"/>
  <cols>
    <col min="1" max="1" width="74.140625" style="196" bestFit="1" customWidth="1"/>
    <col min="2" max="2" width="1" style="196" customWidth="1"/>
    <col min="3" max="3" width="44.140625" style="41" bestFit="1" customWidth="1"/>
    <col min="4" max="4" width="1" style="41" customWidth="1"/>
    <col min="5" max="5" width="45.7109375" style="41" bestFit="1" customWidth="1"/>
    <col min="6" max="6" width="2.5703125" style="41" customWidth="1"/>
    <col min="7" max="7" width="44.28515625" style="41" bestFit="1" customWidth="1"/>
    <col min="8" max="8" width="1" style="41" customWidth="1"/>
    <col min="9" max="9" width="49.140625" style="41" bestFit="1" customWidth="1"/>
    <col min="10" max="10" width="1" style="196" customWidth="1"/>
    <col min="11" max="11" width="32.28515625" style="197" bestFit="1" customWidth="1"/>
    <col min="12" max="12" width="1" style="196" customWidth="1"/>
    <col min="13" max="13" width="44.28515625" style="196" bestFit="1" customWidth="1"/>
    <col min="14" max="14" width="1" style="196" customWidth="1"/>
    <col min="15" max="15" width="49.140625" style="196" bestFit="1" customWidth="1"/>
    <col min="16" max="16" width="1.5703125" style="196" customWidth="1"/>
    <col min="17" max="17" width="44" style="196" customWidth="1"/>
    <col min="18" max="18" width="1.28515625" style="196" customWidth="1"/>
    <col min="19" max="19" width="49.140625" style="196" bestFit="1" customWidth="1"/>
    <col min="20" max="20" width="1" style="196" customWidth="1"/>
    <col min="21" max="21" width="23.42578125" style="197" customWidth="1"/>
    <col min="22" max="22" width="1" style="196" customWidth="1"/>
    <col min="23" max="23" width="54.140625" style="196" bestFit="1" customWidth="1"/>
    <col min="24" max="24" width="45.140625" style="196" bestFit="1" customWidth="1"/>
    <col min="25" max="25" width="37.7109375" style="196" bestFit="1" customWidth="1"/>
    <col min="26" max="26" width="23" style="196" bestFit="1" customWidth="1"/>
    <col min="27" max="27" width="31.7109375" style="196" bestFit="1" customWidth="1"/>
    <col min="28" max="16384" width="9.140625" style="196"/>
  </cols>
  <sheetData>
    <row r="2" spans="1:25" s="187" customFormat="1" ht="78">
      <c r="A2" s="186" t="s">
        <v>51</v>
      </c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  <c r="O2" s="186"/>
      <c r="P2" s="186"/>
      <c r="Q2" s="186"/>
      <c r="R2" s="186"/>
      <c r="S2" s="186"/>
      <c r="T2" s="186"/>
      <c r="U2" s="186"/>
    </row>
    <row r="3" spans="1:25" s="187" customFormat="1" ht="78">
      <c r="A3" s="186" t="s">
        <v>18</v>
      </c>
      <c r="B3" s="186"/>
      <c r="C3" s="186"/>
      <c r="D3" s="186"/>
      <c r="E3" s="186"/>
      <c r="F3" s="186"/>
      <c r="G3" s="186"/>
      <c r="H3" s="186"/>
      <c r="I3" s="186"/>
      <c r="J3" s="186"/>
      <c r="K3" s="186"/>
      <c r="L3" s="186"/>
      <c r="M3" s="186"/>
      <c r="N3" s="186"/>
      <c r="O3" s="186"/>
      <c r="P3" s="186"/>
      <c r="Q3" s="186"/>
      <c r="R3" s="186"/>
      <c r="S3" s="186"/>
      <c r="T3" s="186"/>
      <c r="U3" s="186"/>
    </row>
    <row r="4" spans="1:25" s="187" customFormat="1" ht="78">
      <c r="A4" s="186" t="str">
        <f>'درآمد ناشی از فروش '!A4:Q4</f>
        <v>برای ماه منتهی به 1403/12/30</v>
      </c>
      <c r="B4" s="186"/>
      <c r="C4" s="186"/>
      <c r="D4" s="186"/>
      <c r="E4" s="186"/>
      <c r="F4" s="186"/>
      <c r="G4" s="186"/>
      <c r="H4" s="186"/>
      <c r="I4" s="186"/>
      <c r="J4" s="186"/>
      <c r="K4" s="186"/>
      <c r="L4" s="186"/>
      <c r="M4" s="186"/>
      <c r="N4" s="186"/>
      <c r="O4" s="186"/>
      <c r="P4" s="186"/>
      <c r="Q4" s="186"/>
      <c r="R4" s="186"/>
      <c r="S4" s="186"/>
      <c r="T4" s="186"/>
      <c r="U4" s="186"/>
    </row>
    <row r="5" spans="1:25" s="189" customFormat="1" ht="36">
      <c r="A5" s="188"/>
      <c r="B5" s="188"/>
      <c r="C5" s="73"/>
      <c r="D5" s="73"/>
      <c r="E5" s="73"/>
      <c r="F5" s="73"/>
      <c r="G5" s="73"/>
      <c r="H5" s="73"/>
      <c r="I5" s="73"/>
      <c r="J5" s="188"/>
      <c r="K5" s="188"/>
      <c r="L5" s="188"/>
      <c r="M5" s="188"/>
      <c r="N5" s="188"/>
      <c r="O5" s="188"/>
      <c r="P5" s="188"/>
      <c r="Q5" s="188"/>
      <c r="R5" s="188"/>
      <c r="S5" s="188"/>
      <c r="T5" s="188"/>
      <c r="U5" s="188"/>
    </row>
    <row r="6" spans="1:25" s="191" customFormat="1" ht="53.25">
      <c r="A6" s="190" t="s">
        <v>60</v>
      </c>
      <c r="B6" s="190"/>
      <c r="C6" s="190"/>
      <c r="D6" s="190"/>
      <c r="E6" s="190"/>
      <c r="F6" s="190"/>
      <c r="G6" s="190"/>
      <c r="H6" s="190"/>
      <c r="I6" s="190"/>
      <c r="J6" s="190"/>
      <c r="K6" s="190"/>
      <c r="L6" s="190"/>
      <c r="M6" s="190"/>
      <c r="N6" s="190"/>
      <c r="O6" s="190"/>
      <c r="P6" s="190"/>
      <c r="Q6" s="190"/>
      <c r="R6" s="190"/>
      <c r="S6" s="190"/>
      <c r="U6" s="192"/>
    </row>
    <row r="7" spans="1:25" ht="40.5">
      <c r="A7" s="193"/>
      <c r="B7" s="193"/>
      <c r="C7" s="74"/>
      <c r="D7" s="74"/>
      <c r="E7" s="74"/>
      <c r="F7" s="74"/>
      <c r="G7" s="74"/>
      <c r="H7" s="74"/>
      <c r="I7" s="74"/>
      <c r="J7" s="193"/>
      <c r="K7" s="194"/>
      <c r="L7" s="193"/>
      <c r="M7" s="193"/>
      <c r="N7" s="193"/>
      <c r="O7" s="193"/>
      <c r="P7" s="193"/>
      <c r="Q7" s="193"/>
      <c r="R7" s="193"/>
      <c r="S7" s="195"/>
    </row>
    <row r="8" spans="1:25" s="191" customFormat="1" ht="46.5" customHeight="1" thickBot="1">
      <c r="A8" s="198" t="s">
        <v>1</v>
      </c>
      <c r="C8" s="199" t="s">
        <v>160</v>
      </c>
      <c r="D8" s="199" t="s">
        <v>20</v>
      </c>
      <c r="E8" s="199" t="s">
        <v>20</v>
      </c>
      <c r="F8" s="199"/>
      <c r="G8" s="199" t="s">
        <v>20</v>
      </c>
      <c r="H8" s="199" t="s">
        <v>20</v>
      </c>
      <c r="I8" s="199" t="s">
        <v>20</v>
      </c>
      <c r="J8" s="199" t="s">
        <v>20</v>
      </c>
      <c r="K8" s="199" t="s">
        <v>20</v>
      </c>
      <c r="M8" s="199" t="s">
        <v>161</v>
      </c>
      <c r="N8" s="199" t="s">
        <v>21</v>
      </c>
      <c r="O8" s="199" t="s">
        <v>21</v>
      </c>
      <c r="P8" s="199" t="s">
        <v>21</v>
      </c>
      <c r="Q8" s="199" t="s">
        <v>21</v>
      </c>
      <c r="R8" s="198"/>
      <c r="S8" s="199" t="s">
        <v>21</v>
      </c>
      <c r="T8" s="199" t="s">
        <v>21</v>
      </c>
      <c r="U8" s="199" t="s">
        <v>21</v>
      </c>
    </row>
    <row r="9" spans="1:25" s="200" customFormat="1" ht="76.5" customHeight="1" thickBot="1">
      <c r="A9" s="199" t="s">
        <v>1</v>
      </c>
      <c r="C9" s="75" t="s">
        <v>37</v>
      </c>
      <c r="D9" s="77"/>
      <c r="E9" s="75" t="s">
        <v>38</v>
      </c>
      <c r="F9" s="75"/>
      <c r="G9" s="75" t="s">
        <v>39</v>
      </c>
      <c r="H9" s="77"/>
      <c r="I9" s="75" t="s">
        <v>15</v>
      </c>
      <c r="K9" s="201" t="s">
        <v>40</v>
      </c>
      <c r="M9" s="201" t="s">
        <v>37</v>
      </c>
      <c r="O9" s="201" t="s">
        <v>38</v>
      </c>
      <c r="Q9" s="201" t="s">
        <v>39</v>
      </c>
      <c r="R9" s="193"/>
      <c r="S9" s="201" t="s">
        <v>15</v>
      </c>
      <c r="T9" s="196"/>
      <c r="U9" s="201" t="s">
        <v>40</v>
      </c>
    </row>
    <row r="10" spans="1:25" s="203" customFormat="1" ht="51" customHeight="1">
      <c r="A10" s="89" t="s">
        <v>167</v>
      </c>
      <c r="B10" s="89"/>
      <c r="C10" s="202">
        <v>0</v>
      </c>
      <c r="D10" s="202"/>
      <c r="E10" s="202">
        <f>IFERROR(_xlfn.XLOOKUP(A10,'درآمد ناشی از تغییر قیمت اوراق '!$A$9:$A$34,'درآمد ناشی از تغییر قیمت اوراق '!$I$9:$I$34),0)</f>
        <v>-2365839000</v>
      </c>
      <c r="F10" s="202"/>
      <c r="G10" s="202">
        <f>IFERROR(_xlfn.XLOOKUP(A10,'درآمد ناشی از فروش '!$A$9:$A$38,'درآمد ناشی از فروش '!$I$9:$I$38),0)</f>
        <v>0</v>
      </c>
      <c r="H10" s="202"/>
      <c r="I10" s="202">
        <f>C10+E10+G10</f>
        <v>-2365839000</v>
      </c>
      <c r="K10" s="204">
        <f>I10/W$10</f>
        <v>1.0678231828492016E-2</v>
      </c>
      <c r="M10" s="202">
        <f>IFERROR(_xlfn.XLOOKUP(A10,'درآمد سود سهام '!$A$9:$A$28,'درآمد سود سهام '!$S$9:$S$28),0)</f>
        <v>0</v>
      </c>
      <c r="N10" s="202"/>
      <c r="O10" s="202">
        <f>IFERROR(_xlfn.XLOOKUP(A10,'درآمد ناشی از تغییر قیمت اوراق '!$A$9:$A$34,'درآمد ناشی از تغییر قیمت اوراق '!$Q$9:$Q$34),0)</f>
        <v>32434239423</v>
      </c>
      <c r="P10" s="202"/>
      <c r="Q10" s="202">
        <f>IFERROR(_xlfn.XLOOKUP(A10,'درآمد ناشی از فروش '!$A$9:$A$38,'درآمد ناشی از فروش '!$Q$9:$Q$38),0)</f>
        <v>5867566530</v>
      </c>
      <c r="R10" s="202"/>
      <c r="S10" s="202">
        <f>M10+O10+Q10</f>
        <v>38301805953</v>
      </c>
      <c r="U10" s="204">
        <f>S10/'جمع درآمدها'!$J$5</f>
        <v>3.7360668855888929E-2</v>
      </c>
      <c r="W10" s="205">
        <v>-221557186433</v>
      </c>
      <c r="X10" s="205" t="s">
        <v>125</v>
      </c>
      <c r="Y10" s="191"/>
    </row>
    <row r="11" spans="1:25" s="203" customFormat="1" ht="51" customHeight="1">
      <c r="A11" s="89" t="s">
        <v>133</v>
      </c>
      <c r="B11" s="89"/>
      <c r="C11" s="202">
        <v>0</v>
      </c>
      <c r="D11" s="202"/>
      <c r="E11" s="202">
        <f>IFERROR(_xlfn.XLOOKUP(A11,'درآمد ناشی از تغییر قیمت اوراق '!$A$9:$A$34,'درآمد ناشی از تغییر قیمت اوراق '!$I$9:$I$34),0)</f>
        <v>-873051501</v>
      </c>
      <c r="F11" s="202"/>
      <c r="G11" s="202">
        <f>IFERROR(_xlfn.XLOOKUP(A11,'درآمد ناشی از فروش '!$A$9:$A$38,'درآمد ناشی از فروش '!$I$9:$I$38),0)</f>
        <v>0</v>
      </c>
      <c r="H11" s="202"/>
      <c r="I11" s="202">
        <f t="shared" ref="I11:I48" si="0">C11+E11+G11</f>
        <v>-873051501</v>
      </c>
      <c r="K11" s="204">
        <f t="shared" ref="K11:K48" si="1">I11/W$10</f>
        <v>3.940524408419562E-3</v>
      </c>
      <c r="M11" s="202">
        <f>IFERROR(_xlfn.XLOOKUP(A11,'درآمد سود سهام '!$A$9:$A$28,'درآمد سود سهام '!$S$9:$S$28),0)</f>
        <v>0</v>
      </c>
      <c r="N11" s="202"/>
      <c r="O11" s="202">
        <f>IFERROR(_xlfn.XLOOKUP(A11,'درآمد ناشی از تغییر قیمت اوراق '!$A$9:$A$34,'درآمد ناشی از تغییر قیمت اوراق '!$Q$9:$Q$34),0)</f>
        <v>326406214</v>
      </c>
      <c r="P11" s="202"/>
      <c r="Q11" s="202">
        <f>IFERROR(_xlfn.XLOOKUP(A11,'درآمد ناشی از فروش '!$A$9:$A$38,'درآمد ناشی از فروش '!$Q$9:$Q$38),0)</f>
        <v>20624983922</v>
      </c>
      <c r="R11" s="202"/>
      <c r="S11" s="202">
        <f t="shared" ref="S11:S48" si="2">M11+O11+Q11</f>
        <v>20951390136</v>
      </c>
      <c r="U11" s="204">
        <f>S11/'جمع درآمدها'!$J$5</f>
        <v>2.0436580716380659E-2</v>
      </c>
      <c r="W11" s="205">
        <v>1025190584803</v>
      </c>
      <c r="X11" s="205" t="s">
        <v>126</v>
      </c>
      <c r="Y11" s="191"/>
    </row>
    <row r="12" spans="1:25" s="203" customFormat="1" ht="51" customHeight="1">
      <c r="A12" s="89" t="s">
        <v>98</v>
      </c>
      <c r="B12" s="89"/>
      <c r="C12" s="202">
        <v>0</v>
      </c>
      <c r="D12" s="202"/>
      <c r="E12" s="202">
        <f>IFERROR(_xlfn.XLOOKUP(A12,'درآمد ناشی از تغییر قیمت اوراق '!$A$9:$A$34,'درآمد ناشی از تغییر قیمت اوراق '!$I$9:$I$34),0)</f>
        <v>-5849746493</v>
      </c>
      <c r="F12" s="202"/>
      <c r="G12" s="202">
        <f>IFERROR(_xlfn.XLOOKUP(A12,'درآمد ناشی از فروش '!$A$9:$A$38,'درآمد ناشی از فروش '!$I$9:$I$38),0)</f>
        <v>2429462151</v>
      </c>
      <c r="H12" s="202"/>
      <c r="I12" s="202">
        <f t="shared" si="0"/>
        <v>-3420284342</v>
      </c>
      <c r="K12" s="204">
        <f t="shared" si="1"/>
        <v>1.5437478680179535E-2</v>
      </c>
      <c r="M12" s="202">
        <f>IFERROR(_xlfn.XLOOKUP(A12,'درآمد سود سهام '!$A$9:$A$28,'درآمد سود سهام '!$S$9:$S$28),0)</f>
        <v>38640000000</v>
      </c>
      <c r="N12" s="202"/>
      <c r="O12" s="202">
        <f>IFERROR(_xlfn.XLOOKUP(A12,'درآمد ناشی از تغییر قیمت اوراق '!$A$9:$A$34,'درآمد ناشی از تغییر قیمت اوراق '!$Q$9:$Q$34),0)</f>
        <v>23069522900</v>
      </c>
      <c r="P12" s="202"/>
      <c r="Q12" s="202">
        <f>IFERROR(_xlfn.XLOOKUP(A12,'درآمد ناشی از فروش '!$A$9:$A$38,'درآمد ناشی از فروش '!$Q$9:$Q$38),0)</f>
        <v>1121275667</v>
      </c>
      <c r="R12" s="202"/>
      <c r="S12" s="202">
        <f t="shared" si="2"/>
        <v>62830798567</v>
      </c>
      <c r="U12" s="204">
        <f>S12/'جمع درآمدها'!$J$5</f>
        <v>6.1286944591939972E-2</v>
      </c>
      <c r="W12" s="206"/>
      <c r="X12" s="206"/>
      <c r="Y12" s="191"/>
    </row>
    <row r="13" spans="1:25" s="203" customFormat="1" ht="51" customHeight="1">
      <c r="A13" s="89" t="s">
        <v>140</v>
      </c>
      <c r="B13" s="89"/>
      <c r="C13" s="202">
        <v>0</v>
      </c>
      <c r="D13" s="202"/>
      <c r="E13" s="202">
        <f>IFERROR(_xlfn.XLOOKUP(A13,'درآمد ناشی از تغییر قیمت اوراق '!$A$9:$A$34,'درآمد ناشی از تغییر قیمت اوراق '!$I$9:$I$34),0)</f>
        <v>-1676962350</v>
      </c>
      <c r="F13" s="202"/>
      <c r="G13" s="202">
        <f>IFERROR(_xlfn.XLOOKUP(A13,'درآمد ناشی از فروش '!$A$9:$A$38,'درآمد ناشی از فروش '!$I$9:$I$38),0)</f>
        <v>0</v>
      </c>
      <c r="H13" s="202"/>
      <c r="I13" s="202">
        <f t="shared" si="0"/>
        <v>-1676962350</v>
      </c>
      <c r="K13" s="204">
        <f t="shared" si="1"/>
        <v>7.5689819725487523E-3</v>
      </c>
      <c r="M13" s="202">
        <f>IFERROR(_xlfn.XLOOKUP(A13,'درآمد سود سهام '!$A$9:$A$28,'درآمد سود سهام '!$S$9:$S$28),0)</f>
        <v>0</v>
      </c>
      <c r="N13" s="202"/>
      <c r="O13" s="202">
        <f>IFERROR(_xlfn.XLOOKUP(A13,'درآمد ناشی از تغییر قیمت اوراق '!$A$9:$A$34,'درآمد ناشی از تغییر قیمت اوراق '!$Q$9:$Q$34),0)</f>
        <v>3394548746</v>
      </c>
      <c r="P13" s="202"/>
      <c r="Q13" s="202">
        <f>IFERROR(_xlfn.XLOOKUP(A13,'درآمد ناشی از فروش '!$A$9:$A$38,'درآمد ناشی از فروش '!$Q$9:$Q$38),0)</f>
        <v>135953872</v>
      </c>
      <c r="R13" s="202"/>
      <c r="S13" s="202">
        <f t="shared" si="2"/>
        <v>3530502618</v>
      </c>
      <c r="U13" s="204">
        <f>S13/'جمع درآمدها'!$J$5</f>
        <v>3.4437524791338377E-3</v>
      </c>
      <c r="W13" s="206"/>
      <c r="X13" s="206"/>
      <c r="Y13" s="191"/>
    </row>
    <row r="14" spans="1:25" s="203" customFormat="1" ht="51" customHeight="1">
      <c r="A14" s="89" t="s">
        <v>65</v>
      </c>
      <c r="B14" s="89"/>
      <c r="C14" s="202">
        <v>0</v>
      </c>
      <c r="D14" s="202"/>
      <c r="E14" s="202">
        <f>IFERROR(_xlfn.XLOOKUP(A14,'درآمد ناشی از تغییر قیمت اوراق '!$A$9:$A$34,'درآمد ناشی از تغییر قیمت اوراق '!$I$9:$I$34),0)</f>
        <v>15868258267</v>
      </c>
      <c r="F14" s="202"/>
      <c r="G14" s="202">
        <f>IFERROR(_xlfn.XLOOKUP(A14,'درآمد ناشی از فروش '!$A$9:$A$38,'درآمد ناشی از فروش '!$I$9:$I$38),0)</f>
        <v>0</v>
      </c>
      <c r="H14" s="202"/>
      <c r="I14" s="202">
        <f t="shared" si="0"/>
        <v>15868258267</v>
      </c>
      <c r="K14" s="204">
        <f t="shared" si="1"/>
        <v>-7.1621501078226776E-2</v>
      </c>
      <c r="M14" s="202">
        <f>IFERROR(_xlfn.XLOOKUP(A14,'درآمد سود سهام '!$A$9:$A$28,'درآمد سود سهام '!$S$9:$S$28),0)</f>
        <v>43550000000</v>
      </c>
      <c r="N14" s="202"/>
      <c r="O14" s="202">
        <f>IFERROR(_xlfn.XLOOKUP(A14,'درآمد ناشی از تغییر قیمت اوراق '!$A$9:$A$34,'درآمد ناشی از تغییر قیمت اوراق '!$Q$9:$Q$34),0)</f>
        <v>134756567918</v>
      </c>
      <c r="P14" s="202"/>
      <c r="Q14" s="202">
        <f>IFERROR(_xlfn.XLOOKUP(A14,'درآمد ناشی از فروش '!$A$9:$A$38,'درآمد ناشی از فروش '!$Q$9:$Q$38),0)</f>
        <v>-1213396184</v>
      </c>
      <c r="R14" s="202"/>
      <c r="S14" s="202">
        <f t="shared" si="2"/>
        <v>177093171734</v>
      </c>
      <c r="U14" s="204">
        <f>S14/'جمع درآمدها'!$J$5</f>
        <v>0.17274170711198067</v>
      </c>
      <c r="W14" s="206"/>
      <c r="X14" s="207"/>
      <c r="Y14" s="191"/>
    </row>
    <row r="15" spans="1:25" s="203" customFormat="1" ht="51" customHeight="1">
      <c r="A15" s="89" t="s">
        <v>150</v>
      </c>
      <c r="B15" s="89"/>
      <c r="C15" s="202">
        <v>0</v>
      </c>
      <c r="D15" s="202"/>
      <c r="E15" s="202">
        <f>IFERROR(_xlfn.XLOOKUP(A15,'درآمد ناشی از تغییر قیمت اوراق '!$A$9:$A$34,'درآمد ناشی از تغییر قیمت اوراق '!$I$9:$I$34),0)</f>
        <v>-41052932367</v>
      </c>
      <c r="F15" s="202"/>
      <c r="G15" s="202">
        <f>IFERROR(_xlfn.XLOOKUP(A15,'درآمد ناشی از فروش '!$A$9:$A$38,'درآمد ناشی از فروش '!$I$9:$I$38),0)</f>
        <v>0</v>
      </c>
      <c r="H15" s="202"/>
      <c r="I15" s="202">
        <f t="shared" si="0"/>
        <v>-41052932367</v>
      </c>
      <c r="K15" s="204">
        <f t="shared" si="1"/>
        <v>0.18529271393963387</v>
      </c>
      <c r="M15" s="202">
        <f>IFERROR(_xlfn.XLOOKUP(A15,'درآمد سود سهام '!$A$9:$A$28,'درآمد سود سهام '!$S$9:$S$28),0)</f>
        <v>36214099217</v>
      </c>
      <c r="N15" s="202"/>
      <c r="O15" s="202">
        <f>IFERROR(_xlfn.XLOOKUP(A15,'درآمد ناشی از تغییر قیمت اوراق '!$A$9:$A$34,'درآمد ناشی از تغییر قیمت اوراق '!$Q$9:$Q$34),0)</f>
        <v>92544563982</v>
      </c>
      <c r="P15" s="202"/>
      <c r="Q15" s="202">
        <f>IFERROR(_xlfn.XLOOKUP(A15,'درآمد ناشی از فروش '!$A$9:$A$38,'درآمد ناشی از فروش '!$Q$9:$Q$38),0)</f>
        <v>101451731711</v>
      </c>
      <c r="R15" s="202"/>
      <c r="S15" s="202">
        <f t="shared" si="2"/>
        <v>230210394910</v>
      </c>
      <c r="U15" s="204">
        <f>S15/'جمع درآمدها'!$J$5</f>
        <v>0.22455375451408099</v>
      </c>
      <c r="W15" s="206"/>
      <c r="X15" s="207"/>
      <c r="Y15" s="191"/>
    </row>
    <row r="16" spans="1:25" s="203" customFormat="1" ht="51" customHeight="1">
      <c r="A16" s="89" t="s">
        <v>137</v>
      </c>
      <c r="B16" s="89"/>
      <c r="C16" s="202">
        <v>0</v>
      </c>
      <c r="D16" s="202"/>
      <c r="E16" s="202">
        <f>IFERROR(_xlfn.XLOOKUP(A16,'درآمد ناشی از تغییر قیمت اوراق '!$A$9:$A$34,'درآمد ناشی از تغییر قیمت اوراق '!$I$9:$I$34),0)</f>
        <v>-23136836627</v>
      </c>
      <c r="F16" s="202"/>
      <c r="G16" s="202">
        <f>IFERROR(_xlfn.XLOOKUP(A16,'درآمد ناشی از فروش '!$A$9:$A$38,'درآمد ناشی از فروش '!$I$9:$I$38),0)</f>
        <v>0</v>
      </c>
      <c r="H16" s="202"/>
      <c r="I16" s="202">
        <f t="shared" si="0"/>
        <v>-23136836627</v>
      </c>
      <c r="K16" s="204">
        <f t="shared" si="1"/>
        <v>0.1044282832775397</v>
      </c>
      <c r="M16" s="202">
        <f>IFERROR(_xlfn.XLOOKUP(A16,'درآمد سود سهام '!$A$9:$A$28,'درآمد سود سهام '!$S$9:$S$28),0)</f>
        <v>0</v>
      </c>
      <c r="N16" s="202"/>
      <c r="O16" s="202">
        <f>IFERROR(_xlfn.XLOOKUP(A16,'درآمد ناشی از تغییر قیمت اوراق '!$A$9:$A$34,'درآمد ناشی از تغییر قیمت اوراق '!$Q$9:$Q$34),0)</f>
        <v>-50661823568</v>
      </c>
      <c r="P16" s="202"/>
      <c r="Q16" s="202">
        <f>IFERROR(_xlfn.XLOOKUP(A16,'درآمد ناشی از فروش '!$A$9:$A$38,'درآمد ناشی از فروش '!$Q$9:$Q$38),0)</f>
        <v>1616323911</v>
      </c>
      <c r="R16" s="202"/>
      <c r="S16" s="202">
        <f t="shared" si="2"/>
        <v>-49045499657</v>
      </c>
      <c r="U16" s="204">
        <f>S16/'جمع درآمدها'!$J$5</f>
        <v>-4.7840372691702542E-2</v>
      </c>
      <c r="W16" s="206"/>
      <c r="X16" s="140"/>
      <c r="Y16" s="191"/>
    </row>
    <row r="17" spans="1:25" s="203" customFormat="1" ht="51" customHeight="1">
      <c r="A17" s="89" t="s">
        <v>74</v>
      </c>
      <c r="B17" s="89"/>
      <c r="C17" s="202">
        <v>0</v>
      </c>
      <c r="D17" s="202"/>
      <c r="E17" s="202">
        <f>IFERROR(_xlfn.XLOOKUP(A17,'درآمد ناشی از تغییر قیمت اوراق '!$A$9:$A$34,'درآمد ناشی از تغییر قیمت اوراق '!$I$9:$I$34),0)</f>
        <v>-783475152</v>
      </c>
      <c r="F17" s="202"/>
      <c r="G17" s="202">
        <f>IFERROR(_xlfn.XLOOKUP(A17,'درآمد ناشی از فروش '!$A$9:$A$38,'درآمد ناشی از فروش '!$I$9:$I$38),0)</f>
        <v>894521550</v>
      </c>
      <c r="H17" s="202"/>
      <c r="I17" s="202">
        <f t="shared" si="0"/>
        <v>111046398</v>
      </c>
      <c r="K17" s="204">
        <f t="shared" si="1"/>
        <v>-5.0120873887149215E-4</v>
      </c>
      <c r="M17" s="202">
        <f>IFERROR(_xlfn.XLOOKUP(A17,'درآمد سود سهام '!$A$9:$A$28,'درآمد سود سهام '!$S$9:$S$28),0)</f>
        <v>24000000000</v>
      </c>
      <c r="N17" s="202"/>
      <c r="O17" s="202">
        <f>IFERROR(_xlfn.XLOOKUP(A17,'درآمد ناشی از تغییر قیمت اوراق '!$A$9:$A$34,'درآمد ناشی از تغییر قیمت اوراق '!$Q$9:$Q$34),0)</f>
        <v>20950551682</v>
      </c>
      <c r="P17" s="202"/>
      <c r="Q17" s="202">
        <f>IFERROR(_xlfn.XLOOKUP(A17,'درآمد ناشی از فروش '!$A$9:$A$38,'درآمد ناشی از فروش '!$Q$9:$Q$38),0)</f>
        <v>30087015795</v>
      </c>
      <c r="R17" s="202"/>
      <c r="S17" s="202">
        <f t="shared" si="2"/>
        <v>75037567477</v>
      </c>
      <c r="U17" s="204">
        <f>S17/'جمع درآمدها'!$J$5</f>
        <v>7.3193773518139729E-2</v>
      </c>
      <c r="W17" s="206"/>
      <c r="X17" s="140"/>
      <c r="Y17" s="191"/>
    </row>
    <row r="18" spans="1:25" s="203" customFormat="1" ht="51" customHeight="1">
      <c r="A18" s="89" t="s">
        <v>99</v>
      </c>
      <c r="B18" s="89"/>
      <c r="C18" s="202">
        <v>0</v>
      </c>
      <c r="D18" s="202"/>
      <c r="E18" s="202">
        <f>IFERROR(_xlfn.XLOOKUP(A18,'درآمد ناشی از تغییر قیمت اوراق '!$A$9:$A$34,'درآمد ناشی از تغییر قیمت اوراق '!$I$9:$I$34),0)</f>
        <v>-32147577383</v>
      </c>
      <c r="F18" s="202"/>
      <c r="G18" s="202">
        <f>IFERROR(_xlfn.XLOOKUP(A18,'درآمد ناشی از فروش '!$A$9:$A$38,'درآمد ناشی از فروش '!$I$9:$I$38),0)</f>
        <v>0</v>
      </c>
      <c r="H18" s="202"/>
      <c r="I18" s="202">
        <f t="shared" si="0"/>
        <v>-32147577383</v>
      </c>
      <c r="K18" s="204">
        <f t="shared" si="1"/>
        <v>0.14509832833935896</v>
      </c>
      <c r="M18" s="202">
        <v>8705710894</v>
      </c>
      <c r="N18" s="202"/>
      <c r="O18" s="202">
        <f>IFERROR(_xlfn.XLOOKUP(A18,'درآمد ناشی از تغییر قیمت اوراق '!$A$9:$A$34,'درآمد ناشی از تغییر قیمت اوراق '!$Q$9:$Q$34),0)</f>
        <v>-29929867015</v>
      </c>
      <c r="P18" s="202"/>
      <c r="Q18" s="202">
        <f>IFERROR(_xlfn.XLOOKUP(A18,'درآمد ناشی از فروش '!$A$9:$A$38,'درآمد ناشی از فروش '!$Q$9:$Q$38),0)</f>
        <v>447355404</v>
      </c>
      <c r="R18" s="202"/>
      <c r="S18" s="202">
        <f t="shared" si="2"/>
        <v>-20776800717</v>
      </c>
      <c r="U18" s="204">
        <f>S18/'جمع درآمدها'!$J$5</f>
        <v>-2.0266281240763108E-2</v>
      </c>
      <c r="W18" s="206"/>
      <c r="X18" s="140"/>
      <c r="Y18" s="191"/>
    </row>
    <row r="19" spans="1:25" s="203" customFormat="1" ht="51" customHeight="1">
      <c r="A19" s="89" t="s">
        <v>97</v>
      </c>
      <c r="B19" s="89"/>
      <c r="C19" s="202">
        <v>0</v>
      </c>
      <c r="D19" s="202"/>
      <c r="E19" s="202">
        <f>IFERROR(_xlfn.XLOOKUP(A19,'درآمد ناشی از تغییر قیمت اوراق '!$A$9:$A$34,'درآمد ناشی از تغییر قیمت اوراق '!$I$9:$I$34),0)</f>
        <v>-32803650000</v>
      </c>
      <c r="F19" s="202"/>
      <c r="G19" s="202">
        <f>IFERROR(_xlfn.XLOOKUP(A19,'درآمد ناشی از فروش '!$A$9:$A$38,'درآمد ناشی از فروش '!$I$9:$I$38),0)</f>
        <v>0</v>
      </c>
      <c r="H19" s="202"/>
      <c r="I19" s="202">
        <f t="shared" si="0"/>
        <v>-32803650000</v>
      </c>
      <c r="K19" s="204">
        <f t="shared" si="1"/>
        <v>0.1480595169496792</v>
      </c>
      <c r="M19" s="202">
        <f>IFERROR(_xlfn.XLOOKUP(A19,'درآمد سود سهام '!$A$9:$A$28,'درآمد سود سهام '!$S$9:$S$28),0)</f>
        <v>33408000000</v>
      </c>
      <c r="N19" s="202"/>
      <c r="O19" s="202">
        <f>IFERROR(_xlfn.XLOOKUP(A19,'درآمد ناشی از تغییر قیمت اوراق '!$A$9:$A$34,'درآمد ناشی از تغییر قیمت اوراق '!$Q$9:$Q$34),0)</f>
        <v>73683914568</v>
      </c>
      <c r="P19" s="202"/>
      <c r="Q19" s="202">
        <f>IFERROR(_xlfn.XLOOKUP(A19,'درآمد ناشی از فروش '!$A$9:$A$38,'درآمد ناشی از فروش '!$Q$9:$Q$38),0)</f>
        <v>25346971820</v>
      </c>
      <c r="R19" s="202"/>
      <c r="S19" s="202">
        <f t="shared" si="2"/>
        <v>132438886388</v>
      </c>
      <c r="U19" s="204">
        <f>S19/'جمع درآمدها'!$J$5</f>
        <v>0.12918464951904468</v>
      </c>
      <c r="W19" s="206"/>
      <c r="X19" s="140"/>
      <c r="Y19" s="191"/>
    </row>
    <row r="20" spans="1:25" s="203" customFormat="1" ht="51" customHeight="1">
      <c r="A20" s="89" t="s">
        <v>103</v>
      </c>
      <c r="B20" s="89"/>
      <c r="C20" s="202">
        <v>0</v>
      </c>
      <c r="D20" s="202"/>
      <c r="E20" s="202">
        <f>IFERROR(_xlfn.XLOOKUP(A20,'درآمد ناشی از تغییر قیمت اوراق '!$A$9:$A$34,'درآمد ناشی از تغییر قیمت اوراق '!$I$9:$I$34),0)</f>
        <v>0</v>
      </c>
      <c r="F20" s="202"/>
      <c r="G20" s="202">
        <f>IFERROR(_xlfn.XLOOKUP(A20,'درآمد ناشی از فروش '!$A$9:$A$38,'درآمد ناشی از فروش '!$I$9:$I$38),0)</f>
        <v>0</v>
      </c>
      <c r="H20" s="202"/>
      <c r="I20" s="202">
        <f t="shared" si="0"/>
        <v>0</v>
      </c>
      <c r="K20" s="204">
        <f t="shared" si="1"/>
        <v>0</v>
      </c>
      <c r="M20" s="202">
        <f>IFERROR(_xlfn.XLOOKUP(A20,'درآمد سود سهام '!$A$9:$A$28,'درآمد سود سهام '!$S$9:$S$28),0)</f>
        <v>0</v>
      </c>
      <c r="N20" s="202"/>
      <c r="O20" s="202">
        <f>IFERROR(_xlfn.XLOOKUP(A20,'درآمد ناشی از تغییر قیمت اوراق '!$A$9:$A$34,'درآمد ناشی از تغییر قیمت اوراق '!$Q$9:$Q$34),0)</f>
        <v>0</v>
      </c>
      <c r="P20" s="202"/>
      <c r="Q20" s="202">
        <f>IFERROR(_xlfn.XLOOKUP(A20,'درآمد ناشی از فروش '!$A$9:$A$38,'درآمد ناشی از فروش '!$Q$9:$Q$38),0)</f>
        <v>-64861640</v>
      </c>
      <c r="R20" s="202"/>
      <c r="S20" s="202">
        <f t="shared" si="2"/>
        <v>-64861640</v>
      </c>
      <c r="U20" s="204">
        <f>S20/'جمع درآمدها'!$J$5</f>
        <v>-6.3267884978151432E-5</v>
      </c>
      <c r="W20" s="206"/>
      <c r="X20" s="140"/>
      <c r="Y20" s="191"/>
    </row>
    <row r="21" spans="1:25" s="203" customFormat="1" ht="51" customHeight="1">
      <c r="A21" s="89" t="s">
        <v>132</v>
      </c>
      <c r="B21" s="89"/>
      <c r="C21" s="202">
        <v>0</v>
      </c>
      <c r="D21" s="202"/>
      <c r="E21" s="202">
        <f>IFERROR(_xlfn.XLOOKUP(A21,'درآمد ناشی از تغییر قیمت اوراق '!$A$9:$A$34,'درآمد ناشی از تغییر قیمت اوراق '!$I$9:$I$34),0)</f>
        <v>0</v>
      </c>
      <c r="F21" s="202"/>
      <c r="G21" s="202">
        <f>IFERROR(_xlfn.XLOOKUP(A21,'درآمد ناشی از فروش '!$A$9:$A$38,'درآمد ناشی از فروش '!$I$9:$I$38),0)</f>
        <v>0</v>
      </c>
      <c r="H21" s="202"/>
      <c r="I21" s="202">
        <f t="shared" si="0"/>
        <v>0</v>
      </c>
      <c r="K21" s="204">
        <f t="shared" si="1"/>
        <v>0</v>
      </c>
      <c r="M21" s="202">
        <f>IFERROR(_xlfn.XLOOKUP(A21,'درآمد سود سهام '!$A$9:$A$28,'درآمد سود سهام '!$S$9:$S$28),0)</f>
        <v>0</v>
      </c>
      <c r="N21" s="202"/>
      <c r="O21" s="202">
        <f>IFERROR(_xlfn.XLOOKUP(A21,'درآمد ناشی از تغییر قیمت اوراق '!$A$9:$A$34,'درآمد ناشی از تغییر قیمت اوراق '!$Q$9:$Q$34),0)</f>
        <v>0</v>
      </c>
      <c r="P21" s="202"/>
      <c r="Q21" s="202">
        <f>IFERROR(_xlfn.XLOOKUP(A21,'درآمد ناشی از فروش '!$A$9:$A$38,'درآمد ناشی از فروش '!$Q$9:$Q$38),0)</f>
        <v>482893666</v>
      </c>
      <c r="R21" s="202"/>
      <c r="S21" s="202">
        <f t="shared" si="2"/>
        <v>482893666</v>
      </c>
      <c r="U21" s="204">
        <f>S21/'جمع درآمدها'!$J$5</f>
        <v>4.7102819042450778E-4</v>
      </c>
      <c r="W21" s="206"/>
      <c r="X21" s="140"/>
      <c r="Y21" s="191"/>
    </row>
    <row r="22" spans="1:25" s="203" customFormat="1" ht="51" customHeight="1">
      <c r="A22" s="89" t="s">
        <v>66</v>
      </c>
      <c r="B22" s="89"/>
      <c r="C22" s="202">
        <v>0</v>
      </c>
      <c r="D22" s="202"/>
      <c r="E22" s="202">
        <f>IFERROR(_xlfn.XLOOKUP(A22,'درآمد ناشی از تغییر قیمت اوراق '!$A$9:$A$34,'درآمد ناشی از تغییر قیمت اوراق '!$I$9:$I$34),0)</f>
        <v>-56163825000</v>
      </c>
      <c r="F22" s="202"/>
      <c r="G22" s="202">
        <f>IFERROR(_xlfn.XLOOKUP(A22,'درآمد ناشی از فروش '!$A$9:$A$38,'درآمد ناشی از فروش '!$I$9:$I$38),0)</f>
        <v>0</v>
      </c>
      <c r="H22" s="202"/>
      <c r="I22" s="202">
        <f t="shared" si="0"/>
        <v>-56163825000</v>
      </c>
      <c r="K22" s="204">
        <f t="shared" si="1"/>
        <v>0.25349583962596589</v>
      </c>
      <c r="M22" s="202">
        <f>IFERROR(_xlfn.XLOOKUP(A22,'درآمد سود سهام '!$A$9:$A$28,'درآمد سود سهام '!$S$9:$S$28),0)</f>
        <v>0</v>
      </c>
      <c r="N22" s="202"/>
      <c r="O22" s="202">
        <f>IFERROR(_xlfn.XLOOKUP(A22,'درآمد ناشی از تغییر قیمت اوراق '!$A$9:$A$34,'درآمد ناشی از تغییر قیمت اوراق '!$Q$9:$Q$34),0)</f>
        <v>101824681693</v>
      </c>
      <c r="P22" s="202"/>
      <c r="Q22" s="202">
        <f>IFERROR(_xlfn.XLOOKUP(A22,'درآمد ناشی از فروش '!$A$9:$A$38,'درآمد ناشی از فروش '!$Q$9:$Q$38),0)</f>
        <v>-407648131</v>
      </c>
      <c r="R22" s="202"/>
      <c r="S22" s="202">
        <f t="shared" si="2"/>
        <v>101417033562</v>
      </c>
      <c r="U22" s="204">
        <f>S22/'جمع درآمدها'!$J$5</f>
        <v>9.8925053609898533E-2</v>
      </c>
      <c r="W22" s="206"/>
      <c r="X22" s="140"/>
      <c r="Y22" s="191"/>
    </row>
    <row r="23" spans="1:25" s="203" customFormat="1" ht="51" customHeight="1">
      <c r="A23" s="89" t="s">
        <v>89</v>
      </c>
      <c r="B23" s="89"/>
      <c r="C23" s="202">
        <v>0</v>
      </c>
      <c r="D23" s="202"/>
      <c r="E23" s="202">
        <f>IFERROR(_xlfn.XLOOKUP(A23,'درآمد ناشی از تغییر قیمت اوراق '!$A$9:$A$34,'درآمد ناشی از تغییر قیمت اوراق '!$I$9:$I$34),0)</f>
        <v>0</v>
      </c>
      <c r="F23" s="202"/>
      <c r="G23" s="202">
        <f>IFERROR(_xlfn.XLOOKUP(A23,'درآمد ناشی از فروش '!$A$9:$A$38,'درآمد ناشی از فروش '!$I$9:$I$38),0)</f>
        <v>0</v>
      </c>
      <c r="H23" s="202"/>
      <c r="I23" s="202">
        <f t="shared" si="0"/>
        <v>0</v>
      </c>
      <c r="K23" s="204">
        <f t="shared" si="1"/>
        <v>0</v>
      </c>
      <c r="M23" s="202">
        <f>IFERROR(_xlfn.XLOOKUP(A23,'درآمد سود سهام '!$A$9:$A$28,'درآمد سود سهام '!$S$9:$S$28),0)</f>
        <v>54000000000</v>
      </c>
      <c r="N23" s="202"/>
      <c r="O23" s="202">
        <f>IFERROR(_xlfn.XLOOKUP(A23,'درآمد ناشی از تغییر قیمت اوراق '!$A$9:$A$34,'درآمد ناشی از تغییر قیمت اوراق '!$Q$9:$Q$34),0)</f>
        <v>15636122057</v>
      </c>
      <c r="P23" s="202"/>
      <c r="Q23" s="202">
        <f>IFERROR(_xlfn.XLOOKUP(A23,'درآمد ناشی از فروش '!$A$9:$A$38,'درآمد ناشی از فروش '!$Q$9:$Q$38),0)</f>
        <v>5356368369</v>
      </c>
      <c r="R23" s="202"/>
      <c r="S23" s="202">
        <f t="shared" si="2"/>
        <v>74992490426</v>
      </c>
      <c r="U23" s="204">
        <f>S23/'جمع درآمدها'!$J$5</f>
        <v>7.3149804082926206E-2</v>
      </c>
      <c r="W23" s="206"/>
      <c r="X23" s="140"/>
      <c r="Y23" s="191"/>
    </row>
    <row r="24" spans="1:25" s="203" customFormat="1" ht="51" customHeight="1">
      <c r="A24" s="89" t="s">
        <v>163</v>
      </c>
      <c r="B24" s="89"/>
      <c r="C24" s="202">
        <v>0</v>
      </c>
      <c r="D24" s="202"/>
      <c r="E24" s="202">
        <f>IFERROR(_xlfn.XLOOKUP(A24,'درآمد ناشی از تغییر قیمت اوراق '!$A$9:$A$34,'درآمد ناشی از تغییر قیمت اوراق '!$I$9:$I$34),0)</f>
        <v>-8400716550</v>
      </c>
      <c r="F24" s="202"/>
      <c r="G24" s="202">
        <f>IFERROR(_xlfn.XLOOKUP(A24,'درآمد ناشی از فروش '!$A$9:$A$38,'درآمد ناشی از فروش '!$I$9:$I$38),0)</f>
        <v>0</v>
      </c>
      <c r="H24" s="202"/>
      <c r="I24" s="202">
        <f t="shared" si="0"/>
        <v>-8400716550</v>
      </c>
      <c r="K24" s="204">
        <f t="shared" si="1"/>
        <v>3.7916696295204215E-2</v>
      </c>
      <c r="M24" s="202">
        <f>IFERROR(_xlfn.XLOOKUP(A24,'درآمد سود سهام '!$A$9:$A$28,'درآمد سود سهام '!$S$9:$S$28),0)</f>
        <v>4940000000</v>
      </c>
      <c r="N24" s="202"/>
      <c r="O24" s="202">
        <f>IFERROR(_xlfn.XLOOKUP(A24,'درآمد ناشی از تغییر قیمت اوراق '!$A$9:$A$34,'درآمد ناشی از تغییر قیمت اوراق '!$Q$9:$Q$34),0)</f>
        <v>22914332330</v>
      </c>
      <c r="P24" s="202"/>
      <c r="Q24" s="202">
        <f>IFERROR(_xlfn.XLOOKUP(A24,'درآمد ناشی از فروش '!$A$9:$A$38,'درآمد ناشی از فروش '!$Q$9:$Q$38),0)</f>
        <v>6361743510</v>
      </c>
      <c r="R24" s="202"/>
      <c r="S24" s="202">
        <f t="shared" si="2"/>
        <v>34216075840</v>
      </c>
      <c r="U24" s="204">
        <f>S24/'جمع درآمدها'!$J$5</f>
        <v>3.3375331716077886E-2</v>
      </c>
      <c r="W24" s="206"/>
      <c r="X24" s="140"/>
      <c r="Y24" s="191"/>
    </row>
    <row r="25" spans="1:25" s="203" customFormat="1" ht="51" customHeight="1">
      <c r="A25" s="89" t="s">
        <v>87</v>
      </c>
      <c r="B25" s="89"/>
      <c r="C25" s="202">
        <v>0</v>
      </c>
      <c r="D25" s="202"/>
      <c r="E25" s="202">
        <f>IFERROR(_xlfn.XLOOKUP(A25,'درآمد ناشی از تغییر قیمت اوراق '!$A$9:$A$34,'درآمد ناشی از تغییر قیمت اوراق '!$I$9:$I$34),0)</f>
        <v>0</v>
      </c>
      <c r="F25" s="202"/>
      <c r="G25" s="202">
        <f>IFERROR(_xlfn.XLOOKUP(A25,'درآمد ناشی از فروش '!$A$9:$A$38,'درآمد ناشی از فروش '!$I$9:$I$38),0)</f>
        <v>0</v>
      </c>
      <c r="H25" s="202"/>
      <c r="I25" s="202">
        <f t="shared" si="0"/>
        <v>0</v>
      </c>
      <c r="K25" s="204">
        <f t="shared" si="1"/>
        <v>0</v>
      </c>
      <c r="M25" s="202">
        <f>IFERROR(_xlfn.XLOOKUP(A25,'درآمد سود سهام '!$A$9:$A$28,'درآمد سود سهام '!$S$9:$S$28),0)</f>
        <v>19600000000</v>
      </c>
      <c r="N25" s="202"/>
      <c r="O25" s="202">
        <f>IFERROR(_xlfn.XLOOKUP(A25,'درآمد ناشی از تغییر قیمت اوراق '!$A$9:$A$34,'درآمد ناشی از تغییر قیمت اوراق '!$Q$9:$Q$34),0)</f>
        <v>0</v>
      </c>
      <c r="P25" s="202"/>
      <c r="Q25" s="202">
        <f>IFERROR(_xlfn.XLOOKUP(A25,'درآمد ناشی از فروش '!$A$9:$A$38,'درآمد ناشی از فروش '!$Q$9:$Q$38),0)</f>
        <v>19289226337</v>
      </c>
      <c r="R25" s="202"/>
      <c r="S25" s="202">
        <f t="shared" si="2"/>
        <v>38889226337</v>
      </c>
      <c r="U25" s="204">
        <f>S25/'جمع درآمدها'!$J$5</f>
        <v>3.7933655374403318E-2</v>
      </c>
      <c r="W25" s="206"/>
      <c r="X25" s="140"/>
      <c r="Y25" s="191"/>
    </row>
    <row r="26" spans="1:25" s="203" customFormat="1" ht="51" customHeight="1">
      <c r="A26" s="89" t="s">
        <v>82</v>
      </c>
      <c r="B26" s="89"/>
      <c r="C26" s="202">
        <v>0</v>
      </c>
      <c r="D26" s="202"/>
      <c r="E26" s="202">
        <f>IFERROR(_xlfn.XLOOKUP(A26,'درآمد ناشی از تغییر قیمت اوراق '!$A$9:$A$34,'درآمد ناشی از تغییر قیمت اوراق '!$I$9:$I$34),0)</f>
        <v>0</v>
      </c>
      <c r="F26" s="202"/>
      <c r="G26" s="202">
        <f>IFERROR(_xlfn.XLOOKUP(A26,'درآمد ناشی از فروش '!$A$9:$A$38,'درآمد ناشی از فروش '!$I$9:$I$38),0)</f>
        <v>0</v>
      </c>
      <c r="H26" s="202"/>
      <c r="I26" s="202">
        <f t="shared" si="0"/>
        <v>0</v>
      </c>
      <c r="K26" s="204">
        <f t="shared" si="1"/>
        <v>0</v>
      </c>
      <c r="M26" s="202">
        <f>IFERROR(_xlfn.XLOOKUP(A26,'درآمد سود سهام '!$A$9:$A$28,'درآمد سود سهام '!$S$9:$S$28),0)</f>
        <v>0</v>
      </c>
      <c r="N26" s="202"/>
      <c r="O26" s="202">
        <f>IFERROR(_xlfn.XLOOKUP(A26,'درآمد ناشی از تغییر قیمت اوراق '!$A$9:$A$34,'درآمد ناشی از تغییر قیمت اوراق '!$Q$9:$Q$34),0)</f>
        <v>0</v>
      </c>
      <c r="P26" s="202"/>
      <c r="Q26" s="202">
        <f>IFERROR(_xlfn.XLOOKUP(A26,'درآمد ناشی از فروش '!$A$9:$A$38,'درآمد ناشی از فروش '!$Q$9:$Q$38),0)</f>
        <v>-11250</v>
      </c>
      <c r="R26" s="202"/>
      <c r="S26" s="202">
        <f t="shared" si="2"/>
        <v>-11250</v>
      </c>
      <c r="U26" s="204">
        <f>S26/'جمع درآمدها'!$J$5</f>
        <v>-1.0973569370188658E-8</v>
      </c>
      <c r="W26" s="206"/>
      <c r="X26" s="140"/>
      <c r="Y26" s="191"/>
    </row>
    <row r="27" spans="1:25" s="203" customFormat="1" ht="51" customHeight="1">
      <c r="A27" s="89" t="s">
        <v>162</v>
      </c>
      <c r="B27" s="89"/>
      <c r="C27" s="202">
        <v>0</v>
      </c>
      <c r="D27" s="202"/>
      <c r="E27" s="202">
        <f>IFERROR(_xlfn.XLOOKUP(A27,'درآمد ناشی از تغییر قیمت اوراق '!$A$9:$A$34,'درآمد ناشی از تغییر قیمت اوراق '!$I$9:$I$34),0)</f>
        <v>221871960</v>
      </c>
      <c r="F27" s="202"/>
      <c r="G27" s="202">
        <f>IFERROR(_xlfn.XLOOKUP(A27,'درآمد ناشی از فروش '!$A$9:$A$38,'درآمد ناشی از فروش '!$I$9:$I$38),0)</f>
        <v>0</v>
      </c>
      <c r="H27" s="202"/>
      <c r="I27" s="202">
        <f t="shared" si="0"/>
        <v>221871960</v>
      </c>
      <c r="K27" s="204">
        <f t="shared" si="1"/>
        <v>-1.0014207328232847E-3</v>
      </c>
      <c r="M27" s="202">
        <f>IFERROR(_xlfn.XLOOKUP(A27,'درآمد سود سهام '!$A$9:$A$28,'درآمد سود سهام '!$S$9:$S$28),0)</f>
        <v>360000000</v>
      </c>
      <c r="N27" s="202"/>
      <c r="O27" s="202">
        <f>IFERROR(_xlfn.XLOOKUP(A27,'درآمد ناشی از تغییر قیمت اوراق '!$A$9:$A$34,'درآمد ناشی از تغییر قیمت اوراق '!$Q$9:$Q$34),0)</f>
        <v>-1200017157</v>
      </c>
      <c r="P27" s="202"/>
      <c r="Q27" s="202">
        <f>IFERROR(_xlfn.XLOOKUP(A27,'درآمد ناشی از فروش '!$A$9:$A$38,'درآمد ناشی از فروش '!$Q$9:$Q$38),0)</f>
        <v>6538574</v>
      </c>
      <c r="R27" s="202"/>
      <c r="S27" s="202">
        <f t="shared" si="2"/>
        <v>-833478583</v>
      </c>
      <c r="U27" s="204">
        <f>S27/'جمع درآمدها'!$J$5</f>
        <v>-8.1299867103262638E-4</v>
      </c>
      <c r="W27" s="206"/>
      <c r="X27" s="140"/>
      <c r="Y27" s="191"/>
    </row>
    <row r="28" spans="1:25" s="203" customFormat="1" ht="51" customHeight="1">
      <c r="A28" s="89" t="s">
        <v>139</v>
      </c>
      <c r="B28" s="89"/>
      <c r="C28" s="202">
        <v>0</v>
      </c>
      <c r="D28" s="202"/>
      <c r="E28" s="202">
        <f>IFERROR(_xlfn.XLOOKUP(A28,'درآمد ناشی از تغییر قیمت اوراق '!$A$9:$A$34,'درآمد ناشی از تغییر قیمت اوراق '!$I$9:$I$34),0)</f>
        <v>0</v>
      </c>
      <c r="F28" s="202"/>
      <c r="G28" s="202">
        <f>IFERROR(_xlfn.XLOOKUP(A28,'درآمد ناشی از فروش '!$A$9:$A$38,'درآمد ناشی از فروش '!$I$9:$I$38),0)</f>
        <v>0</v>
      </c>
      <c r="H28" s="202"/>
      <c r="I28" s="202">
        <f t="shared" si="0"/>
        <v>0</v>
      </c>
      <c r="K28" s="204">
        <f t="shared" si="1"/>
        <v>0</v>
      </c>
      <c r="M28" s="202">
        <f>IFERROR(_xlfn.XLOOKUP(A28,'درآمد سود سهام '!$A$9:$A$28,'درآمد سود سهام '!$S$9:$S$28),0)</f>
        <v>0</v>
      </c>
      <c r="N28" s="202"/>
      <c r="O28" s="202">
        <f>IFERROR(_xlfn.XLOOKUP(A28,'درآمد ناشی از تغییر قیمت اوراق '!$A$9:$A$34,'درآمد ناشی از تغییر قیمت اوراق '!$Q$9:$Q$34),0)</f>
        <v>0</v>
      </c>
      <c r="P28" s="202"/>
      <c r="Q28" s="202">
        <f>IFERROR(_xlfn.XLOOKUP(A28,'درآمد ناشی از فروش '!$A$9:$A$38,'درآمد ناشی از فروش '!$Q$9:$Q$38),0)</f>
        <v>52796673</v>
      </c>
      <c r="R28" s="202"/>
      <c r="S28" s="202">
        <f t="shared" si="2"/>
        <v>52796673</v>
      </c>
      <c r="U28" s="204">
        <f>S28/'جمع درآمدها'!$J$5</f>
        <v>5.1499373660503698E-5</v>
      </c>
      <c r="W28" s="206"/>
      <c r="X28" s="140"/>
      <c r="Y28" s="191"/>
    </row>
    <row r="29" spans="1:25" s="203" customFormat="1" ht="51" customHeight="1">
      <c r="A29" s="89" t="s">
        <v>86</v>
      </c>
      <c r="B29" s="89"/>
      <c r="C29" s="202">
        <v>0</v>
      </c>
      <c r="D29" s="202"/>
      <c r="E29" s="202">
        <f>IFERROR(_xlfn.XLOOKUP(A29,'درآمد ناشی از تغییر قیمت اوراق '!$A$9:$A$34,'درآمد ناشی از تغییر قیمت اوراق '!$I$9:$I$34),0)</f>
        <v>0</v>
      </c>
      <c r="F29" s="202"/>
      <c r="G29" s="202">
        <f>IFERROR(_xlfn.XLOOKUP(A29,'درآمد ناشی از فروش '!$A$9:$A$38,'درآمد ناشی از فروش '!$I$9:$I$38),0)</f>
        <v>0</v>
      </c>
      <c r="H29" s="202"/>
      <c r="I29" s="202">
        <f t="shared" si="0"/>
        <v>0</v>
      </c>
      <c r="K29" s="204">
        <f t="shared" si="1"/>
        <v>0</v>
      </c>
      <c r="M29" s="202">
        <f>IFERROR(_xlfn.XLOOKUP(A29,'درآمد سود سهام '!$A$9:$A$28,'درآمد سود سهام '!$S$9:$S$28),0)</f>
        <v>29328000000</v>
      </c>
      <c r="N29" s="202"/>
      <c r="O29" s="202">
        <f>IFERROR(_xlfn.XLOOKUP(A29,'درآمد ناشی از تغییر قیمت اوراق '!$A$9:$A$34,'درآمد ناشی از تغییر قیمت اوراق '!$Q$9:$Q$34),0)</f>
        <v>0</v>
      </c>
      <c r="P29" s="202"/>
      <c r="Q29" s="202">
        <f>IFERROR(_xlfn.XLOOKUP(A29,'درآمد ناشی از فروش '!$A$9:$A$38,'درآمد ناشی از فروش '!$Q$9:$Q$38),0)</f>
        <v>-53849178842</v>
      </c>
      <c r="R29" s="202"/>
      <c r="S29" s="202">
        <f t="shared" si="2"/>
        <v>-24521178842</v>
      </c>
      <c r="U29" s="204">
        <f>S29/'جمع درآمدها'!$J$5</f>
        <v>-2.3918653961021281E-2</v>
      </c>
      <c r="W29" s="206"/>
      <c r="X29" s="140"/>
      <c r="Y29" s="191"/>
    </row>
    <row r="30" spans="1:25" s="203" customFormat="1" ht="51" customHeight="1">
      <c r="A30" s="89" t="s">
        <v>101</v>
      </c>
      <c r="B30" s="89"/>
      <c r="C30" s="202">
        <v>0</v>
      </c>
      <c r="D30" s="202"/>
      <c r="E30" s="202">
        <f>IFERROR(_xlfn.XLOOKUP(A30,'درآمد ناشی از تغییر قیمت اوراق '!$A$9:$A$34,'درآمد ناشی از تغییر قیمت اوراق '!$I$9:$I$34),0)</f>
        <v>0</v>
      </c>
      <c r="F30" s="202"/>
      <c r="G30" s="202">
        <f>IFERROR(_xlfn.XLOOKUP(A30,'درآمد ناشی از فروش '!$A$9:$A$38,'درآمد ناشی از فروش '!$I$9:$I$38),0)</f>
        <v>0</v>
      </c>
      <c r="H30" s="202"/>
      <c r="I30" s="202">
        <f t="shared" si="0"/>
        <v>0</v>
      </c>
      <c r="K30" s="204">
        <f t="shared" si="1"/>
        <v>0</v>
      </c>
      <c r="M30" s="202">
        <f>IFERROR(_xlfn.XLOOKUP(A30,'درآمد سود سهام '!$A$9:$A$28,'درآمد سود سهام '!$S$9:$S$28),0)</f>
        <v>847000000</v>
      </c>
      <c r="N30" s="202"/>
      <c r="O30" s="202">
        <f>IFERROR(_xlfn.XLOOKUP(A30,'درآمد ناشی از تغییر قیمت اوراق '!$A$9:$A$34,'درآمد ناشی از تغییر قیمت اوراق '!$Q$9:$Q$34),0)</f>
        <v>0</v>
      </c>
      <c r="P30" s="202"/>
      <c r="Q30" s="202">
        <f>IFERROR(_xlfn.XLOOKUP(A30,'درآمد ناشی از فروش '!$A$9:$A$38,'درآمد ناشی از فروش '!$Q$9:$Q$38),0)</f>
        <v>-8150039366</v>
      </c>
      <c r="R30" s="202"/>
      <c r="S30" s="202">
        <f t="shared" si="2"/>
        <v>-7303039366</v>
      </c>
      <c r="U30" s="204">
        <f>S30/'جمع درآمدها'!$J$5</f>
        <v>-7.1235919196461868E-3</v>
      </c>
      <c r="W30" s="206"/>
      <c r="X30" s="140"/>
      <c r="Y30" s="191"/>
    </row>
    <row r="31" spans="1:25" s="203" customFormat="1" ht="51" customHeight="1">
      <c r="A31" s="89" t="s">
        <v>81</v>
      </c>
      <c r="B31" s="89"/>
      <c r="C31" s="202">
        <v>0</v>
      </c>
      <c r="D31" s="202"/>
      <c r="E31" s="202">
        <f>IFERROR(_xlfn.XLOOKUP(A31,'درآمد ناشی از تغییر قیمت اوراق '!$A$9:$A$34,'درآمد ناشی از تغییر قیمت اوراق '!$I$9:$I$34),0)</f>
        <v>0</v>
      </c>
      <c r="F31" s="202"/>
      <c r="G31" s="202">
        <f>IFERROR(_xlfn.XLOOKUP(A31,'درآمد ناشی از فروش '!$A$9:$A$38,'درآمد ناشی از فروش '!$I$9:$I$38),0)</f>
        <v>0</v>
      </c>
      <c r="H31" s="202"/>
      <c r="I31" s="202">
        <f t="shared" si="0"/>
        <v>0</v>
      </c>
      <c r="K31" s="204">
        <f t="shared" si="1"/>
        <v>0</v>
      </c>
      <c r="M31" s="202">
        <f>IFERROR(_xlfn.XLOOKUP(A31,'درآمد سود سهام '!$A$9:$A$28,'درآمد سود سهام '!$S$9:$S$28),0)</f>
        <v>0</v>
      </c>
      <c r="N31" s="202"/>
      <c r="O31" s="202">
        <f>IFERROR(_xlfn.XLOOKUP(A31,'درآمد ناشی از تغییر قیمت اوراق '!$A$9:$A$34,'درآمد ناشی از تغییر قیمت اوراق '!$Q$9:$Q$34),0)</f>
        <v>0</v>
      </c>
      <c r="P31" s="202"/>
      <c r="Q31" s="202">
        <f>IFERROR(_xlfn.XLOOKUP(A31,'درآمد ناشی از فروش '!$A$9:$A$38,'درآمد ناشی از فروش '!$Q$9:$Q$38),0)</f>
        <v>-9066155978</v>
      </c>
      <c r="R31" s="202"/>
      <c r="S31" s="202">
        <f t="shared" si="2"/>
        <v>-9066155978</v>
      </c>
      <c r="U31" s="204">
        <f>S31/'جمع درآمدها'!$J$5</f>
        <v>-8.8433859151585432E-3</v>
      </c>
      <c r="W31" s="206"/>
      <c r="X31" s="140"/>
      <c r="Y31" s="191"/>
    </row>
    <row r="32" spans="1:25" s="203" customFormat="1" ht="51" customHeight="1">
      <c r="A32" s="89" t="s">
        <v>79</v>
      </c>
      <c r="B32" s="89"/>
      <c r="C32" s="202">
        <v>0</v>
      </c>
      <c r="D32" s="202"/>
      <c r="E32" s="202">
        <f>IFERROR(_xlfn.XLOOKUP(A32,'درآمد ناشی از تغییر قیمت اوراق '!$A$9:$A$34,'درآمد ناشی از تغییر قیمت اوراق '!$I$9:$I$34),0)</f>
        <v>-15356460740</v>
      </c>
      <c r="F32" s="202"/>
      <c r="G32" s="202">
        <f>IFERROR(_xlfn.XLOOKUP(A32,'درآمد ناشی از فروش '!$A$9:$A$38,'درآمد ناشی از فروش '!$I$9:$I$38),0)</f>
        <v>9611746927</v>
      </c>
      <c r="H32" s="202"/>
      <c r="I32" s="202">
        <f t="shared" si="0"/>
        <v>-5744713813</v>
      </c>
      <c r="K32" s="204">
        <f t="shared" si="1"/>
        <v>2.5928808293190841E-2</v>
      </c>
      <c r="M32" s="202">
        <f>IFERROR(_xlfn.XLOOKUP(A32,'درآمد سود سهام '!$A$9:$A$28,'درآمد سود سهام '!$S$9:$S$28),0)</f>
        <v>34465000000</v>
      </c>
      <c r="N32" s="202"/>
      <c r="O32" s="202">
        <f>IFERROR(_xlfn.XLOOKUP(A32,'درآمد ناشی از تغییر قیمت اوراق '!$A$9:$A$34,'درآمد ناشی از تغییر قیمت اوراق '!$Q$9:$Q$34),0)</f>
        <v>82663322613</v>
      </c>
      <c r="P32" s="202"/>
      <c r="Q32" s="202">
        <f>IFERROR(_xlfn.XLOOKUP(A32,'درآمد ناشی از فروش '!$A$9:$A$38,'درآمد ناشی از فروش '!$Q$9:$Q$38),0)</f>
        <v>45440877370</v>
      </c>
      <c r="R32" s="202"/>
      <c r="S32" s="202">
        <f t="shared" si="2"/>
        <v>162569199983</v>
      </c>
      <c r="U32" s="204">
        <f>S32/'جمع درآمدها'!$J$5</f>
        <v>0.15857461275284654</v>
      </c>
      <c r="W32" s="206"/>
      <c r="X32" s="140"/>
      <c r="Y32" s="191"/>
    </row>
    <row r="33" spans="1:27" s="203" customFormat="1" ht="51" customHeight="1">
      <c r="A33" s="89" t="s">
        <v>67</v>
      </c>
      <c r="B33" s="89"/>
      <c r="C33" s="202">
        <v>0</v>
      </c>
      <c r="D33" s="202"/>
      <c r="E33" s="202">
        <f>IFERROR(_xlfn.XLOOKUP(A33,'درآمد ناشی از تغییر قیمت اوراق '!$A$9:$A$34,'درآمد ناشی از تغییر قیمت اوراق '!$I$9:$I$34),0)</f>
        <v>0</v>
      </c>
      <c r="F33" s="202"/>
      <c r="G33" s="202">
        <f>IFERROR(_xlfn.XLOOKUP(A33,'درآمد ناشی از فروش '!$A$9:$A$38,'درآمد ناشی از فروش '!$I$9:$I$38),0)</f>
        <v>0</v>
      </c>
      <c r="H33" s="202"/>
      <c r="I33" s="202">
        <f t="shared" si="0"/>
        <v>0</v>
      </c>
      <c r="K33" s="204">
        <f t="shared" si="1"/>
        <v>0</v>
      </c>
      <c r="M33" s="202">
        <f>IFERROR(_xlfn.XLOOKUP(A33,'درآمد سود سهام '!$A$9:$A$28,'درآمد سود سهام '!$S$9:$S$28),0)</f>
        <v>1148000000</v>
      </c>
      <c r="N33" s="202"/>
      <c r="O33" s="202">
        <f>IFERROR(_xlfn.XLOOKUP(A33,'درآمد ناشی از تغییر قیمت اوراق '!$A$9:$A$34,'درآمد ناشی از تغییر قیمت اوراق '!$Q$9:$Q$34),0)</f>
        <v>0</v>
      </c>
      <c r="P33" s="202"/>
      <c r="Q33" s="202">
        <f>IFERROR(_xlfn.XLOOKUP(A33,'درآمد ناشی از فروش '!$A$9:$A$38,'درآمد ناشی از فروش '!$Q$9:$Q$38),0)</f>
        <v>-10874770427</v>
      </c>
      <c r="R33" s="202"/>
      <c r="S33" s="202">
        <f t="shared" si="2"/>
        <v>-9726770427</v>
      </c>
      <c r="U33" s="204">
        <f>S33/'جمع درآمدها'!$J$5</f>
        <v>-9.4877680025408067E-3</v>
      </c>
      <c r="W33" s="206"/>
      <c r="X33" s="140"/>
      <c r="Y33" s="191"/>
    </row>
    <row r="34" spans="1:27" s="191" customFormat="1" ht="51" customHeight="1">
      <c r="A34" s="89" t="s">
        <v>68</v>
      </c>
      <c r="B34" s="89"/>
      <c r="C34" s="202">
        <v>0</v>
      </c>
      <c r="D34" s="202"/>
      <c r="E34" s="202">
        <f>IFERROR(_xlfn.XLOOKUP(A34,'درآمد ناشی از تغییر قیمت اوراق '!$A$9:$A$34,'درآمد ناشی از تغییر قیمت اوراق '!$I$9:$I$34),0)</f>
        <v>-14351159807</v>
      </c>
      <c r="F34" s="202"/>
      <c r="G34" s="202">
        <f>IFERROR(_xlfn.XLOOKUP(A34,'درآمد ناشی از فروش '!$A$9:$A$38,'درآمد ناشی از فروش '!$I$9:$I$38),0)</f>
        <v>0</v>
      </c>
      <c r="H34" s="202"/>
      <c r="I34" s="202">
        <f t="shared" si="0"/>
        <v>-14351159807</v>
      </c>
      <c r="K34" s="204">
        <f t="shared" si="1"/>
        <v>6.4774065955833321E-2</v>
      </c>
      <c r="M34" s="202">
        <f>IFERROR(_xlfn.XLOOKUP(A34,'درآمد سود سهام '!$A$9:$A$28,'درآمد سود سهام '!$S$9:$S$28),0)</f>
        <v>2544000000</v>
      </c>
      <c r="O34" s="202">
        <f>IFERROR(_xlfn.XLOOKUP(A34,'درآمد ناشی از تغییر قیمت اوراق '!$A$9:$A$34,'درآمد ناشی از تغییر قیمت اوراق '!$Q$9:$Q$34),0)</f>
        <v>-22469315427</v>
      </c>
      <c r="P34" s="202"/>
      <c r="Q34" s="202">
        <f>IFERROR(_xlfn.XLOOKUP(A34,'درآمد ناشی از فروش '!$A$9:$A$38,'درآمد ناشی از فروش '!$Q$9:$Q$38),0)</f>
        <v>-648583624</v>
      </c>
      <c r="S34" s="202">
        <f t="shared" si="2"/>
        <v>-20573899051</v>
      </c>
      <c r="U34" s="204">
        <f>S34/'جمع درآمدها'!$J$5</f>
        <v>-2.0068365195680633E-2</v>
      </c>
      <c r="V34" s="203"/>
      <c r="X34" s="140"/>
      <c r="AA34" s="208">
        <f>SUM(W34:Z34)</f>
        <v>0</v>
      </c>
    </row>
    <row r="35" spans="1:27" s="191" customFormat="1" ht="51" customHeight="1">
      <c r="A35" s="89" t="s">
        <v>78</v>
      </c>
      <c r="B35" s="89"/>
      <c r="C35" s="202">
        <v>0</v>
      </c>
      <c r="D35" s="202"/>
      <c r="E35" s="202">
        <f>IFERROR(_xlfn.XLOOKUP(A35,'درآمد ناشی از تغییر قیمت اوراق '!$A$9:$A$34,'درآمد ناشی از تغییر قیمت اوراق '!$I$9:$I$34),0)</f>
        <v>-3891705750</v>
      </c>
      <c r="F35" s="202"/>
      <c r="G35" s="202">
        <f>IFERROR(_xlfn.XLOOKUP(A35,'درآمد ناشی از فروش '!$A$9:$A$38,'درآمد ناشی از فروش '!$I$9:$I$38),0)</f>
        <v>0</v>
      </c>
      <c r="H35" s="202"/>
      <c r="I35" s="202">
        <f t="shared" si="0"/>
        <v>-3891705750</v>
      </c>
      <c r="J35" s="203"/>
      <c r="K35" s="204">
        <f t="shared" si="1"/>
        <v>1.7565242692666488E-2</v>
      </c>
      <c r="L35" s="203"/>
      <c r="M35" s="202">
        <f>IFERROR(_xlfn.XLOOKUP(A35,'درآمد سود سهام '!$A$9:$A$28,'درآمد سود سهام '!$S$9:$S$28),0)</f>
        <v>11310000000</v>
      </c>
      <c r="O35" s="202">
        <f>IFERROR(_xlfn.XLOOKUP(A35,'درآمد ناشی از تغییر قیمت اوراق '!$A$9:$A$34,'درآمد ناشی از تغییر قیمت اوراق '!$Q$9:$Q$34),0)</f>
        <v>2701441144</v>
      </c>
      <c r="P35" s="202"/>
      <c r="Q35" s="202">
        <f>IFERROR(_xlfn.XLOOKUP(A35,'درآمد ناشی از فروش '!$A$9:$A$38,'درآمد ناشی از فروش '!$Q$9:$Q$38),0)</f>
        <v>-4746578505</v>
      </c>
      <c r="R35" s="209"/>
      <c r="S35" s="202">
        <f t="shared" si="2"/>
        <v>9264862639</v>
      </c>
      <c r="T35" s="203"/>
      <c r="U35" s="204">
        <f>S35/'جمع درآمدها'!$J$5</f>
        <v>9.0372100332742813E-3</v>
      </c>
      <c r="V35" s="203"/>
      <c r="X35" s="140"/>
      <c r="AA35" s="208"/>
    </row>
    <row r="36" spans="1:27" s="191" customFormat="1" ht="51" customHeight="1">
      <c r="A36" s="89" t="s">
        <v>138</v>
      </c>
      <c r="B36" s="89"/>
      <c r="C36" s="202">
        <v>0</v>
      </c>
      <c r="D36" s="202"/>
      <c r="E36" s="202">
        <f>IFERROR(_xlfn.XLOOKUP(A36,'درآمد ناشی از تغییر قیمت اوراق '!$A$9:$A$34,'درآمد ناشی از تغییر قیمت اوراق '!$I$9:$I$34),0)</f>
        <v>0</v>
      </c>
      <c r="F36" s="202"/>
      <c r="G36" s="202">
        <f>IFERROR(_xlfn.XLOOKUP(A36,'درآمد ناشی از فروش '!$A$9:$A$38,'درآمد ناشی از فروش '!$I$9:$I$38),0)</f>
        <v>0</v>
      </c>
      <c r="H36" s="202"/>
      <c r="I36" s="202">
        <f t="shared" si="0"/>
        <v>0</v>
      </c>
      <c r="J36" s="203"/>
      <c r="K36" s="204">
        <f t="shared" si="1"/>
        <v>0</v>
      </c>
      <c r="L36" s="203"/>
      <c r="M36" s="202">
        <f>IFERROR(_xlfn.XLOOKUP(A36,'درآمد سود سهام '!$A$9:$A$28,'درآمد سود سهام '!$S$9:$S$28),0)</f>
        <v>0</v>
      </c>
      <c r="O36" s="202">
        <f>IFERROR(_xlfn.XLOOKUP(A36,'درآمد ناشی از تغییر قیمت اوراق '!$A$9:$A$34,'درآمد ناشی از تغییر قیمت اوراق '!$Q$9:$Q$34),0)</f>
        <v>0</v>
      </c>
      <c r="P36" s="202"/>
      <c r="Q36" s="202">
        <f>IFERROR(_xlfn.XLOOKUP(A36,'درآمد ناشی از فروش '!$A$9:$A$38,'درآمد ناشی از فروش '!$Q$9:$Q$38),0)</f>
        <v>563723</v>
      </c>
      <c r="R36" s="209"/>
      <c r="S36" s="202">
        <f t="shared" si="2"/>
        <v>563723</v>
      </c>
      <c r="T36" s="203"/>
      <c r="U36" s="204">
        <f>S36/'جمع درآمدها'!$J$5</f>
        <v>5.4987141742852105E-7</v>
      </c>
      <c r="V36" s="203"/>
      <c r="X36" s="140"/>
      <c r="AA36" s="208"/>
    </row>
    <row r="37" spans="1:27" s="209" customFormat="1" ht="51" customHeight="1">
      <c r="A37" s="89" t="s">
        <v>100</v>
      </c>
      <c r="B37" s="89"/>
      <c r="C37" s="202">
        <v>0</v>
      </c>
      <c r="D37" s="202"/>
      <c r="E37" s="202">
        <f>IFERROR(_xlfn.XLOOKUP(A37,'درآمد ناشی از تغییر قیمت اوراق '!$A$9:$A$34,'درآمد ناشی از تغییر قیمت اوراق '!$I$9:$I$34),0)</f>
        <v>41336259407</v>
      </c>
      <c r="F37" s="202"/>
      <c r="G37" s="202">
        <f>IFERROR(_xlfn.XLOOKUP(A37,'درآمد ناشی از فروش '!$A$9:$A$38,'درآمد ناشی از فروش '!$I$9:$I$38),0)</f>
        <v>-3084255574</v>
      </c>
      <c r="H37" s="202"/>
      <c r="I37" s="202">
        <f t="shared" si="0"/>
        <v>38252003833</v>
      </c>
      <c r="K37" s="204">
        <f t="shared" si="1"/>
        <v>-0.17265070228072965</v>
      </c>
      <c r="M37" s="202">
        <f>IFERROR(_xlfn.XLOOKUP(A37,'درآمد سود سهام '!$A$9:$A$28,'درآمد سود سهام '!$S$9:$S$28),0)</f>
        <v>19152000000</v>
      </c>
      <c r="O37" s="202">
        <f>IFERROR(_xlfn.XLOOKUP(A37,'درآمد ناشی از تغییر قیمت اوراق '!$A$9:$A$34,'درآمد ناشی از تغییر قیمت اوراق '!$Q$9:$Q$34),0)</f>
        <v>-6371475745</v>
      </c>
      <c r="P37" s="202"/>
      <c r="Q37" s="202">
        <f>IFERROR(_xlfn.XLOOKUP(A37,'درآمد ناشی از فروش '!$A$9:$A$38,'درآمد ناشی از فروش '!$Q$9:$Q$38),0)</f>
        <v>-6326914307</v>
      </c>
      <c r="S37" s="202">
        <f t="shared" si="2"/>
        <v>6453609948</v>
      </c>
      <c r="U37" s="204">
        <f>S37/'جمع درآمدها'!$J$5</f>
        <v>6.2950343513349001E-3</v>
      </c>
      <c r="X37" s="140"/>
    </row>
    <row r="38" spans="1:27" s="210" customFormat="1" ht="51" customHeight="1">
      <c r="A38" s="89" t="s">
        <v>104</v>
      </c>
      <c r="B38" s="89"/>
      <c r="C38" s="202">
        <v>0</v>
      </c>
      <c r="D38" s="202"/>
      <c r="E38" s="202">
        <f>IFERROR(_xlfn.XLOOKUP(A38,'درآمد ناشی از تغییر قیمت اوراق '!$A$9:$A$34,'درآمد ناشی از تغییر قیمت اوراق '!$I$9:$I$34),0)</f>
        <v>0</v>
      </c>
      <c r="F38" s="202"/>
      <c r="G38" s="202">
        <f>IFERROR(_xlfn.XLOOKUP(A38,'درآمد ناشی از فروش '!$A$9:$A$38,'درآمد ناشی از فروش '!$I$9:$I$38),0)</f>
        <v>0</v>
      </c>
      <c r="H38" s="202"/>
      <c r="I38" s="202">
        <f t="shared" si="0"/>
        <v>0</v>
      </c>
      <c r="K38" s="204">
        <f t="shared" si="1"/>
        <v>0</v>
      </c>
      <c r="M38" s="202">
        <f>IFERROR(_xlfn.XLOOKUP(A38,'درآمد سود سهام '!$A$9:$A$28,'درآمد سود سهام '!$S$9:$S$28),0)</f>
        <v>0</v>
      </c>
      <c r="O38" s="202">
        <f>IFERROR(_xlfn.XLOOKUP(A38,'درآمد ناشی از تغییر قیمت اوراق '!$A$9:$A$34,'درآمد ناشی از تغییر قیمت اوراق '!$Q$9:$Q$34),0)</f>
        <v>0</v>
      </c>
      <c r="P38" s="202"/>
      <c r="Q38" s="202">
        <f>IFERROR(_xlfn.XLOOKUP(A38,'درآمد ناشی از فروش '!$A$9:$A$38,'درآمد ناشی از فروش '!$Q$9:$Q$38),0)</f>
        <v>0</v>
      </c>
      <c r="S38" s="202">
        <f t="shared" si="2"/>
        <v>0</v>
      </c>
      <c r="U38" s="204">
        <f>S38/'جمع درآمدها'!$J$5</f>
        <v>0</v>
      </c>
      <c r="X38" s="140"/>
    </row>
    <row r="39" spans="1:27" s="210" customFormat="1" ht="42.75">
      <c r="A39" s="89" t="s">
        <v>64</v>
      </c>
      <c r="B39" s="89"/>
      <c r="C39" s="202">
        <v>0</v>
      </c>
      <c r="D39" s="202"/>
      <c r="E39" s="202">
        <f>IFERROR(_xlfn.XLOOKUP(A39,'درآمد ناشی از تغییر قیمت اوراق '!$A$9:$A$34,'درآمد ناشی از تغییر قیمت اوراق '!$I$9:$I$34),0)</f>
        <v>0</v>
      </c>
      <c r="F39" s="202"/>
      <c r="G39" s="202">
        <f>IFERROR(_xlfn.XLOOKUP(A39,'درآمد ناشی از فروش '!$A$9:$A$38,'درآمد ناشی از فروش '!$I$9:$I$38),0)</f>
        <v>0</v>
      </c>
      <c r="H39" s="202"/>
      <c r="I39" s="202">
        <f t="shared" si="0"/>
        <v>0</v>
      </c>
      <c r="K39" s="204">
        <f t="shared" si="1"/>
        <v>0</v>
      </c>
      <c r="M39" s="202">
        <f>IFERROR(_xlfn.XLOOKUP(A39,'درآمد سود سهام '!$A$9:$A$28,'درآمد سود سهام '!$S$9:$S$28),0)</f>
        <v>0</v>
      </c>
      <c r="O39" s="202">
        <f>IFERROR(_xlfn.XLOOKUP(A39,'درآمد ناشی از تغییر قیمت اوراق '!$A$9:$A$34,'درآمد ناشی از تغییر قیمت اوراق '!$Q$9:$Q$34),0)</f>
        <v>0</v>
      </c>
      <c r="P39" s="202"/>
      <c r="Q39" s="202">
        <f>IFERROR(_xlfn.XLOOKUP(A39,'درآمد ناشی از فروش '!$A$9:$A$38,'درآمد ناشی از فروش '!$Q$9:$Q$38),0)</f>
        <v>590727092</v>
      </c>
      <c r="S39" s="202">
        <f t="shared" si="2"/>
        <v>590727092</v>
      </c>
      <c r="U39" s="204">
        <f>S39/'جمع درآمدها'!$J$5</f>
        <v>5.7621197536993941E-4</v>
      </c>
      <c r="X39" s="140"/>
    </row>
    <row r="40" spans="1:27" s="210" customFormat="1" ht="42.75">
      <c r="A40" s="89" t="s">
        <v>130</v>
      </c>
      <c r="B40" s="89"/>
      <c r="C40" s="202">
        <v>0</v>
      </c>
      <c r="D40" s="202"/>
      <c r="E40" s="202">
        <f>IFERROR(_xlfn.XLOOKUP(A40,'درآمد ناشی از تغییر قیمت اوراق '!$A$9:$A$34,'درآمد ناشی از تغییر قیمت اوراق '!$I$9:$I$34),0)</f>
        <v>-5279533515</v>
      </c>
      <c r="F40" s="202"/>
      <c r="G40" s="202">
        <f>IFERROR(_xlfn.XLOOKUP(A40,'درآمد ناشی از فروش '!$A$9:$A$38,'درآمد ناشی از فروش '!$I$9:$I$38),0)</f>
        <v>0</v>
      </c>
      <c r="H40" s="202"/>
      <c r="I40" s="202">
        <f t="shared" si="0"/>
        <v>-5279533515</v>
      </c>
      <c r="K40" s="204">
        <f t="shared" si="1"/>
        <v>2.3829213576859343E-2</v>
      </c>
      <c r="M40" s="202">
        <f>IFERROR(_xlfn.XLOOKUP(A40,'درآمد سود سهام '!$A$9:$A$28,'درآمد سود سهام '!$S$9:$S$28),0)</f>
        <v>0</v>
      </c>
      <c r="O40" s="202">
        <f>IFERROR(_xlfn.XLOOKUP(A40,'درآمد ناشی از تغییر قیمت اوراق '!$A$9:$A$34,'درآمد ناشی از تغییر قیمت اوراق '!$Q$9:$Q$34),0)</f>
        <v>-1823314319</v>
      </c>
      <c r="P40" s="202"/>
      <c r="Q40" s="202">
        <f>IFERROR(_xlfn.XLOOKUP(A40,'درآمد ناشی از فروش '!$A$9:$A$38,'درآمد ناشی از فروش '!$Q$9:$Q$38),0)</f>
        <v>0</v>
      </c>
      <c r="S40" s="202">
        <f t="shared" si="2"/>
        <v>-1823314319</v>
      </c>
      <c r="U40" s="204">
        <f>S40/'جمع درآمدها'!$J$5</f>
        <v>-1.7785125478404261E-3</v>
      </c>
      <c r="X40" s="140"/>
    </row>
    <row r="41" spans="1:27" s="210" customFormat="1" ht="42.75">
      <c r="A41" s="89" t="s">
        <v>141</v>
      </c>
      <c r="B41" s="89"/>
      <c r="C41" s="202">
        <v>0</v>
      </c>
      <c r="D41" s="202"/>
      <c r="E41" s="202">
        <f>IFERROR(_xlfn.XLOOKUP(A41,'درآمد ناشی از تغییر قیمت اوراق '!$A$9:$A$34,'درآمد ناشی از تغییر قیمت اوراق '!$I$9:$I$34),0)</f>
        <v>-815121000</v>
      </c>
      <c r="F41" s="202"/>
      <c r="G41" s="202">
        <f>IFERROR(_xlfn.XLOOKUP(A41,'درآمد ناشی از فروش '!$A$9:$A$38,'درآمد ناشی از فروش '!$I$9:$I$38),0)</f>
        <v>0</v>
      </c>
      <c r="H41" s="202"/>
      <c r="I41" s="202">
        <f t="shared" si="0"/>
        <v>-815121000</v>
      </c>
      <c r="K41" s="204">
        <f t="shared" si="1"/>
        <v>3.6790546635980894E-3</v>
      </c>
      <c r="M41" s="202">
        <f>IFERROR(_xlfn.XLOOKUP(A41,'درآمد سود سهام '!$A$9:$A$28,'درآمد سود سهام '!$S$9:$S$28),0)</f>
        <v>0</v>
      </c>
      <c r="O41" s="202">
        <f>IFERROR(_xlfn.XLOOKUP(A41,'درآمد ناشی از تغییر قیمت اوراق '!$A$9:$A$34,'درآمد ناشی از تغییر قیمت اوراق '!$Q$9:$Q$34),0)</f>
        <v>2103763670</v>
      </c>
      <c r="P41" s="202"/>
      <c r="Q41" s="202">
        <f>IFERROR(_xlfn.XLOOKUP(A41,'درآمد ناشی از فروش '!$A$9:$A$38,'درآمد ناشی از فروش '!$Q$9:$Q$38),0)</f>
        <v>0</v>
      </c>
      <c r="S41" s="202">
        <f t="shared" si="2"/>
        <v>2103763670</v>
      </c>
      <c r="U41" s="204">
        <f>S41/'جمع درآمدها'!$J$5</f>
        <v>2.0520708063313494E-3</v>
      </c>
      <c r="X41" s="140"/>
    </row>
    <row r="42" spans="1:27" s="210" customFormat="1" ht="42.75">
      <c r="A42" s="89" t="s">
        <v>144</v>
      </c>
      <c r="B42" s="89"/>
      <c r="C42" s="202">
        <v>0</v>
      </c>
      <c r="D42" s="202"/>
      <c r="E42" s="202">
        <f>IFERROR(_xlfn.XLOOKUP(A42,'درآمد ناشی از تغییر قیمت اوراق '!$A$9:$A$34,'درآمد ناشی از تغییر قیمت اوراق '!$I$9:$I$34),0)</f>
        <v>-1220693400</v>
      </c>
      <c r="F42" s="202"/>
      <c r="G42" s="202">
        <f>IFERROR(_xlfn.XLOOKUP(A42,'درآمد ناشی از فروش '!$A$9:$A$38,'درآمد ناشی از فروش '!$I$9:$I$38),0)</f>
        <v>0</v>
      </c>
      <c r="H42" s="202"/>
      <c r="I42" s="202">
        <f t="shared" si="0"/>
        <v>-1220693400</v>
      </c>
      <c r="K42" s="204">
        <f t="shared" si="1"/>
        <v>5.5096086913395776E-3</v>
      </c>
      <c r="M42" s="202">
        <f>IFERROR(_xlfn.XLOOKUP(A42,'درآمد سود سهام '!$A$9:$A$28,'درآمد سود سهام '!$S$9:$S$28),0)</f>
        <v>800000000</v>
      </c>
      <c r="O42" s="202">
        <f>IFERROR(_xlfn.XLOOKUP(A42,'درآمد ناشی از تغییر قیمت اوراق '!$A$9:$A$34,'درآمد ناشی از تغییر قیمت اوراق '!$Q$9:$Q$34),0)</f>
        <v>-430559079</v>
      </c>
      <c r="P42" s="202"/>
      <c r="Q42" s="202">
        <f>IFERROR(_xlfn.XLOOKUP(A42,'درآمد ناشی از فروش '!$A$9:$A$38,'درآمد ناشی از فروش '!$Q$9:$Q$38),0)</f>
        <v>0</v>
      </c>
      <c r="S42" s="202">
        <f t="shared" si="2"/>
        <v>369440921</v>
      </c>
      <c r="U42" s="204">
        <f>S42/'جمع درآمدها'!$J$5</f>
        <v>3.6036316220265673E-4</v>
      </c>
      <c r="X42" s="140"/>
    </row>
    <row r="43" spans="1:27" s="210" customFormat="1" ht="42.75">
      <c r="A43" s="89" t="s">
        <v>131</v>
      </c>
      <c r="B43" s="89"/>
      <c r="C43" s="202">
        <v>0</v>
      </c>
      <c r="D43" s="202"/>
      <c r="E43" s="202">
        <f>IFERROR(_xlfn.XLOOKUP(A43,'درآمد ناشی از تغییر قیمت اوراق '!$A$9:$A$34,'درآمد ناشی از تغییر قیمت اوراق '!$I$9:$I$34),0)</f>
        <v>-8687997000</v>
      </c>
      <c r="F43" s="202"/>
      <c r="G43" s="202">
        <f>IFERROR(_xlfn.XLOOKUP(A43,'درآمد ناشی از فروش '!$A$9:$A$38,'درآمد ناشی از فروش '!$I$9:$I$38),0)</f>
        <v>0</v>
      </c>
      <c r="H43" s="202"/>
      <c r="I43" s="202">
        <f t="shared" si="0"/>
        <v>-8687997000</v>
      </c>
      <c r="K43" s="204">
        <f t="shared" si="1"/>
        <v>3.9213338731521101E-2</v>
      </c>
      <c r="M43" s="202">
        <f>IFERROR(_xlfn.XLOOKUP(A43,'درآمد سود سهام '!$A$9:$A$28,'درآمد سود سهام '!$S$9:$S$28),0)</f>
        <v>14858000000</v>
      </c>
      <c r="O43" s="202">
        <f>IFERROR(_xlfn.XLOOKUP(A43,'درآمد ناشی از تغییر قیمت اوراق '!$A$9:$A$34,'درآمد ناشی از تغییر قیمت اوراق '!$Q$9:$Q$34),0)</f>
        <v>-2787009719</v>
      </c>
      <c r="P43" s="202"/>
      <c r="Q43" s="202">
        <f>IFERROR(_xlfn.XLOOKUP(A43,'درآمد ناشی از فروش '!$A$9:$A$38,'درآمد ناشی از فروش '!$Q$9:$Q$38),0)</f>
        <v>0</v>
      </c>
      <c r="S43" s="202">
        <f t="shared" si="2"/>
        <v>12070990281</v>
      </c>
      <c r="U43" s="204">
        <f>S43/'جمع درآمدها'!$J$5</f>
        <v>1.1774386596926808E-2</v>
      </c>
      <c r="X43" s="140"/>
    </row>
    <row r="44" spans="1:27" s="210" customFormat="1" ht="42.75">
      <c r="A44" s="89" t="s">
        <v>165</v>
      </c>
      <c r="B44" s="89"/>
      <c r="C44" s="202">
        <v>0</v>
      </c>
      <c r="D44" s="202"/>
      <c r="E44" s="202">
        <f>IFERROR(_xlfn.XLOOKUP(A44,'درآمد ناشی از تغییر قیمت اوراق '!$A$9:$A$34,'درآمد ناشی از تغییر قیمت اوراق '!$I$9:$I$34),0)</f>
        <v>0</v>
      </c>
      <c r="F44" s="202"/>
      <c r="G44" s="202">
        <f>IFERROR(_xlfn.XLOOKUP(A44,'درآمد ناشی از فروش '!$A$9:$A$38,'درآمد ناشی از فروش '!$I$9:$I$38),0)</f>
        <v>0</v>
      </c>
      <c r="H44" s="202"/>
      <c r="I44" s="202">
        <f t="shared" si="0"/>
        <v>0</v>
      </c>
      <c r="K44" s="204">
        <f t="shared" si="1"/>
        <v>0</v>
      </c>
      <c r="M44" s="202">
        <f>IFERROR(_xlfn.XLOOKUP(A44,'درآمد سود سهام '!$A$9:$A$28,'درآمد سود سهام '!$S$9:$S$28),0)</f>
        <v>0</v>
      </c>
      <c r="O44" s="202">
        <f>IFERROR(_xlfn.XLOOKUP(A44,'درآمد ناشی از تغییر قیمت اوراق '!$A$9:$A$34,'درآمد ناشی از تغییر قیمت اوراق '!$Q$9:$Q$34),0)</f>
        <v>0</v>
      </c>
      <c r="P44" s="202"/>
      <c r="Q44" s="202">
        <f>IFERROR(_xlfn.XLOOKUP(A44,'درآمد ناشی از فروش '!$A$9:$A$38,'درآمد ناشی از فروش '!$Q$9:$Q$38),0)</f>
        <v>6294119866</v>
      </c>
      <c r="S44" s="202">
        <f t="shared" si="2"/>
        <v>6294119866</v>
      </c>
      <c r="U44" s="204">
        <f>S44/'جمع درآمدها'!$J$5</f>
        <v>6.1394631976740936E-3</v>
      </c>
      <c r="X44" s="140"/>
    </row>
    <row r="45" spans="1:27" s="210" customFormat="1" ht="42.75">
      <c r="A45" s="89" t="s">
        <v>149</v>
      </c>
      <c r="B45" s="89"/>
      <c r="C45" s="202">
        <v>0</v>
      </c>
      <c r="D45" s="202"/>
      <c r="E45" s="202">
        <f>IFERROR(_xlfn.XLOOKUP(A45,'درآمد ناشی از تغییر قیمت اوراق '!$A$9:$A$34,'درآمد ناشی از تغییر قیمت اوراق '!$I$9:$I$34),0)</f>
        <v>-3924509400</v>
      </c>
      <c r="F45" s="202"/>
      <c r="G45" s="202">
        <f>IFERROR(_xlfn.XLOOKUP(A45,'درآمد ناشی از فروش '!$A$9:$A$38,'درآمد ناشی از فروش '!$I$9:$I$38),0)</f>
        <v>0</v>
      </c>
      <c r="H45" s="202"/>
      <c r="I45" s="202">
        <f t="shared" si="0"/>
        <v>-3924509400</v>
      </c>
      <c r="K45" s="204">
        <f t="shared" si="1"/>
        <v>1.7713302209616168E-2</v>
      </c>
      <c r="M45" s="202">
        <f>IFERROR(_xlfn.XLOOKUP(A45,'درآمد سود سهام '!$A$9:$A$28,'درآمد سود سهام '!$S$9:$S$28),0)</f>
        <v>0</v>
      </c>
      <c r="O45" s="202">
        <f>IFERROR(_xlfn.XLOOKUP(A45,'درآمد ناشی از تغییر قیمت اوراق '!$A$9:$A$34,'درآمد ناشی از تغییر قیمت اوراق '!$Q$9:$Q$34),0)</f>
        <v>-5073536300</v>
      </c>
      <c r="P45" s="202"/>
      <c r="Q45" s="202">
        <f>IFERROR(_xlfn.XLOOKUP(A45,'درآمد ناشی از فروش '!$A$9:$A$38,'درآمد ناشی از فروش '!$Q$9:$Q$38),0)</f>
        <v>0</v>
      </c>
      <c r="S45" s="202">
        <f t="shared" si="2"/>
        <v>-5073536300</v>
      </c>
      <c r="U45" s="204">
        <f>S45/'جمع درآمدها'!$J$5</f>
        <v>-4.9488713369084713E-3</v>
      </c>
      <c r="X45" s="140"/>
    </row>
    <row r="46" spans="1:27" s="210" customFormat="1" ht="42.75">
      <c r="A46" s="89" t="s">
        <v>146</v>
      </c>
      <c r="B46" s="89"/>
      <c r="C46" s="202">
        <v>0</v>
      </c>
      <c r="D46" s="202"/>
      <c r="E46" s="202">
        <f>IFERROR(_xlfn.XLOOKUP(A46,'درآمد ناشی از تغییر قیمت اوراق '!$A$9:$A$34,'درآمد ناشی از تغییر قیمت اوراق '!$I$9:$I$34),0)</f>
        <v>2358908020</v>
      </c>
      <c r="F46" s="202"/>
      <c r="G46" s="202">
        <f>IFERROR(_xlfn.XLOOKUP(A46,'درآمد ناشی از فروش '!$A$9:$A$38,'درآمد ناشی از فروش '!$I$9:$I$38),0)</f>
        <v>0</v>
      </c>
      <c r="H46" s="202"/>
      <c r="I46" s="202">
        <f t="shared" si="0"/>
        <v>2358908020</v>
      </c>
      <c r="K46" s="204">
        <f t="shared" si="1"/>
        <v>-1.0646948798988046E-2</v>
      </c>
      <c r="M46" s="202">
        <f>IFERROR(_xlfn.XLOOKUP(A46,'درآمد سود سهام '!$A$9:$A$28,'درآمد سود سهام '!$S$9:$S$28),0)</f>
        <v>0</v>
      </c>
      <c r="O46" s="202">
        <f>IFERROR(_xlfn.XLOOKUP(A46,'درآمد ناشی از تغییر قیمت اوراق '!$A$9:$A$34,'درآمد ناشی از تغییر قیمت اوراق '!$Q$9:$Q$34),0)</f>
        <v>-5731823539</v>
      </c>
      <c r="P46" s="202"/>
      <c r="Q46" s="202">
        <f>IFERROR(_xlfn.XLOOKUP(A46,'درآمد ناشی از فروش '!$A$9:$A$38,'درآمد ناشی از فروش '!$Q$9:$Q$38),0)</f>
        <v>0</v>
      </c>
      <c r="S46" s="202">
        <f t="shared" si="2"/>
        <v>-5731823539</v>
      </c>
      <c r="U46" s="204">
        <f>S46/'جمع درآمدها'!$J$5</f>
        <v>-5.590983397590823E-3</v>
      </c>
      <c r="X46" s="140"/>
    </row>
    <row r="47" spans="1:27" s="210" customFormat="1" ht="42.75">
      <c r="A47" s="89" t="s">
        <v>158</v>
      </c>
      <c r="B47" s="89"/>
      <c r="C47" s="202"/>
      <c r="D47" s="202"/>
      <c r="E47" s="202">
        <f>IFERROR(_xlfn.XLOOKUP(A47,'درآمد ناشی از تغییر قیمت اوراق '!$A$9:$A$34,'درآمد ناشی از تغییر قیمت اوراق '!$I$9:$I$34),0)</f>
        <v>-29798200681</v>
      </c>
      <c r="F47" s="202"/>
      <c r="G47" s="202"/>
      <c r="H47" s="202"/>
      <c r="I47" s="202">
        <f>C47+E47+G47</f>
        <v>-29798200681</v>
      </c>
      <c r="K47" s="204">
        <f t="shared" si="1"/>
        <v>0.13449439921467465</v>
      </c>
      <c r="M47" s="202"/>
      <c r="O47" s="202">
        <f>IFERROR(_xlfn.XLOOKUP(A47,'درآمد ناشی از تغییر قیمت اوراق '!$A$9:$A$34,'درآمد ناشی از تغییر قیمت اوراق '!$Q$9:$Q$34),0)</f>
        <v>-29798200681</v>
      </c>
      <c r="P47" s="202"/>
      <c r="Q47" s="202"/>
      <c r="S47" s="202">
        <f t="shared" si="2"/>
        <v>-29798200681</v>
      </c>
      <c r="U47" s="204">
        <f>S47/'جمع درآمدها'!$J$5</f>
        <v>-2.9066010869311685E-2</v>
      </c>
      <c r="X47" s="140"/>
    </row>
    <row r="48" spans="1:27" s="210" customFormat="1" ht="42.75">
      <c r="A48" s="89" t="s">
        <v>157</v>
      </c>
      <c r="B48" s="89"/>
      <c r="C48" s="202"/>
      <c r="D48" s="202"/>
      <c r="E48" s="202">
        <f>IFERROR(_xlfn.XLOOKUP(A48,'درآمد ناشی از تغییر قیمت اوراق '!$A$9:$A$34,'درآمد ناشی از تغییر قیمت اوراق '!$I$9:$I$34),0)</f>
        <v>-2999835735</v>
      </c>
      <c r="F48" s="202"/>
      <c r="G48" s="202"/>
      <c r="H48" s="202"/>
      <c r="I48" s="202">
        <f t="shared" si="0"/>
        <v>-2999835735</v>
      </c>
      <c r="K48" s="204">
        <f t="shared" si="1"/>
        <v>1.3539780782092416E-2</v>
      </c>
      <c r="M48" s="202"/>
      <c r="O48" s="202">
        <f>IFERROR(_xlfn.XLOOKUP(A48,'درآمد ناشی از تغییر قیمت اوراق '!$A$9:$A$34,'درآمد ناشی از تغییر قیمت اوراق '!$Q$9:$Q$34),0)</f>
        <v>-2999835735</v>
      </c>
      <c r="P48" s="202"/>
      <c r="Q48" s="202"/>
      <c r="S48" s="202">
        <f t="shared" si="2"/>
        <v>-2999835735</v>
      </c>
      <c r="U48" s="204">
        <f>S48/'جمع درآمدها'!$J$5</f>
        <v>-2.9261249366394119E-3</v>
      </c>
      <c r="X48" s="140"/>
    </row>
    <row r="49" spans="1:24" s="210" customFormat="1" ht="43.5" thickBot="1">
      <c r="C49" s="78">
        <f>SUM(C10:C48)</f>
        <v>0</v>
      </c>
      <c r="D49" s="78">
        <f>SUM(D10:D42)</f>
        <v>0</v>
      </c>
      <c r="E49" s="78">
        <f>SUM(E10:E48)</f>
        <v>-231794531797</v>
      </c>
      <c r="F49" s="78">
        <f>SUM(F10:F42)</f>
        <v>0</v>
      </c>
      <c r="G49" s="78">
        <f>SUM(G10:G48)</f>
        <v>9851475054</v>
      </c>
      <c r="H49" s="78">
        <f>SUM(H10:H42)</f>
        <v>0</v>
      </c>
      <c r="I49" s="78">
        <f>SUM(I10:I48)</f>
        <v>-221943056743</v>
      </c>
      <c r="J49" s="211">
        <f>SUM(J10:J42)</f>
        <v>0</v>
      </c>
      <c r="K49" s="70">
        <f>SUM(K10:K48)</f>
        <v>1.0017416284987746</v>
      </c>
      <c r="L49" s="211">
        <f>SUM(L10:L42)</f>
        <v>0</v>
      </c>
      <c r="M49" s="211">
        <f>SUM(M10:M48)</f>
        <v>377869810111</v>
      </c>
      <c r="N49" s="211">
        <f>SUM(N10:N42)</f>
        <v>0</v>
      </c>
      <c r="O49" s="211">
        <f>SUM(O10:O48)</f>
        <v>449727200656</v>
      </c>
      <c r="P49" s="211">
        <f>SUM(P10:P42)</f>
        <v>0</v>
      </c>
      <c r="Q49" s="211">
        <f>SUM(Q10:Q48)</f>
        <v>175226895558</v>
      </c>
      <c r="R49" s="211">
        <f>SUM(R10:R42)</f>
        <v>0</v>
      </c>
      <c r="S49" s="211">
        <f>SUM(S10:S48)</f>
        <v>1002823906325</v>
      </c>
      <c r="T49" s="203"/>
      <c r="U49" s="34">
        <f>SUM(U10:U48)</f>
        <v>0.97818290685697429</v>
      </c>
      <c r="X49" s="140"/>
    </row>
    <row r="50" spans="1:24" s="210" customFormat="1" ht="37.5" thickTop="1">
      <c r="C50" s="212">
        <v>0</v>
      </c>
      <c r="D50" s="76"/>
      <c r="E50" s="76"/>
      <c r="F50" s="76"/>
      <c r="G50" s="76"/>
      <c r="H50" s="76"/>
      <c r="I50" s="76"/>
      <c r="X50" s="140"/>
    </row>
    <row r="51" spans="1:24" s="210" customFormat="1" ht="36.75">
      <c r="C51" s="212"/>
      <c r="D51" s="76"/>
      <c r="E51" s="76"/>
      <c r="F51" s="76"/>
      <c r="G51" s="76"/>
      <c r="H51" s="76"/>
      <c r="I51" s="76"/>
      <c r="X51" s="140"/>
    </row>
    <row r="52" spans="1:24" s="210" customFormat="1" ht="36.75">
      <c r="C52" s="212"/>
      <c r="D52" s="76"/>
      <c r="E52" s="76"/>
      <c r="F52" s="76"/>
      <c r="G52" s="76"/>
      <c r="H52" s="76"/>
      <c r="I52" s="76"/>
      <c r="X52" s="140"/>
    </row>
    <row r="53" spans="1:24" s="210" customFormat="1" ht="36.75">
      <c r="C53" s="212"/>
      <c r="D53" s="76"/>
      <c r="E53" s="76"/>
      <c r="F53" s="76"/>
      <c r="G53" s="76"/>
      <c r="H53" s="76"/>
      <c r="I53" s="76"/>
      <c r="X53" s="140"/>
    </row>
    <row r="54" spans="1:24" s="210" customFormat="1" ht="36.75">
      <c r="C54" s="212"/>
      <c r="D54" s="76"/>
      <c r="E54" s="76"/>
      <c r="F54" s="76"/>
      <c r="G54" s="76"/>
      <c r="H54" s="76"/>
      <c r="I54" s="76"/>
      <c r="X54" s="140"/>
    </row>
    <row r="55" spans="1:24" s="210" customFormat="1" ht="36.75">
      <c r="C55" s="212"/>
      <c r="D55" s="76"/>
      <c r="E55" s="76"/>
      <c r="F55" s="76"/>
      <c r="G55" s="76"/>
      <c r="H55" s="76"/>
      <c r="I55" s="76"/>
      <c r="X55" s="140"/>
    </row>
    <row r="56" spans="1:24" s="210" customFormat="1" ht="36.75">
      <c r="C56" s="212"/>
      <c r="D56" s="76"/>
      <c r="E56" s="76"/>
      <c r="F56" s="76"/>
      <c r="G56" s="76"/>
      <c r="H56" s="76"/>
      <c r="I56" s="76"/>
      <c r="X56" s="140"/>
    </row>
    <row r="57" spans="1:24" s="210" customFormat="1" ht="36.75">
      <c r="C57" s="212"/>
      <c r="D57" s="76"/>
      <c r="E57" s="76"/>
      <c r="F57" s="76"/>
      <c r="G57" s="76"/>
      <c r="H57" s="76"/>
      <c r="I57" s="76"/>
      <c r="X57" s="140"/>
    </row>
    <row r="58" spans="1:24" s="210" customFormat="1" ht="36.75">
      <c r="C58" s="212"/>
      <c r="D58" s="76"/>
      <c r="E58" s="76"/>
      <c r="F58" s="76"/>
      <c r="G58" s="76"/>
      <c r="H58" s="76"/>
      <c r="I58" s="76"/>
      <c r="X58" s="140"/>
    </row>
    <row r="59" spans="1:24" s="210" customFormat="1" ht="36.75">
      <c r="C59" s="212"/>
      <c r="D59" s="76"/>
      <c r="E59" s="76"/>
      <c r="F59" s="76"/>
      <c r="G59" s="76"/>
      <c r="H59" s="76"/>
      <c r="I59" s="76"/>
      <c r="X59" s="140"/>
    </row>
    <row r="60" spans="1:24" s="210" customFormat="1" ht="42.75">
      <c r="A60" s="89"/>
      <c r="C60" s="212"/>
      <c r="D60" s="76"/>
      <c r="E60" s="76"/>
      <c r="F60" s="76"/>
      <c r="G60" s="76"/>
      <c r="H60" s="76"/>
      <c r="I60" s="76"/>
      <c r="X60" s="140"/>
    </row>
    <row r="61" spans="1:24" s="210" customFormat="1" ht="36.75">
      <c r="C61" s="212"/>
      <c r="D61" s="41"/>
      <c r="E61" s="41"/>
      <c r="F61" s="41"/>
      <c r="G61" s="41"/>
      <c r="H61" s="41"/>
      <c r="I61" s="41"/>
      <c r="J61" s="196"/>
      <c r="K61" s="197"/>
      <c r="L61" s="196"/>
      <c r="M61" s="196"/>
      <c r="N61" s="196"/>
      <c r="O61" s="196"/>
      <c r="P61" s="196"/>
      <c r="Q61" s="196"/>
      <c r="R61" s="196"/>
      <c r="S61" s="196"/>
      <c r="T61" s="196"/>
      <c r="U61" s="197"/>
      <c r="X61" s="140"/>
    </row>
    <row r="62" spans="1:24" s="210" customFormat="1" ht="36.75">
      <c r="C62" s="212"/>
      <c r="D62" s="41"/>
      <c r="E62" s="41"/>
      <c r="F62" s="41"/>
      <c r="G62" s="41"/>
      <c r="H62" s="41"/>
      <c r="I62" s="41"/>
      <c r="J62" s="196"/>
      <c r="K62" s="197"/>
      <c r="L62" s="196"/>
      <c r="M62" s="196"/>
      <c r="N62" s="196"/>
      <c r="O62" s="196"/>
      <c r="P62" s="196"/>
      <c r="Q62" s="196"/>
      <c r="R62" s="196"/>
      <c r="S62" s="196"/>
      <c r="T62" s="196"/>
      <c r="U62" s="197"/>
      <c r="X62" s="140"/>
    </row>
    <row r="63" spans="1:24" s="210" customFormat="1" ht="42.75">
      <c r="A63" s="89"/>
      <c r="C63" s="212"/>
      <c r="D63" s="41"/>
      <c r="E63" s="41"/>
      <c r="F63" s="41"/>
      <c r="G63" s="41"/>
      <c r="H63" s="41"/>
      <c r="I63" s="41"/>
      <c r="J63" s="196"/>
      <c r="K63" s="197"/>
      <c r="L63" s="196"/>
      <c r="M63" s="196"/>
      <c r="N63" s="196"/>
      <c r="O63" s="196"/>
      <c r="P63" s="196"/>
      <c r="Q63" s="196"/>
      <c r="R63" s="196"/>
      <c r="S63" s="196"/>
      <c r="T63" s="196"/>
      <c r="U63" s="197"/>
      <c r="X63" s="140"/>
    </row>
    <row r="64" spans="1:24" s="210" customFormat="1" ht="36.75">
      <c r="C64" s="212"/>
      <c r="D64" s="41"/>
      <c r="E64" s="41"/>
      <c r="F64" s="41"/>
      <c r="G64" s="41"/>
      <c r="H64" s="41"/>
      <c r="I64" s="41"/>
      <c r="J64" s="196"/>
      <c r="K64" s="197"/>
      <c r="L64" s="196"/>
      <c r="M64" s="196"/>
      <c r="N64" s="196"/>
      <c r="O64" s="196"/>
      <c r="P64" s="196"/>
      <c r="Q64" s="196"/>
      <c r="R64" s="196"/>
      <c r="S64" s="196"/>
      <c r="T64" s="196"/>
      <c r="U64" s="197"/>
      <c r="X64" s="140"/>
    </row>
    <row r="65" spans="1:24" s="210" customFormat="1" ht="36.75">
      <c r="C65" s="212"/>
      <c r="D65" s="41"/>
      <c r="E65" s="41"/>
      <c r="F65" s="41"/>
      <c r="G65" s="41"/>
      <c r="H65" s="41"/>
      <c r="I65" s="41"/>
      <c r="J65" s="196"/>
      <c r="K65" s="197"/>
      <c r="L65" s="196"/>
      <c r="M65" s="196"/>
      <c r="N65" s="196"/>
      <c r="O65" s="196"/>
      <c r="P65" s="196"/>
      <c r="Q65" s="196"/>
      <c r="R65" s="196"/>
      <c r="S65" s="196"/>
      <c r="T65" s="196"/>
      <c r="U65" s="197"/>
      <c r="X65" s="140"/>
    </row>
    <row r="66" spans="1:24" s="210" customFormat="1" ht="36.75">
      <c r="C66" s="212"/>
      <c r="D66" s="41"/>
      <c r="E66" s="41"/>
      <c r="F66" s="41"/>
      <c r="G66" s="41"/>
      <c r="H66" s="41"/>
      <c r="I66" s="41"/>
      <c r="J66" s="196"/>
      <c r="K66" s="197"/>
      <c r="L66" s="196"/>
      <c r="M66" s="196"/>
      <c r="N66" s="196"/>
      <c r="O66" s="196"/>
      <c r="P66" s="196"/>
      <c r="Q66" s="196"/>
      <c r="R66" s="196"/>
      <c r="S66" s="196"/>
      <c r="T66" s="196"/>
      <c r="U66" s="197"/>
    </row>
    <row r="67" spans="1:24" ht="36.75">
      <c r="A67" s="210"/>
      <c r="C67" s="212"/>
    </row>
    <row r="68" spans="1:24">
      <c r="C68" s="212"/>
    </row>
    <row r="69" spans="1:24">
      <c r="C69" s="212"/>
    </row>
    <row r="70" spans="1:24">
      <c r="C70" s="212"/>
    </row>
    <row r="71" spans="1:24">
      <c r="C71" s="212"/>
    </row>
    <row r="72" spans="1:24">
      <c r="C72" s="212"/>
    </row>
    <row r="73" spans="1:24">
      <c r="C73" s="212"/>
    </row>
    <row r="74" spans="1:24">
      <c r="C74" s="212"/>
    </row>
    <row r="75" spans="1:24">
      <c r="C75" s="212"/>
    </row>
    <row r="76" spans="1:24">
      <c r="C76" s="212"/>
    </row>
    <row r="77" spans="1:24">
      <c r="C77" s="213"/>
    </row>
  </sheetData>
  <sortState xmlns:xlrd2="http://schemas.microsoft.com/office/spreadsheetml/2017/richdata2" ref="X16:X65">
    <sortCondition descending="1" ref="X16:X65"/>
  </sortState>
  <mergeCells count="7">
    <mergeCell ref="A2:U2"/>
    <mergeCell ref="A3:U3"/>
    <mergeCell ref="A4:U4"/>
    <mergeCell ref="A8:A9"/>
    <mergeCell ref="M8:U8"/>
    <mergeCell ref="C8:K8"/>
    <mergeCell ref="A6:S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20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R42"/>
  <sheetViews>
    <sheetView rightToLeft="1" view="pageBreakPreview" zoomScale="60" zoomScaleNormal="100" workbookViewId="0">
      <selection activeCell="A6" sqref="A6:Q6"/>
    </sheetView>
  </sheetViews>
  <sheetFormatPr defaultColWidth="9.140625" defaultRowHeight="27.75"/>
  <cols>
    <col min="1" max="1" width="42" style="23" bestFit="1" customWidth="1"/>
    <col min="2" max="2" width="1" style="23" customWidth="1"/>
    <col min="3" max="3" width="20.28515625" style="23" customWidth="1"/>
    <col min="4" max="4" width="1" style="23" customWidth="1"/>
    <col min="5" max="5" width="24" style="23" bestFit="1" customWidth="1"/>
    <col min="6" max="6" width="1" style="23" customWidth="1"/>
    <col min="7" max="7" width="21.28515625" style="23" bestFit="1" customWidth="1"/>
    <col min="8" max="8" width="1" style="23" customWidth="1"/>
    <col min="9" max="9" width="21.28515625" style="23" bestFit="1" customWidth="1"/>
    <col min="10" max="10" width="1" style="23" customWidth="1"/>
    <col min="11" max="11" width="20.7109375" style="23" customWidth="1"/>
    <col min="12" max="12" width="1" style="23" customWidth="1"/>
    <col min="13" max="13" width="24" style="23" bestFit="1" customWidth="1"/>
    <col min="14" max="14" width="1" style="23" customWidth="1"/>
    <col min="15" max="15" width="20.5703125" style="23" bestFit="1" customWidth="1"/>
    <col min="16" max="16" width="1" style="23" customWidth="1"/>
    <col min="17" max="17" width="20.5703125" style="23" bestFit="1" customWidth="1"/>
    <col min="18" max="18" width="1" style="23" customWidth="1"/>
    <col min="19" max="19" width="9.140625" style="23" customWidth="1"/>
    <col min="20" max="16384" width="9.140625" style="23"/>
  </cols>
  <sheetData>
    <row r="2" spans="1:18" ht="30">
      <c r="A2" s="103" t="s">
        <v>51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</row>
    <row r="3" spans="1:18" ht="30">
      <c r="A3" s="103" t="str">
        <f>'سرمایه‌گذاری در سهام '!A3:U3</f>
        <v>صورت وضعیت درآمدها</v>
      </c>
      <c r="B3" s="103"/>
      <c r="C3" s="103" t="s">
        <v>18</v>
      </c>
      <c r="D3" s="103" t="s">
        <v>18</v>
      </c>
      <c r="E3" s="103" t="s">
        <v>18</v>
      </c>
      <c r="F3" s="103" t="s">
        <v>18</v>
      </c>
      <c r="G3" s="103" t="s">
        <v>18</v>
      </c>
      <c r="H3" s="103"/>
      <c r="I3" s="103"/>
      <c r="J3" s="103"/>
      <c r="K3" s="103"/>
      <c r="L3" s="103"/>
      <c r="M3" s="103"/>
      <c r="N3" s="103"/>
      <c r="O3" s="103"/>
      <c r="P3" s="103"/>
      <c r="Q3" s="103"/>
    </row>
    <row r="4" spans="1:18" ht="30">
      <c r="A4" s="103" t="str">
        <f>'سرمایه‌گذاری در سهام '!A4:U4</f>
        <v>برای ماه منتهی به 1403/12/30</v>
      </c>
      <c r="B4" s="103"/>
      <c r="C4" s="103">
        <f>'سرمایه‌گذاری در سهام '!A4:U4</f>
        <v>0</v>
      </c>
      <c r="D4" s="103" t="s">
        <v>46</v>
      </c>
      <c r="E4" s="103" t="s">
        <v>46</v>
      </c>
      <c r="F4" s="103" t="s">
        <v>46</v>
      </c>
      <c r="G4" s="103" t="s">
        <v>46</v>
      </c>
      <c r="H4" s="103"/>
      <c r="I4" s="103"/>
      <c r="J4" s="103"/>
      <c r="K4" s="103"/>
      <c r="L4" s="103"/>
      <c r="M4" s="103"/>
      <c r="N4" s="103"/>
      <c r="O4" s="103"/>
      <c r="P4" s="103"/>
      <c r="Q4" s="103"/>
    </row>
    <row r="5" spans="1:18" ht="30"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</row>
    <row r="6" spans="1:18" ht="32.25">
      <c r="A6" s="104" t="s">
        <v>62</v>
      </c>
      <c r="B6" s="104"/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04"/>
      <c r="P6" s="104"/>
      <c r="Q6" s="104"/>
    </row>
    <row r="7" spans="1:18" ht="32.25">
      <c r="A7" s="25"/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</row>
    <row r="8" spans="1:18" ht="30">
      <c r="A8" s="103" t="s">
        <v>22</v>
      </c>
      <c r="C8" s="103" t="str">
        <f>'درآمد ناشی از فروش '!C7</f>
        <v>طی اسفند ماه</v>
      </c>
      <c r="D8" s="103" t="s">
        <v>20</v>
      </c>
      <c r="E8" s="103" t="s">
        <v>20</v>
      </c>
      <c r="F8" s="103" t="s">
        <v>20</v>
      </c>
      <c r="G8" s="103" t="s">
        <v>20</v>
      </c>
      <c r="H8" s="103" t="s">
        <v>20</v>
      </c>
      <c r="I8" s="103" t="s">
        <v>20</v>
      </c>
      <c r="K8" s="103" t="str">
        <f>'درآمد ناشی از فروش '!K7</f>
        <v>از ابتدای سال مالی تا پایان اسفند ماه</v>
      </c>
      <c r="L8" s="103" t="s">
        <v>21</v>
      </c>
      <c r="M8" s="103" t="s">
        <v>21</v>
      </c>
      <c r="N8" s="103" t="s">
        <v>21</v>
      </c>
      <c r="O8" s="103" t="s">
        <v>21</v>
      </c>
      <c r="P8" s="103" t="s">
        <v>21</v>
      </c>
      <c r="Q8" s="103" t="s">
        <v>21</v>
      </c>
    </row>
    <row r="9" spans="1:18" ht="72.75" customHeight="1" thickBot="1">
      <c r="A9" s="103" t="s">
        <v>22</v>
      </c>
      <c r="C9" s="26" t="s">
        <v>47</v>
      </c>
      <c r="D9" s="27"/>
      <c r="E9" s="26" t="s">
        <v>38</v>
      </c>
      <c r="F9" s="27"/>
      <c r="G9" s="26" t="s">
        <v>39</v>
      </c>
      <c r="H9" s="27"/>
      <c r="I9" s="26" t="s">
        <v>48</v>
      </c>
      <c r="J9" s="27"/>
      <c r="K9" s="26" t="s">
        <v>47</v>
      </c>
      <c r="L9" s="27"/>
      <c r="M9" s="26" t="s">
        <v>38</v>
      </c>
      <c r="N9" s="27"/>
      <c r="O9" s="26" t="s">
        <v>39</v>
      </c>
      <c r="P9" s="27"/>
      <c r="Q9" s="26" t="s">
        <v>48</v>
      </c>
    </row>
    <row r="10" spans="1:18" ht="30" customHeight="1">
      <c r="A10" s="2"/>
      <c r="B10" s="1"/>
      <c r="C10" s="21">
        <v>0</v>
      </c>
      <c r="D10" s="5"/>
      <c r="E10" s="21">
        <v>0</v>
      </c>
      <c r="F10" s="21"/>
      <c r="G10" s="21">
        <v>0</v>
      </c>
      <c r="H10" s="21"/>
      <c r="I10" s="21">
        <f>C10+E10+G10</f>
        <v>0</v>
      </c>
      <c r="J10" s="21"/>
      <c r="K10" s="21">
        <v>0</v>
      </c>
      <c r="L10" s="21"/>
      <c r="M10" s="21">
        <v>0</v>
      </c>
      <c r="N10" s="21"/>
      <c r="O10" s="21">
        <v>0</v>
      </c>
      <c r="P10" s="21"/>
      <c r="Q10" s="21">
        <v>0</v>
      </c>
    </row>
    <row r="11" spans="1:18" ht="43.5" thickBot="1">
      <c r="C11" s="28">
        <f t="shared" ref="C11:P11" si="0">SUM(C10:C10)</f>
        <v>0</v>
      </c>
      <c r="D11" s="22">
        <f t="shared" si="0"/>
        <v>0</v>
      </c>
      <c r="E11" s="28">
        <f t="shared" si="0"/>
        <v>0</v>
      </c>
      <c r="F11" s="28">
        <f t="shared" si="0"/>
        <v>0</v>
      </c>
      <c r="G11" s="28">
        <f t="shared" si="0"/>
        <v>0</v>
      </c>
      <c r="H11" s="28">
        <f t="shared" si="0"/>
        <v>0</v>
      </c>
      <c r="I11" s="28">
        <f t="shared" si="0"/>
        <v>0</v>
      </c>
      <c r="J11" s="28">
        <f t="shared" si="0"/>
        <v>0</v>
      </c>
      <c r="K11" s="28">
        <f t="shared" si="0"/>
        <v>0</v>
      </c>
      <c r="L11" s="28">
        <f t="shared" si="0"/>
        <v>0</v>
      </c>
      <c r="M11" s="28">
        <f t="shared" si="0"/>
        <v>0</v>
      </c>
      <c r="N11" s="28">
        <f t="shared" si="0"/>
        <v>0</v>
      </c>
      <c r="O11" s="28">
        <f t="shared" si="0"/>
        <v>0</v>
      </c>
      <c r="P11" s="28">
        <f t="shared" si="0"/>
        <v>0</v>
      </c>
      <c r="Q11" s="28">
        <f>SUM(Q10:Q10)</f>
        <v>0</v>
      </c>
      <c r="R11" s="29">
        <f t="shared" ref="R11" si="1">SUM(R10:R10)</f>
        <v>0</v>
      </c>
    </row>
    <row r="12" spans="1:18" ht="28.5" thickTop="1"/>
    <row r="13" spans="1:18">
      <c r="M13" s="30"/>
    </row>
    <row r="14" spans="1:18">
      <c r="M14" s="30"/>
    </row>
    <row r="15" spans="1:18">
      <c r="M15" s="30"/>
    </row>
    <row r="16" spans="1:18">
      <c r="M16" s="30"/>
    </row>
    <row r="17" spans="13:13">
      <c r="M17" s="30"/>
    </row>
    <row r="18" spans="13:13">
      <c r="M18" s="30"/>
    </row>
    <row r="19" spans="13:13">
      <c r="M19" s="30"/>
    </row>
    <row r="20" spans="13:13">
      <c r="M20" s="30"/>
    </row>
    <row r="21" spans="13:13">
      <c r="M21" s="30"/>
    </row>
    <row r="22" spans="13:13">
      <c r="M22" s="30"/>
    </row>
    <row r="23" spans="13:13">
      <c r="M23" s="30"/>
    </row>
    <row r="24" spans="13:13">
      <c r="M24" s="30"/>
    </row>
    <row r="25" spans="13:13">
      <c r="M25" s="30"/>
    </row>
    <row r="26" spans="13:13">
      <c r="M26" s="30"/>
    </row>
    <row r="27" spans="13:13">
      <c r="M27" s="30"/>
    </row>
    <row r="28" spans="13:13">
      <c r="M28" s="30"/>
    </row>
    <row r="29" spans="13:13">
      <c r="M29" s="30"/>
    </row>
    <row r="30" spans="13:13">
      <c r="M30" s="30"/>
    </row>
    <row r="31" spans="13:13">
      <c r="M31" s="30"/>
    </row>
    <row r="32" spans="13:13">
      <c r="M32" s="30"/>
    </row>
    <row r="33" spans="13:13">
      <c r="M33" s="30"/>
    </row>
    <row r="34" spans="13:13">
      <c r="M34" s="30"/>
    </row>
    <row r="35" spans="13:13">
      <c r="M35" s="30"/>
    </row>
    <row r="36" spans="13:13">
      <c r="M36" s="30"/>
    </row>
    <row r="37" spans="13:13">
      <c r="M37" s="30"/>
    </row>
    <row r="38" spans="13:13">
      <c r="M38" s="30"/>
    </row>
    <row r="39" spans="13:13">
      <c r="M39" s="30"/>
    </row>
    <row r="40" spans="13:13">
      <c r="M40" s="30"/>
    </row>
    <row r="41" spans="13:13">
      <c r="M41" s="30"/>
    </row>
    <row r="42" spans="13:13">
      <c r="M42" s="30"/>
    </row>
  </sheetData>
  <mergeCells count="7">
    <mergeCell ref="A2:Q2"/>
    <mergeCell ref="A3:Q3"/>
    <mergeCell ref="A4:Q4"/>
    <mergeCell ref="A8:A9"/>
    <mergeCell ref="C8:I8"/>
    <mergeCell ref="K8:Q8"/>
    <mergeCell ref="A6:Q6"/>
  </mergeCells>
  <pageMargins left="0.7" right="0.7" top="0.75" bottom="0.75" header="0.3" footer="0.3"/>
  <pageSetup paperSize="9" scale="58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O41"/>
  <sheetViews>
    <sheetView rightToLeft="1" view="pageBreakPreview" zoomScale="85" zoomScaleNormal="100" zoomScaleSheetLayoutView="85" workbookViewId="0">
      <selection activeCell="G12" sqref="G12"/>
    </sheetView>
  </sheetViews>
  <sheetFormatPr defaultColWidth="9.140625" defaultRowHeight="22.5"/>
  <cols>
    <col min="1" max="1" width="26.140625" style="85" bestFit="1" customWidth="1"/>
    <col min="2" max="2" width="1" style="85" customWidth="1"/>
    <col min="3" max="3" width="32.5703125" style="85" bestFit="1" customWidth="1"/>
    <col min="4" max="4" width="1" style="85" customWidth="1"/>
    <col min="5" max="5" width="15.42578125" style="216" bestFit="1" customWidth="1"/>
    <col min="6" max="6" width="1" style="85" customWidth="1"/>
    <col min="7" max="7" width="32.5703125" style="85" bestFit="1" customWidth="1"/>
    <col min="8" max="8" width="1" style="85" customWidth="1"/>
    <col min="9" max="9" width="13.5703125" style="216" bestFit="1" customWidth="1"/>
    <col min="10" max="10" width="1" style="85" customWidth="1"/>
    <col min="11" max="11" width="9.140625" style="85" customWidth="1"/>
    <col min="12" max="12" width="12.28515625" style="85" bestFit="1" customWidth="1"/>
    <col min="13" max="13" width="9.140625" style="85"/>
    <col min="14" max="14" width="16" style="85" customWidth="1"/>
    <col min="15" max="16384" width="9.140625" style="85"/>
  </cols>
  <sheetData>
    <row r="2" spans="1:15" ht="24">
      <c r="A2" s="214" t="s">
        <v>51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</row>
    <row r="3" spans="1:15" ht="24">
      <c r="A3" s="214" t="str">
        <f>'سرمایه‌گذاری در اوراق بهادار '!A3:Q3</f>
        <v>صورت وضعیت درآمدها</v>
      </c>
      <c r="B3" s="214" t="s">
        <v>18</v>
      </c>
      <c r="C3" s="214" t="s">
        <v>18</v>
      </c>
      <c r="D3" s="214" t="s">
        <v>18</v>
      </c>
      <c r="E3" s="214"/>
      <c r="F3" s="214"/>
      <c r="G3" s="214"/>
      <c r="H3" s="214"/>
      <c r="I3" s="214"/>
      <c r="J3" s="214"/>
      <c r="K3" s="214"/>
    </row>
    <row r="4" spans="1:15" ht="26.25">
      <c r="A4" s="171" t="str">
        <f>'سرمایه‌گذاری در اوراق بهادار '!A4:Q4</f>
        <v>برای ماه منتهی به 1403/12/30</v>
      </c>
      <c r="B4" s="171" t="s">
        <v>71</v>
      </c>
      <c r="C4" s="171" t="s">
        <v>0</v>
      </c>
      <c r="D4" s="171" t="s">
        <v>0</v>
      </c>
      <c r="E4" s="171"/>
      <c r="F4" s="171"/>
      <c r="G4" s="171"/>
      <c r="H4" s="171"/>
      <c r="I4" s="171"/>
      <c r="J4" s="171"/>
      <c r="K4" s="171"/>
      <c r="L4" s="170"/>
    </row>
    <row r="5" spans="1:15" ht="24">
      <c r="B5" s="215"/>
      <c r="C5" s="215"/>
      <c r="D5" s="215"/>
      <c r="E5" s="215"/>
      <c r="F5" s="215"/>
      <c r="G5" s="215"/>
    </row>
    <row r="6" spans="1:15" ht="28.5">
      <c r="A6" s="217" t="s">
        <v>61</v>
      </c>
      <c r="B6" s="217"/>
      <c r="C6" s="217"/>
      <c r="D6" s="217"/>
      <c r="E6" s="217"/>
      <c r="F6" s="217"/>
      <c r="G6" s="217"/>
      <c r="H6" s="217"/>
      <c r="I6" s="217"/>
      <c r="J6" s="217"/>
    </row>
    <row r="7" spans="1:15" ht="28.5">
      <c r="A7" s="218"/>
      <c r="B7" s="218"/>
      <c r="C7" s="218"/>
      <c r="D7" s="218"/>
      <c r="E7" s="219"/>
      <c r="F7" s="218"/>
      <c r="G7" s="218"/>
      <c r="H7" s="218"/>
      <c r="I7" s="219"/>
      <c r="J7" s="218"/>
    </row>
    <row r="8" spans="1:15" ht="24.75" thickBot="1">
      <c r="A8" s="105" t="s">
        <v>41</v>
      </c>
      <c r="B8" s="105" t="s">
        <v>41</v>
      </c>
      <c r="C8" s="105" t="str">
        <f>'درآمد ناشی از فروش '!C7</f>
        <v>طی اسفند ماه</v>
      </c>
      <c r="D8" s="105" t="s">
        <v>20</v>
      </c>
      <c r="E8" s="105" t="s">
        <v>20</v>
      </c>
      <c r="G8" s="105" t="str">
        <f>'درآمد ناشی از فروش '!K7</f>
        <v>از ابتدای سال مالی تا پایان اسفند ماه</v>
      </c>
      <c r="H8" s="105" t="s">
        <v>21</v>
      </c>
      <c r="I8" s="105" t="s">
        <v>21</v>
      </c>
    </row>
    <row r="9" spans="1:15" ht="32.25" thickBot="1">
      <c r="A9" s="220" t="s">
        <v>42</v>
      </c>
      <c r="C9" s="220" t="s">
        <v>43</v>
      </c>
      <c r="E9" s="221" t="s">
        <v>44</v>
      </c>
      <c r="G9" s="220" t="s">
        <v>43</v>
      </c>
      <c r="I9" s="221" t="s">
        <v>44</v>
      </c>
      <c r="L9" s="222"/>
      <c r="M9" s="222"/>
      <c r="N9" s="222"/>
      <c r="O9" s="222"/>
    </row>
    <row r="10" spans="1:15" ht="24.75">
      <c r="A10" s="184" t="s">
        <v>49</v>
      </c>
      <c r="B10" s="184"/>
      <c r="C10" s="223">
        <v>7782694</v>
      </c>
      <c r="D10" s="224"/>
      <c r="E10" s="50">
        <f>C10/$C$15</f>
        <v>0.9359794021113822</v>
      </c>
      <c r="F10" s="224"/>
      <c r="G10" s="225">
        <v>706224177</v>
      </c>
      <c r="H10" s="224"/>
      <c r="I10" s="50">
        <f>G10/$G$15</f>
        <v>0.98486061118940038</v>
      </c>
      <c r="K10" s="226"/>
      <c r="L10" s="222"/>
      <c r="M10" s="222"/>
      <c r="N10" s="222"/>
      <c r="O10" s="222"/>
    </row>
    <row r="11" spans="1:15" ht="24.75">
      <c r="A11" s="184" t="s">
        <v>76</v>
      </c>
      <c r="B11" s="184"/>
      <c r="C11" s="223">
        <v>514681</v>
      </c>
      <c r="D11" s="224"/>
      <c r="E11" s="50">
        <f t="shared" ref="E11:E14" si="0">C11/$C$15</f>
        <v>6.1897694379104244E-2</v>
      </c>
      <c r="F11" s="224"/>
      <c r="G11" s="223">
        <v>4992322</v>
      </c>
      <c r="H11" s="224"/>
      <c r="I11" s="50">
        <f t="shared" ref="I11:I14" si="1">G11/$G$15</f>
        <v>6.9620121433116699E-3</v>
      </c>
      <c r="K11" s="226"/>
      <c r="L11" s="222"/>
      <c r="M11" s="222"/>
      <c r="N11" s="222"/>
      <c r="O11" s="222"/>
    </row>
    <row r="12" spans="1:15" ht="24.75">
      <c r="A12" s="184" t="s">
        <v>83</v>
      </c>
      <c r="B12" s="184"/>
      <c r="C12" s="223">
        <v>4182</v>
      </c>
      <c r="D12" s="224"/>
      <c r="E12" s="50">
        <f t="shared" si="0"/>
        <v>5.0294484912676767E-4</v>
      </c>
      <c r="F12" s="224"/>
      <c r="G12" s="223">
        <v>64674</v>
      </c>
      <c r="H12" s="224"/>
      <c r="I12" s="50">
        <f t="shared" si="1"/>
        <v>9.0190731558689307E-5</v>
      </c>
      <c r="K12" s="226"/>
      <c r="L12" s="222"/>
      <c r="M12" s="222"/>
      <c r="N12" s="222"/>
      <c r="O12" s="222"/>
    </row>
    <row r="13" spans="1:15" ht="24.75">
      <c r="A13" s="184" t="s">
        <v>84</v>
      </c>
      <c r="B13" s="184"/>
      <c r="C13" s="223">
        <v>4763</v>
      </c>
      <c r="D13" s="224"/>
      <c r="E13" s="50">
        <f t="shared" si="0"/>
        <v>5.7281834442630194E-4</v>
      </c>
      <c r="F13" s="224"/>
      <c r="G13" s="223">
        <v>56644</v>
      </c>
      <c r="H13" s="224"/>
      <c r="I13" s="50">
        <f t="shared" si="1"/>
        <v>7.8992544119899763E-5</v>
      </c>
      <c r="K13" s="226"/>
      <c r="L13" s="222"/>
      <c r="M13" s="222"/>
      <c r="N13" s="222"/>
      <c r="O13" s="222"/>
    </row>
    <row r="14" spans="1:15" ht="24.75">
      <c r="A14" s="184" t="s">
        <v>102</v>
      </c>
      <c r="B14" s="184"/>
      <c r="C14" s="223">
        <v>8707</v>
      </c>
      <c r="D14" s="224"/>
      <c r="E14" s="50">
        <f t="shared" si="0"/>
        <v>1.0471403159604893E-3</v>
      </c>
      <c r="F14" s="224"/>
      <c r="G14" s="227">
        <v>5742518</v>
      </c>
      <c r="H14" s="224"/>
      <c r="I14" s="50">
        <f t="shared" si="1"/>
        <v>8.0081933916093233E-3</v>
      </c>
      <c r="K14" s="226"/>
      <c r="L14" s="222"/>
      <c r="M14" s="222"/>
      <c r="N14" s="222"/>
      <c r="O14" s="222"/>
    </row>
    <row r="15" spans="1:15" s="170" customFormat="1" ht="36.75" customHeight="1" thickBot="1">
      <c r="C15" s="228">
        <f>SUM(C10:C14)</f>
        <v>8315027</v>
      </c>
      <c r="D15" s="224">
        <f t="shared" ref="D15:J15" si="2">SUM(D10:D12)</f>
        <v>0</v>
      </c>
      <c r="E15" s="51">
        <f>SUM(E10:E14)</f>
        <v>1</v>
      </c>
      <c r="F15" s="224">
        <f t="shared" si="2"/>
        <v>0</v>
      </c>
      <c r="G15" s="228">
        <f>SUM(G10:G14)</f>
        <v>717080335</v>
      </c>
      <c r="H15" s="224">
        <f t="shared" si="2"/>
        <v>0</v>
      </c>
      <c r="I15" s="51">
        <f>SUM(I10:I14)</f>
        <v>1</v>
      </c>
      <c r="J15" s="170">
        <f t="shared" si="2"/>
        <v>0</v>
      </c>
      <c r="K15" s="183"/>
      <c r="L15" s="222"/>
      <c r="M15" s="222"/>
      <c r="N15" s="222"/>
      <c r="O15" s="222"/>
    </row>
    <row r="16" spans="1:15" ht="23.25" thickTop="1">
      <c r="C16" s="229">
        <f>C15-'سودسپرده بانکی '!G14</f>
        <v>0</v>
      </c>
      <c r="E16" s="85"/>
      <c r="G16" s="229">
        <f>G15-'سودسپرده بانکی '!M14</f>
        <v>0</v>
      </c>
      <c r="I16" s="85"/>
    </row>
    <row r="17" spans="3:11">
      <c r="E17" s="85"/>
      <c r="I17" s="85"/>
    </row>
    <row r="18" spans="3:11">
      <c r="E18" s="85"/>
      <c r="I18" s="85"/>
    </row>
    <row r="19" spans="3:11">
      <c r="E19" s="85"/>
      <c r="I19" s="85"/>
    </row>
    <row r="20" spans="3:11">
      <c r="E20" s="85"/>
      <c r="I20" s="85"/>
    </row>
    <row r="21" spans="3:11">
      <c r="E21" s="85"/>
      <c r="I21" s="85"/>
    </row>
    <row r="22" spans="3:11">
      <c r="E22" s="85"/>
      <c r="I22" s="85"/>
    </row>
    <row r="23" spans="3:11">
      <c r="E23" s="85"/>
      <c r="I23" s="85"/>
    </row>
    <row r="24" spans="3:11" ht="24.75">
      <c r="C24" s="62"/>
      <c r="G24" s="62"/>
      <c r="K24" s="230"/>
    </row>
    <row r="25" spans="3:11" ht="24.75">
      <c r="C25" s="62"/>
      <c r="G25" s="62"/>
      <c r="K25" s="230"/>
    </row>
    <row r="26" spans="3:11" ht="24.75">
      <c r="C26" s="62"/>
      <c r="G26" s="62"/>
      <c r="K26" s="230"/>
    </row>
    <row r="27" spans="3:11" ht="24.75">
      <c r="C27" s="62"/>
      <c r="K27" s="230"/>
    </row>
    <row r="28" spans="3:11">
      <c r="C28" s="226"/>
      <c r="G28" s="226"/>
      <c r="K28" s="230"/>
    </row>
    <row r="29" spans="3:11">
      <c r="C29" s="229"/>
      <c r="G29" s="229"/>
      <c r="K29" s="230"/>
    </row>
    <row r="30" spans="3:11">
      <c r="K30" s="230"/>
    </row>
    <row r="31" spans="3:11">
      <c r="K31" s="230"/>
    </row>
    <row r="32" spans="3:11">
      <c r="K32" s="230"/>
    </row>
    <row r="33" spans="11:11">
      <c r="K33" s="230"/>
    </row>
    <row r="34" spans="11:11">
      <c r="K34" s="230"/>
    </row>
    <row r="35" spans="11:11">
      <c r="K35" s="230"/>
    </row>
    <row r="36" spans="11:11">
      <c r="K36" s="230"/>
    </row>
    <row r="37" spans="11:11">
      <c r="K37" s="230"/>
    </row>
    <row r="38" spans="11:11">
      <c r="K38" s="230"/>
    </row>
    <row r="39" spans="11:11">
      <c r="K39" s="230"/>
    </row>
    <row r="40" spans="11:11">
      <c r="K40" s="230"/>
    </row>
    <row r="41" spans="11:11">
      <c r="K41" s="230"/>
    </row>
  </sheetData>
  <mergeCells count="7">
    <mergeCell ref="A2:K2"/>
    <mergeCell ref="A3:K3"/>
    <mergeCell ref="A4:K4"/>
    <mergeCell ref="G8:I8"/>
    <mergeCell ref="A8:B8"/>
    <mergeCell ref="C8:E8"/>
    <mergeCell ref="A6:J6"/>
  </mergeCells>
  <pageMargins left="0.7" right="0.7" top="0.75" bottom="0.75" header="0.3" footer="0.3"/>
  <pageSetup paperSize="9" scale="6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2:M42"/>
  <sheetViews>
    <sheetView rightToLeft="1" view="pageBreakPreview" zoomScaleNormal="100" zoomScaleSheetLayoutView="100" workbookViewId="0">
      <selection activeCell="C12" sqref="C12"/>
    </sheetView>
  </sheetViews>
  <sheetFormatPr defaultColWidth="12.140625" defaultRowHeight="22.5"/>
  <cols>
    <col min="1" max="1" width="42.42578125" style="85" bestFit="1" customWidth="1"/>
    <col min="2" max="2" width="0.5703125" style="85" customWidth="1"/>
    <col min="3" max="3" width="23.42578125" style="85" bestFit="1" customWidth="1"/>
    <col min="4" max="4" width="0.7109375" style="85" customWidth="1"/>
    <col min="5" max="5" width="43.7109375" style="85" customWidth="1"/>
    <col min="6" max="6" width="16" style="85" bestFit="1" customWidth="1"/>
    <col min="7" max="7" width="14" style="85" bestFit="1" customWidth="1"/>
    <col min="8" max="16384" width="12.140625" style="85"/>
  </cols>
  <sheetData>
    <row r="2" spans="1:13" ht="24">
      <c r="A2" s="214" t="s">
        <v>51</v>
      </c>
      <c r="B2" s="214"/>
      <c r="C2" s="214"/>
      <c r="D2" s="214"/>
      <c r="E2" s="214"/>
    </row>
    <row r="3" spans="1:13" ht="24">
      <c r="A3" s="214" t="s">
        <v>18</v>
      </c>
      <c r="B3" s="214" t="s">
        <v>18</v>
      </c>
      <c r="C3" s="214" t="s">
        <v>18</v>
      </c>
      <c r="D3" s="214" t="s">
        <v>18</v>
      </c>
      <c r="E3" s="214"/>
    </row>
    <row r="4" spans="1:13" ht="24">
      <c r="A4" s="214" t="str">
        <f>'درآمد سپرده بانکی '!A4:K4</f>
        <v>برای ماه منتهی به 1403/12/30</v>
      </c>
      <c r="B4" s="214" t="s">
        <v>0</v>
      </c>
      <c r="C4" s="214" t="s">
        <v>0</v>
      </c>
      <c r="D4" s="214" t="s">
        <v>0</v>
      </c>
      <c r="E4" s="214"/>
    </row>
    <row r="5" spans="1:13" ht="24">
      <c r="A5" s="215"/>
      <c r="B5" s="215"/>
      <c r="C5" s="215"/>
      <c r="D5" s="215"/>
      <c r="E5" s="215"/>
    </row>
    <row r="6" spans="1:13" ht="28.5">
      <c r="A6" s="217" t="s">
        <v>63</v>
      </c>
      <c r="B6" s="217"/>
      <c r="C6" s="217"/>
      <c r="D6" s="217"/>
      <c r="E6" s="217"/>
    </row>
    <row r="7" spans="1:13" ht="28.5">
      <c r="A7" s="218"/>
      <c r="B7" s="218"/>
      <c r="C7" s="218"/>
      <c r="D7" s="218"/>
      <c r="E7" s="218"/>
    </row>
    <row r="8" spans="1:13" ht="24.75" thickBot="1">
      <c r="A8" s="214" t="s">
        <v>45</v>
      </c>
      <c r="C8" s="91" t="str">
        <f>'درآمد ناشی از فروش '!C7</f>
        <v>طی اسفند ماه</v>
      </c>
      <c r="E8" s="86" t="str">
        <f>'درآمد ناشی از فروش '!K7</f>
        <v>از ابتدای سال مالی تا پایان اسفند ماه</v>
      </c>
      <c r="G8" s="231"/>
    </row>
    <row r="9" spans="1:13" ht="24.75" thickBot="1">
      <c r="A9" s="105" t="s">
        <v>45</v>
      </c>
      <c r="C9" s="91" t="s">
        <v>15</v>
      </c>
      <c r="E9" s="91" t="s">
        <v>15</v>
      </c>
    </row>
    <row r="10" spans="1:13" ht="24">
      <c r="A10" s="232" t="s">
        <v>50</v>
      </c>
      <c r="C10" s="233">
        <v>0</v>
      </c>
      <c r="E10" s="225">
        <v>2897379514</v>
      </c>
      <c r="F10" s="226"/>
      <c r="G10" s="226"/>
      <c r="H10" s="226"/>
      <c r="I10" s="226"/>
    </row>
    <row r="11" spans="1:13" ht="24">
      <c r="A11" s="232" t="s">
        <v>75</v>
      </c>
      <c r="C11" s="234">
        <v>0</v>
      </c>
      <c r="E11" s="227">
        <v>498137811</v>
      </c>
      <c r="F11" s="226"/>
      <c r="G11" s="226"/>
      <c r="H11" s="226"/>
      <c r="I11" s="226"/>
    </row>
    <row r="12" spans="1:13" ht="27" thickBot="1">
      <c r="A12" s="232" t="s">
        <v>26</v>
      </c>
      <c r="C12" s="235">
        <f>SUM(C10:C11)</f>
        <v>0</v>
      </c>
      <c r="D12" s="170"/>
      <c r="E12" s="236">
        <f>SUM(E10:E11)</f>
        <v>3395517325</v>
      </c>
    </row>
    <row r="13" spans="1:13" ht="23.25" thickTop="1">
      <c r="M13" s="230"/>
    </row>
    <row r="14" spans="1:13">
      <c r="A14" s="237"/>
      <c r="B14" s="140"/>
      <c r="C14" s="140"/>
      <c r="E14" s="226"/>
      <c r="H14" s="230"/>
    </row>
    <row r="15" spans="1:13">
      <c r="A15" s="237"/>
      <c r="B15" s="140"/>
      <c r="C15" s="140"/>
      <c r="E15" s="229"/>
      <c r="H15" s="230"/>
    </row>
    <row r="16" spans="1:13">
      <c r="A16" s="140"/>
      <c r="B16" s="140"/>
      <c r="C16" s="140"/>
      <c r="H16" s="230"/>
    </row>
    <row r="17" spans="1:13">
      <c r="A17" s="140"/>
      <c r="B17" s="140"/>
      <c r="C17" s="140"/>
      <c r="H17" s="230"/>
    </row>
    <row r="18" spans="1:13">
      <c r="A18" s="140"/>
      <c r="B18" s="140"/>
      <c r="C18" s="140"/>
      <c r="H18" s="230"/>
    </row>
    <row r="19" spans="1:13">
      <c r="A19" s="140"/>
      <c r="B19" s="140"/>
      <c r="C19" s="140"/>
      <c r="H19" s="230"/>
    </row>
    <row r="20" spans="1:13">
      <c r="A20" s="140"/>
      <c r="B20" s="140"/>
      <c r="C20" s="237"/>
      <c r="D20" s="140"/>
      <c r="E20" s="237"/>
      <c r="F20" s="140"/>
      <c r="G20" s="140"/>
      <c r="H20" s="140"/>
      <c r="M20" s="230"/>
    </row>
    <row r="21" spans="1:13">
      <c r="A21" s="140"/>
      <c r="B21" s="140"/>
      <c r="C21" s="238"/>
      <c r="D21" s="140"/>
      <c r="E21" s="238"/>
      <c r="F21" s="140"/>
      <c r="G21" s="140"/>
      <c r="H21" s="140"/>
      <c r="M21" s="230"/>
    </row>
    <row r="22" spans="1:13">
      <c r="A22" s="140"/>
      <c r="B22" s="140"/>
      <c r="C22" s="140"/>
      <c r="D22" s="140"/>
      <c r="E22" s="140"/>
      <c r="F22" s="140"/>
      <c r="G22" s="140"/>
      <c r="H22" s="140"/>
      <c r="M22" s="230"/>
    </row>
    <row r="23" spans="1:13">
      <c r="A23" s="140"/>
      <c r="B23" s="140"/>
      <c r="C23" s="140"/>
      <c r="D23" s="140"/>
      <c r="E23" s="140"/>
      <c r="F23" s="140"/>
      <c r="G23" s="140"/>
      <c r="H23" s="140"/>
      <c r="M23" s="230"/>
    </row>
    <row r="24" spans="1:13">
      <c r="A24" s="140"/>
      <c r="B24" s="140"/>
      <c r="C24" s="140"/>
      <c r="D24" s="140"/>
      <c r="E24" s="140"/>
      <c r="F24" s="140"/>
      <c r="G24" s="140"/>
      <c r="H24" s="140"/>
      <c r="M24" s="230"/>
    </row>
    <row r="25" spans="1:13">
      <c r="A25" s="140"/>
      <c r="B25" s="140"/>
      <c r="C25" s="140"/>
      <c r="D25" s="140"/>
      <c r="E25" s="140"/>
      <c r="F25" s="140"/>
      <c r="G25" s="140"/>
      <c r="H25" s="140"/>
      <c r="M25" s="230"/>
    </row>
    <row r="26" spans="1:13">
      <c r="A26" s="140"/>
      <c r="B26" s="140"/>
      <c r="C26" s="140"/>
      <c r="D26" s="140"/>
      <c r="E26" s="140"/>
      <c r="F26" s="140"/>
      <c r="G26" s="140"/>
      <c r="H26" s="140"/>
      <c r="M26" s="230"/>
    </row>
    <row r="27" spans="1:13">
      <c r="A27" s="140"/>
      <c r="B27" s="140"/>
      <c r="C27" s="140"/>
      <c r="D27" s="140"/>
      <c r="E27" s="140"/>
      <c r="F27" s="140"/>
      <c r="G27" s="140"/>
      <c r="H27" s="140"/>
      <c r="M27" s="230"/>
    </row>
    <row r="28" spans="1:13">
      <c r="A28" s="140"/>
      <c r="B28" s="140"/>
      <c r="C28" s="140"/>
      <c r="D28" s="140"/>
      <c r="E28" s="140"/>
      <c r="F28" s="140"/>
      <c r="G28" s="140"/>
      <c r="H28" s="140"/>
      <c r="M28" s="230"/>
    </row>
    <row r="29" spans="1:13">
      <c r="A29" s="140"/>
      <c r="B29" s="140"/>
      <c r="C29" s="140"/>
      <c r="D29" s="140"/>
      <c r="E29" s="140"/>
      <c r="F29" s="140"/>
      <c r="G29" s="140"/>
      <c r="H29" s="140"/>
      <c r="M29" s="230"/>
    </row>
    <row r="30" spans="1:13">
      <c r="A30" s="140"/>
      <c r="B30" s="140"/>
      <c r="C30" s="140"/>
      <c r="D30" s="140"/>
      <c r="E30" s="140"/>
      <c r="F30" s="140"/>
      <c r="G30" s="140"/>
      <c r="H30" s="140"/>
      <c r="M30" s="230"/>
    </row>
    <row r="31" spans="1:13">
      <c r="A31" s="140"/>
      <c r="B31" s="140"/>
      <c r="C31" s="140"/>
      <c r="D31" s="140"/>
      <c r="E31" s="140"/>
      <c r="F31" s="140"/>
      <c r="G31" s="140"/>
      <c r="H31" s="140"/>
      <c r="M31" s="230"/>
    </row>
    <row r="32" spans="1:13">
      <c r="A32" s="140"/>
      <c r="B32" s="140"/>
      <c r="C32" s="140"/>
      <c r="D32" s="140"/>
      <c r="E32" s="140"/>
      <c r="F32" s="140"/>
      <c r="G32" s="140"/>
      <c r="H32" s="140"/>
      <c r="M32" s="230"/>
    </row>
    <row r="33" spans="13:13">
      <c r="M33" s="230"/>
    </row>
    <row r="34" spans="13:13">
      <c r="M34" s="230"/>
    </row>
    <row r="35" spans="13:13">
      <c r="M35" s="230"/>
    </row>
    <row r="36" spans="13:13">
      <c r="M36" s="230"/>
    </row>
    <row r="37" spans="13:13">
      <c r="M37" s="230"/>
    </row>
    <row r="38" spans="13:13">
      <c r="M38" s="230"/>
    </row>
    <row r="39" spans="13:13">
      <c r="M39" s="230"/>
    </row>
    <row r="40" spans="13:13">
      <c r="M40" s="230"/>
    </row>
    <row r="41" spans="13:13">
      <c r="M41" s="230"/>
    </row>
    <row r="42" spans="13:13">
      <c r="M42" s="230"/>
    </row>
  </sheetData>
  <mergeCells count="5">
    <mergeCell ref="A8:A9"/>
    <mergeCell ref="A2:E2"/>
    <mergeCell ref="A3:E3"/>
    <mergeCell ref="A4:E4"/>
    <mergeCell ref="A6:E6"/>
  </mergeCells>
  <pageMargins left="0.7" right="0.7" top="0.75" bottom="0.75" header="0.3" footer="0.3"/>
  <pageSetup paperSize="9" scale="7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16</vt:i4>
      </vt:variant>
    </vt:vector>
  </HeadingPairs>
  <TitlesOfParts>
    <vt:vector size="30" baseType="lpstr">
      <vt:lpstr>روکش</vt:lpstr>
      <vt:lpstr>سهام</vt:lpstr>
      <vt:lpstr>اوراق</vt:lpstr>
      <vt:lpstr>سپرده </vt:lpstr>
      <vt:lpstr>جمع درآمدها</vt:lpstr>
      <vt:lpstr>سرمایه‌گذاری در سهام </vt:lpstr>
      <vt:lpstr>سرمایه‌گذاری در اوراق بهادار </vt:lpstr>
      <vt:lpstr>درآمد سپرده بانکی </vt:lpstr>
      <vt:lpstr>سایر درآمدها </vt:lpstr>
      <vt:lpstr>درآمد سود سهام </vt:lpstr>
      <vt:lpstr>سود اوراق بهادار</vt:lpstr>
      <vt:lpstr>سودسپرده بانکی </vt:lpstr>
      <vt:lpstr>درآمد ناشی از فروش </vt:lpstr>
      <vt:lpstr>درآمد ناشی از تغییر قیمت اوراق </vt:lpstr>
      <vt:lpstr>aaa</vt:lpstr>
      <vt:lpstr>اوراق!Print_Area</vt:lpstr>
      <vt:lpstr>'جمع درآمدها'!Print_Area</vt:lpstr>
      <vt:lpstr>'درآمد سپرده بانکی '!Print_Area</vt:lpstr>
      <vt:lpstr>'درآمد سود سهام '!Print_Area</vt:lpstr>
      <vt:lpstr>'درآمد ناشی از تغییر قیمت اوراق '!Print_Area</vt:lpstr>
      <vt:lpstr>'درآمد ناشی از فروش '!Print_Area</vt:lpstr>
      <vt:lpstr>روکش!Print_Area</vt:lpstr>
      <vt:lpstr>'سایر درآمدها '!Print_Area</vt:lpstr>
      <vt:lpstr>'سپرده '!Print_Area</vt:lpstr>
      <vt:lpstr>'سرمایه‌گذاری در اوراق بهادار '!Print_Area</vt:lpstr>
      <vt:lpstr>'سرمایه‌گذاری در سهام '!Print_Area</vt:lpstr>
      <vt:lpstr>سهام!Print_Area</vt:lpstr>
      <vt:lpstr>'سود اوراق بهادار'!Print_Area</vt:lpstr>
      <vt:lpstr>'سودسپرده بانکی '!Print_Area</vt:lpstr>
      <vt:lpstr>'سرمایه‌گذاری در سهام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Sadaf Najiun</cp:lastModifiedBy>
  <cp:lastPrinted>2023-04-24T13:57:09Z</cp:lastPrinted>
  <dcterms:created xsi:type="dcterms:W3CDTF">2019-07-05T09:08:54Z</dcterms:created>
  <dcterms:modified xsi:type="dcterms:W3CDTF">2025-03-30T04:46:36Z</dcterms:modified>
</cp:coreProperties>
</file>