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4\01 فروردین\"/>
    </mc:Choice>
  </mc:AlternateContent>
  <xr:revisionPtr revIDLastSave="0" documentId="13_ncr:1_{90DCB6F8-B884-4897-A501-2A4803B78C78}" xr6:coauthVersionLast="47" xr6:coauthVersionMax="47" xr10:uidLastSave="{00000000-0000-0000-0000-000000000000}"/>
  <bookViews>
    <workbookView xWindow="-120" yWindow="-120" windowWidth="29040" windowHeight="15840" tabRatio="580" firstSheet="8" activeTab="13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'!$A$8:$Y$8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سهام!$AB$11:$AC$11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'!$A$9:$A$28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'!$A$1:$S$30</definedName>
    <definedName name="_xlnm.Print_Area" localSheetId="13">'درآمد ناشی از تغییر قیمت اوراق '!$A$1:$Q$36</definedName>
    <definedName name="_xlnm.Print_Area" localSheetId="12">'درآمد ناشی از فروش '!$A$1:$Q$41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'!$A$1:$K$16</definedName>
    <definedName name="_xlnm.Print_Area" localSheetId="6">'سرمایه‌گذاری در اوراق بهادار '!$A$1:$Q$12</definedName>
    <definedName name="_xlnm.Print_Area" localSheetId="5">'سرمایه‌گذاری در سهام '!$A$1:$U$50</definedName>
    <definedName name="_xlnm.Print_Area" localSheetId="1">سهام!$A$1:$Z$40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3" l="1"/>
  <c r="U10" i="11"/>
  <c r="U49" i="11" s="1"/>
  <c r="K49" i="11"/>
  <c r="S28" i="8"/>
  <c r="Q40" i="9"/>
  <c r="O40" i="9"/>
  <c r="N40" i="9"/>
  <c r="M40" i="9"/>
  <c r="I40" i="9"/>
  <c r="G40" i="9"/>
  <c r="F40" i="9"/>
  <c r="E40" i="9"/>
  <c r="S12" i="11"/>
  <c r="S18" i="11"/>
  <c r="I49" i="11"/>
  <c r="Q49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11" i="11"/>
  <c r="Q12" i="11"/>
  <c r="Q13" i="11"/>
  <c r="Q14" i="11"/>
  <c r="Q15" i="11"/>
  <c r="Q16" i="11"/>
  <c r="Q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10" i="11"/>
  <c r="E10" i="11"/>
  <c r="E49" i="11" s="1"/>
  <c r="K48" i="11"/>
  <c r="I48" i="11"/>
  <c r="I11" i="11"/>
  <c r="G49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10" i="11"/>
  <c r="E11" i="11"/>
  <c r="E12" i="11"/>
  <c r="I12" i="11" s="1"/>
  <c r="E13" i="11"/>
  <c r="I13" i="11" s="1"/>
  <c r="E14" i="11"/>
  <c r="E15" i="11"/>
  <c r="E16" i="11"/>
  <c r="I16" i="11" s="1"/>
  <c r="E17" i="11"/>
  <c r="E18" i="11"/>
  <c r="I18" i="11" s="1"/>
  <c r="E19" i="11"/>
  <c r="E20" i="11"/>
  <c r="E21" i="11"/>
  <c r="I21" i="11" s="1"/>
  <c r="E22" i="11"/>
  <c r="I22" i="11" s="1"/>
  <c r="E23" i="11"/>
  <c r="E24" i="11"/>
  <c r="E25" i="11"/>
  <c r="E26" i="11"/>
  <c r="E27" i="11"/>
  <c r="I27" i="11" s="1"/>
  <c r="E28" i="11"/>
  <c r="E29" i="11"/>
  <c r="E30" i="11"/>
  <c r="E31" i="11"/>
  <c r="E32" i="11"/>
  <c r="E33" i="11"/>
  <c r="E34" i="11"/>
  <c r="I34" i="11" s="1"/>
  <c r="E35" i="11"/>
  <c r="I35" i="11" s="1"/>
  <c r="E36" i="11"/>
  <c r="E37" i="11"/>
  <c r="I37" i="11" s="1"/>
  <c r="E38" i="11"/>
  <c r="E39" i="11"/>
  <c r="E40" i="11"/>
  <c r="E41" i="11"/>
  <c r="I41" i="11" s="1"/>
  <c r="E42" i="11"/>
  <c r="I42" i="11" s="1"/>
  <c r="E43" i="11"/>
  <c r="E44" i="11"/>
  <c r="E45" i="11"/>
  <c r="I45" i="11" s="1"/>
  <c r="E46" i="11"/>
  <c r="E47" i="11"/>
  <c r="E48" i="11"/>
  <c r="I10" i="11" l="1"/>
  <c r="I46" i="11"/>
  <c r="I40" i="11"/>
  <c r="I47" i="11"/>
  <c r="I43" i="11"/>
  <c r="I32" i="11"/>
  <c r="I24" i="11"/>
  <c r="I17" i="11"/>
  <c r="I19" i="11"/>
  <c r="I15" i="11"/>
  <c r="I14" i="11"/>
  <c r="E51" i="11"/>
  <c r="K10" i="11" l="1"/>
  <c r="C49" i="11" l="1"/>
  <c r="E15" i="6"/>
  <c r="E39" i="1"/>
  <c r="G39" i="1"/>
  <c r="K39" i="1"/>
  <c r="O39" i="1"/>
  <c r="U39" i="1"/>
  <c r="W39" i="1"/>
  <c r="Y39" i="1"/>
  <c r="Y38" i="1"/>
  <c r="I14" i="10"/>
  <c r="Q14" i="10"/>
  <c r="M47" i="11"/>
  <c r="S47" i="11" s="1"/>
  <c r="M48" i="11"/>
  <c r="S48" i="11" s="1"/>
  <c r="I16" i="10" l="1"/>
  <c r="K10" i="6"/>
  <c r="I7" i="8" l="1"/>
  <c r="C8" i="14"/>
  <c r="C8" i="13"/>
  <c r="G8" i="13"/>
  <c r="C8" i="18"/>
  <c r="C7" i="6"/>
  <c r="Q10" i="10" l="1"/>
  <c r="Q11" i="10"/>
  <c r="Q12" i="10"/>
  <c r="Q13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U48" i="11" s="1"/>
  <c r="Q9" i="10"/>
  <c r="I10" i="10"/>
  <c r="I11" i="10"/>
  <c r="I12" i="10"/>
  <c r="I13" i="10"/>
  <c r="I15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9" i="10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9" i="9"/>
  <c r="O35" i="10"/>
  <c r="M35" i="10"/>
  <c r="G35" i="10"/>
  <c r="E35" i="10"/>
  <c r="M10" i="7"/>
  <c r="M11" i="7"/>
  <c r="M12" i="7"/>
  <c r="M13" i="7"/>
  <c r="M9" i="7"/>
  <c r="G10" i="7"/>
  <c r="G11" i="7"/>
  <c r="G12" i="7"/>
  <c r="G13" i="7"/>
  <c r="G9" i="7"/>
  <c r="G14" i="7" s="1"/>
  <c r="K14" i="7"/>
  <c r="I14" i="7"/>
  <c r="E14" i="7"/>
  <c r="C14" i="7"/>
  <c r="Q29" i="8"/>
  <c r="O29" i="8"/>
  <c r="K29" i="8"/>
  <c r="I2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9" i="8" s="1"/>
  <c r="M27" i="8"/>
  <c r="M28" i="8"/>
  <c r="M9" i="8"/>
  <c r="E12" i="14"/>
  <c r="C12" i="14"/>
  <c r="G15" i="13"/>
  <c r="I13" i="13" s="1"/>
  <c r="C15" i="13"/>
  <c r="E11" i="13" s="1"/>
  <c r="K47" i="11"/>
  <c r="K11" i="6"/>
  <c r="K12" i="6"/>
  <c r="K13" i="6"/>
  <c r="K14" i="6"/>
  <c r="K9" i="6"/>
  <c r="I15" i="6"/>
  <c r="G15" i="6"/>
  <c r="C15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2" i="1"/>
  <c r="E11" i="15"/>
  <c r="I11" i="15" s="1"/>
  <c r="M11" i="11"/>
  <c r="S11" i="11" s="1"/>
  <c r="M13" i="11"/>
  <c r="S13" i="11" s="1"/>
  <c r="M16" i="11"/>
  <c r="S16" i="11" s="1"/>
  <c r="M20" i="11"/>
  <c r="S20" i="11" s="1"/>
  <c r="M21" i="11"/>
  <c r="S21" i="11" s="1"/>
  <c r="M22" i="11"/>
  <c r="S22" i="11" s="1"/>
  <c r="M26" i="11"/>
  <c r="S26" i="11" s="1"/>
  <c r="M28" i="11"/>
  <c r="S28" i="11" s="1"/>
  <c r="M31" i="11"/>
  <c r="S31" i="11" s="1"/>
  <c r="M36" i="11"/>
  <c r="S36" i="11" s="1"/>
  <c r="M38" i="11"/>
  <c r="S38" i="11" s="1"/>
  <c r="M39" i="11"/>
  <c r="S39" i="11" s="1"/>
  <c r="M40" i="11"/>
  <c r="S40" i="11" s="1"/>
  <c r="M41" i="11"/>
  <c r="S41" i="11" s="1"/>
  <c r="M44" i="11"/>
  <c r="S44" i="11" s="1"/>
  <c r="M45" i="11"/>
  <c r="S45" i="11" s="1"/>
  <c r="M46" i="11"/>
  <c r="S46" i="11" s="1"/>
  <c r="M10" i="11"/>
  <c r="S10" i="11" s="1"/>
  <c r="I38" i="11"/>
  <c r="S29" i="8" l="1"/>
  <c r="M14" i="7"/>
  <c r="E10" i="15"/>
  <c r="I10" i="15" s="1"/>
  <c r="I10" i="13"/>
  <c r="I11" i="13"/>
  <c r="I14" i="13"/>
  <c r="I12" i="13"/>
  <c r="E14" i="13"/>
  <c r="E13" i="13"/>
  <c r="E12" i="13"/>
  <c r="E10" i="13"/>
  <c r="K15" i="6"/>
  <c r="U47" i="11"/>
  <c r="I35" i="10"/>
  <c r="U38" i="11"/>
  <c r="K38" i="11"/>
  <c r="K46" i="11"/>
  <c r="K21" i="11"/>
  <c r="I20" i="11"/>
  <c r="M29" i="11"/>
  <c r="S29" i="11" s="1"/>
  <c r="M32" i="11"/>
  <c r="S32" i="11" s="1"/>
  <c r="M25" i="11"/>
  <c r="S25" i="11" s="1"/>
  <c r="M19" i="11"/>
  <c r="S19" i="11" s="1"/>
  <c r="M24" i="11"/>
  <c r="S24" i="11" s="1"/>
  <c r="M33" i="11"/>
  <c r="S33" i="11" s="1"/>
  <c r="M27" i="11"/>
  <c r="S27" i="11" s="1"/>
  <c r="M34" i="11"/>
  <c r="S34" i="11" s="1"/>
  <c r="M14" i="11"/>
  <c r="S14" i="11" s="1"/>
  <c r="M23" i="11"/>
  <c r="S23" i="11" s="1"/>
  <c r="M17" i="11"/>
  <c r="S17" i="11" s="1"/>
  <c r="M35" i="11"/>
  <c r="S35" i="11" s="1"/>
  <c r="M37" i="11"/>
  <c r="S37" i="11" s="1"/>
  <c r="M30" i="11"/>
  <c r="S30" i="11" s="1"/>
  <c r="M42" i="11"/>
  <c r="S42" i="11" s="1"/>
  <c r="M15" i="11"/>
  <c r="S15" i="11" s="1"/>
  <c r="I44" i="11" l="1"/>
  <c r="K44" i="11" s="1"/>
  <c r="I28" i="11"/>
  <c r="K28" i="11" s="1"/>
  <c r="I33" i="11"/>
  <c r="K33" i="11" s="1"/>
  <c r="I26" i="11"/>
  <c r="K26" i="11" s="1"/>
  <c r="I23" i="11"/>
  <c r="K23" i="11" s="1"/>
  <c r="I29" i="11"/>
  <c r="K29" i="11" s="1"/>
  <c r="I36" i="11"/>
  <c r="K36" i="11" s="1"/>
  <c r="I31" i="11"/>
  <c r="K31" i="11" s="1"/>
  <c r="I25" i="11"/>
  <c r="K25" i="11" s="1"/>
  <c r="I30" i="11"/>
  <c r="K30" i="11" s="1"/>
  <c r="I39" i="11"/>
  <c r="K39" i="11" s="1"/>
  <c r="K20" i="11"/>
  <c r="I15" i="13"/>
  <c r="Q35" i="10"/>
  <c r="U44" i="11"/>
  <c r="U31" i="11"/>
  <c r="U39" i="11"/>
  <c r="U30" i="11"/>
  <c r="U26" i="11"/>
  <c r="U33" i="11"/>
  <c r="U29" i="11"/>
  <c r="U25" i="11"/>
  <c r="U21" i="11"/>
  <c r="U36" i="11"/>
  <c r="U28" i="11"/>
  <c r="U20" i="11"/>
  <c r="U45" i="11"/>
  <c r="U41" i="11"/>
  <c r="U42" i="11"/>
  <c r="U40" i="11"/>
  <c r="U46" i="11"/>
  <c r="K45" i="11"/>
  <c r="K12" i="11"/>
  <c r="M43" i="11"/>
  <c r="S43" i="11" s="1"/>
  <c r="S49" i="11" s="1"/>
  <c r="K32" i="11"/>
  <c r="K24" i="11"/>
  <c r="K11" i="11"/>
  <c r="K17" i="11"/>
  <c r="K43" i="11"/>
  <c r="K41" i="11"/>
  <c r="K35" i="11"/>
  <c r="K27" i="11"/>
  <c r="K40" i="11"/>
  <c r="K19" i="11"/>
  <c r="K42" i="11"/>
  <c r="K16" i="11"/>
  <c r="K13" i="11"/>
  <c r="K37" i="11"/>
  <c r="K34" i="11"/>
  <c r="K15" i="11"/>
  <c r="K22" i="11"/>
  <c r="K18" i="11"/>
  <c r="K14" i="11"/>
  <c r="L40" i="9"/>
  <c r="D40" i="9"/>
  <c r="U43" i="11" l="1"/>
  <c r="U16" i="11"/>
  <c r="U13" i="11"/>
  <c r="U37" i="11"/>
  <c r="U22" i="11"/>
  <c r="U34" i="11"/>
  <c r="U15" i="11"/>
  <c r="U27" i="11"/>
  <c r="U32" i="11"/>
  <c r="U17" i="11"/>
  <c r="U14" i="11"/>
  <c r="U19" i="11"/>
  <c r="O49" i="11"/>
  <c r="U12" i="11"/>
  <c r="U24" i="11"/>
  <c r="U11" i="11"/>
  <c r="U23" i="11"/>
  <c r="U35" i="11"/>
  <c r="U18" i="11"/>
  <c r="M49" i="11"/>
  <c r="E8" i="14"/>
  <c r="E9" i="15" l="1"/>
  <c r="E12" i="15" s="1"/>
  <c r="F35" i="10"/>
  <c r="H35" i="10"/>
  <c r="F49" i="11"/>
  <c r="H49" i="11"/>
  <c r="J49" i="11"/>
  <c r="L49" i="11"/>
  <c r="N49" i="11"/>
  <c r="P49" i="11"/>
  <c r="R49" i="11"/>
  <c r="D49" i="11"/>
  <c r="I9" i="15" l="1"/>
  <c r="I12" i="15" s="1"/>
  <c r="G10" i="15" l="1"/>
  <c r="G11" i="15"/>
  <c r="G9" i="15"/>
  <c r="G12" i="15" l="1"/>
  <c r="A4" i="6"/>
  <c r="I7" i="6" l="1"/>
  <c r="A3" i="6"/>
  <c r="A2" i="6"/>
  <c r="O7" i="8"/>
  <c r="K10" i="22"/>
  <c r="I10" i="22"/>
  <c r="E10" i="22"/>
  <c r="C10" i="22"/>
  <c r="M9" i="22"/>
  <c r="G9" i="22"/>
  <c r="G10" i="22" l="1"/>
  <c r="M10" i="22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K8" i="18" l="1"/>
  <c r="J15" i="13" l="1"/>
  <c r="H15" i="13"/>
  <c r="F15" i="13"/>
  <c r="D15" i="13"/>
  <c r="R11" i="18"/>
  <c r="C4" i="18"/>
  <c r="A3" i="18"/>
  <c r="A3" i="13" s="1"/>
  <c r="AA34" i="11"/>
  <c r="R20" i="8"/>
  <c r="R29" i="8" s="1"/>
  <c r="P20" i="8"/>
  <c r="P29" i="8" s="1"/>
  <c r="N20" i="8"/>
  <c r="N29" i="8" s="1"/>
  <c r="L20" i="8"/>
  <c r="L29" i="8" s="1"/>
  <c r="J20" i="8"/>
  <c r="J29" i="8" s="1"/>
  <c r="A4" i="15"/>
  <c r="A4" i="7" s="1"/>
  <c r="A4" i="22" l="1"/>
  <c r="A4" i="8"/>
  <c r="A4" i="10" s="1"/>
  <c r="A4" i="9" s="1"/>
  <c r="A4" i="11" l="1"/>
  <c r="A4" i="18" s="1"/>
  <c r="A4" i="13" s="1"/>
  <c r="A4" i="14" s="1"/>
  <c r="J27" i="9"/>
  <c r="J40" i="9"/>
  <c r="P40" i="9"/>
  <c r="P27" i="9"/>
  <c r="H40" i="9"/>
  <c r="H27" i="9"/>
</calcChain>
</file>

<file path=xl/sharedStrings.xml><?xml version="1.0" encoding="utf-8"?>
<sst xmlns="http://schemas.openxmlformats.org/spreadsheetml/2006/main" count="521" uniqueCount="169">
  <si>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</si>
  <si>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</si>
  <si>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</si>
  <si>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</si>
  <si>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</si>
  <si>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</si>
  <si>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</si>
  <si>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</si>
  <si>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</si>
  <si>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</si>
  <si>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</si>
  <si>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</si>
  <si>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</si>
  <si>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</si>
  <si>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</si>
  <si>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</si>
  <si>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</si>
  <si>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</si>
  <si>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</si>
  <si>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</si>
  <si>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</si>
  <si>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</si>
  <si>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</si>
  <si>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</si>
  <si>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</si>
  <si>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</si>
  <si>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</si>
  <si>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</si>
  <si>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</si>
  <si>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</si>
  <si>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</si>
  <si>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</si>
  <si>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</si>
  <si>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</si>
  <si>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</si>
  <si>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</si>
  <si>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</si>
  <si>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</si>
  <si>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</si>
  <si>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</si>
  <si>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</si>
  <si>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</si>
  <si>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</si>
  <si>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</si>
  <si>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</si>
  <si>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</si>
  <si>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</si>
  <si>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</si>
  <si>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</si>
  <si>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</si>
  <si>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</si>
  <si>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</si>
  <si>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</si>
  <si>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</si>
  <si>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</si>
  <si>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</si>
  <si>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</si>
  <si>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</si>
  <si>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</si>
  <si>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</si>
  <si>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</si>
  <si>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</si>
  <si>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</si>
  <si>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</si>
  <si>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</si>
  <si>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</si>
  <si>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</si>
  <si>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</si>
  <si>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</si>
  <si>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</si>
  <si>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</si>
  <si>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</si>
  <si>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</si>
  <si>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</si>
  <si>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</si>
  <si>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</si>
  <si>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</si>
  <si>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</si>
  <si>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</si>
  <si>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</si>
  <si>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</si>
  <si>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</si>
  <si>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</si>
  <si>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</si>
  <si>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</si>
  <si>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</si>
  <si>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</si>
  <si>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</si>
  <si>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</si>
  <si>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</si>
  <si>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</si>
  <si>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</si>
  <si>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</si>
  <si>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</si>
  <si>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</si>
  <si>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</si>
  <si>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</si>
  <si>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</si>
  <si>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</si>
  <si>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</si>
  <si>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</si>
  <si>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</si>
  <si>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</si>
  <si>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</si>
  <si>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</si>
  <si>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</si>
  <si>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</si>
  <si>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</si>
  <si>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</si>
  <si>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</si>
  <si>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</si>
  <si>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</si>
  <si>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</si>
  <si>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</si>
  <si>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</si>
  <si>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</si>
  <si>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</si>
  <si>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</si>
  <si>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</si>
  <si>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</si>
  <si>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</si>
  <si>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</si>
  <si>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</si>
  <si>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</si>
  <si>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</si>
  <si>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</si>
  <si>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</si>
  <si>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</si>
  <si>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1403/04/19</t>
  </si>
  <si>
    <t>1403/04/28</t>
  </si>
  <si>
    <t>سپید ماکیان</t>
  </si>
  <si>
    <t>موتوژن‌</t>
  </si>
  <si>
    <t>پالایش نفت تبریز</t>
  </si>
  <si>
    <t>فولاد کاوه جنوب کیش</t>
  </si>
  <si>
    <t>بانک دی حافظ 0204407753001</t>
  </si>
  <si>
    <t>بانک ملی الوند 0228569775003</t>
  </si>
  <si>
    <t>1403/05/11</t>
  </si>
  <si>
    <t>شیشه‌ و گاز</t>
  </si>
  <si>
    <t>شیشه‌ همدان‌</t>
  </si>
  <si>
    <t>ح . موتوژن‌</t>
  </si>
  <si>
    <t>شرکت ارتباطات سیار ایران</t>
  </si>
  <si>
    <t>کاشی‌ الوند</t>
  </si>
  <si>
    <t>1403/07/08</t>
  </si>
  <si>
    <t>1403/06/28</t>
  </si>
  <si>
    <t>بیمه اتکایی امین</t>
  </si>
  <si>
    <t>1403/09/25</t>
  </si>
  <si>
    <t>توسعه معدنی و صنعتی صبانور</t>
  </si>
  <si>
    <t>1403/10/29</t>
  </si>
  <si>
    <t>ح . البرزدارو</t>
  </si>
  <si>
    <t>سیمان مازندران</t>
  </si>
  <si>
    <t>1403/11/29</t>
  </si>
  <si>
    <t>1403/11/23</t>
  </si>
  <si>
    <t>سیمان ‌مازندران‌</t>
  </si>
  <si>
    <t>1403/12/30</t>
  </si>
  <si>
    <t>ح توسعه معدنی و صنعتی صبانور</t>
  </si>
  <si>
    <t>ح.زغال سنگ پروده طبس</t>
  </si>
  <si>
    <t>تجارت الکترونیک پارسیان</t>
  </si>
  <si>
    <t>صنایع‌ لاستیکی‌ سهند</t>
  </si>
  <si>
    <t>سیمان آبیک</t>
  </si>
  <si>
    <t>سیمان مازندران‌</t>
  </si>
  <si>
    <t>سرمایه‌گذاری ‌صندوق بازنشستگی‌</t>
  </si>
  <si>
    <t xml:space="preserve"> منتهی به 1404/01/31</t>
  </si>
  <si>
    <t>برای ماه منتهی به 1404/01/31</t>
  </si>
  <si>
    <t>1404/01/31</t>
  </si>
  <si>
    <t>1404/12/30</t>
  </si>
  <si>
    <t xml:space="preserve">از ابتدای سال مالی تا پایان فروردین ماه </t>
  </si>
  <si>
    <t>از ابتدای سال مالی تا پایان فروردین ماه</t>
  </si>
  <si>
    <t>طی فروردین ماه</t>
  </si>
  <si>
    <t>کاشی الوند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</si>
</sst>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5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  <font>
      <sz val="20"/>
      <name val="Calibri"/>
      <family val="2"/>
    </font>
    <font>
      <b/>
      <sz val="18"/>
      <color theme="1"/>
      <name val="B Nazanin"/>
      <charset val="178"/>
    </font>
    <font>
      <sz val="18"/>
      <color theme="1"/>
      <name val="B Nazanin"/>
      <charset val="178"/>
    </font>
    <font>
      <sz val="1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4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8" fontId="8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165" fontId="31" fillId="0" borderId="0" xfId="0" applyNumberFormat="1" applyFont="1"/>
    <xf numFmtId="165" fontId="42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0" fontId="44" fillId="0" borderId="0" xfId="0" applyFont="1" applyAlignment="1">
      <alignment horizontal="right" vertical="center" readingOrder="2"/>
    </xf>
    <xf numFmtId="3" fontId="4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30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3" fontId="29" fillId="0" borderId="0" xfId="0" applyNumberFormat="1" applyFont="1"/>
    <xf numFmtId="10" fontId="30" fillId="0" borderId="2" xfId="1" applyNumberFormat="1" applyFont="1" applyFill="1" applyBorder="1" applyAlignment="1">
      <alignment horizontal="center"/>
    </xf>
    <xf numFmtId="3" fontId="34" fillId="0" borderId="0" xfId="0" applyNumberFormat="1" applyFont="1"/>
    <xf numFmtId="165" fontId="3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8" xfId="0" applyFont="1" applyBorder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" fontId="33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0" fontId="6" fillId="0" borderId="0" xfId="0" applyFont="1"/>
    <xf numFmtId="165" fontId="30" fillId="0" borderId="0" xfId="0" applyNumberFormat="1" applyFont="1"/>
    <xf numFmtId="0" fontId="7" fillId="0" borderId="0" xfId="0" applyFont="1" applyAlignment="1">
      <alignment horizontal="center" vertical="center"/>
    </xf>
    <xf numFmtId="0" fontId="45" fillId="0" borderId="10" xfId="0" applyFont="1" applyBorder="1" applyAlignment="1">
      <alignment vertical="top"/>
    </xf>
    <xf numFmtId="0" fontId="45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0" fontId="30" fillId="0" borderId="0" xfId="0" applyFont="1"/>
    <xf numFmtId="3" fontId="50" fillId="0" borderId="0" xfId="0" applyNumberFormat="1" applyFont="1"/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/>
    <xf numFmtId="3" fontId="52" fillId="2" borderId="0" xfId="0" applyNumberFormat="1" applyFont="1" applyFill="1" applyAlignment="1">
      <alignment horizontal="center" vertical="top"/>
    </xf>
    <xf numFmtId="10" fontId="29" fillId="0" borderId="0" xfId="0" applyNumberFormat="1" applyFont="1"/>
    <xf numFmtId="0" fontId="24" fillId="0" borderId="0" xfId="0" applyFont="1"/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2" fillId="0" borderId="0" xfId="0" applyFont="1"/>
    <xf numFmtId="0" fontId="3" fillId="0" borderId="0" xfId="0" applyFont="1" applyAlignment="1">
      <alignment horizontal="right" vertical="top"/>
    </xf>
    <xf numFmtId="165" fontId="42" fillId="0" borderId="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41" fontId="53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7" fontId="54" fillId="0" borderId="0" xfId="2" applyNumberFormat="1" applyFont="1" applyFill="1"/>
    <xf numFmtId="0" fontId="42" fillId="0" borderId="7" xfId="0" applyFont="1" applyBorder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10" fontId="13" fillId="0" borderId="2" xfId="2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10" fontId="30" fillId="0" borderId="2" xfId="1" applyNumberFormat="1" applyFont="1" applyFill="1" applyBorder="1"/>
    <xf numFmtId="3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top"/>
    </xf>
    <xf numFmtId="41" fontId="9" fillId="0" borderId="0" xfId="0" applyNumberFormat="1" applyFont="1"/>
    <xf numFmtId="0" fontId="57" fillId="0" borderId="0" xfId="0" applyFont="1"/>
    <xf numFmtId="41" fontId="36" fillId="0" borderId="0" xfId="0" applyNumberFormat="1" applyFont="1"/>
    <xf numFmtId="41" fontId="9" fillId="0" borderId="0" xfId="0" applyNumberFormat="1" applyFont="1" applyAlignment="1">
      <alignment horizontal="center" vertical="center"/>
    </xf>
    <xf numFmtId="41" fontId="57" fillId="0" borderId="0" xfId="0" applyNumberFormat="1" applyFont="1"/>
    <xf numFmtId="10" fontId="36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3" fontId="57" fillId="0" borderId="0" xfId="0" applyNumberFormat="1" applyFont="1"/>
    <xf numFmtId="166" fontId="57" fillId="0" borderId="0" xfId="0" applyNumberFormat="1" applyFont="1"/>
    <xf numFmtId="166" fontId="9" fillId="0" borderId="0" xfId="0" applyNumberFormat="1" applyFont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30" fillId="0" borderId="2" xfId="2" applyNumberFormat="1" applyFont="1" applyFill="1" applyBorder="1"/>
    <xf numFmtId="167" fontId="45" fillId="0" borderId="0" xfId="2" applyNumberFormat="1" applyFont="1" applyAlignment="1">
      <alignment horizontal="right" vertical="top"/>
    </xf>
    <xf numFmtId="167" fontId="45" fillId="0" borderId="11" xfId="2" applyNumberFormat="1" applyFont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37" fillId="0" borderId="0" xfId="2" applyNumberFormat="1" applyFont="1" applyFill="1" applyAlignment="1">
      <alignment horizontal="right" vertical="top"/>
    </xf>
    <xf numFmtId="167" fontId="29" fillId="0" borderId="0" xfId="2" applyNumberFormat="1" applyFont="1" applyFill="1"/>
    <xf numFmtId="167" fontId="8" fillId="0" borderId="0" xfId="2" applyNumberFormat="1" applyFont="1"/>
    <xf numFmtId="41" fontId="37" fillId="0" borderId="0" xfId="0" applyNumberFormat="1" applyFont="1" applyAlignment="1">
      <alignment horizontal="right" vertical="top"/>
    </xf>
    <xf numFmtId="167" fontId="25" fillId="0" borderId="0" xfId="2" applyNumberFormat="1" applyFont="1" applyFill="1" applyAlignment="1">
      <alignment vertical="center"/>
    </xf>
    <xf numFmtId="41" fontId="48" fillId="3" borderId="0" xfId="0" applyNumberFormat="1" applyFont="1" applyFill="1"/>
    <xf numFmtId="167" fontId="24" fillId="0" borderId="0" xfId="0" applyNumberFormat="1" applyFont="1" applyAlignment="1">
      <alignment vertical="center"/>
    </xf>
    <xf numFmtId="167" fontId="34" fillId="4" borderId="0" xfId="2" applyNumberFormat="1" applyFont="1" applyFill="1" applyAlignment="1">
      <alignment horizontal="right" vertical="center"/>
    </xf>
    <xf numFmtId="167" fontId="24" fillId="0" borderId="0" xfId="2" applyNumberFormat="1" applyFont="1" applyAlignment="1">
      <alignment vertical="center"/>
    </xf>
    <xf numFmtId="165" fontId="3" fillId="0" borderId="0" xfId="0" applyNumberFormat="1" applyFont="1" applyAlignment="1">
      <alignment horizontal="right" vertical="top"/>
    </xf>
    <xf numFmtId="41" fontId="42" fillId="0" borderId="0" xfId="0" applyNumberFormat="1" applyFont="1"/>
    <xf numFmtId="3" fontId="3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Alignment="1">
      <alignment horizontal="center" vertical="center"/>
    </xf>
    <xf numFmtId="167" fontId="30" fillId="0" borderId="0" xfId="2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167" fontId="2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/>
    <xf numFmtId="165" fontId="58" fillId="4" borderId="0" xfId="0" applyNumberFormat="1" applyFont="1" applyFill="1" applyAlignment="1">
      <alignment horizontal="right" vertical="center"/>
    </xf>
    <xf numFmtId="3" fontId="59" fillId="0" borderId="0" xfId="0" applyNumberFormat="1" applyFont="1"/>
    <xf numFmtId="165" fontId="59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1" fontId="3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34" fillId="0" borderId="0" xfId="2" applyNumberFormat="1" applyFont="1" applyAlignment="1">
      <alignment vertical="center"/>
    </xf>
    <xf numFmtId="167" fontId="34" fillId="0" borderId="0" xfId="2" applyNumberFormat="1" applyFont="1" applyAlignment="1">
      <alignment vertical="center" readingOrder="1"/>
    </xf>
    <xf numFmtId="167" fontId="34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37" fontId="8" fillId="0" borderId="0" xfId="0" applyNumberFormat="1" applyFont="1"/>
    <xf numFmtId="165" fontId="58" fillId="0" borderId="0" xfId="0" applyNumberFormat="1" applyFont="1" applyAlignment="1">
      <alignment horizontal="right" vertical="center"/>
    </xf>
    <xf numFmtId="37" fontId="59" fillId="0" borderId="0" xfId="0" applyNumberFormat="1" applyFont="1"/>
    <xf numFmtId="0" fontId="35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166" fontId="8" fillId="5" borderId="0" xfId="0" applyNumberFormat="1" applyFont="1" applyFill="1" applyAlignment="1">
      <alignment vertical="center"/>
    </xf>
    <xf numFmtId="0" fontId="26" fillId="0" borderId="6" xfId="0" applyFont="1" applyBorder="1" applyAlignment="1">
      <alignment horizontal="center" vertical="center"/>
    </xf>
    <xf numFmtId="10" fontId="24" fillId="0" borderId="0" xfId="0" applyNumberFormat="1" applyFont="1"/>
    <xf numFmtId="41" fontId="24" fillId="0" borderId="0" xfId="0" applyNumberFormat="1" applyFont="1" applyAlignment="1">
      <alignment horizontal="center" vertical="center"/>
    </xf>
    <xf numFmtId="166" fontId="24" fillId="0" borderId="2" xfId="0" applyNumberFormat="1" applyFont="1" applyBorder="1" applyAlignment="1">
      <alignment vertical="center"/>
    </xf>
    <xf numFmtId="167" fontId="24" fillId="0" borderId="2" xfId="2" applyNumberFormat="1" applyFont="1" applyFill="1" applyBorder="1"/>
    <xf numFmtId="41" fontId="24" fillId="0" borderId="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7" fillId="0" borderId="2" xfId="0" applyNumberFormat="1" applyFont="1" applyBorder="1"/>
    <xf numFmtId="3" fontId="13" fillId="0" borderId="2" xfId="0" applyNumberFormat="1" applyFont="1" applyBorder="1"/>
    <xf numFmtId="3" fontId="45" fillId="0" borderId="10" xfId="0" applyNumberFormat="1" applyFont="1" applyBorder="1" applyAlignment="1">
      <alignment horizontal="right" vertical="top"/>
    </xf>
    <xf numFmtId="3" fontId="45" fillId="0" borderId="11" xfId="0" applyNumberFormat="1" applyFont="1" applyBorder="1" applyAlignment="1">
      <alignment horizontal="right" vertical="top"/>
    </xf>
    <xf numFmtId="165" fontId="13" fillId="0" borderId="2" xfId="0" applyNumberFormat="1" applyFont="1" applyBorder="1" applyAlignment="1">
      <alignment vertical="center"/>
    </xf>
    <xf numFmtId="43" fontId="45" fillId="0" borderId="10" xfId="0" applyNumberFormat="1" applyFont="1" applyBorder="1" applyAlignment="1">
      <alignment horizontal="right" vertical="top"/>
    </xf>
    <xf numFmtId="43" fontId="45" fillId="0" borderId="0" xfId="0" applyNumberFormat="1" applyFont="1" applyAlignment="1">
      <alignment horizontal="right" vertical="top"/>
    </xf>
    <xf numFmtId="165" fontId="13" fillId="0" borderId="2" xfId="0" applyNumberFormat="1" applyFont="1" applyBorder="1"/>
    <xf numFmtId="165" fontId="13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7" fontId="57" fillId="0" borderId="0" xfId="2" applyNumberFormat="1" applyFont="1"/>
    <xf numFmtId="167" fontId="0" fillId="0" borderId="0" xfId="2" applyNumberFormat="1" applyFont="1"/>
    <xf numFmtId="167" fontId="61" fillId="0" borderId="0" xfId="0" applyNumberFormat="1" applyFont="1"/>
    <xf numFmtId="167" fontId="4" fillId="0" borderId="0" xfId="2" applyNumberFormat="1" applyFont="1"/>
    <xf numFmtId="3" fontId="45" fillId="0" borderId="0" xfId="0" applyNumberFormat="1" applyFont="1" applyAlignment="1">
      <alignment horizontal="right" vertical="top"/>
    </xf>
    <xf numFmtId="0" fontId="46" fillId="0" borderId="0" xfId="0" applyFont="1" applyAlignment="1">
      <alignment horizontal="left"/>
    </xf>
    <xf numFmtId="0" fontId="62" fillId="0" borderId="0" xfId="0" applyFont="1" applyAlignment="1">
      <alignment horizontal="right" vertical="top"/>
    </xf>
    <xf numFmtId="0" fontId="63" fillId="0" borderId="0" xfId="0" applyFont="1"/>
    <xf numFmtId="3" fontId="63" fillId="0" borderId="0" xfId="0" applyNumberFormat="1" applyFont="1" applyAlignment="1">
      <alignment horizontal="right" vertical="top"/>
    </xf>
    <xf numFmtId="41" fontId="63" fillId="0" borderId="0" xfId="0" applyNumberFormat="1" applyFont="1"/>
    <xf numFmtId="0" fontId="64" fillId="0" borderId="0" xfId="0" applyFont="1" applyAlignment="1">
      <alignment horizontal="left"/>
    </xf>
    <xf numFmtId="165" fontId="29" fillId="0" borderId="0" xfId="0" applyNumberFormat="1" applyFont="1" applyAlignment="1">
      <alignment horizontal="right" vertical="center"/>
    </xf>
    <xf numFmtId="10" fontId="29" fillId="0" borderId="0" xfId="0" applyNumberFormat="1" applyFont="1" applyAlignment="1">
      <alignment horizontal="center"/>
    </xf>
    <xf numFmtId="0" fontId="12" fillId="0" borderId="10" xfId="0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top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7" fontId="30" fillId="0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41" fontId="2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165" fontId="41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29" fillId="0" borderId="0" xfId="1" applyFont="1"/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55A1D7-0316-4036-BFF2-CE62DBDB9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71200" y="0"/>
          <a:ext cx="7315200" cy="850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view="pageBreakPreview" topLeftCell="A13" zoomScaleNormal="100" zoomScaleSheetLayoutView="100" workbookViewId="0">
      <selection activeCell="Q22" sqref="Q22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271" t="s">
        <v>70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</row>
    <row r="24" spans="1:13" ht="15" customHeight="1" x14ac:dyDescent="0.25">
      <c r="A24" s="271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</row>
    <row r="25" spans="1:13" ht="15" customHeight="1" x14ac:dyDescent="0.25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</row>
    <row r="28" spans="1:13" ht="15" customHeight="1" x14ac:dyDescent="0.25">
      <c r="A28" s="272" t="s">
        <v>161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30"/>
    </row>
    <row r="29" spans="1:13" ht="15" customHeight="1" x14ac:dyDescent="0.25">
      <c r="A29" s="272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30"/>
    </row>
    <row r="30" spans="1:13" ht="15" customHeight="1" x14ac:dyDescent="0.25">
      <c r="A30" s="272"/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30"/>
    </row>
    <row r="32" spans="1:13" x14ac:dyDescent="0.25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8"/>
  <sheetViews>
    <sheetView rightToLeft="1" view="pageBreakPreview" topLeftCell="A4" zoomScale="60" zoomScaleNormal="70" zoomScalePageLayoutView="70" workbookViewId="0">
      <selection activeCell="C28" sqref="C28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93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32.5703125" style="1" bestFit="1" customWidth="1"/>
    <col min="16" max="16" width="1" style="1" customWidth="1"/>
    <col min="17" max="17" width="30.5703125" style="1" bestFit="1" customWidth="1"/>
    <col min="18" max="18" width="1" style="1" customWidth="1"/>
    <col min="19" max="19" width="32.28515625" style="1" bestFit="1" customWidth="1"/>
    <col min="20" max="20" width="36" style="23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1" x14ac:dyDescent="0.65">
      <c r="I1" s="78"/>
    </row>
    <row r="2" spans="1:21" ht="30" x14ac:dyDescent="0.65">
      <c r="A2" s="291" t="s">
        <v>51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</row>
    <row r="3" spans="1:21" ht="30" x14ac:dyDescent="0.65">
      <c r="A3" s="291" t="s">
        <v>18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</row>
    <row r="4" spans="1:21" ht="30" x14ac:dyDescent="0.65">
      <c r="A4" s="291" t="str">
        <f>'جمع درآمدها'!A4:I4</f>
        <v>برای ماه منتهی به 1404/01/31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</row>
    <row r="5" spans="1:21" ht="30" x14ac:dyDescent="0.65">
      <c r="A5" s="34"/>
      <c r="B5" s="34"/>
      <c r="C5" s="34"/>
      <c r="D5" s="34"/>
      <c r="E5" s="34"/>
      <c r="F5" s="34"/>
      <c r="G5" s="34"/>
      <c r="H5" s="34"/>
      <c r="I5" s="189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1" ht="36" x14ac:dyDescent="0.65">
      <c r="A6" s="303" t="s">
        <v>58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</row>
    <row r="7" spans="1:21" ht="30.75" thickBot="1" x14ac:dyDescent="0.7">
      <c r="A7" s="291" t="s">
        <v>1</v>
      </c>
      <c r="C7" s="302" t="s">
        <v>27</v>
      </c>
      <c r="D7" s="302" t="s">
        <v>27</v>
      </c>
      <c r="E7" s="302" t="s">
        <v>27</v>
      </c>
      <c r="F7" s="302" t="s">
        <v>27</v>
      </c>
      <c r="G7" s="302" t="s">
        <v>27</v>
      </c>
      <c r="I7" s="302" t="str">
        <f>'سودسپرده بانکی '!C7</f>
        <v>طی فروردین ماه</v>
      </c>
      <c r="J7" s="302" t="s">
        <v>20</v>
      </c>
      <c r="K7" s="302" t="s">
        <v>20</v>
      </c>
      <c r="L7" s="302" t="s">
        <v>20</v>
      </c>
      <c r="M7" s="302" t="s">
        <v>20</v>
      </c>
      <c r="O7" s="302" t="str">
        <f>'سودسپرده بانکی '!I7</f>
        <v>از ابتدای سال مالی تا پایان فروردین ماه</v>
      </c>
      <c r="P7" s="302" t="s">
        <v>21</v>
      </c>
      <c r="Q7" s="302" t="s">
        <v>21</v>
      </c>
      <c r="R7" s="302" t="s">
        <v>21</v>
      </c>
      <c r="S7" s="302" t="s">
        <v>21</v>
      </c>
    </row>
    <row r="8" spans="1:21" s="8" customFormat="1" ht="90" x14ac:dyDescent="0.65">
      <c r="A8" s="291" t="s">
        <v>1</v>
      </c>
      <c r="C8" s="35" t="s">
        <v>28</v>
      </c>
      <c r="D8" s="38"/>
      <c r="E8" s="35" t="s">
        <v>29</v>
      </c>
      <c r="G8" s="35" t="s">
        <v>30</v>
      </c>
      <c r="I8" s="190" t="s">
        <v>31</v>
      </c>
      <c r="K8" s="35" t="s">
        <v>24</v>
      </c>
      <c r="M8" s="35" t="s">
        <v>32</v>
      </c>
      <c r="O8" s="35" t="s">
        <v>31</v>
      </c>
      <c r="Q8" s="35" t="s">
        <v>24</v>
      </c>
      <c r="S8" s="35" t="s">
        <v>32</v>
      </c>
      <c r="T8" s="208"/>
      <c r="U8" s="208"/>
    </row>
    <row r="9" spans="1:21" s="8" customFormat="1" x14ac:dyDescent="0.65">
      <c r="A9" s="133" t="s">
        <v>131</v>
      </c>
      <c r="C9" s="133" t="s">
        <v>145</v>
      </c>
      <c r="D9" s="38"/>
      <c r="E9" s="139"/>
      <c r="F9" s="39"/>
      <c r="G9" s="139"/>
      <c r="H9" s="39"/>
      <c r="I9" s="191">
        <v>0</v>
      </c>
      <c r="J9" s="139"/>
      <c r="K9" s="194">
        <v>0</v>
      </c>
      <c r="L9" s="139"/>
      <c r="M9" s="194">
        <f>I9+K9</f>
        <v>0</v>
      </c>
      <c r="N9" s="139"/>
      <c r="O9" s="139"/>
      <c r="P9" s="139"/>
      <c r="Q9" s="21">
        <v>0</v>
      </c>
      <c r="R9" s="139"/>
      <c r="S9" s="139">
        <f>O9+Q9</f>
        <v>0</v>
      </c>
      <c r="T9" s="21"/>
      <c r="U9" s="86"/>
    </row>
    <row r="10" spans="1:21" s="8" customFormat="1" x14ac:dyDescent="0.65">
      <c r="A10" s="133" t="s">
        <v>86</v>
      </c>
      <c r="B10" s="1"/>
      <c r="C10" s="133" t="s">
        <v>116</v>
      </c>
      <c r="D10" s="5"/>
      <c r="E10" s="139"/>
      <c r="F10" s="21"/>
      <c r="G10" s="139"/>
      <c r="H10" s="21"/>
      <c r="I10" s="191">
        <v>0</v>
      </c>
      <c r="J10" s="139"/>
      <c r="K10" s="194">
        <v>0</v>
      </c>
      <c r="L10" s="139"/>
      <c r="M10" s="194">
        <f t="shared" ref="M10:M28" si="0">I10+K10</f>
        <v>0</v>
      </c>
      <c r="N10" s="139"/>
      <c r="O10" s="139"/>
      <c r="P10" s="139"/>
      <c r="Q10" s="21">
        <v>0</v>
      </c>
      <c r="R10" s="139"/>
      <c r="S10" s="139">
        <f t="shared" ref="S10:S28" si="1">O10+Q10</f>
        <v>0</v>
      </c>
      <c r="T10" s="21"/>
      <c r="U10" s="86"/>
    </row>
    <row r="11" spans="1:21" s="8" customFormat="1" x14ac:dyDescent="0.65">
      <c r="A11" s="133" t="s">
        <v>79</v>
      </c>
      <c r="B11" s="1"/>
      <c r="C11" s="133" t="s">
        <v>117</v>
      </c>
      <c r="D11" s="5"/>
      <c r="E11" s="139"/>
      <c r="F11" s="1"/>
      <c r="G11" s="139"/>
      <c r="H11" s="1"/>
      <c r="I11" s="191">
        <v>0</v>
      </c>
      <c r="J11" s="139"/>
      <c r="K11" s="194">
        <v>0</v>
      </c>
      <c r="L11" s="139"/>
      <c r="M11" s="194">
        <f t="shared" si="0"/>
        <v>0</v>
      </c>
      <c r="N11" s="139"/>
      <c r="O11" s="139"/>
      <c r="P11" s="139"/>
      <c r="Q11" s="21">
        <v>0</v>
      </c>
      <c r="R11" s="139"/>
      <c r="S11" s="139">
        <f t="shared" si="1"/>
        <v>0</v>
      </c>
      <c r="T11" s="21"/>
      <c r="U11" s="86"/>
    </row>
    <row r="12" spans="1:21" s="8" customFormat="1" x14ac:dyDescent="0.65">
      <c r="A12" s="133" t="s">
        <v>87</v>
      </c>
      <c r="B12" s="1"/>
      <c r="C12" s="133" t="s">
        <v>105</v>
      </c>
      <c r="D12" s="5"/>
      <c r="E12" s="139"/>
      <c r="F12" s="1"/>
      <c r="G12" s="139"/>
      <c r="H12" s="1"/>
      <c r="I12" s="191">
        <v>0</v>
      </c>
      <c r="J12" s="139"/>
      <c r="K12" s="194">
        <v>0</v>
      </c>
      <c r="L12" s="139"/>
      <c r="M12" s="194">
        <f t="shared" si="0"/>
        <v>0</v>
      </c>
      <c r="N12" s="139"/>
      <c r="O12" s="139"/>
      <c r="P12" s="139"/>
      <c r="Q12" s="21">
        <v>0</v>
      </c>
      <c r="R12" s="139"/>
      <c r="S12" s="139">
        <f t="shared" si="1"/>
        <v>0</v>
      </c>
      <c r="T12" s="21"/>
      <c r="U12" s="86"/>
    </row>
    <row r="13" spans="1:21" s="8" customFormat="1" x14ac:dyDescent="0.65">
      <c r="A13" s="133" t="s">
        <v>97</v>
      </c>
      <c r="B13" s="1"/>
      <c r="C13" s="133" t="s">
        <v>127</v>
      </c>
      <c r="D13" s="5"/>
      <c r="E13" s="139"/>
      <c r="F13" s="1"/>
      <c r="G13" s="139"/>
      <c r="H13" s="1"/>
      <c r="I13" s="191">
        <v>0</v>
      </c>
      <c r="J13" s="139"/>
      <c r="K13" s="194">
        <v>0</v>
      </c>
      <c r="L13" s="139"/>
      <c r="M13" s="194">
        <f t="shared" si="0"/>
        <v>0</v>
      </c>
      <c r="N13" s="139"/>
      <c r="O13" s="139"/>
      <c r="P13" s="139"/>
      <c r="Q13" s="21">
        <v>0</v>
      </c>
      <c r="R13" s="139"/>
      <c r="S13" s="139">
        <f t="shared" si="1"/>
        <v>0</v>
      </c>
      <c r="T13" s="21"/>
      <c r="U13" s="86"/>
    </row>
    <row r="14" spans="1:21" s="8" customFormat="1" x14ac:dyDescent="0.65">
      <c r="A14" s="133" t="s">
        <v>99</v>
      </c>
      <c r="B14" s="1"/>
      <c r="C14" s="133" t="s">
        <v>118</v>
      </c>
      <c r="D14" s="5"/>
      <c r="E14" s="139"/>
      <c r="F14" s="1"/>
      <c r="G14" s="139"/>
      <c r="H14" s="1"/>
      <c r="J14" s="139"/>
      <c r="L14" s="139"/>
      <c r="M14" s="194">
        <f t="shared" si="0"/>
        <v>0</v>
      </c>
      <c r="N14" s="139"/>
      <c r="O14" s="139"/>
      <c r="P14" s="139"/>
      <c r="Q14" s="21">
        <v>0</v>
      </c>
      <c r="R14" s="139"/>
      <c r="S14" s="139">
        <f t="shared" si="1"/>
        <v>0</v>
      </c>
      <c r="T14" s="21"/>
      <c r="U14" s="86"/>
    </row>
    <row r="15" spans="1:21" s="8" customFormat="1" x14ac:dyDescent="0.65">
      <c r="A15" s="133" t="s">
        <v>99</v>
      </c>
      <c r="B15" s="1"/>
      <c r="C15" s="133" t="s">
        <v>150</v>
      </c>
      <c r="D15" s="5"/>
      <c r="E15" s="139"/>
      <c r="F15" s="1"/>
      <c r="G15" s="139"/>
      <c r="H15" s="1"/>
      <c r="I15" s="191">
        <v>0</v>
      </c>
      <c r="J15" s="139"/>
      <c r="K15" s="194">
        <v>0</v>
      </c>
      <c r="L15" s="139"/>
      <c r="M15" s="194">
        <f t="shared" si="0"/>
        <v>0</v>
      </c>
      <c r="N15" s="139"/>
      <c r="O15" s="139"/>
      <c r="P15" s="139"/>
      <c r="Q15" s="21"/>
      <c r="R15" s="139"/>
      <c r="S15" s="139">
        <f t="shared" si="1"/>
        <v>0</v>
      </c>
      <c r="T15" s="21"/>
      <c r="U15" s="86"/>
    </row>
    <row r="16" spans="1:21" s="8" customFormat="1" x14ac:dyDescent="0.65">
      <c r="A16" s="133" t="s">
        <v>157</v>
      </c>
      <c r="B16" s="1"/>
      <c r="C16" s="133" t="s">
        <v>128</v>
      </c>
      <c r="D16" s="5"/>
      <c r="E16" s="139"/>
      <c r="F16" s="1"/>
      <c r="G16" s="139"/>
      <c r="H16" s="1"/>
      <c r="I16" s="191">
        <v>0</v>
      </c>
      <c r="J16" s="139"/>
      <c r="K16" s="194">
        <v>0</v>
      </c>
      <c r="L16" s="139"/>
      <c r="M16" s="194">
        <f t="shared" si="0"/>
        <v>0</v>
      </c>
      <c r="N16" s="139"/>
      <c r="O16" s="139"/>
      <c r="P16" s="139"/>
      <c r="Q16" s="21">
        <v>0</v>
      </c>
      <c r="R16" s="139"/>
      <c r="S16" s="139">
        <f t="shared" si="1"/>
        <v>0</v>
      </c>
      <c r="T16" s="21"/>
      <c r="U16" s="86"/>
    </row>
    <row r="17" spans="1:23" s="8" customFormat="1" x14ac:dyDescent="0.65">
      <c r="A17" s="133" t="s">
        <v>67</v>
      </c>
      <c r="B17" s="1"/>
      <c r="C17" s="133" t="s">
        <v>119</v>
      </c>
      <c r="D17" s="5"/>
      <c r="E17" s="139"/>
      <c r="F17" s="1"/>
      <c r="G17" s="139"/>
      <c r="H17" s="1"/>
      <c r="I17" s="191">
        <v>0</v>
      </c>
      <c r="J17" s="139"/>
      <c r="K17" s="194">
        <v>0</v>
      </c>
      <c r="L17" s="139"/>
      <c r="M17" s="194">
        <f t="shared" si="0"/>
        <v>0</v>
      </c>
      <c r="N17" s="139"/>
      <c r="O17" s="139"/>
      <c r="P17" s="139"/>
      <c r="Q17" s="21">
        <v>0</v>
      </c>
      <c r="R17" s="139"/>
      <c r="S17" s="139">
        <f t="shared" si="1"/>
        <v>0</v>
      </c>
      <c r="T17" s="21"/>
      <c r="U17" s="86"/>
    </row>
    <row r="18" spans="1:23" s="8" customFormat="1" x14ac:dyDescent="0.65">
      <c r="A18" s="133" t="s">
        <v>156</v>
      </c>
      <c r="B18" s="1"/>
      <c r="C18" s="133" t="s">
        <v>106</v>
      </c>
      <c r="D18" s="5"/>
      <c r="E18" s="139"/>
      <c r="F18" s="1"/>
      <c r="G18" s="139"/>
      <c r="H18" s="1"/>
      <c r="I18" s="191">
        <v>0</v>
      </c>
      <c r="J18" s="139"/>
      <c r="K18" s="194">
        <v>0</v>
      </c>
      <c r="L18" s="139"/>
      <c r="M18" s="194">
        <f t="shared" si="0"/>
        <v>0</v>
      </c>
      <c r="N18" s="139"/>
      <c r="O18" s="139"/>
      <c r="P18" s="139"/>
      <c r="Q18" s="21">
        <v>0</v>
      </c>
      <c r="R18" s="139"/>
      <c r="S18" s="139">
        <f t="shared" si="1"/>
        <v>0</v>
      </c>
      <c r="T18" s="21"/>
      <c r="U18" s="86"/>
    </row>
    <row r="19" spans="1:23" s="8" customFormat="1" x14ac:dyDescent="0.65">
      <c r="A19" s="133" t="s">
        <v>68</v>
      </c>
      <c r="B19" s="1"/>
      <c r="C19" s="133" t="s">
        <v>120</v>
      </c>
      <c r="D19" s="5"/>
      <c r="E19" s="139"/>
      <c r="F19" s="1"/>
      <c r="G19" s="139"/>
      <c r="H19" s="1"/>
      <c r="I19" s="191">
        <v>0</v>
      </c>
      <c r="J19" s="139"/>
      <c r="K19" s="194">
        <v>0</v>
      </c>
      <c r="L19" s="139"/>
      <c r="M19" s="194">
        <f t="shared" si="0"/>
        <v>0</v>
      </c>
      <c r="N19" s="139"/>
      <c r="O19" s="139"/>
      <c r="P19" s="139"/>
      <c r="Q19" s="21">
        <v>0</v>
      </c>
      <c r="R19" s="139"/>
      <c r="S19" s="139">
        <f t="shared" si="1"/>
        <v>0</v>
      </c>
      <c r="T19" s="21"/>
      <c r="U19" s="86"/>
    </row>
    <row r="20" spans="1:23" s="8" customFormat="1" x14ac:dyDescent="0.65">
      <c r="A20" s="133" t="s">
        <v>65</v>
      </c>
      <c r="B20" s="1"/>
      <c r="C20" s="133" t="s">
        <v>120</v>
      </c>
      <c r="D20" s="5"/>
      <c r="E20" s="139"/>
      <c r="F20" s="1"/>
      <c r="G20" s="139"/>
      <c r="H20" s="1"/>
      <c r="I20" s="191">
        <v>0</v>
      </c>
      <c r="J20" s="3" t="e">
        <f>SUM(#REF!)</f>
        <v>#REF!</v>
      </c>
      <c r="K20" s="194">
        <v>0</v>
      </c>
      <c r="L20" s="3" t="e">
        <f>SUM(#REF!)</f>
        <v>#REF!</v>
      </c>
      <c r="M20" s="194">
        <f t="shared" si="0"/>
        <v>0</v>
      </c>
      <c r="N20" s="3" t="e">
        <f>SUM(#REF!)</f>
        <v>#REF!</v>
      </c>
      <c r="O20" s="139"/>
      <c r="P20" s="139" t="e">
        <f>SUM(#REF!)</f>
        <v>#REF!</v>
      </c>
      <c r="Q20" s="21">
        <v>0</v>
      </c>
      <c r="R20" s="3" t="e">
        <f>SUM(#REF!)</f>
        <v>#REF!</v>
      </c>
      <c r="S20" s="139">
        <f t="shared" si="1"/>
        <v>0</v>
      </c>
      <c r="T20" s="21"/>
      <c r="U20" s="86"/>
    </row>
    <row r="21" spans="1:23" s="8" customFormat="1" x14ac:dyDescent="0.65">
      <c r="A21" s="133" t="s">
        <v>89</v>
      </c>
      <c r="B21" s="1"/>
      <c r="C21" s="133" t="s">
        <v>142</v>
      </c>
      <c r="D21" s="5"/>
      <c r="E21" s="139"/>
      <c r="F21" s="1"/>
      <c r="G21" s="139"/>
      <c r="H21" s="1"/>
      <c r="I21" s="191">
        <v>0</v>
      </c>
      <c r="J21" s="1"/>
      <c r="K21" s="194">
        <v>0</v>
      </c>
      <c r="L21" s="1"/>
      <c r="M21" s="194">
        <f t="shared" si="0"/>
        <v>0</v>
      </c>
      <c r="N21" s="1"/>
      <c r="O21" s="139"/>
      <c r="P21" s="139"/>
      <c r="Q21" s="21">
        <v>0</v>
      </c>
      <c r="R21" s="1"/>
      <c r="S21" s="139">
        <f t="shared" si="1"/>
        <v>0</v>
      </c>
      <c r="T21" s="21"/>
      <c r="U21" s="86"/>
    </row>
    <row r="22" spans="1:23" s="8" customFormat="1" x14ac:dyDescent="0.65">
      <c r="A22" s="133" t="s">
        <v>74</v>
      </c>
      <c r="B22" s="1"/>
      <c r="C22" s="133" t="s">
        <v>129</v>
      </c>
      <c r="D22" s="5"/>
      <c r="E22" s="139"/>
      <c r="F22" s="1"/>
      <c r="G22" s="139"/>
      <c r="H22" s="1"/>
      <c r="I22" s="191">
        <v>0</v>
      </c>
      <c r="J22" s="1"/>
      <c r="K22" s="194">
        <v>0</v>
      </c>
      <c r="L22" s="1"/>
      <c r="M22" s="194">
        <f t="shared" si="0"/>
        <v>0</v>
      </c>
      <c r="N22" s="1"/>
      <c r="O22" s="139"/>
      <c r="P22" s="139"/>
      <c r="Q22" s="21">
        <v>0</v>
      </c>
      <c r="R22" s="1"/>
      <c r="S22" s="139">
        <f t="shared" si="1"/>
        <v>0</v>
      </c>
      <c r="T22" s="21"/>
      <c r="U22" s="86"/>
    </row>
    <row r="23" spans="1:23" s="8" customFormat="1" x14ac:dyDescent="0.65">
      <c r="A23" s="133" t="s">
        <v>78</v>
      </c>
      <c r="B23" s="1"/>
      <c r="C23" s="133" t="s">
        <v>117</v>
      </c>
      <c r="D23" s="5"/>
      <c r="E23" s="139"/>
      <c r="F23" s="1"/>
      <c r="G23" s="139"/>
      <c r="H23" s="1"/>
      <c r="I23" s="191">
        <v>0</v>
      </c>
      <c r="K23" s="194">
        <v>0</v>
      </c>
      <c r="M23" s="194">
        <f t="shared" si="0"/>
        <v>0</v>
      </c>
      <c r="O23" s="139"/>
      <c r="Q23" s="21">
        <v>0</v>
      </c>
      <c r="S23" s="139">
        <f t="shared" si="1"/>
        <v>0</v>
      </c>
      <c r="T23" s="21"/>
      <c r="U23" s="86"/>
    </row>
    <row r="24" spans="1:23" s="8" customFormat="1" x14ac:dyDescent="0.65">
      <c r="A24" s="133" t="s">
        <v>100</v>
      </c>
      <c r="C24" s="133" t="s">
        <v>121</v>
      </c>
      <c r="E24" s="139"/>
      <c r="G24" s="139"/>
      <c r="I24" s="191">
        <v>0</v>
      </c>
      <c r="K24" s="194">
        <v>0</v>
      </c>
      <c r="M24" s="194">
        <f t="shared" si="0"/>
        <v>0</v>
      </c>
      <c r="O24" s="139"/>
      <c r="Q24" s="21">
        <v>0</v>
      </c>
      <c r="S24" s="139">
        <f t="shared" si="1"/>
        <v>0</v>
      </c>
      <c r="T24" s="21"/>
      <c r="U24" s="86"/>
    </row>
    <row r="25" spans="1:23" x14ac:dyDescent="0.65">
      <c r="A25" s="133" t="s">
        <v>101</v>
      </c>
      <c r="C25" s="133" t="s">
        <v>136</v>
      </c>
      <c r="E25" s="139"/>
      <c r="G25" s="139"/>
      <c r="I25" s="191">
        <v>0</v>
      </c>
      <c r="K25" s="194">
        <v>0</v>
      </c>
      <c r="M25" s="194">
        <f t="shared" si="0"/>
        <v>0</v>
      </c>
      <c r="O25" s="139"/>
      <c r="Q25" s="21">
        <v>0</v>
      </c>
      <c r="S25" s="139">
        <f t="shared" si="1"/>
        <v>0</v>
      </c>
      <c r="T25" s="21"/>
      <c r="U25" s="86"/>
      <c r="W25" s="8"/>
    </row>
    <row r="26" spans="1:23" x14ac:dyDescent="0.65">
      <c r="A26" s="133" t="s">
        <v>144</v>
      </c>
      <c r="C26" s="133" t="s">
        <v>147</v>
      </c>
      <c r="E26" s="139"/>
      <c r="G26" s="139"/>
      <c r="I26" s="191">
        <v>0</v>
      </c>
      <c r="K26" s="194">
        <v>0</v>
      </c>
      <c r="M26" s="194">
        <f t="shared" si="0"/>
        <v>0</v>
      </c>
      <c r="O26" s="139"/>
      <c r="Q26" s="21">
        <v>0</v>
      </c>
      <c r="S26" s="139">
        <f t="shared" si="1"/>
        <v>0</v>
      </c>
      <c r="T26" s="21"/>
      <c r="U26" s="86"/>
      <c r="W26" s="8"/>
    </row>
    <row r="27" spans="1:23" x14ac:dyDescent="0.65">
      <c r="A27" s="133" t="s">
        <v>98</v>
      </c>
      <c r="C27" s="133" t="s">
        <v>143</v>
      </c>
      <c r="E27" s="139"/>
      <c r="G27" s="139"/>
      <c r="I27" s="191">
        <v>0</v>
      </c>
      <c r="K27" s="194">
        <v>0</v>
      </c>
      <c r="M27" s="194">
        <f t="shared" si="0"/>
        <v>0</v>
      </c>
      <c r="O27" s="139"/>
      <c r="Q27" s="21">
        <v>0</v>
      </c>
      <c r="S27" s="139">
        <f t="shared" si="1"/>
        <v>0</v>
      </c>
      <c r="T27" s="21"/>
      <c r="U27" s="86"/>
      <c r="W27" s="8"/>
    </row>
    <row r="28" spans="1:23" x14ac:dyDescent="0.65">
      <c r="A28" s="133" t="s">
        <v>152</v>
      </c>
      <c r="C28" s="133" t="s">
        <v>151</v>
      </c>
      <c r="E28" s="139"/>
      <c r="G28" s="139"/>
      <c r="I28" s="191">
        <v>0</v>
      </c>
      <c r="K28" s="194">
        <v>0</v>
      </c>
      <c r="M28" s="194">
        <f t="shared" si="0"/>
        <v>0</v>
      </c>
      <c r="O28" s="139"/>
      <c r="Q28" s="21">
        <v>0</v>
      </c>
      <c r="S28" s="139">
        <f t="shared" si="1"/>
        <v>0</v>
      </c>
      <c r="T28" s="21"/>
      <c r="U28" s="86"/>
      <c r="W28" s="8"/>
    </row>
    <row r="29" spans="1:23" ht="30.75" thickBot="1" x14ac:dyDescent="0.7">
      <c r="A29" s="120" t="s">
        <v>48</v>
      </c>
      <c r="I29" s="29">
        <f>SUM(I9:I28)</f>
        <v>0</v>
      </c>
      <c r="J29" s="29" t="e">
        <f t="shared" ref="J29" si="2">SUM(J9:J28)</f>
        <v>#REF!</v>
      </c>
      <c r="K29" s="29">
        <f>SUM(K9:K28)</f>
        <v>0</v>
      </c>
      <c r="L29" s="29" t="e">
        <f>SUM(L9:L28)</f>
        <v>#REF!</v>
      </c>
      <c r="M29" s="29">
        <f>SUM(M9:M28)</f>
        <v>0</v>
      </c>
      <c r="N29" s="29" t="e">
        <f>SUM(N9:N27)</f>
        <v>#REF!</v>
      </c>
      <c r="O29" s="29">
        <f>SUM(O9:O28)</f>
        <v>0</v>
      </c>
      <c r="P29" s="29" t="e">
        <f>SUM(P9:P27)</f>
        <v>#REF!</v>
      </c>
      <c r="Q29" s="29">
        <f>SUM(Q9:Q28)</f>
        <v>0</v>
      </c>
      <c r="R29" s="29" t="e">
        <f>SUM(R9:R27)</f>
        <v>#REF!</v>
      </c>
      <c r="S29" s="29">
        <f>SUM(S9:S28)</f>
        <v>0</v>
      </c>
      <c r="T29" s="1"/>
    </row>
    <row r="30" spans="1:23" s="83" customFormat="1" ht="41.25" thickTop="1" x14ac:dyDescent="0.95">
      <c r="C30" s="138"/>
      <c r="D30" s="138"/>
      <c r="E30" s="138"/>
      <c r="I30" s="192"/>
      <c r="J30" s="43"/>
      <c r="K30" s="43"/>
      <c r="L30" s="43"/>
      <c r="M30" s="43"/>
      <c r="O30" s="43"/>
      <c r="P30" s="50"/>
      <c r="Q30" s="43"/>
      <c r="R30" s="50"/>
      <c r="S30" s="43"/>
    </row>
    <row r="31" spans="1:23" x14ac:dyDescent="0.65">
      <c r="A31" s="133"/>
      <c r="C31" s="133"/>
      <c r="K31" s="3"/>
      <c r="O31" s="3"/>
      <c r="Q31" s="3"/>
      <c r="T31" s="1"/>
    </row>
    <row r="32" spans="1:23" x14ac:dyDescent="0.65">
      <c r="A32" s="133"/>
      <c r="C32" s="133"/>
      <c r="K32" s="21"/>
      <c r="O32" s="21"/>
      <c r="Q32" s="21"/>
      <c r="T32" s="1"/>
    </row>
    <row r="33" spans="1:20" x14ac:dyDescent="0.65">
      <c r="T33" s="1"/>
    </row>
    <row r="34" spans="1:20" x14ac:dyDescent="0.65">
      <c r="K34" s="3"/>
      <c r="O34" s="3"/>
      <c r="Q34" s="3"/>
      <c r="T34" s="1"/>
    </row>
    <row r="35" spans="1:20" x14ac:dyDescent="0.65">
      <c r="K35" s="21"/>
      <c r="O35" s="21"/>
      <c r="Q35" s="21"/>
      <c r="T35" s="1"/>
    </row>
    <row r="36" spans="1:20" x14ac:dyDescent="0.65">
      <c r="A36" s="133"/>
      <c r="T36" s="1"/>
    </row>
    <row r="37" spans="1:20" x14ac:dyDescent="0.65">
      <c r="T37" s="1"/>
    </row>
    <row r="38" spans="1:20" x14ac:dyDescent="0.65">
      <c r="T38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 x14ac:dyDescent="0.6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 x14ac:dyDescent="0.65">
      <c r="A2" s="291" t="s">
        <v>51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3" spans="1:20" ht="30" x14ac:dyDescent="0.65">
      <c r="A3" s="291" t="s">
        <v>18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20" ht="30" x14ac:dyDescent="0.65">
      <c r="A4" s="291" t="str">
        <f>'جمع درآمدها'!A4:I4</f>
        <v>برای ماه منتهی به 1404/01/31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</row>
    <row r="5" spans="1:20" ht="30" x14ac:dyDescent="0.6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 x14ac:dyDescent="0.65">
      <c r="A6" s="304" t="s">
        <v>112</v>
      </c>
      <c r="B6" s="304"/>
      <c r="C6" s="304"/>
    </row>
    <row r="7" spans="1:20" ht="30.75" thickBot="1" x14ac:dyDescent="0.7">
      <c r="A7" s="291" t="s">
        <v>19</v>
      </c>
      <c r="B7" s="291"/>
      <c r="C7" s="291" t="s">
        <v>167</v>
      </c>
      <c r="D7" s="291"/>
      <c r="E7" s="291"/>
      <c r="F7" s="291"/>
      <c r="G7" s="291"/>
      <c r="I7" s="302" t="s">
        <v>166</v>
      </c>
      <c r="J7" s="302" t="s">
        <v>21</v>
      </c>
      <c r="K7" s="302" t="s">
        <v>21</v>
      </c>
      <c r="L7" s="302" t="s">
        <v>21</v>
      </c>
      <c r="M7" s="302" t="s">
        <v>21</v>
      </c>
    </row>
    <row r="8" spans="1:20" ht="30" x14ac:dyDescent="0.65">
      <c r="A8" s="80" t="s">
        <v>22</v>
      </c>
      <c r="C8" s="80" t="s">
        <v>23</v>
      </c>
      <c r="E8" s="80" t="s">
        <v>24</v>
      </c>
      <c r="G8" s="80" t="s">
        <v>25</v>
      </c>
      <c r="I8" s="80" t="s">
        <v>23</v>
      </c>
      <c r="K8" s="80" t="s">
        <v>24</v>
      </c>
      <c r="M8" s="80" t="s">
        <v>25</v>
      </c>
    </row>
    <row r="9" spans="1:20" ht="30" x14ac:dyDescent="0.65">
      <c r="A9" s="120" t="s">
        <v>113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71"/>
      <c r="P9" s="71"/>
      <c r="Q9" s="3"/>
      <c r="S9" s="71"/>
      <c r="T9" s="3"/>
    </row>
    <row r="10" spans="1:20" ht="30.75" thickBot="1" x14ac:dyDescent="0.7">
      <c r="A10" s="34"/>
      <c r="C10" s="81">
        <f>SUM(C9:C9)</f>
        <v>0</v>
      </c>
      <c r="D10" s="29"/>
      <c r="E10" s="82">
        <f>SUM(E9:E9)</f>
        <v>0</v>
      </c>
      <c r="F10" s="81"/>
      <c r="G10" s="81">
        <f>SUM(G9:G9)</f>
        <v>0</v>
      </c>
      <c r="H10" s="81"/>
      <c r="I10" s="81">
        <f>SUM(I9:I9)</f>
        <v>0</v>
      </c>
      <c r="J10" s="81"/>
      <c r="K10" s="82">
        <f>SUM(K9:K9)</f>
        <v>0</v>
      </c>
      <c r="L10" s="81"/>
      <c r="M10" s="81">
        <f>SUM(M9:M9)</f>
        <v>0</v>
      </c>
    </row>
    <row r="11" spans="1:20" ht="28.5" thickTop="1" x14ac:dyDescent="0.65">
      <c r="C11" s="21"/>
      <c r="G11" s="37"/>
      <c r="I11" s="3"/>
      <c r="M11" s="3"/>
    </row>
    <row r="12" spans="1:20" x14ac:dyDescent="0.65">
      <c r="C12" s="79"/>
      <c r="G12" s="37"/>
      <c r="I12" s="79"/>
      <c r="M12" s="79"/>
    </row>
    <row r="13" spans="1:20" x14ac:dyDescent="0.65">
      <c r="G13" s="37"/>
      <c r="M13" s="79"/>
    </row>
    <row r="14" spans="1:20" x14ac:dyDescent="0.65">
      <c r="G14" s="37"/>
    </row>
    <row r="15" spans="1:20" x14ac:dyDescent="0.65">
      <c r="G15" s="37"/>
    </row>
    <row r="16" spans="1:20" x14ac:dyDescent="0.65">
      <c r="G16" s="37"/>
      <c r="M16" s="79"/>
    </row>
    <row r="17" spans="7:7" x14ac:dyDescent="0.65">
      <c r="G17" s="37"/>
    </row>
    <row r="18" spans="7:7" x14ac:dyDescent="0.65">
      <c r="G18" s="37"/>
    </row>
    <row r="19" spans="7:7" x14ac:dyDescent="0.65">
      <c r="G19" s="37"/>
    </row>
    <row r="20" spans="7:7" x14ac:dyDescent="0.65">
      <c r="G20" s="37"/>
    </row>
    <row r="21" spans="7:7" x14ac:dyDescent="0.65">
      <c r="G21" s="37"/>
    </row>
    <row r="22" spans="7:7" x14ac:dyDescent="0.65">
      <c r="G22" s="37"/>
    </row>
    <row r="23" spans="7:7" x14ac:dyDescent="0.65">
      <c r="G23" s="37"/>
    </row>
    <row r="24" spans="7:7" x14ac:dyDescent="0.65">
      <c r="G24" s="37"/>
    </row>
    <row r="25" spans="7:7" x14ac:dyDescent="0.65">
      <c r="G25" s="37"/>
    </row>
    <row r="26" spans="7:7" x14ac:dyDescent="0.65">
      <c r="G26" s="37"/>
    </row>
    <row r="27" spans="7:7" x14ac:dyDescent="0.65">
      <c r="G27" s="37"/>
    </row>
    <row r="28" spans="7:7" x14ac:dyDescent="0.65">
      <c r="G28" s="37"/>
    </row>
    <row r="29" spans="7:7" x14ac:dyDescent="0.65">
      <c r="G29" s="37"/>
    </row>
    <row r="30" spans="7:7" x14ac:dyDescent="0.65">
      <c r="G30" s="37"/>
    </row>
    <row r="31" spans="7:7" x14ac:dyDescent="0.65">
      <c r="G31" s="37"/>
    </row>
    <row r="32" spans="7:7" x14ac:dyDescent="0.65">
      <c r="G32" s="37"/>
    </row>
    <row r="33" spans="7:7" x14ac:dyDescent="0.65">
      <c r="G33" s="37"/>
    </row>
    <row r="34" spans="7:7" x14ac:dyDescent="0.65">
      <c r="G34" s="37"/>
    </row>
    <row r="35" spans="7:7" x14ac:dyDescent="0.65">
      <c r="G35" s="37"/>
    </row>
    <row r="36" spans="7:7" x14ac:dyDescent="0.65">
      <c r="G36" s="37"/>
    </row>
    <row r="37" spans="7:7" x14ac:dyDescent="0.65">
      <c r="G37" s="37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Normal="100" zoomScaleSheetLayoutView="100" workbookViewId="0">
      <selection activeCell="I15" sqref="A15:I16"/>
    </sheetView>
  </sheetViews>
  <sheetFormatPr defaultColWidth="9.140625" defaultRowHeight="27.75" x14ac:dyDescent="0.6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25.5703125" style="1" customWidth="1"/>
    <col min="17" max="17" width="11.5703125" style="1" customWidth="1"/>
    <col min="18" max="18" width="25.5703125" style="1" customWidth="1"/>
    <col min="19" max="19" width="8.85546875" style="1" bestFit="1" customWidth="1"/>
    <col min="20" max="16384" width="9.140625" style="1"/>
  </cols>
  <sheetData>
    <row r="2" spans="1:20" ht="30" x14ac:dyDescent="0.65">
      <c r="A2" s="291" t="s">
        <v>51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3" spans="1:20" ht="30" x14ac:dyDescent="0.65">
      <c r="A3" s="291" t="s">
        <v>18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20" ht="30" x14ac:dyDescent="0.65">
      <c r="A4" s="291" t="str">
        <f>'جمع درآمدها'!A4:I4</f>
        <v>برای ماه منتهی به 1404/01/31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</row>
    <row r="5" spans="1:20" ht="30" x14ac:dyDescent="0.6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 x14ac:dyDescent="0.65">
      <c r="A6" s="304" t="s">
        <v>57</v>
      </c>
      <c r="B6" s="304"/>
      <c r="C6" s="304"/>
    </row>
    <row r="7" spans="1:20" ht="30.75" thickBot="1" x14ac:dyDescent="0.7">
      <c r="A7" s="291" t="s">
        <v>19</v>
      </c>
      <c r="B7" s="291"/>
      <c r="C7" s="291" t="s">
        <v>167</v>
      </c>
      <c r="D7" s="291"/>
      <c r="E7" s="291"/>
      <c r="F7" s="291"/>
      <c r="G7" s="291"/>
      <c r="I7" s="302" t="s">
        <v>166</v>
      </c>
      <c r="J7" s="302" t="s">
        <v>21</v>
      </c>
      <c r="K7" s="302" t="s">
        <v>21</v>
      </c>
      <c r="L7" s="302" t="s">
        <v>21</v>
      </c>
      <c r="M7" s="302" t="s">
        <v>21</v>
      </c>
      <c r="P7" s="305"/>
      <c r="Q7" s="305"/>
      <c r="R7" s="283"/>
      <c r="S7" s="283"/>
    </row>
    <row r="8" spans="1:20" ht="30" x14ac:dyDescent="0.65">
      <c r="A8" s="80" t="s">
        <v>22</v>
      </c>
      <c r="C8" s="80" t="s">
        <v>23</v>
      </c>
      <c r="E8" s="80" t="s">
        <v>24</v>
      </c>
      <c r="G8" s="80" t="s">
        <v>25</v>
      </c>
      <c r="I8" s="80" t="s">
        <v>23</v>
      </c>
      <c r="K8" s="80" t="s">
        <v>24</v>
      </c>
      <c r="M8" s="80" t="s">
        <v>25</v>
      </c>
    </row>
    <row r="9" spans="1:20" ht="30" x14ac:dyDescent="0.75">
      <c r="A9" s="2" t="s">
        <v>49</v>
      </c>
      <c r="C9" s="17">
        <v>3203805</v>
      </c>
      <c r="E9" s="17">
        <v>0</v>
      </c>
      <c r="F9" s="17"/>
      <c r="G9" s="17">
        <f>C9+E9</f>
        <v>3203805</v>
      </c>
      <c r="H9" s="17"/>
      <c r="I9" s="17">
        <v>3203805</v>
      </c>
      <c r="J9" s="17"/>
      <c r="K9" s="17">
        <v>0</v>
      </c>
      <c r="L9" s="17"/>
      <c r="M9" s="17">
        <f>I9+K9</f>
        <v>3203805</v>
      </c>
      <c r="O9" s="71"/>
      <c r="P9" s="17"/>
      <c r="Q9" s="17"/>
      <c r="R9" s="3"/>
      <c r="S9" s="17"/>
      <c r="T9" s="3"/>
    </row>
    <row r="10" spans="1:20" ht="30" x14ac:dyDescent="0.75">
      <c r="A10" s="2" t="s">
        <v>76</v>
      </c>
      <c r="C10" s="17">
        <v>516787</v>
      </c>
      <c r="E10" s="17">
        <v>0</v>
      </c>
      <c r="F10" s="17"/>
      <c r="G10" s="17">
        <f t="shared" ref="G10:G13" si="0">C10+E10</f>
        <v>516787</v>
      </c>
      <c r="H10" s="17"/>
      <c r="I10" s="17">
        <v>516787</v>
      </c>
      <c r="J10" s="17"/>
      <c r="K10" s="17">
        <v>0</v>
      </c>
      <c r="L10" s="17"/>
      <c r="M10" s="17">
        <f t="shared" ref="M10:M13" si="1">I10+K10</f>
        <v>516787</v>
      </c>
      <c r="O10" s="71"/>
      <c r="P10" s="17"/>
      <c r="Q10" s="17"/>
      <c r="R10" s="3"/>
      <c r="S10" s="17"/>
      <c r="T10" s="3"/>
    </row>
    <row r="11" spans="1:20" ht="30" x14ac:dyDescent="0.75">
      <c r="A11" s="2" t="s">
        <v>83</v>
      </c>
      <c r="C11" s="17">
        <v>4199</v>
      </c>
      <c r="D11" s="1">
        <v>0</v>
      </c>
      <c r="E11" s="17">
        <v>0</v>
      </c>
      <c r="F11" s="17"/>
      <c r="G11" s="17">
        <f t="shared" si="0"/>
        <v>4199</v>
      </c>
      <c r="H11" s="17"/>
      <c r="I11" s="17">
        <v>4199</v>
      </c>
      <c r="J11" s="17"/>
      <c r="K11" s="17">
        <v>0</v>
      </c>
      <c r="L11" s="17"/>
      <c r="M11" s="17">
        <f t="shared" si="1"/>
        <v>4199</v>
      </c>
      <c r="O11" s="71"/>
      <c r="P11" s="17"/>
      <c r="Q11" s="17"/>
      <c r="R11" s="3"/>
      <c r="S11" s="17"/>
      <c r="T11" s="3"/>
    </row>
    <row r="12" spans="1:20" ht="30" x14ac:dyDescent="0.75">
      <c r="A12" s="2" t="s">
        <v>84</v>
      </c>
      <c r="C12" s="17">
        <v>4792</v>
      </c>
      <c r="E12" s="17">
        <v>0</v>
      </c>
      <c r="F12" s="17"/>
      <c r="G12" s="17">
        <f t="shared" si="0"/>
        <v>4792</v>
      </c>
      <c r="H12" s="17"/>
      <c r="I12" s="17">
        <v>4792</v>
      </c>
      <c r="J12" s="17"/>
      <c r="K12" s="17">
        <v>0</v>
      </c>
      <c r="L12" s="17"/>
      <c r="M12" s="17">
        <f t="shared" si="1"/>
        <v>4792</v>
      </c>
      <c r="O12" s="71"/>
      <c r="P12" s="17"/>
      <c r="Q12" s="17"/>
      <c r="R12" s="3"/>
      <c r="S12" s="17"/>
      <c r="T12" s="3"/>
    </row>
    <row r="13" spans="1:20" ht="30" x14ac:dyDescent="0.75">
      <c r="A13" s="2" t="s">
        <v>102</v>
      </c>
      <c r="C13" s="17">
        <v>8743</v>
      </c>
      <c r="E13" s="17">
        <v>0</v>
      </c>
      <c r="F13" s="17"/>
      <c r="G13" s="17">
        <f t="shared" si="0"/>
        <v>8743</v>
      </c>
      <c r="H13" s="17"/>
      <c r="I13" s="17">
        <v>8743</v>
      </c>
      <c r="J13" s="17"/>
      <c r="K13" s="17">
        <v>0</v>
      </c>
      <c r="L13" s="17"/>
      <c r="M13" s="17">
        <f t="shared" si="1"/>
        <v>8743</v>
      </c>
      <c r="O13" s="71"/>
      <c r="P13" s="17"/>
      <c r="Q13" s="17"/>
      <c r="R13" s="3"/>
      <c r="S13" s="17"/>
      <c r="T13" s="3"/>
    </row>
    <row r="14" spans="1:20" ht="30.75" thickBot="1" x14ac:dyDescent="0.7">
      <c r="A14" s="34"/>
      <c r="C14" s="81">
        <f>SUM(C9:C13)</f>
        <v>3738326</v>
      </c>
      <c r="D14" s="29"/>
      <c r="E14" s="82">
        <f>SUM(E9:E13)</f>
        <v>0</v>
      </c>
      <c r="F14" s="81"/>
      <c r="G14" s="81">
        <f>SUM(G9:G13)</f>
        <v>3738326</v>
      </c>
      <c r="H14" s="81"/>
      <c r="I14" s="81">
        <f>SUM(I9:I13)</f>
        <v>3738326</v>
      </c>
      <c r="J14" s="81"/>
      <c r="K14" s="82">
        <f>SUM(K9:K13)</f>
        <v>0</v>
      </c>
      <c r="L14" s="81"/>
      <c r="M14" s="81">
        <f>SUM(M9:M13)</f>
        <v>3738326</v>
      </c>
    </row>
    <row r="15" spans="1:20" ht="28.5" thickTop="1" x14ac:dyDescent="0.65">
      <c r="C15" s="3"/>
      <c r="I15" s="3"/>
    </row>
    <row r="16" spans="1:20" x14ac:dyDescent="0.65">
      <c r="C16" s="79"/>
      <c r="I16" s="79"/>
    </row>
    <row r="22" spans="3:9" x14ac:dyDescent="0.65">
      <c r="G22" s="37"/>
    </row>
    <row r="23" spans="3:9" x14ac:dyDescent="0.65">
      <c r="C23" s="3"/>
      <c r="G23" s="37"/>
      <c r="I23" s="3"/>
    </row>
    <row r="24" spans="3:9" x14ac:dyDescent="0.65">
      <c r="C24" s="79"/>
      <c r="G24" s="37"/>
      <c r="I24" s="79"/>
    </row>
    <row r="25" spans="3:9" x14ac:dyDescent="0.65">
      <c r="G25" s="37"/>
    </row>
    <row r="26" spans="3:9" x14ac:dyDescent="0.65">
      <c r="G26" s="37"/>
    </row>
    <row r="27" spans="3:9" x14ac:dyDescent="0.65">
      <c r="G27" s="37"/>
    </row>
    <row r="28" spans="3:9" x14ac:dyDescent="0.65">
      <c r="G28" s="37"/>
    </row>
    <row r="29" spans="3:9" x14ac:dyDescent="0.65">
      <c r="G29" s="37"/>
    </row>
    <row r="30" spans="3:9" x14ac:dyDescent="0.65">
      <c r="G30" s="37"/>
    </row>
    <row r="31" spans="3:9" x14ac:dyDescent="0.65">
      <c r="G31" s="37"/>
    </row>
    <row r="32" spans="3:9" x14ac:dyDescent="0.65">
      <c r="G32" s="37"/>
    </row>
    <row r="33" spans="7:7" x14ac:dyDescent="0.65">
      <c r="G33" s="37"/>
    </row>
    <row r="34" spans="7:7" x14ac:dyDescent="0.65">
      <c r="G34" s="37"/>
    </row>
    <row r="35" spans="7:7" x14ac:dyDescent="0.65">
      <c r="G35" s="37"/>
    </row>
    <row r="36" spans="7:7" x14ac:dyDescent="0.65">
      <c r="G36" s="37"/>
    </row>
    <row r="37" spans="7:7" x14ac:dyDescent="0.65">
      <c r="G37" s="37"/>
    </row>
    <row r="38" spans="7:7" x14ac:dyDescent="0.65">
      <c r="G38" s="37"/>
    </row>
    <row r="39" spans="7:7" x14ac:dyDescent="0.65">
      <c r="G39" s="37"/>
    </row>
    <row r="40" spans="7:7" x14ac:dyDescent="0.65">
      <c r="G40" s="37"/>
    </row>
    <row r="41" spans="7:7" x14ac:dyDescent="0.65">
      <c r="G41" s="37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4"/>
  <sheetViews>
    <sheetView rightToLeft="1" view="pageBreakPreview" topLeftCell="A28" zoomScale="55" zoomScaleNormal="100" zoomScaleSheetLayoutView="55" workbookViewId="0">
      <selection activeCell="A39" sqref="A39"/>
    </sheetView>
  </sheetViews>
  <sheetFormatPr defaultColWidth="8.7109375" defaultRowHeight="27.75" x14ac:dyDescent="0.65"/>
  <cols>
    <col min="1" max="1" width="42.7109375" style="1" bestFit="1" customWidth="1"/>
    <col min="2" max="2" width="0.5703125" style="1" customWidth="1"/>
    <col min="3" max="3" width="24.85546875" style="5" bestFit="1" customWidth="1"/>
    <col min="4" max="4" width="0.5703125" style="1" customWidth="1"/>
    <col min="5" max="5" width="25.28515625" style="1" bestFit="1" customWidth="1"/>
    <col min="6" max="6" width="0.7109375" style="1" customWidth="1"/>
    <col min="7" max="7" width="32.7109375" style="1" bestFit="1" customWidth="1"/>
    <col min="8" max="8" width="1.28515625" style="1" customWidth="1"/>
    <col min="9" max="9" width="33.140625" style="1" bestFit="1" customWidth="1"/>
    <col min="10" max="10" width="1.140625" style="1" customWidth="1"/>
    <col min="11" max="11" width="39.7109375" style="5" bestFit="1" customWidth="1"/>
    <col min="12" max="12" width="1.140625" style="1" customWidth="1"/>
    <col min="13" max="13" width="35.140625" style="1" bestFit="1" customWidth="1"/>
    <col min="14" max="14" width="1" style="1" customWidth="1"/>
    <col min="15" max="15" width="40.42578125" style="1" bestFit="1" customWidth="1"/>
    <col min="16" max="16" width="0.85546875" style="1" customWidth="1"/>
    <col min="17" max="17" width="41.42578125" style="1" bestFit="1" customWidth="1"/>
    <col min="18" max="18" width="75.28515625" style="1" bestFit="1" customWidth="1"/>
    <col min="19" max="19" width="24.7109375" style="1" customWidth="1"/>
    <col min="20" max="20" width="43.28515625" style="1" bestFit="1" customWidth="1"/>
    <col min="21" max="21" width="22.42578125" style="1" bestFit="1" customWidth="1"/>
    <col min="22" max="22" width="22.42578125" style="1" customWidth="1"/>
    <col min="23" max="23" width="31.140625" style="1" customWidth="1"/>
    <col min="24" max="24" width="24.42578125" style="1" customWidth="1"/>
    <col min="25" max="25" width="43.28515625" style="1" bestFit="1" customWidth="1"/>
    <col min="26" max="26" width="36.42578125" style="1" customWidth="1"/>
    <col min="27" max="27" width="23.28515625" style="1" customWidth="1"/>
    <col min="28" max="28" width="44.28515625" style="1" bestFit="1" customWidth="1"/>
    <col min="29" max="30" width="44.28515625" style="1" customWidth="1"/>
    <col min="31" max="31" width="22.28515625" style="1" customWidth="1"/>
    <col min="32" max="32" width="43.42578125" style="1" customWidth="1"/>
    <col min="33" max="16384" width="8.7109375" style="1"/>
  </cols>
  <sheetData>
    <row r="1" spans="1:32" ht="31.5" customHeight="1" x14ac:dyDescent="0.65"/>
    <row r="2" spans="1:32" s="83" customFormat="1" ht="36" x14ac:dyDescent="0.8">
      <c r="A2" s="307" t="s">
        <v>51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</row>
    <row r="3" spans="1:32" s="83" customFormat="1" ht="36" x14ac:dyDescent="0.8">
      <c r="A3" s="307" t="s">
        <v>18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</row>
    <row r="4" spans="1:32" s="83" customFormat="1" ht="36" x14ac:dyDescent="0.8">
      <c r="A4" s="307" t="str">
        <f>'درآمد ناشی از تغییر قیمت اوراق '!A4:Q4</f>
        <v>برای ماه منتهی به 1404/01/31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</row>
    <row r="5" spans="1:32" s="83" customFormat="1" ht="36" x14ac:dyDescent="0.8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32" ht="40.5" customHeight="1" x14ac:dyDescent="0.65">
      <c r="A6" s="308" t="s">
        <v>59</v>
      </c>
      <c r="B6" s="308"/>
      <c r="C6" s="308"/>
      <c r="D6" s="308"/>
      <c r="E6" s="308"/>
      <c r="F6" s="308"/>
      <c r="G6" s="308"/>
      <c r="H6" s="308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</row>
    <row r="7" spans="1:32" ht="45" customHeight="1" thickBot="1" x14ac:dyDescent="0.7">
      <c r="A7" s="291" t="s">
        <v>1</v>
      </c>
      <c r="C7" s="302" t="s">
        <v>167</v>
      </c>
      <c r="D7" s="302" t="s">
        <v>20</v>
      </c>
      <c r="E7" s="302" t="s">
        <v>20</v>
      </c>
      <c r="F7" s="302" t="s">
        <v>20</v>
      </c>
      <c r="G7" s="302" t="s">
        <v>20</v>
      </c>
      <c r="H7" s="302" t="s">
        <v>20</v>
      </c>
      <c r="I7" s="302" t="s">
        <v>20</v>
      </c>
      <c r="K7" s="302" t="s">
        <v>166</v>
      </c>
      <c r="L7" s="302" t="s">
        <v>21</v>
      </c>
      <c r="M7" s="302" t="s">
        <v>21</v>
      </c>
      <c r="N7" s="302" t="s">
        <v>21</v>
      </c>
      <c r="O7" s="302" t="s">
        <v>21</v>
      </c>
      <c r="P7" s="302" t="s">
        <v>21</v>
      </c>
      <c r="Q7" s="302" t="s">
        <v>21</v>
      </c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</row>
    <row r="8" spans="1:32" s="8" customFormat="1" ht="54.75" customHeight="1" thickBot="1" x14ac:dyDescent="0.7">
      <c r="A8" s="302" t="s">
        <v>1</v>
      </c>
      <c r="C8" s="85" t="s">
        <v>4</v>
      </c>
      <c r="E8" s="85" t="s">
        <v>33</v>
      </c>
      <c r="G8" s="85" t="s">
        <v>34</v>
      </c>
      <c r="I8" s="85" t="s">
        <v>36</v>
      </c>
      <c r="K8" s="85" t="s">
        <v>4</v>
      </c>
      <c r="M8" s="85" t="s">
        <v>33</v>
      </c>
      <c r="O8" s="85" t="s">
        <v>34</v>
      </c>
      <c r="Q8" s="85" t="s">
        <v>36</v>
      </c>
      <c r="R8" s="120"/>
      <c r="S8" s="120"/>
      <c r="T8" s="86"/>
      <c r="U8" s="208"/>
      <c r="V8" s="208"/>
      <c r="W8" s="208"/>
      <c r="X8" s="208"/>
      <c r="Y8" s="208"/>
      <c r="Z8" s="208"/>
      <c r="AA8" s="208"/>
      <c r="AB8" s="120"/>
      <c r="AC8" s="120"/>
      <c r="AD8" s="120"/>
      <c r="AE8" s="120"/>
      <c r="AF8" s="120"/>
    </row>
    <row r="9" spans="1:32" ht="34.5" customHeight="1" x14ac:dyDescent="0.65">
      <c r="A9" s="268" t="s">
        <v>160</v>
      </c>
      <c r="C9" s="87">
        <v>0</v>
      </c>
      <c r="D9" s="87"/>
      <c r="E9" s="87">
        <v>0</v>
      </c>
      <c r="F9" s="87"/>
      <c r="G9" s="87">
        <v>0</v>
      </c>
      <c r="H9" s="87"/>
      <c r="I9" s="87">
        <f>E9-G9</f>
        <v>0</v>
      </c>
      <c r="J9" s="87"/>
      <c r="K9" s="87">
        <v>0</v>
      </c>
      <c r="L9" s="87"/>
      <c r="M9" s="87">
        <v>0</v>
      </c>
      <c r="N9" s="87"/>
      <c r="O9" s="87">
        <v>0</v>
      </c>
      <c r="P9" s="87"/>
      <c r="Q9" s="87">
        <f>M9-O9</f>
        <v>0</v>
      </c>
      <c r="R9" s="87"/>
      <c r="S9" s="87"/>
      <c r="T9" s="209"/>
      <c r="U9" s="3"/>
      <c r="V9" s="21"/>
      <c r="W9" s="3"/>
      <c r="X9" s="20"/>
      <c r="Y9" s="209"/>
      <c r="Z9" s="3"/>
      <c r="AA9" s="3"/>
      <c r="AB9" s="226"/>
      <c r="AC9" s="209"/>
      <c r="AD9" s="226"/>
      <c r="AE9" s="226"/>
      <c r="AF9" s="21"/>
    </row>
    <row r="10" spans="1:32" ht="34.5" customHeight="1" x14ac:dyDescent="0.75">
      <c r="A10" s="133" t="s">
        <v>133</v>
      </c>
      <c r="C10" s="87">
        <v>0</v>
      </c>
      <c r="D10" s="87"/>
      <c r="E10" s="87">
        <v>0</v>
      </c>
      <c r="F10" s="87"/>
      <c r="G10" s="87">
        <v>0</v>
      </c>
      <c r="H10" s="87"/>
      <c r="I10" s="87">
        <f t="shared" ref="I10:I38" si="0">E10-G10</f>
        <v>0</v>
      </c>
      <c r="J10" s="87"/>
      <c r="K10" s="87">
        <v>0</v>
      </c>
      <c r="L10" s="87"/>
      <c r="M10" s="87">
        <v>0</v>
      </c>
      <c r="N10" s="87"/>
      <c r="O10" s="87">
        <v>0</v>
      </c>
      <c r="P10" s="87"/>
      <c r="Q10" s="87">
        <f t="shared" ref="Q10:Q38" si="1">M10-O10</f>
        <v>0</v>
      </c>
      <c r="R10" s="87"/>
      <c r="S10" s="87"/>
      <c r="T10" s="210"/>
      <c r="U10" s="3"/>
      <c r="V10" s="21"/>
      <c r="W10" s="3"/>
      <c r="X10" s="20"/>
      <c r="Y10" s="209"/>
      <c r="Z10" s="3"/>
      <c r="AA10" s="3"/>
      <c r="AB10" s="226"/>
      <c r="AC10" s="209"/>
      <c r="AD10" s="226"/>
      <c r="AE10" s="226"/>
      <c r="AF10" s="21"/>
    </row>
    <row r="11" spans="1:32" ht="34.5" customHeight="1" x14ac:dyDescent="0.65">
      <c r="A11" s="133" t="s">
        <v>98</v>
      </c>
      <c r="C11" s="87">
        <v>0</v>
      </c>
      <c r="D11" s="87"/>
      <c r="E11" s="87">
        <v>0</v>
      </c>
      <c r="F11" s="87"/>
      <c r="G11" s="87">
        <v>0</v>
      </c>
      <c r="H11" s="87"/>
      <c r="I11" s="87">
        <f t="shared" si="0"/>
        <v>0</v>
      </c>
      <c r="J11" s="87"/>
      <c r="K11" s="87">
        <v>0</v>
      </c>
      <c r="L11" s="87"/>
      <c r="M11" s="87">
        <v>0</v>
      </c>
      <c r="N11" s="87"/>
      <c r="O11" s="87">
        <v>0</v>
      </c>
      <c r="P11" s="87"/>
      <c r="Q11" s="87">
        <f t="shared" si="1"/>
        <v>0</v>
      </c>
      <c r="R11" s="87"/>
      <c r="S11" s="87"/>
      <c r="T11" s="209"/>
      <c r="U11" s="3"/>
      <c r="V11" s="21"/>
      <c r="W11" s="3"/>
      <c r="X11" s="20"/>
      <c r="Y11" s="209"/>
      <c r="Z11" s="3"/>
      <c r="AA11" s="3"/>
      <c r="AB11" s="226"/>
      <c r="AC11" s="209"/>
      <c r="AD11" s="226"/>
      <c r="AE11" s="226"/>
      <c r="AF11" s="21"/>
    </row>
    <row r="12" spans="1:32" ht="34.5" customHeight="1" x14ac:dyDescent="0.75">
      <c r="A12" s="133" t="s">
        <v>140</v>
      </c>
      <c r="C12" s="87">
        <v>0</v>
      </c>
      <c r="D12" s="87"/>
      <c r="E12" s="87">
        <v>0</v>
      </c>
      <c r="F12" s="87"/>
      <c r="G12" s="87">
        <v>0</v>
      </c>
      <c r="H12" s="87"/>
      <c r="I12" s="87">
        <f t="shared" si="0"/>
        <v>0</v>
      </c>
      <c r="J12" s="87"/>
      <c r="K12" s="87">
        <v>0</v>
      </c>
      <c r="L12" s="87"/>
      <c r="M12" s="87">
        <v>0</v>
      </c>
      <c r="N12" s="87"/>
      <c r="O12" s="87">
        <v>0</v>
      </c>
      <c r="P12" s="87"/>
      <c r="Q12" s="87">
        <f t="shared" si="1"/>
        <v>0</v>
      </c>
      <c r="R12" s="87"/>
      <c r="S12" s="87"/>
      <c r="T12" s="210"/>
      <c r="U12" s="3"/>
      <c r="V12" s="21"/>
      <c r="W12" s="3"/>
      <c r="X12" s="20"/>
      <c r="Y12" s="209"/>
      <c r="Z12" s="3"/>
      <c r="AA12" s="3"/>
      <c r="AB12" s="226"/>
      <c r="AC12" s="209"/>
      <c r="AD12" s="226"/>
      <c r="AE12" s="226"/>
      <c r="AF12" s="21"/>
    </row>
    <row r="13" spans="1:32" ht="34.5" customHeight="1" x14ac:dyDescent="0.75">
      <c r="A13" s="133" t="s">
        <v>65</v>
      </c>
      <c r="C13" s="87">
        <v>300000</v>
      </c>
      <c r="D13" s="87"/>
      <c r="E13" s="87">
        <v>21070877904</v>
      </c>
      <c r="F13" s="87"/>
      <c r="G13" s="87">
        <v>19401867896</v>
      </c>
      <c r="H13" s="87"/>
      <c r="I13" s="87">
        <f t="shared" si="0"/>
        <v>1669010008</v>
      </c>
      <c r="J13" s="87"/>
      <c r="K13" s="87">
        <v>300000</v>
      </c>
      <c r="L13" s="87"/>
      <c r="M13" s="87">
        <v>21070877904</v>
      </c>
      <c r="N13" s="87"/>
      <c r="O13" s="87">
        <v>19401867896</v>
      </c>
      <c r="P13" s="87"/>
      <c r="Q13" s="87">
        <f t="shared" si="1"/>
        <v>1669010008</v>
      </c>
      <c r="R13" s="87"/>
      <c r="S13" s="87"/>
      <c r="T13" s="210"/>
      <c r="U13" s="3"/>
      <c r="V13" s="21"/>
      <c r="W13" s="3"/>
      <c r="X13" s="20"/>
      <c r="Y13" s="209"/>
      <c r="Z13" s="3"/>
      <c r="AA13" s="3"/>
      <c r="AB13" s="226"/>
      <c r="AC13" s="209"/>
      <c r="AD13" s="226"/>
      <c r="AE13" s="226"/>
      <c r="AF13" s="21"/>
    </row>
    <row r="14" spans="1:32" ht="34.5" customHeight="1" x14ac:dyDescent="0.75">
      <c r="A14" s="133" t="s">
        <v>159</v>
      </c>
      <c r="C14" s="87">
        <v>600000</v>
      </c>
      <c r="D14" s="87"/>
      <c r="E14" s="87">
        <v>25413882430</v>
      </c>
      <c r="F14" s="87"/>
      <c r="G14" s="87">
        <v>21336063130</v>
      </c>
      <c r="H14" s="87"/>
      <c r="I14" s="87">
        <f t="shared" si="0"/>
        <v>4077819300</v>
      </c>
      <c r="J14" s="87"/>
      <c r="K14" s="87">
        <v>600000</v>
      </c>
      <c r="L14" s="87"/>
      <c r="M14" s="87">
        <v>25413882430</v>
      </c>
      <c r="N14" s="87"/>
      <c r="O14" s="87">
        <v>21336063130</v>
      </c>
      <c r="P14" s="87"/>
      <c r="Q14" s="87">
        <f t="shared" si="1"/>
        <v>4077819300</v>
      </c>
      <c r="R14" s="87"/>
      <c r="S14" s="87"/>
      <c r="T14" s="210"/>
      <c r="U14" s="3"/>
      <c r="V14" s="21"/>
      <c r="W14" s="3"/>
      <c r="X14" s="20"/>
      <c r="Y14" s="209"/>
      <c r="Z14" s="3"/>
      <c r="AA14" s="3"/>
      <c r="AB14" s="226"/>
      <c r="AC14" s="209"/>
      <c r="AD14" s="226"/>
      <c r="AE14" s="226"/>
      <c r="AF14" s="21"/>
    </row>
    <row r="15" spans="1:32" ht="34.5" customHeight="1" x14ac:dyDescent="0.75">
      <c r="A15" s="133" t="s">
        <v>137</v>
      </c>
      <c r="C15" s="87">
        <v>100000</v>
      </c>
      <c r="D15" s="87"/>
      <c r="E15" s="87">
        <v>3114358655</v>
      </c>
      <c r="F15" s="87"/>
      <c r="G15" s="87">
        <v>2884564220</v>
      </c>
      <c r="H15" s="87"/>
      <c r="I15" s="87">
        <f t="shared" si="0"/>
        <v>229794435</v>
      </c>
      <c r="J15" s="87"/>
      <c r="K15" s="87">
        <v>100000</v>
      </c>
      <c r="L15" s="87"/>
      <c r="M15" s="87">
        <v>3114358655</v>
      </c>
      <c r="N15" s="87"/>
      <c r="O15" s="87">
        <v>2884564220</v>
      </c>
      <c r="P15" s="87"/>
      <c r="Q15" s="87">
        <f t="shared" si="1"/>
        <v>229794435</v>
      </c>
      <c r="R15" s="87"/>
      <c r="S15" s="87"/>
      <c r="T15" s="210"/>
      <c r="U15" s="3"/>
      <c r="V15" s="21"/>
      <c r="W15" s="3"/>
      <c r="X15" s="20"/>
      <c r="Y15" s="209"/>
      <c r="Z15" s="3"/>
      <c r="AA15" s="3"/>
      <c r="AB15" s="226"/>
      <c r="AC15" s="209"/>
      <c r="AD15" s="226"/>
      <c r="AE15" s="226"/>
      <c r="AF15" s="21"/>
    </row>
    <row r="16" spans="1:32" ht="34.5" customHeight="1" x14ac:dyDescent="0.75">
      <c r="A16" s="133" t="s">
        <v>74</v>
      </c>
      <c r="C16" s="87">
        <v>2800000</v>
      </c>
      <c r="D16" s="87"/>
      <c r="E16" s="87">
        <v>8642270735</v>
      </c>
      <c r="F16" s="87"/>
      <c r="G16" s="87">
        <v>8350020000</v>
      </c>
      <c r="H16" s="87"/>
      <c r="I16" s="87">
        <f t="shared" si="0"/>
        <v>292250735</v>
      </c>
      <c r="J16" s="87"/>
      <c r="K16" s="87">
        <v>2800000</v>
      </c>
      <c r="L16" s="87"/>
      <c r="M16" s="87">
        <v>8642270735</v>
      </c>
      <c r="N16" s="87"/>
      <c r="O16" s="87">
        <v>8350020000</v>
      </c>
      <c r="P16" s="87"/>
      <c r="Q16" s="87">
        <f t="shared" si="1"/>
        <v>292250735</v>
      </c>
      <c r="R16" s="87"/>
      <c r="S16" s="87"/>
      <c r="T16" s="210"/>
      <c r="U16" s="3"/>
      <c r="V16" s="21"/>
      <c r="W16" s="3"/>
      <c r="X16" s="20"/>
      <c r="Y16" s="209"/>
      <c r="Z16" s="3"/>
      <c r="AA16" s="3"/>
      <c r="AB16" s="226"/>
      <c r="AC16" s="209"/>
      <c r="AD16" s="226"/>
      <c r="AE16" s="226"/>
      <c r="AF16" s="21"/>
    </row>
    <row r="17" spans="1:32" ht="34.5" customHeight="1" x14ac:dyDescent="0.75">
      <c r="A17" s="133" t="s">
        <v>99</v>
      </c>
      <c r="C17" s="87">
        <v>0</v>
      </c>
      <c r="D17" s="87"/>
      <c r="E17" s="87">
        <v>0</v>
      </c>
      <c r="F17" s="87"/>
      <c r="G17" s="87">
        <v>0</v>
      </c>
      <c r="H17" s="87"/>
      <c r="I17" s="87">
        <f t="shared" si="0"/>
        <v>0</v>
      </c>
      <c r="J17" s="87"/>
      <c r="K17" s="87">
        <v>0</v>
      </c>
      <c r="L17" s="87"/>
      <c r="M17" s="87">
        <v>0</v>
      </c>
      <c r="N17" s="87"/>
      <c r="O17" s="87">
        <v>0</v>
      </c>
      <c r="P17" s="87"/>
      <c r="Q17" s="87">
        <f t="shared" si="1"/>
        <v>0</v>
      </c>
      <c r="R17" s="87"/>
      <c r="S17" s="87"/>
      <c r="T17" s="210"/>
      <c r="U17" s="3"/>
      <c r="V17" s="21"/>
      <c r="W17" s="3"/>
      <c r="X17" s="20"/>
      <c r="Y17" s="209"/>
      <c r="Z17" s="3"/>
      <c r="AA17" s="3"/>
      <c r="AB17" s="226"/>
      <c r="AC17" s="209"/>
      <c r="AD17" s="226"/>
      <c r="AE17" s="226"/>
      <c r="AF17" s="21"/>
    </row>
    <row r="18" spans="1:32" ht="34.5" customHeight="1" x14ac:dyDescent="0.65">
      <c r="A18" s="133" t="s">
        <v>97</v>
      </c>
      <c r="C18" s="87"/>
      <c r="D18" s="87"/>
      <c r="E18" s="87"/>
      <c r="F18" s="87"/>
      <c r="G18" s="87"/>
      <c r="H18" s="87"/>
      <c r="I18" s="87">
        <f t="shared" si="0"/>
        <v>0</v>
      </c>
      <c r="J18" s="87"/>
      <c r="K18" s="87"/>
      <c r="L18" s="87"/>
      <c r="M18" s="87"/>
      <c r="N18" s="87"/>
      <c r="O18" s="87"/>
      <c r="P18" s="87"/>
      <c r="Q18" s="87">
        <f t="shared" si="1"/>
        <v>0</v>
      </c>
      <c r="R18" s="87"/>
      <c r="S18" s="87"/>
      <c r="T18" s="209"/>
      <c r="U18" s="3"/>
      <c r="V18" s="21"/>
      <c r="W18" s="3"/>
      <c r="X18" s="20"/>
      <c r="Y18" s="209"/>
      <c r="Z18" s="3"/>
      <c r="AA18" s="3"/>
      <c r="AB18" s="226"/>
      <c r="AC18" s="209"/>
      <c r="AD18" s="226"/>
      <c r="AE18" s="226"/>
      <c r="AF18" s="21"/>
    </row>
    <row r="19" spans="1:32" ht="34.5" customHeight="1" x14ac:dyDescent="0.65">
      <c r="A19" s="133" t="s">
        <v>103</v>
      </c>
      <c r="C19" s="87">
        <v>0</v>
      </c>
      <c r="D19" s="87"/>
      <c r="E19" s="87">
        <v>0</v>
      </c>
      <c r="F19" s="87"/>
      <c r="G19" s="87">
        <v>0</v>
      </c>
      <c r="H19" s="87"/>
      <c r="I19" s="87">
        <f t="shared" si="0"/>
        <v>0</v>
      </c>
      <c r="J19" s="87"/>
      <c r="K19" s="87">
        <v>0</v>
      </c>
      <c r="L19" s="87"/>
      <c r="M19" s="87">
        <v>0</v>
      </c>
      <c r="N19" s="87"/>
      <c r="O19" s="87">
        <v>0</v>
      </c>
      <c r="P19" s="87"/>
      <c r="Q19" s="87">
        <f t="shared" si="1"/>
        <v>0</v>
      </c>
      <c r="R19" s="87"/>
      <c r="S19" s="87"/>
      <c r="T19" s="212"/>
      <c r="U19" s="213"/>
      <c r="V19" s="214"/>
      <c r="W19" s="213"/>
      <c r="X19" s="213"/>
      <c r="Y19" s="209"/>
      <c r="Z19" s="3"/>
      <c r="AA19" s="3"/>
      <c r="AB19" s="226"/>
      <c r="AC19" s="227"/>
      <c r="AD19" s="228"/>
      <c r="AE19" s="228"/>
      <c r="AF19" s="214"/>
    </row>
    <row r="20" spans="1:32" ht="34.5" customHeight="1" x14ac:dyDescent="0.75">
      <c r="A20" s="133" t="s">
        <v>132</v>
      </c>
      <c r="C20" s="87">
        <v>0</v>
      </c>
      <c r="D20" s="87"/>
      <c r="E20" s="87">
        <v>0</v>
      </c>
      <c r="F20" s="87"/>
      <c r="G20" s="87">
        <v>0</v>
      </c>
      <c r="H20" s="87"/>
      <c r="I20" s="87">
        <f t="shared" si="0"/>
        <v>0</v>
      </c>
      <c r="J20" s="87"/>
      <c r="K20" s="87">
        <v>0</v>
      </c>
      <c r="L20" s="87"/>
      <c r="M20" s="87">
        <v>0</v>
      </c>
      <c r="N20" s="87"/>
      <c r="O20" s="87">
        <v>0</v>
      </c>
      <c r="P20" s="87"/>
      <c r="Q20" s="87">
        <f t="shared" si="1"/>
        <v>0</v>
      </c>
      <c r="R20" s="87"/>
      <c r="S20" s="87"/>
      <c r="T20" s="210"/>
      <c r="U20" s="3"/>
      <c r="V20" s="21"/>
      <c r="W20" s="3"/>
      <c r="X20" s="20"/>
      <c r="Y20" s="209"/>
      <c r="Z20" s="3"/>
      <c r="AA20" s="3"/>
      <c r="AB20" s="226"/>
      <c r="AC20" s="209"/>
      <c r="AD20" s="226"/>
      <c r="AE20" s="226"/>
      <c r="AF20" s="21"/>
    </row>
    <row r="21" spans="1:32" ht="34.5" customHeight="1" x14ac:dyDescent="0.75">
      <c r="A21" s="133" t="s">
        <v>66</v>
      </c>
      <c r="C21" s="87">
        <v>0</v>
      </c>
      <c r="D21" s="87"/>
      <c r="E21" s="87">
        <v>0</v>
      </c>
      <c r="F21" s="87"/>
      <c r="G21" s="87">
        <v>0</v>
      </c>
      <c r="H21" s="87"/>
      <c r="I21" s="87">
        <f t="shared" si="0"/>
        <v>0</v>
      </c>
      <c r="J21" s="87"/>
      <c r="K21" s="87">
        <v>0</v>
      </c>
      <c r="L21" s="87"/>
      <c r="M21" s="87">
        <v>0</v>
      </c>
      <c r="N21" s="87"/>
      <c r="O21" s="87">
        <v>0</v>
      </c>
      <c r="P21" s="87"/>
      <c r="Q21" s="87">
        <f t="shared" si="1"/>
        <v>0</v>
      </c>
      <c r="R21" s="87"/>
      <c r="S21" s="87"/>
      <c r="T21" s="210"/>
      <c r="U21" s="3"/>
      <c r="V21" s="21"/>
      <c r="W21" s="3"/>
      <c r="X21" s="20"/>
      <c r="Y21" s="209"/>
      <c r="Z21" s="3"/>
      <c r="AA21" s="3"/>
      <c r="AB21" s="226"/>
      <c r="AC21" s="209"/>
      <c r="AD21" s="226"/>
      <c r="AE21" s="226"/>
      <c r="AF21" s="21"/>
    </row>
    <row r="22" spans="1:32" ht="34.5" customHeight="1" x14ac:dyDescent="0.65">
      <c r="A22" s="133" t="s">
        <v>89</v>
      </c>
      <c r="C22" s="87">
        <v>0</v>
      </c>
      <c r="D22" s="87"/>
      <c r="E22" s="87">
        <v>0</v>
      </c>
      <c r="F22" s="87"/>
      <c r="G22" s="87">
        <v>0</v>
      </c>
      <c r="H22" s="87"/>
      <c r="I22" s="87">
        <f t="shared" si="0"/>
        <v>0</v>
      </c>
      <c r="J22" s="87"/>
      <c r="K22" s="87">
        <v>0</v>
      </c>
      <c r="L22" s="87"/>
      <c r="M22" s="87">
        <v>0</v>
      </c>
      <c r="N22" s="87"/>
      <c r="O22" s="87">
        <v>0</v>
      </c>
      <c r="P22" s="87"/>
      <c r="Q22" s="87">
        <f t="shared" si="1"/>
        <v>0</v>
      </c>
      <c r="R22" s="87"/>
      <c r="S22" s="87"/>
      <c r="T22" s="209"/>
      <c r="U22" s="3"/>
      <c r="V22" s="21"/>
      <c r="W22" s="3"/>
      <c r="X22" s="20"/>
      <c r="Y22" s="209"/>
      <c r="Z22" s="3"/>
      <c r="AA22" s="3"/>
      <c r="AB22" s="226"/>
      <c r="AC22" s="209"/>
      <c r="AD22" s="226"/>
      <c r="AE22" s="226"/>
      <c r="AF22" s="21"/>
    </row>
    <row r="23" spans="1:32" ht="34.5" customHeight="1" x14ac:dyDescent="0.75">
      <c r="A23" s="133" t="s">
        <v>157</v>
      </c>
      <c r="C23" s="87">
        <v>700000</v>
      </c>
      <c r="D23" s="87"/>
      <c r="E23" s="87">
        <v>28234002237</v>
      </c>
      <c r="F23" s="87"/>
      <c r="G23" s="87">
        <v>24256808098</v>
      </c>
      <c r="H23" s="87"/>
      <c r="I23" s="87">
        <f t="shared" si="0"/>
        <v>3977194139</v>
      </c>
      <c r="J23" s="87"/>
      <c r="K23" s="87">
        <v>700000</v>
      </c>
      <c r="L23" s="87"/>
      <c r="M23" s="87">
        <v>28234002237</v>
      </c>
      <c r="N23" s="87"/>
      <c r="O23" s="87">
        <v>24256808098</v>
      </c>
      <c r="P23" s="87"/>
      <c r="Q23" s="87">
        <f t="shared" si="1"/>
        <v>3977194139</v>
      </c>
      <c r="R23" s="87"/>
      <c r="S23" s="87"/>
      <c r="T23" s="210"/>
      <c r="U23" s="3"/>
      <c r="V23" s="21"/>
      <c r="W23" s="3"/>
      <c r="X23" s="20"/>
      <c r="Y23" s="209"/>
      <c r="Z23" s="3"/>
      <c r="AA23" s="3"/>
      <c r="AB23" s="226"/>
      <c r="AC23" s="209"/>
      <c r="AD23" s="226"/>
      <c r="AE23" s="226"/>
      <c r="AF23" s="21"/>
    </row>
    <row r="24" spans="1:32" ht="34.5" customHeight="1" x14ac:dyDescent="0.75">
      <c r="A24" s="133" t="s">
        <v>87</v>
      </c>
      <c r="C24" s="87">
        <v>0</v>
      </c>
      <c r="D24" s="87"/>
      <c r="E24" s="87">
        <v>0</v>
      </c>
      <c r="F24" s="87"/>
      <c r="G24" s="87">
        <v>0</v>
      </c>
      <c r="H24" s="87"/>
      <c r="I24" s="87">
        <f t="shared" si="0"/>
        <v>0</v>
      </c>
      <c r="J24" s="87"/>
      <c r="K24" s="87">
        <v>0</v>
      </c>
      <c r="L24" s="87"/>
      <c r="M24" s="87">
        <v>0</v>
      </c>
      <c r="N24" s="87"/>
      <c r="O24" s="87">
        <v>0</v>
      </c>
      <c r="P24" s="87"/>
      <c r="Q24" s="87">
        <f t="shared" si="1"/>
        <v>0</v>
      </c>
      <c r="R24" s="87"/>
      <c r="S24" s="87"/>
      <c r="T24" s="210"/>
      <c r="U24" s="3"/>
      <c r="V24" s="21"/>
      <c r="W24" s="3"/>
      <c r="X24" s="20"/>
      <c r="Y24" s="209"/>
      <c r="Z24" s="3"/>
      <c r="AA24" s="3"/>
      <c r="AB24" s="226"/>
      <c r="AC24" s="209"/>
      <c r="AD24" s="226"/>
      <c r="AE24" s="226"/>
      <c r="AF24" s="21"/>
    </row>
    <row r="25" spans="1:32" ht="34.5" customHeight="1" x14ac:dyDescent="0.75">
      <c r="A25" s="133" t="s">
        <v>82</v>
      </c>
      <c r="C25" s="87">
        <v>0</v>
      </c>
      <c r="D25" s="87"/>
      <c r="E25" s="87">
        <v>0</v>
      </c>
      <c r="F25" s="87"/>
      <c r="G25" s="87">
        <v>0</v>
      </c>
      <c r="H25" s="87"/>
      <c r="I25" s="87">
        <f t="shared" si="0"/>
        <v>0</v>
      </c>
      <c r="J25" s="87"/>
      <c r="K25" s="87">
        <v>0</v>
      </c>
      <c r="L25" s="87"/>
      <c r="M25" s="87">
        <v>0</v>
      </c>
      <c r="N25" s="87"/>
      <c r="O25" s="87">
        <v>0</v>
      </c>
      <c r="P25" s="87"/>
      <c r="Q25" s="87">
        <f t="shared" si="1"/>
        <v>0</v>
      </c>
      <c r="R25" s="87"/>
      <c r="S25" s="87"/>
      <c r="T25" s="210"/>
      <c r="U25" s="3"/>
      <c r="V25" s="21"/>
      <c r="W25" s="3"/>
      <c r="X25" s="20"/>
      <c r="Y25" s="209"/>
      <c r="Z25" s="3"/>
      <c r="AA25" s="3"/>
      <c r="AB25" s="226"/>
      <c r="AC25" s="209"/>
      <c r="AD25" s="226"/>
      <c r="AE25" s="226"/>
      <c r="AF25" s="21"/>
    </row>
    <row r="26" spans="1:32" ht="38.25" customHeight="1" x14ac:dyDescent="0.75">
      <c r="A26" s="133" t="s">
        <v>156</v>
      </c>
      <c r="C26" s="87">
        <v>1200000</v>
      </c>
      <c r="E26" s="87">
        <v>2435820178</v>
      </c>
      <c r="F26" s="87"/>
      <c r="G26" s="87">
        <v>2693477886</v>
      </c>
      <c r="H26" s="87"/>
      <c r="I26" s="87">
        <f t="shared" si="0"/>
        <v>-257657708</v>
      </c>
      <c r="K26" s="87">
        <v>1200000</v>
      </c>
      <c r="L26" s="87"/>
      <c r="M26" s="87">
        <v>2435820178</v>
      </c>
      <c r="N26" s="87"/>
      <c r="O26" s="87">
        <v>2693477886</v>
      </c>
      <c r="P26" s="87"/>
      <c r="Q26" s="87">
        <f t="shared" si="1"/>
        <v>-257657708</v>
      </c>
      <c r="R26" s="87"/>
      <c r="S26" s="87"/>
      <c r="T26" s="2"/>
      <c r="V26" s="21"/>
      <c r="W26" s="3"/>
      <c r="X26" s="20"/>
      <c r="Y26" s="209"/>
      <c r="Z26" s="3"/>
      <c r="AA26" s="3"/>
      <c r="AB26" s="226"/>
      <c r="AC26" s="209"/>
      <c r="AD26" s="226"/>
      <c r="AE26" s="226"/>
      <c r="AF26" s="21"/>
    </row>
    <row r="27" spans="1:32" s="87" customFormat="1" ht="38.25" customHeight="1" x14ac:dyDescent="0.65">
      <c r="A27" s="133" t="s">
        <v>139</v>
      </c>
      <c r="C27" s="87">
        <v>0</v>
      </c>
      <c r="E27" s="87">
        <v>0</v>
      </c>
      <c r="G27" s="87">
        <v>0</v>
      </c>
      <c r="H27" s="87">
        <f ca="1">SUM(H9:H27)</f>
        <v>0</v>
      </c>
      <c r="I27" s="87">
        <f t="shared" si="0"/>
        <v>0</v>
      </c>
      <c r="J27" s="269">
        <f ca="1">SUM(J9:J27)</f>
        <v>0</v>
      </c>
      <c r="K27" s="87">
        <v>0</v>
      </c>
      <c r="L27" s="269"/>
      <c r="M27" s="87">
        <v>0</v>
      </c>
      <c r="O27" s="87">
        <v>0</v>
      </c>
      <c r="P27" s="87">
        <f ca="1">SUM(P9:P27)</f>
        <v>0</v>
      </c>
      <c r="Q27" s="87">
        <f t="shared" si="1"/>
        <v>0</v>
      </c>
      <c r="T27" s="209"/>
      <c r="V27" s="21"/>
      <c r="W27" s="3"/>
      <c r="X27" s="20"/>
      <c r="Y27" s="209"/>
      <c r="Z27" s="3"/>
      <c r="AA27" s="3"/>
      <c r="AB27" s="226"/>
      <c r="AC27" s="209"/>
      <c r="AD27" s="226"/>
      <c r="AE27" s="226"/>
    </row>
    <row r="28" spans="1:32" s="87" customFormat="1" ht="38.25" customHeight="1" x14ac:dyDescent="0.65">
      <c r="A28" s="133" t="s">
        <v>86</v>
      </c>
      <c r="C28" s="87">
        <v>0</v>
      </c>
      <c r="E28" s="87">
        <v>0</v>
      </c>
      <c r="G28" s="87">
        <v>0</v>
      </c>
      <c r="I28" s="87">
        <f t="shared" si="0"/>
        <v>0</v>
      </c>
      <c r="K28" s="87">
        <v>0</v>
      </c>
      <c r="M28" s="87">
        <v>0</v>
      </c>
      <c r="O28" s="87">
        <v>0</v>
      </c>
      <c r="Q28" s="87">
        <f t="shared" si="1"/>
        <v>0</v>
      </c>
      <c r="T28" s="209"/>
      <c r="V28" s="21"/>
      <c r="W28" s="3"/>
      <c r="X28" s="20"/>
      <c r="Y28" s="209"/>
      <c r="Z28" s="3"/>
      <c r="AA28" s="3"/>
      <c r="AB28" s="226"/>
      <c r="AC28" s="209"/>
      <c r="AD28" s="226"/>
      <c r="AE28" s="226"/>
    </row>
    <row r="29" spans="1:32" s="87" customFormat="1" ht="38.25" customHeight="1" x14ac:dyDescent="0.65">
      <c r="A29" s="133" t="s">
        <v>101</v>
      </c>
      <c r="C29" s="87">
        <v>0</v>
      </c>
      <c r="E29" s="87">
        <v>0</v>
      </c>
      <c r="G29" s="87">
        <v>0</v>
      </c>
      <c r="I29" s="87">
        <f t="shared" si="0"/>
        <v>0</v>
      </c>
      <c r="K29" s="87">
        <v>0</v>
      </c>
      <c r="M29" s="87">
        <v>0</v>
      </c>
      <c r="O29" s="87">
        <v>0</v>
      </c>
      <c r="Q29" s="87">
        <f t="shared" si="1"/>
        <v>0</v>
      </c>
      <c r="T29" s="209"/>
      <c r="V29" s="21"/>
      <c r="W29" s="3"/>
      <c r="X29" s="20"/>
      <c r="Y29" s="209"/>
      <c r="Z29" s="3"/>
      <c r="AA29" s="3"/>
      <c r="AB29" s="226"/>
      <c r="AC29" s="209"/>
      <c r="AD29" s="226"/>
      <c r="AE29" s="226"/>
    </row>
    <row r="30" spans="1:32" s="87" customFormat="1" ht="38.25" customHeight="1" x14ac:dyDescent="0.65">
      <c r="A30" s="133" t="s">
        <v>81</v>
      </c>
      <c r="C30" s="87">
        <v>0</v>
      </c>
      <c r="E30" s="87">
        <v>0</v>
      </c>
      <c r="G30" s="87">
        <v>0</v>
      </c>
      <c r="I30" s="87">
        <f t="shared" si="0"/>
        <v>0</v>
      </c>
      <c r="K30" s="87">
        <v>0</v>
      </c>
      <c r="M30" s="87">
        <v>0</v>
      </c>
      <c r="O30" s="87">
        <v>0</v>
      </c>
      <c r="Q30" s="87">
        <f t="shared" si="1"/>
        <v>0</v>
      </c>
      <c r="T30" s="209"/>
      <c r="V30" s="21"/>
      <c r="W30" s="3"/>
      <c r="X30" s="20"/>
      <c r="Y30" s="209"/>
      <c r="Z30" s="3"/>
      <c r="AA30" s="3"/>
      <c r="AB30" s="226"/>
      <c r="AC30" s="209"/>
      <c r="AD30" s="226"/>
      <c r="AE30" s="226"/>
    </row>
    <row r="31" spans="1:32" s="87" customFormat="1" ht="38.25" customHeight="1" x14ac:dyDescent="0.65">
      <c r="A31" s="133" t="s">
        <v>79</v>
      </c>
      <c r="C31" s="87">
        <v>32177174</v>
      </c>
      <c r="E31" s="87">
        <v>205008700288</v>
      </c>
      <c r="G31" s="87">
        <v>180719316967</v>
      </c>
      <c r="I31" s="87">
        <f t="shared" si="0"/>
        <v>24289383321</v>
      </c>
      <c r="K31" s="87">
        <v>32177174</v>
      </c>
      <c r="M31" s="87">
        <v>205008700288</v>
      </c>
      <c r="O31" s="87">
        <v>180719316967</v>
      </c>
      <c r="Q31" s="87">
        <f t="shared" si="1"/>
        <v>24289383321</v>
      </c>
      <c r="T31" s="209"/>
      <c r="V31" s="21"/>
      <c r="W31" s="3"/>
      <c r="X31" s="20"/>
      <c r="Y31" s="209"/>
      <c r="Z31" s="3"/>
      <c r="AA31" s="3"/>
      <c r="AB31" s="226"/>
      <c r="AC31" s="209"/>
      <c r="AD31" s="226"/>
      <c r="AE31" s="226"/>
    </row>
    <row r="32" spans="1:32" s="87" customFormat="1" ht="38.25" customHeight="1" x14ac:dyDescent="0.65">
      <c r="A32" s="133" t="s">
        <v>67</v>
      </c>
      <c r="C32" s="87">
        <v>0</v>
      </c>
      <c r="E32" s="87">
        <v>0</v>
      </c>
      <c r="G32" s="87">
        <v>0</v>
      </c>
      <c r="I32" s="87">
        <f t="shared" si="0"/>
        <v>0</v>
      </c>
      <c r="K32" s="87">
        <v>0</v>
      </c>
      <c r="M32" s="87">
        <v>0</v>
      </c>
      <c r="O32" s="87">
        <v>0</v>
      </c>
      <c r="Q32" s="87">
        <f t="shared" si="1"/>
        <v>0</v>
      </c>
      <c r="T32" s="209"/>
      <c r="V32" s="21"/>
      <c r="W32" s="3"/>
      <c r="X32" s="20"/>
      <c r="Y32" s="209"/>
      <c r="Z32" s="3"/>
      <c r="AA32" s="3"/>
      <c r="AB32" s="226"/>
      <c r="AC32" s="209"/>
      <c r="AD32" s="226"/>
      <c r="AE32" s="226"/>
    </row>
    <row r="33" spans="1:32" s="87" customFormat="1" ht="38.25" customHeight="1" x14ac:dyDescent="0.65">
      <c r="A33" s="133" t="s">
        <v>68</v>
      </c>
      <c r="C33" s="87">
        <v>0</v>
      </c>
      <c r="E33" s="87">
        <v>0</v>
      </c>
      <c r="G33" s="87">
        <v>0</v>
      </c>
      <c r="I33" s="87">
        <f t="shared" si="0"/>
        <v>0</v>
      </c>
      <c r="K33" s="87">
        <v>0</v>
      </c>
      <c r="M33" s="87">
        <v>0</v>
      </c>
      <c r="O33" s="87">
        <v>0</v>
      </c>
      <c r="Q33" s="87">
        <f t="shared" si="1"/>
        <v>0</v>
      </c>
      <c r="T33" s="209"/>
      <c r="V33" s="21"/>
      <c r="W33" s="3"/>
      <c r="X33" s="20"/>
      <c r="Y33" s="209"/>
      <c r="Z33" s="3"/>
      <c r="AA33" s="3"/>
      <c r="AB33" s="226"/>
      <c r="AC33" s="209"/>
      <c r="AD33" s="226"/>
      <c r="AE33" s="226"/>
    </row>
    <row r="34" spans="1:32" ht="38.25" customHeight="1" x14ac:dyDescent="0.75">
      <c r="A34" s="133" t="s">
        <v>78</v>
      </c>
      <c r="C34" s="87">
        <v>0</v>
      </c>
      <c r="E34" s="87">
        <v>0</v>
      </c>
      <c r="G34" s="87">
        <v>0</v>
      </c>
      <c r="I34" s="87">
        <f t="shared" si="0"/>
        <v>0</v>
      </c>
      <c r="K34" s="87">
        <v>0</v>
      </c>
      <c r="M34" s="87">
        <v>0</v>
      </c>
      <c r="O34" s="87">
        <v>0</v>
      </c>
      <c r="Q34" s="87">
        <f t="shared" si="1"/>
        <v>0</v>
      </c>
      <c r="R34" s="87"/>
      <c r="S34" s="87"/>
      <c r="T34" s="2"/>
      <c r="V34" s="21"/>
      <c r="W34" s="3"/>
      <c r="X34" s="20"/>
      <c r="Y34" s="209"/>
      <c r="Z34" s="3"/>
      <c r="AA34" s="3"/>
      <c r="AB34" s="226"/>
      <c r="AC34" s="209"/>
      <c r="AD34" s="226"/>
      <c r="AE34" s="226"/>
      <c r="AF34" s="21"/>
    </row>
    <row r="35" spans="1:32" ht="38.25" customHeight="1" x14ac:dyDescent="0.75">
      <c r="A35" s="133" t="s">
        <v>138</v>
      </c>
      <c r="C35" s="87">
        <v>0</v>
      </c>
      <c r="E35" s="87">
        <v>0</v>
      </c>
      <c r="G35" s="87">
        <v>0</v>
      </c>
      <c r="I35" s="87">
        <f t="shared" si="0"/>
        <v>0</v>
      </c>
      <c r="K35" s="87">
        <v>0</v>
      </c>
      <c r="M35" s="87">
        <v>0</v>
      </c>
      <c r="O35" s="87">
        <v>0</v>
      </c>
      <c r="Q35" s="87">
        <f t="shared" si="1"/>
        <v>0</v>
      </c>
      <c r="R35" s="87"/>
      <c r="S35" s="87"/>
      <c r="T35" s="2"/>
      <c r="V35" s="21"/>
      <c r="W35" s="3"/>
      <c r="X35" s="20"/>
      <c r="Y35" s="209"/>
      <c r="Z35" s="3"/>
      <c r="AA35" s="3"/>
      <c r="AB35" s="226"/>
      <c r="AC35" s="209"/>
      <c r="AD35" s="226"/>
      <c r="AE35" s="226"/>
      <c r="AF35" s="21"/>
    </row>
    <row r="36" spans="1:32" ht="38.25" customHeight="1" x14ac:dyDescent="0.75">
      <c r="A36" s="133" t="s">
        <v>100</v>
      </c>
      <c r="C36" s="87">
        <v>0</v>
      </c>
      <c r="E36" s="87">
        <v>0</v>
      </c>
      <c r="G36" s="87">
        <v>0</v>
      </c>
      <c r="I36" s="87">
        <f t="shared" si="0"/>
        <v>0</v>
      </c>
      <c r="K36" s="87">
        <v>0</v>
      </c>
      <c r="M36" s="87">
        <v>0</v>
      </c>
      <c r="O36" s="87">
        <v>0</v>
      </c>
      <c r="Q36" s="87">
        <f t="shared" si="1"/>
        <v>0</v>
      </c>
      <c r="R36" s="87"/>
      <c r="S36" s="87"/>
      <c r="T36" s="211"/>
      <c r="V36" s="21"/>
      <c r="W36" s="3"/>
      <c r="X36" s="20"/>
      <c r="Y36" s="209"/>
      <c r="Z36" s="3"/>
      <c r="AA36" s="3"/>
      <c r="AB36" s="226"/>
      <c r="AC36" s="209"/>
      <c r="AD36" s="226"/>
      <c r="AE36" s="226"/>
      <c r="AF36" s="21"/>
    </row>
    <row r="37" spans="1:32" ht="38.25" customHeight="1" x14ac:dyDescent="0.75">
      <c r="A37" s="133" t="s">
        <v>64</v>
      </c>
      <c r="C37" s="87">
        <v>0</v>
      </c>
      <c r="E37" s="87">
        <v>0</v>
      </c>
      <c r="G37" s="87">
        <v>0</v>
      </c>
      <c r="I37" s="87">
        <f t="shared" si="0"/>
        <v>0</v>
      </c>
      <c r="K37" s="87">
        <v>0</v>
      </c>
      <c r="M37" s="87">
        <v>0</v>
      </c>
      <c r="O37" s="87">
        <v>0</v>
      </c>
      <c r="Q37" s="87">
        <f t="shared" si="1"/>
        <v>0</v>
      </c>
      <c r="R37" s="87"/>
      <c r="S37" s="87"/>
      <c r="T37" s="2"/>
      <c r="V37" s="21"/>
      <c r="W37" s="3"/>
      <c r="X37" s="20"/>
      <c r="Y37" s="209"/>
      <c r="Z37" s="3"/>
      <c r="AA37" s="3"/>
      <c r="AB37" s="226"/>
      <c r="AC37" s="209"/>
      <c r="AD37" s="226"/>
      <c r="AE37" s="226"/>
      <c r="AF37" s="21"/>
    </row>
    <row r="38" spans="1:32" ht="38.25" customHeight="1" x14ac:dyDescent="0.75">
      <c r="A38" s="133" t="s">
        <v>158</v>
      </c>
      <c r="C38" s="87">
        <v>0</v>
      </c>
      <c r="E38" s="87">
        <v>0</v>
      </c>
      <c r="G38" s="87">
        <v>0</v>
      </c>
      <c r="I38" s="87">
        <f t="shared" si="0"/>
        <v>0</v>
      </c>
      <c r="K38" s="87">
        <v>0</v>
      </c>
      <c r="M38" s="87">
        <v>0</v>
      </c>
      <c r="O38" s="87">
        <v>0</v>
      </c>
      <c r="Q38" s="87">
        <f t="shared" si="1"/>
        <v>0</v>
      </c>
      <c r="R38" s="87"/>
      <c r="S38" s="87"/>
      <c r="T38" s="2"/>
      <c r="V38" s="21"/>
      <c r="W38" s="3"/>
      <c r="X38" s="20"/>
      <c r="Y38" s="209"/>
      <c r="Z38" s="3"/>
      <c r="AA38" s="3"/>
      <c r="AB38" s="226"/>
      <c r="AC38" s="209"/>
      <c r="AD38" s="226"/>
      <c r="AE38" s="226"/>
      <c r="AF38" s="21"/>
    </row>
    <row r="39" spans="1:32" ht="38.25" customHeight="1" x14ac:dyDescent="0.75">
      <c r="A39" s="270" t="s">
        <v>168</v>
      </c>
      <c r="C39" s="87">
        <v>2000000</v>
      </c>
      <c r="E39" s="87">
        <v>12164696617</v>
      </c>
      <c r="G39" s="87">
        <v>10954431000</v>
      </c>
      <c r="I39" s="87"/>
      <c r="K39" s="87">
        <v>2000000</v>
      </c>
      <c r="M39" s="87">
        <v>12164696617</v>
      </c>
      <c r="O39" s="87">
        <v>10954431000</v>
      </c>
      <c r="Q39" s="87"/>
      <c r="R39" s="87"/>
      <c r="S39" s="87"/>
      <c r="T39" s="2"/>
      <c r="V39" s="21"/>
      <c r="W39" s="3"/>
      <c r="X39" s="20"/>
      <c r="Y39" s="209"/>
      <c r="Z39" s="3"/>
      <c r="AA39" s="3"/>
      <c r="AB39" s="226"/>
      <c r="AC39" s="209"/>
      <c r="AD39" s="226"/>
      <c r="AE39" s="226"/>
      <c r="AF39" s="21"/>
    </row>
    <row r="40" spans="1:32" ht="38.25" customHeight="1" thickBot="1" x14ac:dyDescent="0.7">
      <c r="A40" s="161" t="s">
        <v>48</v>
      </c>
      <c r="B40" s="87"/>
      <c r="C40" s="87"/>
      <c r="D40" s="252">
        <f>SUM(D9:D38)</f>
        <v>0</v>
      </c>
      <c r="E40" s="252">
        <f>SUM(E9:E39)</f>
        <v>306084609044</v>
      </c>
      <c r="F40" s="252">
        <f t="shared" ref="F40:H40" si="2">SUM(F9:F39)</f>
        <v>0</v>
      </c>
      <c r="G40" s="252">
        <f>SUM(G9:G39)</f>
        <v>270596549197</v>
      </c>
      <c r="H40" s="252">
        <f t="shared" ca="1" si="2"/>
        <v>306084609044</v>
      </c>
      <c r="I40" s="252">
        <f>SUM(I9:I39)</f>
        <v>34277794230</v>
      </c>
      <c r="J40" s="252">
        <f ca="1">SUM(J9:J37)</f>
        <v>240801347041</v>
      </c>
      <c r="K40" s="87"/>
      <c r="L40" s="252">
        <f>SUM(L9:L38)</f>
        <v>0</v>
      </c>
      <c r="M40" s="252">
        <f>SUM(M9:M39)</f>
        <v>306084609044</v>
      </c>
      <c r="N40" s="252">
        <f t="shared" ref="N40:P40" si="3">SUM(N9:N39)</f>
        <v>0</v>
      </c>
      <c r="O40" s="252">
        <f>SUM(O9:O39)</f>
        <v>270596549197</v>
      </c>
      <c r="P40" s="252">
        <f t="shared" ca="1" si="3"/>
        <v>306084609044</v>
      </c>
      <c r="Q40" s="252">
        <f>SUM(Q9:Q39)</f>
        <v>34277794230</v>
      </c>
    </row>
    <row r="41" spans="1:32" ht="38.25" customHeight="1" thickTop="1" x14ac:dyDescent="0.65">
      <c r="I41" s="21"/>
      <c r="K41" s="47"/>
      <c r="Q41" s="21"/>
    </row>
    <row r="42" spans="1:32" ht="38.25" customHeight="1" x14ac:dyDescent="0.65">
      <c r="C42" s="47"/>
      <c r="E42" s="21"/>
      <c r="I42" s="21"/>
      <c r="K42" s="47"/>
      <c r="M42" s="3"/>
      <c r="Q42" s="21"/>
    </row>
    <row r="43" spans="1:32" ht="38.25" customHeight="1" x14ac:dyDescent="0.65">
      <c r="C43" s="47"/>
      <c r="I43" s="21"/>
      <c r="K43" s="47"/>
      <c r="M43" s="21"/>
      <c r="Q43" s="21"/>
    </row>
    <row r="44" spans="1:32" ht="38.25" customHeight="1" x14ac:dyDescent="0.65">
      <c r="C44" s="47"/>
      <c r="I44" s="21"/>
      <c r="K44" s="47"/>
      <c r="Q44" s="21"/>
    </row>
    <row r="45" spans="1:32" x14ac:dyDescent="0.65">
      <c r="C45" s="47"/>
      <c r="I45" s="21"/>
      <c r="K45" s="47"/>
      <c r="Q45" s="21"/>
      <c r="S45" s="229"/>
    </row>
    <row r="46" spans="1:32" x14ac:dyDescent="0.65">
      <c r="C46" s="47"/>
      <c r="I46" s="21"/>
      <c r="K46" s="47"/>
      <c r="Q46" s="21"/>
      <c r="S46" s="21"/>
    </row>
    <row r="47" spans="1:32" x14ac:dyDescent="0.65">
      <c r="C47" s="47"/>
      <c r="I47" s="21"/>
      <c r="K47" s="47"/>
      <c r="Q47" s="21"/>
      <c r="S47" s="21"/>
    </row>
    <row r="48" spans="1:32" x14ac:dyDescent="0.65">
      <c r="C48" s="47"/>
      <c r="I48" s="21"/>
      <c r="K48" s="47"/>
      <c r="Q48" s="21"/>
      <c r="S48" s="21"/>
    </row>
    <row r="49" spans="1:19" x14ac:dyDescent="0.65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21"/>
    </row>
    <row r="50" spans="1:19" x14ac:dyDescent="0.65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</row>
    <row r="51" spans="1:19" x14ac:dyDescent="0.65">
      <c r="C51" s="133"/>
      <c r="D51" s="133"/>
      <c r="E51" s="133"/>
      <c r="G51" s="133"/>
      <c r="I51" s="133"/>
      <c r="K51" s="133"/>
      <c r="L51" s="133"/>
      <c r="M51" s="133"/>
      <c r="O51" s="229"/>
      <c r="Q51" s="229"/>
      <c r="R51" s="229"/>
    </row>
    <row r="52" spans="1:19" x14ac:dyDescent="0.65">
      <c r="A52" s="133"/>
      <c r="B52" s="133"/>
      <c r="C52" s="87"/>
      <c r="D52" s="87"/>
      <c r="E52" s="21"/>
      <c r="G52" s="87"/>
      <c r="I52" s="21"/>
      <c r="K52" s="87"/>
      <c r="L52" s="87"/>
      <c r="M52" s="87"/>
      <c r="O52" s="21"/>
      <c r="Q52" s="3"/>
    </row>
    <row r="53" spans="1:19" x14ac:dyDescent="0.65">
      <c r="A53" s="133"/>
      <c r="B53" s="133"/>
      <c r="C53" s="87"/>
      <c r="D53" s="87"/>
      <c r="E53" s="21"/>
      <c r="G53" s="87"/>
      <c r="I53" s="21"/>
      <c r="K53" s="87"/>
      <c r="L53" s="87"/>
      <c r="M53" s="87"/>
      <c r="O53" s="21"/>
      <c r="Q53" s="3"/>
    </row>
    <row r="54" spans="1:19" x14ac:dyDescent="0.65">
      <c r="A54" s="133"/>
      <c r="B54" s="133"/>
      <c r="C54" s="87"/>
      <c r="D54" s="87"/>
      <c r="E54" s="21"/>
      <c r="G54" s="87"/>
      <c r="I54" s="21"/>
      <c r="K54" s="87"/>
      <c r="L54" s="87"/>
      <c r="M54" s="87"/>
      <c r="O54" s="21"/>
      <c r="Q54" s="21"/>
    </row>
    <row r="55" spans="1:19" x14ac:dyDescent="0.65">
      <c r="A55" s="133"/>
      <c r="B55" s="133"/>
      <c r="C55" s="87"/>
      <c r="D55" s="87"/>
      <c r="E55" s="21"/>
      <c r="G55" s="87"/>
      <c r="I55" s="21"/>
      <c r="K55" s="87"/>
      <c r="L55" s="87"/>
      <c r="M55" s="87"/>
      <c r="O55" s="21"/>
    </row>
    <row r="56" spans="1:19" x14ac:dyDescent="0.65">
      <c r="C56" s="1"/>
      <c r="K56" s="1"/>
    </row>
    <row r="57" spans="1:19" x14ac:dyDescent="0.65">
      <c r="C57" s="1"/>
      <c r="K57" s="1"/>
    </row>
    <row r="58" spans="1:19" x14ac:dyDescent="0.65">
      <c r="C58" s="1"/>
      <c r="K58" s="1"/>
    </row>
    <row r="59" spans="1:19" x14ac:dyDescent="0.65">
      <c r="C59" s="1"/>
      <c r="K59" s="1"/>
    </row>
    <row r="60" spans="1:19" x14ac:dyDescent="0.65">
      <c r="C60" s="1"/>
      <c r="K60" s="1"/>
    </row>
    <row r="61" spans="1:19" x14ac:dyDescent="0.65">
      <c r="C61" s="1"/>
      <c r="K61" s="1"/>
    </row>
    <row r="62" spans="1:19" x14ac:dyDescent="0.65">
      <c r="C62" s="1"/>
      <c r="K62" s="1"/>
    </row>
    <row r="63" spans="1:19" x14ac:dyDescent="0.65">
      <c r="C63" s="1"/>
      <c r="K63" s="1"/>
    </row>
    <row r="64" spans="1:19" x14ac:dyDescent="0.65">
      <c r="C64" s="1"/>
      <c r="K64" s="1"/>
    </row>
    <row r="65" s="1" customFormat="1" x14ac:dyDescent="0.65"/>
    <row r="66" s="1" customFormat="1" x14ac:dyDescent="0.65"/>
    <row r="67" s="1" customFormat="1" x14ac:dyDescent="0.65"/>
    <row r="68" s="1" customFormat="1" x14ac:dyDescent="0.65"/>
    <row r="69" s="1" customFormat="1" x14ac:dyDescent="0.65"/>
    <row r="70" s="1" customFormat="1" x14ac:dyDescent="0.65"/>
    <row r="71" s="1" customFormat="1" x14ac:dyDescent="0.65"/>
    <row r="72" s="1" customFormat="1" x14ac:dyDescent="0.65"/>
    <row r="73" s="1" customFormat="1" x14ac:dyDescent="0.65"/>
    <row r="74" s="1" customFormat="1" x14ac:dyDescent="0.65"/>
  </sheetData>
  <sortState xmlns:xlrd2="http://schemas.microsoft.com/office/spreadsheetml/2017/richdata2" ref="A9:Q33">
    <sortCondition descending="1" ref="Q9:Q38"/>
  </sortState>
  <mergeCells count="9">
    <mergeCell ref="R6:AF7"/>
    <mergeCell ref="A49:R50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68"/>
  <sheetViews>
    <sheetView rightToLeft="1" tabSelected="1" view="pageBreakPreview" topLeftCell="A19" zoomScale="50" zoomScaleNormal="50" zoomScaleSheetLayoutView="50" workbookViewId="0">
      <selection activeCell="M41" sqref="M41"/>
    </sheetView>
  </sheetViews>
  <sheetFormatPr defaultColWidth="9.140625" defaultRowHeight="42.75" x14ac:dyDescent="0.25"/>
  <cols>
    <col min="1" max="1" width="68.42578125" style="94" bestFit="1" customWidth="1"/>
    <col min="2" max="2" width="1" style="94" customWidth="1"/>
    <col min="3" max="3" width="22.7109375" style="95" bestFit="1" customWidth="1"/>
    <col min="4" max="4" width="1" style="94" customWidth="1"/>
    <col min="5" max="5" width="30" style="94" customWidth="1"/>
    <col min="6" max="6" width="1" style="94" customWidth="1"/>
    <col min="7" max="7" width="33.42578125" style="94" customWidth="1"/>
    <col min="8" max="8" width="1" style="94" customWidth="1"/>
    <col min="9" max="9" width="45" style="94" bestFit="1" customWidth="1"/>
    <col min="10" max="10" width="1" style="94" customWidth="1"/>
    <col min="11" max="11" width="18.7109375" style="95" bestFit="1" customWidth="1"/>
    <col min="12" max="12" width="0.7109375" style="94" customWidth="1"/>
    <col min="13" max="13" width="27" style="94" bestFit="1" customWidth="1"/>
    <col min="14" max="14" width="1" style="94" customWidth="1"/>
    <col min="15" max="15" width="27.28515625" style="94" bestFit="1" customWidth="1"/>
    <col min="16" max="16" width="0.7109375" style="94" customWidth="1"/>
    <col min="17" max="17" width="45.85546875" style="6" bestFit="1" customWidth="1"/>
    <col min="18" max="18" width="25.28515625" style="6" customWidth="1"/>
    <col min="19" max="19" width="28.7109375" style="6" customWidth="1"/>
    <col min="20" max="20" width="18.85546875" style="94" customWidth="1"/>
    <col min="21" max="21" width="15.42578125" style="6" customWidth="1"/>
    <col min="22" max="22" width="45.28515625" style="94" bestFit="1" customWidth="1"/>
    <col min="23" max="23" width="27.28515625" style="94" customWidth="1"/>
    <col min="24" max="24" width="21.28515625" style="94" customWidth="1"/>
    <col min="25" max="25" width="1.5703125" style="94" customWidth="1"/>
    <col min="26" max="26" width="23.7109375" style="94" bestFit="1" customWidth="1"/>
    <col min="27" max="27" width="32" style="7" customWidth="1"/>
    <col min="28" max="28" width="34.140625" style="94" customWidth="1"/>
    <col min="29" max="29" width="45.140625" style="94" customWidth="1"/>
    <col min="30" max="30" width="51.28515625" style="94" customWidth="1"/>
    <col min="31" max="31" width="28" style="94" customWidth="1"/>
    <col min="32" max="32" width="27.85546875" style="94" customWidth="1"/>
    <col min="33" max="33" width="23.85546875" style="94" bestFit="1" customWidth="1"/>
    <col min="34" max="16384" width="9.140625" style="94"/>
  </cols>
  <sheetData>
    <row r="1" spans="1:33" s="88" customFormat="1" ht="18.75" customHeight="1" x14ac:dyDescent="0.25">
      <c r="C1" s="89"/>
      <c r="K1" s="89"/>
      <c r="Q1" s="90"/>
      <c r="R1" s="90"/>
      <c r="S1" s="90"/>
      <c r="U1" s="90"/>
      <c r="AA1" s="7"/>
    </row>
    <row r="2" spans="1:33" s="91" customFormat="1" x14ac:dyDescent="0.25">
      <c r="A2" s="311" t="s">
        <v>51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206"/>
      <c r="S2" s="206"/>
      <c r="U2" s="151"/>
      <c r="AA2" s="7"/>
    </row>
    <row r="3" spans="1:33" s="91" customFormat="1" x14ac:dyDescent="0.25">
      <c r="A3" s="311" t="s">
        <v>18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206"/>
      <c r="S3" s="206"/>
      <c r="U3" s="151"/>
      <c r="AA3" s="7"/>
    </row>
    <row r="4" spans="1:33" s="91" customFormat="1" x14ac:dyDescent="0.25">
      <c r="A4" s="311" t="str">
        <f>'درآمد سود سهام '!A4:S4</f>
        <v>برای ماه منتهی به 1404/01/31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206"/>
      <c r="S4" s="206"/>
      <c r="U4" s="151"/>
      <c r="AA4" s="7"/>
    </row>
    <row r="5" spans="1:33" s="88" customFormat="1" x14ac:dyDescent="0.65">
      <c r="A5" s="84"/>
      <c r="B5" s="84"/>
      <c r="C5" s="84"/>
      <c r="D5" s="84"/>
      <c r="E5" s="84"/>
      <c r="F5" s="84"/>
      <c r="G5" s="92"/>
      <c r="H5" s="84"/>
      <c r="I5" s="17"/>
      <c r="J5" s="84"/>
      <c r="K5" s="84"/>
      <c r="L5" s="84"/>
      <c r="M5" s="84"/>
      <c r="N5" s="84"/>
      <c r="O5" s="84"/>
      <c r="P5" s="84"/>
      <c r="Q5" s="93"/>
      <c r="R5" s="93"/>
      <c r="S5" s="93"/>
      <c r="U5" s="90"/>
      <c r="AA5" s="7"/>
    </row>
    <row r="6" spans="1:33" ht="42.75" customHeight="1" x14ac:dyDescent="0.25">
      <c r="A6" s="308" t="s">
        <v>107</v>
      </c>
      <c r="B6" s="308"/>
      <c r="C6" s="308"/>
      <c r="D6" s="308"/>
      <c r="E6" s="308"/>
      <c r="F6" s="308"/>
      <c r="G6" s="308"/>
      <c r="H6" s="308"/>
      <c r="I6" s="308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</row>
    <row r="7" spans="1:33" s="55" customFormat="1" ht="43.5" customHeight="1" thickBot="1" x14ac:dyDescent="0.7">
      <c r="A7" s="276" t="s">
        <v>1</v>
      </c>
      <c r="C7" s="312" t="s">
        <v>167</v>
      </c>
      <c r="D7" s="312" t="s">
        <v>20</v>
      </c>
      <c r="E7" s="312" t="s">
        <v>20</v>
      </c>
      <c r="F7" s="312" t="s">
        <v>20</v>
      </c>
      <c r="G7" s="312" t="s">
        <v>20</v>
      </c>
      <c r="H7" s="312" t="s">
        <v>20</v>
      </c>
      <c r="I7" s="312" t="s">
        <v>20</v>
      </c>
      <c r="J7" s="1"/>
      <c r="K7" s="312" t="s">
        <v>166</v>
      </c>
      <c r="L7" s="312" t="s">
        <v>21</v>
      </c>
      <c r="M7" s="312" t="s">
        <v>21</v>
      </c>
      <c r="N7" s="312" t="s">
        <v>21</v>
      </c>
      <c r="O7" s="312" t="s">
        <v>21</v>
      </c>
      <c r="P7" s="312" t="s">
        <v>21</v>
      </c>
      <c r="Q7" s="312" t="s">
        <v>21</v>
      </c>
      <c r="R7" s="231"/>
      <c r="S7" s="231"/>
      <c r="U7" s="179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</row>
    <row r="8" spans="1:33" s="96" customFormat="1" ht="66" customHeight="1" thickBot="1" x14ac:dyDescent="0.3">
      <c r="A8" s="276" t="s">
        <v>1</v>
      </c>
      <c r="C8" s="97" t="s">
        <v>4</v>
      </c>
      <c r="E8" s="97" t="s">
        <v>33</v>
      </c>
      <c r="G8" s="97" t="s">
        <v>34</v>
      </c>
      <c r="I8" s="97" t="s">
        <v>35</v>
      </c>
      <c r="K8" s="97" t="s">
        <v>4</v>
      </c>
      <c r="M8" s="97" t="s">
        <v>33</v>
      </c>
      <c r="O8" s="97" t="s">
        <v>34</v>
      </c>
      <c r="Q8" s="98" t="s">
        <v>35</v>
      </c>
      <c r="R8" s="232"/>
      <c r="S8" s="232"/>
      <c r="U8" s="180"/>
      <c r="X8" s="217"/>
      <c r="Z8" s="217"/>
      <c r="AA8" s="217"/>
      <c r="AB8" s="217"/>
      <c r="AC8" s="217"/>
      <c r="AD8" s="217"/>
      <c r="AE8" s="217"/>
      <c r="AF8" s="217"/>
      <c r="AG8" s="217"/>
    </row>
    <row r="9" spans="1:33" s="55" customFormat="1" ht="40.5" customHeight="1" x14ac:dyDescent="0.65">
      <c r="A9" s="142" t="s">
        <v>160</v>
      </c>
      <c r="B9" s="1"/>
      <c r="C9" s="139">
        <v>8500000</v>
      </c>
      <c r="D9" s="17"/>
      <c r="E9" s="139">
        <v>218164153500</v>
      </c>
      <c r="F9" s="260"/>
      <c r="G9" s="139">
        <v>196742072533</v>
      </c>
      <c r="H9" s="17"/>
      <c r="I9" s="87">
        <f>E9-G9</f>
        <v>21422080967</v>
      </c>
      <c r="J9" s="17"/>
      <c r="K9" s="87">
        <v>8500000</v>
      </c>
      <c r="L9" s="260"/>
      <c r="M9" s="87">
        <v>218164153500</v>
      </c>
      <c r="N9" s="260"/>
      <c r="O9" s="87">
        <v>196742072533</v>
      </c>
      <c r="P9" s="17"/>
      <c r="Q9" s="87">
        <f>M9-O9</f>
        <v>21422080967</v>
      </c>
      <c r="R9" s="87"/>
      <c r="S9" s="87"/>
      <c r="T9" s="200"/>
      <c r="U9" s="179"/>
      <c r="V9" s="66"/>
      <c r="W9" s="66"/>
      <c r="X9" s="66"/>
      <c r="Y9" s="65"/>
      <c r="Z9" s="218"/>
      <c r="AA9" s="179"/>
      <c r="AB9" s="222"/>
      <c r="AC9" s="223"/>
      <c r="AD9" s="223"/>
      <c r="AE9" s="179"/>
      <c r="AF9" s="179"/>
      <c r="AG9" s="197"/>
    </row>
    <row r="10" spans="1:33" s="55" customFormat="1" ht="40.5" customHeight="1" x14ac:dyDescent="0.65">
      <c r="A10" s="142" t="s">
        <v>133</v>
      </c>
      <c r="B10" s="1"/>
      <c r="C10" s="139">
        <v>15437500</v>
      </c>
      <c r="D10" s="17"/>
      <c r="E10" s="139">
        <v>59142123056</v>
      </c>
      <c r="F10" s="260"/>
      <c r="G10" s="139">
        <v>58096324523</v>
      </c>
      <c r="H10" s="17"/>
      <c r="I10" s="87">
        <f t="shared" ref="I10:I34" si="0">E10-G10</f>
        <v>1045798533</v>
      </c>
      <c r="J10" s="17"/>
      <c r="K10" s="87">
        <v>15437500</v>
      </c>
      <c r="L10" s="260"/>
      <c r="M10" s="87">
        <v>59142123056</v>
      </c>
      <c r="N10" s="260"/>
      <c r="O10" s="87">
        <v>58096324523</v>
      </c>
      <c r="P10" s="17"/>
      <c r="Q10" s="87">
        <f t="shared" ref="Q10:Q34" si="1">M10-O10</f>
        <v>1045798533</v>
      </c>
      <c r="R10" s="87"/>
      <c r="S10" s="87"/>
      <c r="T10" s="200"/>
      <c r="U10" s="179"/>
      <c r="V10" s="66"/>
      <c r="W10" s="66"/>
      <c r="X10" s="66"/>
      <c r="Y10" s="65"/>
      <c r="Z10" s="218"/>
      <c r="AA10" s="179"/>
      <c r="AB10" s="221"/>
      <c r="AC10" s="197"/>
      <c r="AD10" s="197"/>
      <c r="AE10" s="179"/>
      <c r="AF10" s="179"/>
      <c r="AG10" s="197"/>
    </row>
    <row r="11" spans="1:33" s="55" customFormat="1" ht="40.5" customHeight="1" x14ac:dyDescent="0.65">
      <c r="A11" s="142" t="s">
        <v>98</v>
      </c>
      <c r="B11" s="1"/>
      <c r="C11" s="139">
        <v>40000000</v>
      </c>
      <c r="D11" s="17"/>
      <c r="E11" s="139">
        <v>161553006000</v>
      </c>
      <c r="F11" s="260"/>
      <c r="G11" s="139">
        <v>141791292000</v>
      </c>
      <c r="H11" s="17"/>
      <c r="I11" s="87">
        <f t="shared" si="0"/>
        <v>19761714000</v>
      </c>
      <c r="J11" s="17"/>
      <c r="K11" s="87">
        <v>40000000</v>
      </c>
      <c r="L11" s="260"/>
      <c r="M11" s="87">
        <v>161553006000</v>
      </c>
      <c r="N11" s="260"/>
      <c r="O11" s="87">
        <v>141791292000</v>
      </c>
      <c r="P11" s="17"/>
      <c r="Q11" s="87">
        <f t="shared" si="1"/>
        <v>19761714000</v>
      </c>
      <c r="R11" s="87"/>
      <c r="S11" s="87"/>
      <c r="T11" s="200"/>
      <c r="U11" s="179"/>
      <c r="V11" s="66"/>
      <c r="W11" s="66"/>
      <c r="X11" s="66"/>
      <c r="Y11" s="65"/>
      <c r="Z11" s="218"/>
      <c r="AA11" s="179"/>
      <c r="AB11" s="221"/>
      <c r="AC11" s="197"/>
      <c r="AD11" s="197"/>
      <c r="AE11" s="179"/>
      <c r="AF11" s="179"/>
      <c r="AG11" s="197"/>
    </row>
    <row r="12" spans="1:33" s="55" customFormat="1" ht="40.5" customHeight="1" x14ac:dyDescent="0.65">
      <c r="A12" s="142" t="s">
        <v>66</v>
      </c>
      <c r="B12" s="1"/>
      <c r="C12" s="139">
        <v>50000000</v>
      </c>
      <c r="D12" s="17"/>
      <c r="E12" s="139">
        <v>495036900000</v>
      </c>
      <c r="F12" s="260"/>
      <c r="G12" s="139">
        <v>500504175000</v>
      </c>
      <c r="H12" s="17"/>
      <c r="I12" s="87">
        <f t="shared" si="0"/>
        <v>-5467275000</v>
      </c>
      <c r="J12" s="17"/>
      <c r="K12" s="87">
        <v>50000000</v>
      </c>
      <c r="L12" s="260"/>
      <c r="M12" s="87">
        <v>495036900000</v>
      </c>
      <c r="N12" s="260"/>
      <c r="O12" s="87">
        <v>500504175000</v>
      </c>
      <c r="P12" s="17"/>
      <c r="Q12" s="87">
        <f t="shared" si="1"/>
        <v>-5467275000</v>
      </c>
      <c r="R12" s="87"/>
      <c r="S12" s="87"/>
      <c r="T12" s="200"/>
      <c r="U12" s="179"/>
      <c r="V12" s="66"/>
      <c r="W12" s="66"/>
      <c r="X12" s="66"/>
      <c r="Y12" s="65"/>
      <c r="Z12" s="218"/>
      <c r="AA12" s="179"/>
      <c r="AB12" s="221"/>
      <c r="AC12" s="197"/>
      <c r="AD12" s="197"/>
      <c r="AE12" s="179"/>
      <c r="AF12" s="179"/>
      <c r="AG12" s="197"/>
    </row>
    <row r="13" spans="1:33" s="55" customFormat="1" ht="40.5" customHeight="1" x14ac:dyDescent="0.65">
      <c r="A13" s="142" t="s">
        <v>140</v>
      </c>
      <c r="B13" s="1"/>
      <c r="C13" s="139">
        <v>7000000</v>
      </c>
      <c r="D13" s="17"/>
      <c r="E13" s="139">
        <v>32098868550</v>
      </c>
      <c r="F13" s="260"/>
      <c r="G13" s="139">
        <v>29948738400</v>
      </c>
      <c r="H13" s="17"/>
      <c r="I13" s="87">
        <f t="shared" si="0"/>
        <v>2150130150</v>
      </c>
      <c r="J13" s="17"/>
      <c r="K13" s="87">
        <v>7000000</v>
      </c>
      <c r="L13" s="260"/>
      <c r="M13" s="87">
        <v>32098868550</v>
      </c>
      <c r="N13" s="260"/>
      <c r="O13" s="87">
        <v>29948738400</v>
      </c>
      <c r="P13" s="17"/>
      <c r="Q13" s="87">
        <f t="shared" si="1"/>
        <v>2150130150</v>
      </c>
      <c r="R13" s="87"/>
      <c r="S13" s="87"/>
      <c r="T13" s="200"/>
      <c r="U13" s="179"/>
      <c r="V13" s="66"/>
      <c r="W13" s="66"/>
      <c r="X13" s="66"/>
      <c r="Y13" s="65"/>
      <c r="Z13" s="218"/>
      <c r="AA13" s="179"/>
      <c r="AB13" s="221"/>
      <c r="AC13" s="197"/>
      <c r="AD13" s="197"/>
      <c r="AE13" s="179"/>
      <c r="AF13" s="179"/>
      <c r="AG13" s="197"/>
    </row>
    <row r="14" spans="1:33" s="55" customFormat="1" ht="40.5" customHeight="1" x14ac:dyDescent="0.65">
      <c r="A14" s="142" t="s">
        <v>89</v>
      </c>
      <c r="B14" s="1"/>
      <c r="C14" s="139">
        <v>14000000</v>
      </c>
      <c r="D14" s="17"/>
      <c r="E14" s="139">
        <v>132486984000</v>
      </c>
      <c r="F14" s="260"/>
      <c r="G14" s="139">
        <v>132486984000</v>
      </c>
      <c r="H14" s="17"/>
      <c r="I14" s="87">
        <f t="shared" si="0"/>
        <v>0</v>
      </c>
      <c r="J14" s="17"/>
      <c r="K14" s="87">
        <v>14000000</v>
      </c>
      <c r="L14" s="260"/>
      <c r="M14" s="87">
        <v>132486984000</v>
      </c>
      <c r="N14" s="260"/>
      <c r="O14" s="87">
        <v>132486984000</v>
      </c>
      <c r="P14" s="17"/>
      <c r="Q14" s="87">
        <f t="shared" si="1"/>
        <v>0</v>
      </c>
      <c r="R14" s="87"/>
      <c r="S14" s="87"/>
      <c r="T14" s="200"/>
      <c r="U14" s="179"/>
      <c r="V14" s="66"/>
      <c r="W14" s="66"/>
      <c r="X14" s="66"/>
      <c r="Y14" s="65"/>
      <c r="Z14" s="218"/>
      <c r="AA14" s="179"/>
      <c r="AB14" s="221"/>
      <c r="AC14" s="197"/>
      <c r="AD14" s="197"/>
      <c r="AE14" s="179"/>
      <c r="AF14" s="179"/>
      <c r="AG14" s="197"/>
    </row>
    <row r="15" spans="1:33" s="55" customFormat="1" ht="40.5" customHeight="1" x14ac:dyDescent="0.65">
      <c r="A15" s="142" t="s">
        <v>130</v>
      </c>
      <c r="B15" s="1"/>
      <c r="C15" s="139">
        <v>17000000</v>
      </c>
      <c r="D15" s="17"/>
      <c r="E15" s="139">
        <v>123192616500</v>
      </c>
      <c r="F15" s="260"/>
      <c r="G15" s="139">
        <v>117447865488</v>
      </c>
      <c r="H15" s="17"/>
      <c r="I15" s="87">
        <f t="shared" si="0"/>
        <v>5744751012</v>
      </c>
      <c r="J15" s="17"/>
      <c r="K15" s="87">
        <v>17000000</v>
      </c>
      <c r="L15" s="260"/>
      <c r="M15" s="87">
        <v>123192616500</v>
      </c>
      <c r="N15" s="260"/>
      <c r="O15" s="87">
        <v>117447865488</v>
      </c>
      <c r="P15" s="17"/>
      <c r="Q15" s="87">
        <f t="shared" si="1"/>
        <v>5744751012</v>
      </c>
      <c r="R15" s="87"/>
      <c r="S15" s="87"/>
      <c r="T15" s="200"/>
      <c r="U15" s="179"/>
      <c r="V15" s="66"/>
      <c r="W15" s="66"/>
      <c r="X15" s="66"/>
      <c r="Y15" s="65"/>
      <c r="Z15" s="218"/>
      <c r="AA15" s="179"/>
      <c r="AB15" s="221"/>
      <c r="AC15" s="197"/>
      <c r="AD15" s="197"/>
      <c r="AE15" s="179"/>
      <c r="AF15" s="179"/>
      <c r="AG15" s="197"/>
    </row>
    <row r="16" spans="1:33" s="55" customFormat="1" ht="40.5" customHeight="1" x14ac:dyDescent="0.65">
      <c r="A16" s="261" t="s">
        <v>132</v>
      </c>
      <c r="B16" s="262"/>
      <c r="C16" s="263">
        <v>10000000</v>
      </c>
      <c r="D16" s="264"/>
      <c r="E16" s="263">
        <v>191454030000</v>
      </c>
      <c r="F16" s="265"/>
      <c r="G16" s="263">
        <v>179607252556</v>
      </c>
      <c r="H16" s="17"/>
      <c r="I16" s="87">
        <f t="shared" si="0"/>
        <v>11846777444</v>
      </c>
      <c r="J16" s="17"/>
      <c r="K16" s="87">
        <v>10000000</v>
      </c>
      <c r="L16" s="260"/>
      <c r="M16" s="87">
        <v>191454030000</v>
      </c>
      <c r="N16" s="260"/>
      <c r="O16" s="87">
        <v>179607252556</v>
      </c>
      <c r="P16" s="17"/>
      <c r="Q16" s="87">
        <f t="shared" si="1"/>
        <v>11846777444</v>
      </c>
      <c r="R16" s="87"/>
      <c r="S16" s="87"/>
      <c r="T16" s="200"/>
      <c r="U16" s="179"/>
      <c r="V16" s="66"/>
      <c r="W16" s="66"/>
      <c r="X16" s="66"/>
      <c r="Y16" s="65"/>
      <c r="Z16" s="218"/>
      <c r="AA16" s="179"/>
      <c r="AB16" s="221"/>
      <c r="AC16" s="197"/>
      <c r="AD16" s="197"/>
      <c r="AE16" s="179"/>
      <c r="AF16" s="179"/>
      <c r="AG16" s="197"/>
    </row>
    <row r="17" spans="1:33" s="55" customFormat="1" ht="40.5" customHeight="1" x14ac:dyDescent="0.65">
      <c r="A17" s="142" t="s">
        <v>157</v>
      </c>
      <c r="B17" s="1"/>
      <c r="C17" s="139">
        <v>2000000</v>
      </c>
      <c r="D17" s="17"/>
      <c r="E17" s="139">
        <v>82625436000</v>
      </c>
      <c r="F17" s="260"/>
      <c r="G17" s="139">
        <v>69305166002</v>
      </c>
      <c r="H17" s="17"/>
      <c r="I17" s="87">
        <f t="shared" si="0"/>
        <v>13320269998</v>
      </c>
      <c r="J17" s="17"/>
      <c r="K17" s="87">
        <v>2000000</v>
      </c>
      <c r="L17" s="260"/>
      <c r="M17" s="87">
        <v>82625436000</v>
      </c>
      <c r="N17" s="260"/>
      <c r="O17" s="87">
        <v>69305166002</v>
      </c>
      <c r="P17" s="17"/>
      <c r="Q17" s="87">
        <f t="shared" si="1"/>
        <v>13320269998</v>
      </c>
      <c r="R17" s="87"/>
      <c r="S17" s="87"/>
      <c r="T17" s="200"/>
      <c r="U17" s="179"/>
      <c r="V17" s="66"/>
      <c r="W17" s="66"/>
      <c r="X17" s="66"/>
      <c r="Y17" s="65"/>
      <c r="Z17" s="218"/>
      <c r="AA17" s="179"/>
      <c r="AB17" s="221"/>
      <c r="AC17" s="197"/>
      <c r="AD17" s="197"/>
      <c r="AE17" s="179"/>
      <c r="AF17" s="179"/>
      <c r="AG17" s="197"/>
    </row>
    <row r="18" spans="1:33" s="55" customFormat="1" ht="40.5" customHeight="1" x14ac:dyDescent="0.65">
      <c r="A18" s="142" t="s">
        <v>65</v>
      </c>
      <c r="B18" s="1"/>
      <c r="C18" s="139">
        <v>8000000</v>
      </c>
      <c r="D18" s="17"/>
      <c r="E18" s="139">
        <v>562632300000</v>
      </c>
      <c r="F18" s="260"/>
      <c r="G18" s="139">
        <v>518539647828</v>
      </c>
      <c r="H18" s="17"/>
      <c r="I18" s="87">
        <f t="shared" si="0"/>
        <v>44092652172</v>
      </c>
      <c r="J18" s="17"/>
      <c r="K18" s="87">
        <v>8000000</v>
      </c>
      <c r="L18" s="260"/>
      <c r="M18" s="87">
        <v>562632300000</v>
      </c>
      <c r="N18" s="260"/>
      <c r="O18" s="87">
        <v>518539647828</v>
      </c>
      <c r="P18" s="17"/>
      <c r="Q18" s="87">
        <f t="shared" si="1"/>
        <v>44092652172</v>
      </c>
      <c r="R18" s="87"/>
      <c r="S18" s="87"/>
      <c r="T18" s="200"/>
      <c r="U18" s="179"/>
      <c r="V18" s="66"/>
      <c r="W18" s="66"/>
      <c r="X18" s="66"/>
      <c r="Y18" s="65"/>
      <c r="Z18" s="218"/>
      <c r="AA18" s="179"/>
      <c r="AB18" s="221"/>
      <c r="AC18" s="197"/>
      <c r="AD18" s="197"/>
      <c r="AE18" s="179"/>
      <c r="AF18" s="179"/>
      <c r="AG18" s="197"/>
    </row>
    <row r="19" spans="1:33" s="55" customFormat="1" ht="40.5" customHeight="1" x14ac:dyDescent="0.65">
      <c r="A19" s="142" t="s">
        <v>152</v>
      </c>
      <c r="B19" s="1"/>
      <c r="C19" s="139">
        <v>8000000</v>
      </c>
      <c r="D19" s="17"/>
      <c r="E19" s="139">
        <v>340998912000</v>
      </c>
      <c r="F19" s="260"/>
      <c r="G19" s="139">
        <v>284480841743</v>
      </c>
      <c r="H19" s="17"/>
      <c r="I19" s="87">
        <f t="shared" si="0"/>
        <v>56518070257</v>
      </c>
      <c r="J19" s="17"/>
      <c r="K19" s="87">
        <v>8000000</v>
      </c>
      <c r="L19" s="260"/>
      <c r="M19" s="87">
        <v>340998912000</v>
      </c>
      <c r="N19" s="260"/>
      <c r="O19" s="87">
        <v>284480841743</v>
      </c>
      <c r="P19" s="17"/>
      <c r="Q19" s="87">
        <f t="shared" si="1"/>
        <v>56518070257</v>
      </c>
      <c r="R19" s="87"/>
      <c r="S19" s="87"/>
      <c r="T19" s="200"/>
      <c r="U19" s="179"/>
      <c r="V19" s="66"/>
      <c r="W19" s="66"/>
      <c r="X19" s="66"/>
      <c r="Y19" s="65"/>
      <c r="Z19" s="218"/>
      <c r="AA19" s="179"/>
      <c r="AB19" s="221"/>
      <c r="AC19" s="197"/>
      <c r="AD19" s="197"/>
      <c r="AE19" s="179"/>
      <c r="AF19" s="179"/>
      <c r="AG19" s="197"/>
    </row>
    <row r="20" spans="1:33" s="55" customFormat="1" ht="40.5" customHeight="1" x14ac:dyDescent="0.65">
      <c r="A20" s="142" t="s">
        <v>137</v>
      </c>
      <c r="B20" s="1"/>
      <c r="C20" s="139">
        <v>11600000</v>
      </c>
      <c r="D20" s="17"/>
      <c r="E20" s="139">
        <v>370836316800</v>
      </c>
      <c r="F20" s="260"/>
      <c r="G20" s="139">
        <v>334609449130</v>
      </c>
      <c r="H20" s="17"/>
      <c r="I20" s="87">
        <f t="shared" si="0"/>
        <v>36226867670</v>
      </c>
      <c r="J20" s="17"/>
      <c r="K20" s="87">
        <v>11600000</v>
      </c>
      <c r="L20" s="260"/>
      <c r="M20" s="87">
        <v>370836316800</v>
      </c>
      <c r="N20" s="260"/>
      <c r="O20" s="87">
        <v>334609449130</v>
      </c>
      <c r="P20" s="17"/>
      <c r="Q20" s="87">
        <f t="shared" si="1"/>
        <v>36226867670</v>
      </c>
      <c r="R20" s="87"/>
      <c r="S20" s="87"/>
      <c r="T20" s="200"/>
      <c r="U20" s="179"/>
      <c r="V20" s="66"/>
      <c r="W20" s="66"/>
      <c r="X20" s="66"/>
      <c r="Y20" s="65"/>
      <c r="Z20" s="218"/>
      <c r="AA20" s="179"/>
      <c r="AB20" s="221"/>
      <c r="AC20" s="197"/>
      <c r="AD20" s="197"/>
      <c r="AE20" s="179"/>
      <c r="AF20" s="179"/>
      <c r="AG20" s="197"/>
    </row>
    <row r="21" spans="1:33" s="55" customFormat="1" ht="40.5" customHeight="1" x14ac:dyDescent="0.65">
      <c r="A21" s="142" t="s">
        <v>156</v>
      </c>
      <c r="B21" s="1"/>
      <c r="C21" s="139">
        <v>1200000</v>
      </c>
      <c r="D21" s="17"/>
      <c r="E21" s="139">
        <v>2505006000</v>
      </c>
      <c r="F21" s="260"/>
      <c r="G21" s="139">
        <v>2693477874</v>
      </c>
      <c r="H21" s="17"/>
      <c r="I21" s="87">
        <f t="shared" si="0"/>
        <v>-188471874</v>
      </c>
      <c r="J21" s="17"/>
      <c r="K21" s="87">
        <v>1200000</v>
      </c>
      <c r="L21" s="260"/>
      <c r="M21" s="87">
        <v>2505006000</v>
      </c>
      <c r="N21" s="260"/>
      <c r="O21" s="87">
        <v>2693477874</v>
      </c>
      <c r="P21" s="17"/>
      <c r="Q21" s="87">
        <f t="shared" si="1"/>
        <v>-188471874</v>
      </c>
      <c r="R21" s="87"/>
      <c r="S21" s="87"/>
      <c r="T21" s="200"/>
      <c r="U21" s="179"/>
      <c r="V21" s="66"/>
      <c r="W21" s="66"/>
      <c r="X21" s="66"/>
      <c r="Y21" s="65"/>
      <c r="Z21" s="218"/>
      <c r="AA21" s="179"/>
      <c r="AB21" s="221"/>
      <c r="AC21" s="197"/>
      <c r="AD21" s="197"/>
      <c r="AE21" s="179"/>
      <c r="AF21" s="179"/>
      <c r="AG21" s="197"/>
    </row>
    <row r="22" spans="1:33" s="55" customFormat="1" ht="40.5" customHeight="1" x14ac:dyDescent="0.65">
      <c r="A22" s="142" t="s">
        <v>131</v>
      </c>
      <c r="B22" s="1"/>
      <c r="C22" s="139">
        <v>48000000</v>
      </c>
      <c r="D22" s="17"/>
      <c r="E22" s="139">
        <v>87937639200</v>
      </c>
      <c r="F22" s="260"/>
      <c r="G22" s="139">
        <v>75670604185</v>
      </c>
      <c r="H22" s="17"/>
      <c r="I22" s="87">
        <f t="shared" si="0"/>
        <v>12267035015</v>
      </c>
      <c r="J22" s="17"/>
      <c r="K22" s="87">
        <v>48000000</v>
      </c>
      <c r="L22" s="260"/>
      <c r="M22" s="87">
        <v>87937639200</v>
      </c>
      <c r="N22" s="260"/>
      <c r="O22" s="87">
        <v>75670604185</v>
      </c>
      <c r="P22" s="17"/>
      <c r="Q22" s="87">
        <f t="shared" si="1"/>
        <v>12267035015</v>
      </c>
      <c r="R22" s="87"/>
      <c r="S22" s="87"/>
      <c r="T22" s="200"/>
      <c r="U22" s="179"/>
      <c r="V22" s="66"/>
      <c r="W22" s="66"/>
      <c r="X22" s="66"/>
      <c r="Y22" s="65"/>
      <c r="Z22" s="218"/>
      <c r="AA22" s="179"/>
      <c r="AB22" s="221"/>
      <c r="AC22" s="197"/>
      <c r="AD22" s="197"/>
      <c r="AE22" s="179"/>
      <c r="AF22" s="179"/>
      <c r="AG22" s="197"/>
    </row>
    <row r="23" spans="1:33" s="55" customFormat="1" ht="40.5" customHeight="1" x14ac:dyDescent="0.65">
      <c r="A23" s="142" t="s">
        <v>79</v>
      </c>
      <c r="B23" s="1"/>
      <c r="C23" s="139">
        <v>12000001</v>
      </c>
      <c r="D23" s="17"/>
      <c r="E23" s="139">
        <v>76104474342</v>
      </c>
      <c r="F23" s="260"/>
      <c r="G23" s="139">
        <v>67396595602</v>
      </c>
      <c r="H23" s="17"/>
      <c r="I23" s="87">
        <f t="shared" si="0"/>
        <v>8707878740</v>
      </c>
      <c r="J23" s="17"/>
      <c r="K23" s="87">
        <v>12000001</v>
      </c>
      <c r="L23" s="260"/>
      <c r="M23" s="87">
        <v>76104474342</v>
      </c>
      <c r="N23" s="260"/>
      <c r="O23" s="87">
        <v>67396595602</v>
      </c>
      <c r="P23" s="17"/>
      <c r="Q23" s="87">
        <f t="shared" si="1"/>
        <v>8707878740</v>
      </c>
      <c r="R23" s="87"/>
      <c r="S23" s="87"/>
      <c r="T23" s="200"/>
      <c r="U23" s="179"/>
      <c r="V23" s="66"/>
      <c r="W23" s="66"/>
      <c r="X23" s="66"/>
      <c r="Y23" s="65"/>
      <c r="Z23" s="218"/>
      <c r="AA23" s="179"/>
      <c r="AB23" s="221"/>
      <c r="AC23" s="197"/>
      <c r="AD23" s="197"/>
      <c r="AE23" s="179"/>
      <c r="AF23" s="179"/>
      <c r="AG23" s="197"/>
    </row>
    <row r="24" spans="1:33" s="55" customFormat="1" ht="40.5" customHeight="1" x14ac:dyDescent="0.65">
      <c r="A24" s="142" t="s">
        <v>148</v>
      </c>
      <c r="B24" s="1"/>
      <c r="C24" s="139">
        <v>14000000</v>
      </c>
      <c r="D24" s="17"/>
      <c r="E24" s="139">
        <v>18342210600</v>
      </c>
      <c r="F24" s="260"/>
      <c r="G24" s="139">
        <v>19636463700</v>
      </c>
      <c r="H24" s="17"/>
      <c r="I24" s="87">
        <f t="shared" si="0"/>
        <v>-1294253100</v>
      </c>
      <c r="J24" s="17"/>
      <c r="K24" s="87">
        <v>14000000</v>
      </c>
      <c r="L24" s="260"/>
      <c r="M24" s="87">
        <v>18342210600</v>
      </c>
      <c r="N24" s="260"/>
      <c r="O24" s="87">
        <v>19636463700</v>
      </c>
      <c r="P24" s="17"/>
      <c r="Q24" s="87">
        <f t="shared" si="1"/>
        <v>-1294253100</v>
      </c>
      <c r="R24" s="87"/>
      <c r="S24" s="87"/>
      <c r="T24" s="200"/>
      <c r="U24" s="179"/>
      <c r="V24" s="66"/>
      <c r="W24" s="66"/>
      <c r="X24" s="66"/>
      <c r="Y24" s="65"/>
      <c r="Z24" s="218"/>
      <c r="AA24" s="179"/>
      <c r="AB24" s="221"/>
      <c r="AC24" s="197"/>
      <c r="AD24" s="197"/>
      <c r="AE24" s="179"/>
      <c r="AF24" s="179"/>
      <c r="AG24" s="197"/>
    </row>
    <row r="25" spans="1:33" s="55" customFormat="1" ht="40.5" customHeight="1" x14ac:dyDescent="0.65">
      <c r="A25" s="142" t="s">
        <v>68</v>
      </c>
      <c r="B25" s="1"/>
      <c r="C25" s="139">
        <v>18400000</v>
      </c>
      <c r="D25" s="17"/>
      <c r="E25" s="139">
        <v>83166994440</v>
      </c>
      <c r="F25" s="260"/>
      <c r="G25" s="139">
        <v>69261826306</v>
      </c>
      <c r="H25" s="17"/>
      <c r="I25" s="87">
        <f t="shared" si="0"/>
        <v>13905168134</v>
      </c>
      <c r="J25" s="17"/>
      <c r="K25" s="87">
        <v>18400000</v>
      </c>
      <c r="L25" s="260"/>
      <c r="M25" s="87">
        <v>83166994440</v>
      </c>
      <c r="N25" s="260"/>
      <c r="O25" s="87">
        <v>69261826306</v>
      </c>
      <c r="P25" s="17"/>
      <c r="Q25" s="87">
        <f t="shared" si="1"/>
        <v>13905168134</v>
      </c>
      <c r="R25" s="87"/>
      <c r="S25" s="87"/>
      <c r="T25" s="200"/>
      <c r="U25" s="179"/>
      <c r="V25" s="66"/>
      <c r="W25" s="66"/>
      <c r="X25" s="66"/>
      <c r="Y25" s="65"/>
      <c r="Z25" s="218"/>
      <c r="AA25" s="179"/>
      <c r="AB25" s="221"/>
      <c r="AC25" s="197"/>
      <c r="AD25" s="197"/>
      <c r="AE25" s="179"/>
      <c r="AF25" s="179"/>
      <c r="AG25" s="197"/>
    </row>
    <row r="26" spans="1:33" s="55" customFormat="1" ht="40.5" customHeight="1" x14ac:dyDescent="0.65">
      <c r="A26" s="142" t="s">
        <v>144</v>
      </c>
      <c r="B26" s="1"/>
      <c r="C26" s="139">
        <v>4000000</v>
      </c>
      <c r="D26" s="17"/>
      <c r="E26" s="139">
        <v>12481291800</v>
      </c>
      <c r="F26" s="260"/>
      <c r="G26" s="139">
        <v>11769552000</v>
      </c>
      <c r="H26" s="17"/>
      <c r="I26" s="87">
        <f t="shared" si="0"/>
        <v>711739800</v>
      </c>
      <c r="J26" s="17"/>
      <c r="K26" s="87">
        <v>4000000</v>
      </c>
      <c r="L26" s="260"/>
      <c r="M26" s="87">
        <v>12481291800</v>
      </c>
      <c r="N26" s="260"/>
      <c r="O26" s="87">
        <v>11769552000</v>
      </c>
      <c r="P26" s="17"/>
      <c r="Q26" s="87">
        <f t="shared" si="1"/>
        <v>711739800</v>
      </c>
      <c r="R26" s="87"/>
      <c r="S26" s="87"/>
      <c r="T26" s="200"/>
      <c r="U26" s="179"/>
      <c r="V26" s="66"/>
      <c r="W26" s="66"/>
      <c r="X26" s="66"/>
      <c r="Y26" s="65"/>
      <c r="Z26" s="218"/>
      <c r="AA26" s="179"/>
      <c r="AB26" s="221"/>
      <c r="AC26" s="197"/>
      <c r="AD26" s="197"/>
      <c r="AE26" s="179"/>
      <c r="AF26" s="179"/>
      <c r="AG26" s="197"/>
    </row>
    <row r="27" spans="1:33" s="55" customFormat="1" ht="40.5" customHeight="1" x14ac:dyDescent="0.65">
      <c r="A27" s="142" t="s">
        <v>78</v>
      </c>
      <c r="B27" s="1"/>
      <c r="C27" s="139">
        <v>45000000</v>
      </c>
      <c r="D27" s="17"/>
      <c r="E27" s="139">
        <v>71124277500</v>
      </c>
      <c r="F27" s="260"/>
      <c r="G27" s="139">
        <v>65890604250</v>
      </c>
      <c r="H27" s="17"/>
      <c r="I27" s="87">
        <f t="shared" si="0"/>
        <v>5233673250</v>
      </c>
      <c r="J27" s="17"/>
      <c r="K27" s="87">
        <v>45000000</v>
      </c>
      <c r="L27" s="260"/>
      <c r="M27" s="87">
        <v>71124277500</v>
      </c>
      <c r="N27" s="260"/>
      <c r="O27" s="87">
        <v>65890604250</v>
      </c>
      <c r="P27" s="17"/>
      <c r="Q27" s="87">
        <f t="shared" si="1"/>
        <v>5233673250</v>
      </c>
      <c r="R27" s="87"/>
      <c r="S27" s="87"/>
      <c r="T27" s="200"/>
      <c r="U27" s="179"/>
      <c r="V27" s="66"/>
      <c r="W27" s="66"/>
      <c r="X27" s="66"/>
      <c r="Y27" s="65"/>
      <c r="Z27" s="218"/>
      <c r="AA27" s="179"/>
      <c r="AB27" s="221"/>
      <c r="AC27" s="197"/>
      <c r="AD27" s="197"/>
      <c r="AE27" s="179"/>
      <c r="AF27" s="179"/>
      <c r="AG27" s="197"/>
    </row>
    <row r="28" spans="1:33" s="55" customFormat="1" ht="40.5" customHeight="1" x14ac:dyDescent="0.65">
      <c r="A28" s="142" t="s">
        <v>74</v>
      </c>
      <c r="B28" s="1"/>
      <c r="C28" s="139">
        <v>26000000</v>
      </c>
      <c r="D28" s="17"/>
      <c r="E28" s="139">
        <v>98315521200</v>
      </c>
      <c r="F28" s="260"/>
      <c r="G28" s="139">
        <v>77535900000</v>
      </c>
      <c r="H28" s="17"/>
      <c r="I28" s="87">
        <f t="shared" si="0"/>
        <v>20779621200</v>
      </c>
      <c r="J28" s="17"/>
      <c r="K28" s="87">
        <v>26000000</v>
      </c>
      <c r="L28" s="260"/>
      <c r="M28" s="87">
        <v>98315521200</v>
      </c>
      <c r="N28" s="260"/>
      <c r="O28" s="87">
        <v>77535900000</v>
      </c>
      <c r="P28" s="17"/>
      <c r="Q28" s="87">
        <f t="shared" si="1"/>
        <v>20779621200</v>
      </c>
      <c r="R28" s="87"/>
      <c r="S28" s="87"/>
      <c r="T28" s="200"/>
      <c r="U28" s="179"/>
      <c r="V28" s="66"/>
      <c r="W28" s="66"/>
      <c r="X28" s="66"/>
      <c r="Y28" s="65"/>
      <c r="Z28" s="218"/>
      <c r="AA28" s="179"/>
      <c r="AB28" s="221"/>
      <c r="AC28" s="197"/>
      <c r="AD28" s="197"/>
      <c r="AE28" s="179"/>
      <c r="AF28" s="179"/>
      <c r="AG28" s="197"/>
    </row>
    <row r="29" spans="1:33" s="55" customFormat="1" ht="40.5" customHeight="1" x14ac:dyDescent="0.65">
      <c r="A29" s="142" t="s">
        <v>146</v>
      </c>
      <c r="B29" s="1"/>
      <c r="C29" s="139">
        <v>9221374</v>
      </c>
      <c r="D29" s="17"/>
      <c r="E29" s="139">
        <v>39122651127</v>
      </c>
      <c r="F29" s="260"/>
      <c r="G29" s="139">
        <v>35401049356</v>
      </c>
      <c r="H29" s="17"/>
      <c r="I29" s="87">
        <f t="shared" si="0"/>
        <v>3721601771</v>
      </c>
      <c r="J29" s="17"/>
      <c r="K29" s="87">
        <v>9221374</v>
      </c>
      <c r="L29" s="260"/>
      <c r="M29" s="87">
        <v>39122651127</v>
      </c>
      <c r="N29" s="260"/>
      <c r="O29" s="87">
        <v>35401049356</v>
      </c>
      <c r="P29" s="17"/>
      <c r="Q29" s="87">
        <f t="shared" si="1"/>
        <v>3721601771</v>
      </c>
      <c r="R29" s="87"/>
      <c r="S29" s="87"/>
      <c r="T29" s="200"/>
      <c r="U29" s="179"/>
      <c r="V29" s="66"/>
      <c r="W29" s="66"/>
      <c r="X29" s="66"/>
      <c r="Y29" s="65"/>
      <c r="Z29" s="218"/>
      <c r="AA29" s="179"/>
      <c r="AB29" s="221"/>
      <c r="AC29" s="197"/>
      <c r="AD29" s="197"/>
      <c r="AE29" s="179"/>
      <c r="AF29" s="179"/>
      <c r="AG29" s="197"/>
    </row>
    <row r="30" spans="1:33" s="55" customFormat="1" ht="40.5" customHeight="1" x14ac:dyDescent="0.65">
      <c r="A30" s="142" t="s">
        <v>99</v>
      </c>
      <c r="B30" s="1"/>
      <c r="C30" s="139">
        <v>86400001</v>
      </c>
      <c r="D30" s="17"/>
      <c r="E30" s="139">
        <v>199083564864</v>
      </c>
      <c r="F30" s="260"/>
      <c r="G30" s="139">
        <v>206705075940</v>
      </c>
      <c r="H30" s="17"/>
      <c r="I30" s="87">
        <f t="shared" si="0"/>
        <v>-7621511076</v>
      </c>
      <c r="J30" s="17"/>
      <c r="K30" s="87">
        <v>86400001</v>
      </c>
      <c r="L30" s="260"/>
      <c r="M30" s="87">
        <v>199083564864</v>
      </c>
      <c r="N30" s="260"/>
      <c r="O30" s="87">
        <v>206705075940</v>
      </c>
      <c r="P30" s="17"/>
      <c r="Q30" s="87">
        <f t="shared" si="1"/>
        <v>-7621511076</v>
      </c>
      <c r="R30" s="87"/>
      <c r="S30" s="87"/>
      <c r="T30" s="200"/>
      <c r="U30" s="179"/>
      <c r="V30" s="66"/>
      <c r="W30" s="66"/>
      <c r="X30" s="66"/>
      <c r="Y30" s="65"/>
      <c r="Z30" s="218"/>
      <c r="AA30" s="179"/>
      <c r="AB30" s="221"/>
      <c r="AC30" s="197"/>
      <c r="AD30" s="197"/>
      <c r="AE30" s="179"/>
      <c r="AF30" s="179"/>
      <c r="AG30" s="197"/>
    </row>
    <row r="31" spans="1:33" s="55" customFormat="1" ht="40.5" customHeight="1" x14ac:dyDescent="0.65">
      <c r="A31" s="142" t="s">
        <v>100</v>
      </c>
      <c r="B31" s="1"/>
      <c r="C31" s="139">
        <v>9000000</v>
      </c>
      <c r="D31" s="17"/>
      <c r="E31" s="139">
        <v>39319647750</v>
      </c>
      <c r="F31" s="260"/>
      <c r="G31" s="139">
        <v>39945899250</v>
      </c>
      <c r="H31" s="17"/>
      <c r="I31" s="87">
        <f t="shared" si="0"/>
        <v>-626251500</v>
      </c>
      <c r="J31" s="17"/>
      <c r="K31" s="87">
        <v>9000000</v>
      </c>
      <c r="L31" s="260"/>
      <c r="M31" s="87">
        <v>39319647750</v>
      </c>
      <c r="N31" s="260"/>
      <c r="O31" s="87">
        <v>39945899250</v>
      </c>
      <c r="P31" s="17"/>
      <c r="Q31" s="87">
        <f t="shared" si="1"/>
        <v>-626251500</v>
      </c>
      <c r="R31" s="87"/>
      <c r="S31" s="87"/>
      <c r="T31" s="200"/>
      <c r="U31" s="179"/>
      <c r="V31" s="66"/>
      <c r="W31" s="66"/>
      <c r="X31" s="66"/>
      <c r="Y31" s="65"/>
      <c r="Z31" s="218"/>
      <c r="AA31" s="179"/>
      <c r="AB31" s="221"/>
      <c r="AC31" s="197"/>
      <c r="AD31" s="197"/>
      <c r="AE31" s="10"/>
      <c r="AF31" s="179"/>
      <c r="AG31" s="197"/>
    </row>
    <row r="32" spans="1:33" s="55" customFormat="1" ht="40.5" customHeight="1" x14ac:dyDescent="0.65">
      <c r="A32" s="142" t="s">
        <v>97</v>
      </c>
      <c r="B32" s="1"/>
      <c r="C32" s="139">
        <v>31000000</v>
      </c>
      <c r="D32" s="17"/>
      <c r="E32" s="139">
        <v>321098031000</v>
      </c>
      <c r="F32" s="260"/>
      <c r="G32" s="139">
        <v>283760640684</v>
      </c>
      <c r="H32" s="17"/>
      <c r="I32" s="87">
        <f t="shared" si="0"/>
        <v>37337390316</v>
      </c>
      <c r="J32" s="17"/>
      <c r="K32" s="87">
        <v>31000000</v>
      </c>
      <c r="L32" s="260"/>
      <c r="M32" s="87">
        <v>321098031000</v>
      </c>
      <c r="N32" s="260"/>
      <c r="O32" s="87">
        <v>283760640684</v>
      </c>
      <c r="P32" s="17"/>
      <c r="Q32" s="87">
        <f t="shared" si="1"/>
        <v>37337390316</v>
      </c>
      <c r="R32" s="87"/>
      <c r="S32" s="87"/>
      <c r="T32" s="200"/>
      <c r="U32" s="179"/>
      <c r="V32" s="66"/>
      <c r="W32" s="66"/>
      <c r="X32" s="66"/>
      <c r="Y32" s="65"/>
      <c r="Z32" s="218"/>
      <c r="AA32" s="179"/>
      <c r="AB32" s="221"/>
      <c r="AC32" s="197"/>
      <c r="AD32" s="197"/>
      <c r="AE32" s="10"/>
      <c r="AF32" s="179"/>
      <c r="AG32" s="197"/>
    </row>
    <row r="33" spans="1:33" s="55" customFormat="1" ht="40.5" customHeight="1" x14ac:dyDescent="0.65">
      <c r="A33" s="142" t="s">
        <v>155</v>
      </c>
      <c r="B33" s="1"/>
      <c r="C33" s="139">
        <v>48268099</v>
      </c>
      <c r="D33" s="17"/>
      <c r="E33" s="139">
        <v>136505671342</v>
      </c>
      <c r="F33" s="260"/>
      <c r="G33" s="139">
        <v>162899724208</v>
      </c>
      <c r="H33" s="17"/>
      <c r="I33" s="87">
        <f t="shared" si="0"/>
        <v>-26394052866</v>
      </c>
      <c r="J33" s="17"/>
      <c r="K33" s="87">
        <v>48268099</v>
      </c>
      <c r="L33" s="260"/>
      <c r="M33" s="87">
        <v>136505671342</v>
      </c>
      <c r="N33" s="260"/>
      <c r="O33" s="87">
        <v>162899724208</v>
      </c>
      <c r="P33" s="17"/>
      <c r="Q33" s="87">
        <f t="shared" si="1"/>
        <v>-26394052866</v>
      </c>
      <c r="R33" s="87"/>
      <c r="S33" s="87"/>
      <c r="T33" s="200"/>
      <c r="U33" s="179"/>
      <c r="V33" s="66"/>
      <c r="W33" s="66"/>
      <c r="X33" s="66"/>
      <c r="Y33" s="65"/>
      <c r="Z33" s="218"/>
      <c r="AA33" s="179"/>
      <c r="AB33" s="221"/>
      <c r="AC33" s="197"/>
      <c r="AD33" s="197"/>
      <c r="AE33" s="10"/>
      <c r="AF33" s="179"/>
      <c r="AG33" s="197"/>
    </row>
    <row r="34" spans="1:33" s="55" customFormat="1" ht="40.5" customHeight="1" x14ac:dyDescent="0.65">
      <c r="A34" s="142" t="s">
        <v>154</v>
      </c>
      <c r="B34" s="1"/>
      <c r="C34" s="139">
        <v>4885496</v>
      </c>
      <c r="D34" s="17"/>
      <c r="E34" s="139">
        <v>15870804412</v>
      </c>
      <c r="F34" s="260"/>
      <c r="G34" s="139">
        <v>13899094929</v>
      </c>
      <c r="H34" s="17"/>
      <c r="I34" s="87">
        <f t="shared" si="0"/>
        <v>1971709483</v>
      </c>
      <c r="J34" s="17"/>
      <c r="K34" s="87">
        <v>4885496</v>
      </c>
      <c r="L34" s="260"/>
      <c r="M34" s="87">
        <v>15870804412</v>
      </c>
      <c r="N34" s="260"/>
      <c r="O34" s="87">
        <v>13899094929</v>
      </c>
      <c r="P34" s="17"/>
      <c r="Q34" s="87">
        <f t="shared" si="1"/>
        <v>1971709483</v>
      </c>
      <c r="R34" s="87"/>
      <c r="S34" s="87"/>
      <c r="T34" s="200"/>
      <c r="U34" s="179"/>
      <c r="V34" s="66"/>
      <c r="W34" s="66"/>
      <c r="X34" s="66"/>
      <c r="Y34" s="65"/>
      <c r="Z34" s="218"/>
      <c r="AA34" s="179"/>
      <c r="AB34" s="221"/>
      <c r="AC34" s="197"/>
      <c r="AD34" s="197"/>
      <c r="AG34" s="197"/>
    </row>
    <row r="35" spans="1:33" ht="36.75" thickBot="1" x14ac:dyDescent="0.3">
      <c r="A35" s="143" t="s">
        <v>48</v>
      </c>
      <c r="B35" s="36"/>
      <c r="C35" s="99"/>
      <c r="D35" s="36"/>
      <c r="E35" s="253">
        <f>SUM(E9:E34)</f>
        <v>3971199431983</v>
      </c>
      <c r="F35" s="253">
        <f t="shared" ref="F35:H35" si="2">SUM(F9:F32)</f>
        <v>0</v>
      </c>
      <c r="G35" s="253">
        <f>SUM(G9:G34)</f>
        <v>3696026317487</v>
      </c>
      <c r="H35" s="253">
        <f t="shared" si="2"/>
        <v>0</v>
      </c>
      <c r="I35" s="253">
        <f>SUM(I9:I34)</f>
        <v>275173114496</v>
      </c>
      <c r="J35" s="253"/>
      <c r="K35" s="254"/>
      <c r="L35" s="253"/>
      <c r="M35" s="253">
        <f>SUM(M9:M34)</f>
        <v>3971199431983</v>
      </c>
      <c r="N35" s="253"/>
      <c r="O35" s="253">
        <f>SUM(O9:O34)</f>
        <v>3696026317487</v>
      </c>
      <c r="P35" s="253"/>
      <c r="Q35" s="253">
        <f>SUM(Q9:Q34)</f>
        <v>275173114496</v>
      </c>
      <c r="R35" s="233"/>
      <c r="S35" s="233"/>
      <c r="AA35" s="6"/>
    </row>
    <row r="36" spans="1:33" s="6" customFormat="1" ht="30.75" thickTop="1" x14ac:dyDescent="0.65">
      <c r="A36" s="142"/>
      <c r="C36" s="139"/>
      <c r="D36" s="17"/>
      <c r="E36" s="139"/>
      <c r="F36" s="17"/>
      <c r="G36" s="139"/>
      <c r="H36" s="17"/>
      <c r="I36" s="87"/>
      <c r="J36" s="17"/>
      <c r="K36" s="87"/>
      <c r="L36" s="17"/>
      <c r="M36" s="87"/>
      <c r="N36" s="17"/>
      <c r="O36" s="87"/>
      <c r="P36" s="17"/>
      <c r="Q36" s="87"/>
      <c r="R36" s="87"/>
      <c r="S36" s="87"/>
    </row>
    <row r="37" spans="1:33" s="6" customFormat="1" x14ac:dyDescent="0.65">
      <c r="A37" s="94"/>
      <c r="B37" s="94"/>
      <c r="C37" s="163"/>
      <c r="D37" s="94"/>
      <c r="E37" s="3"/>
      <c r="F37" s="1"/>
      <c r="G37" s="3"/>
      <c r="H37" s="1"/>
      <c r="I37" s="17"/>
      <c r="J37" s="94"/>
      <c r="K37" s="95"/>
      <c r="L37" s="94"/>
      <c r="M37" s="94"/>
      <c r="N37" s="94"/>
      <c r="O37" s="94"/>
      <c r="P37" s="94"/>
      <c r="V37" s="94"/>
      <c r="W37" s="94"/>
      <c r="X37" s="94"/>
      <c r="Y37" s="94"/>
      <c r="Z37" s="94"/>
      <c r="AA37" s="7"/>
    </row>
    <row r="38" spans="1:33" s="6" customFormat="1" x14ac:dyDescent="0.65">
      <c r="A38" s="94"/>
      <c r="B38" s="94"/>
      <c r="C38" s="163"/>
      <c r="D38" s="94"/>
      <c r="E38" s="3"/>
      <c r="F38" s="1"/>
      <c r="G38" s="3"/>
      <c r="H38" s="1"/>
      <c r="I38" s="17"/>
      <c r="J38" s="94"/>
      <c r="K38" s="95"/>
      <c r="L38" s="94"/>
      <c r="M38" s="94"/>
      <c r="N38" s="94"/>
      <c r="O38" s="94"/>
      <c r="P38" s="94"/>
      <c r="V38" s="94"/>
      <c r="W38" s="94"/>
      <c r="X38" s="94"/>
      <c r="Y38" s="94"/>
      <c r="Z38" s="94"/>
      <c r="AA38" s="7"/>
    </row>
    <row r="39" spans="1:33" s="6" customFormat="1" x14ac:dyDescent="0.65">
      <c r="A39" s="309"/>
      <c r="B39" s="309"/>
      <c r="C39" s="309"/>
      <c r="D39" s="309"/>
      <c r="E39" s="309"/>
      <c r="F39" s="309"/>
      <c r="G39" s="309"/>
      <c r="H39" s="36"/>
      <c r="I39" s="17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V39" s="94"/>
      <c r="W39" s="94"/>
      <c r="X39" s="94"/>
      <c r="Y39" s="94"/>
      <c r="Z39" s="94"/>
      <c r="AA39" s="7"/>
    </row>
    <row r="40" spans="1:33" s="6" customFormat="1" x14ac:dyDescent="0.65">
      <c r="A40" s="309"/>
      <c r="B40" s="309"/>
      <c r="C40" s="309"/>
      <c r="D40" s="309"/>
      <c r="E40" s="309"/>
      <c r="F40" s="309"/>
      <c r="G40" s="309"/>
      <c r="H40" s="36"/>
      <c r="I40" s="17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V40" s="94"/>
      <c r="W40" s="94"/>
      <c r="X40" s="94"/>
      <c r="Y40" s="94"/>
      <c r="Z40" s="94"/>
      <c r="AA40" s="7"/>
    </row>
    <row r="41" spans="1:33" s="6" customFormat="1" ht="33.75" x14ac:dyDescent="0.25">
      <c r="A41" s="94"/>
      <c r="B41" s="94"/>
      <c r="C41" s="57"/>
      <c r="D41" s="220"/>
      <c r="E41" s="220"/>
      <c r="F41" s="94"/>
      <c r="G41" s="220"/>
      <c r="H41" s="94"/>
      <c r="I41" s="100"/>
      <c r="J41" s="100"/>
      <c r="K41" s="100"/>
      <c r="L41" s="100"/>
      <c r="M41" s="100"/>
      <c r="N41" s="100"/>
      <c r="O41" s="100"/>
      <c r="P41" s="100"/>
      <c r="Q41" s="94"/>
      <c r="R41" s="94"/>
      <c r="S41" s="94"/>
      <c r="V41" s="94"/>
      <c r="W41" s="94"/>
      <c r="X41" s="94"/>
      <c r="Y41" s="94"/>
      <c r="Z41" s="94"/>
    </row>
    <row r="42" spans="1:33" s="6" customFormat="1" x14ac:dyDescent="0.25">
      <c r="A42" s="219"/>
      <c r="B42" s="36"/>
      <c r="C42" s="99"/>
      <c r="D42" s="36"/>
      <c r="E42" s="36"/>
      <c r="F42" s="36"/>
      <c r="G42" s="36"/>
      <c r="H42" s="100"/>
      <c r="I42" s="100"/>
      <c r="J42" s="100"/>
      <c r="K42" s="100"/>
      <c r="L42" s="100"/>
      <c r="M42" s="100"/>
      <c r="N42" s="100"/>
      <c r="O42" s="100"/>
      <c r="P42" s="100"/>
      <c r="U42" s="94"/>
      <c r="V42" s="94"/>
      <c r="W42" s="94"/>
      <c r="X42" s="94"/>
      <c r="Y42" s="94"/>
      <c r="Z42" s="7"/>
    </row>
    <row r="43" spans="1:33" s="6" customFormat="1" x14ac:dyDescent="0.25">
      <c r="A43" s="219"/>
      <c r="B43" s="36"/>
      <c r="C43" s="99"/>
      <c r="D43" s="36"/>
      <c r="E43" s="36"/>
      <c r="F43" s="36"/>
      <c r="G43" s="36"/>
      <c r="H43" s="100"/>
      <c r="I43" s="100"/>
      <c r="J43" s="100"/>
      <c r="K43" s="100"/>
      <c r="L43" s="100"/>
      <c r="M43" s="100"/>
      <c r="N43" s="100"/>
      <c r="O43" s="100"/>
      <c r="P43" s="100"/>
      <c r="U43" s="94"/>
      <c r="V43" s="94"/>
      <c r="W43" s="94"/>
      <c r="X43" s="94"/>
      <c r="Y43" s="94"/>
      <c r="Z43" s="7"/>
    </row>
    <row r="44" spans="1:33" s="6" customFormat="1" x14ac:dyDescent="0.25">
      <c r="A44" s="219"/>
      <c r="B44" s="36"/>
      <c r="C44" s="99"/>
      <c r="D44" s="36"/>
      <c r="E44" s="36"/>
      <c r="F44" s="36"/>
      <c r="G44" s="36"/>
      <c r="H44" s="101"/>
      <c r="I44" s="100"/>
      <c r="J44" s="100"/>
      <c r="K44" s="100"/>
      <c r="L44" s="100"/>
      <c r="M44" s="100"/>
      <c r="N44" s="100"/>
      <c r="O44" s="100"/>
      <c r="P44" s="101"/>
      <c r="U44" s="94"/>
      <c r="V44" s="94"/>
      <c r="W44" s="94"/>
      <c r="X44" s="94"/>
      <c r="Y44" s="94"/>
      <c r="Z44" s="7"/>
    </row>
    <row r="45" spans="1:33" x14ac:dyDescent="0.25">
      <c r="A45" s="219"/>
      <c r="B45" s="36"/>
      <c r="C45" s="99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94"/>
      <c r="R45" s="94"/>
      <c r="S45" s="94"/>
      <c r="T45" s="6"/>
      <c r="U45" s="94"/>
      <c r="Z45" s="7"/>
      <c r="AA45" s="94"/>
    </row>
    <row r="46" spans="1:33" x14ac:dyDescent="0.25">
      <c r="A46" s="219"/>
      <c r="B46" s="36"/>
      <c r="C46" s="99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94"/>
      <c r="R46" s="94"/>
      <c r="S46" s="94"/>
      <c r="T46" s="6"/>
      <c r="U46" s="94"/>
      <c r="Z46" s="7"/>
      <c r="AA46" s="94"/>
    </row>
    <row r="47" spans="1:33" x14ac:dyDescent="0.25">
      <c r="A47" s="219"/>
      <c r="B47" s="36"/>
      <c r="C47" s="99"/>
      <c r="D47" s="36"/>
      <c r="E47" s="36"/>
      <c r="F47" s="36"/>
      <c r="G47" s="36"/>
      <c r="H47" s="36"/>
      <c r="I47" s="36"/>
      <c r="J47" s="99"/>
      <c r="K47" s="36"/>
      <c r="L47" s="36"/>
      <c r="M47" s="36"/>
      <c r="N47" s="36"/>
      <c r="O47" s="36"/>
      <c r="P47" s="6"/>
      <c r="Q47" s="94"/>
      <c r="R47" s="94"/>
      <c r="S47" s="94"/>
      <c r="T47" s="6"/>
      <c r="U47" s="94"/>
      <c r="Z47" s="7"/>
      <c r="AA47" s="94"/>
    </row>
    <row r="48" spans="1:33" x14ac:dyDescent="0.25">
      <c r="A48" s="220"/>
      <c r="C48" s="163"/>
      <c r="E48" s="103"/>
      <c r="G48" s="36"/>
      <c r="H48" s="104"/>
      <c r="J48" s="102"/>
      <c r="K48" s="94"/>
      <c r="L48" s="103"/>
      <c r="N48" s="103"/>
      <c r="P48" s="105"/>
      <c r="Q48" s="94"/>
      <c r="R48" s="94"/>
      <c r="S48" s="94"/>
      <c r="T48" s="6"/>
      <c r="U48" s="94"/>
      <c r="Z48" s="7"/>
      <c r="AA48" s="94"/>
    </row>
    <row r="49" spans="1:27" x14ac:dyDescent="0.25">
      <c r="A49" s="219"/>
      <c r="B49" s="36"/>
      <c r="C49" s="99"/>
      <c r="D49" s="36"/>
      <c r="E49" s="36"/>
      <c r="F49" s="36"/>
      <c r="G49" s="36"/>
      <c r="H49" s="36"/>
      <c r="I49" s="36"/>
      <c r="J49" s="99"/>
      <c r="K49" s="36"/>
      <c r="L49" s="36"/>
      <c r="M49" s="36"/>
      <c r="N49" s="36"/>
      <c r="O49" s="36"/>
      <c r="P49" s="6"/>
      <c r="Q49" s="94"/>
      <c r="R49" s="94"/>
      <c r="S49" s="94"/>
      <c r="T49" s="6"/>
      <c r="U49" s="94"/>
      <c r="Z49" s="7"/>
      <c r="AA49" s="94"/>
    </row>
    <row r="50" spans="1:27" x14ac:dyDescent="0.25">
      <c r="A50" s="219"/>
      <c r="B50" s="36"/>
      <c r="C50" s="99"/>
      <c r="D50" s="36"/>
      <c r="E50" s="36"/>
      <c r="F50" s="36"/>
      <c r="G50" s="36"/>
      <c r="H50" s="36"/>
      <c r="I50" s="36"/>
      <c r="J50" s="99"/>
      <c r="K50" s="36"/>
      <c r="L50" s="36"/>
      <c r="M50" s="36"/>
      <c r="N50" s="36"/>
      <c r="O50" s="36"/>
      <c r="P50" s="6"/>
      <c r="Q50" s="94"/>
      <c r="R50" s="94"/>
      <c r="S50" s="94"/>
      <c r="T50" s="6"/>
      <c r="U50" s="94"/>
      <c r="Z50" s="7"/>
      <c r="AA50" s="94"/>
    </row>
    <row r="51" spans="1:27" x14ac:dyDescent="0.25">
      <c r="A51" s="219"/>
      <c r="B51" s="36"/>
      <c r="C51" s="99"/>
      <c r="D51" s="36"/>
      <c r="E51" s="36"/>
      <c r="F51" s="36"/>
      <c r="G51" s="36"/>
      <c r="H51" s="36"/>
      <c r="I51" s="36"/>
      <c r="J51" s="99"/>
      <c r="K51" s="36"/>
      <c r="L51" s="36"/>
      <c r="M51" s="36"/>
      <c r="N51" s="36"/>
      <c r="O51" s="36"/>
      <c r="P51" s="6"/>
      <c r="Q51" s="94"/>
      <c r="R51" s="94"/>
      <c r="S51" s="94"/>
      <c r="T51" s="6"/>
      <c r="U51" s="94"/>
      <c r="Z51" s="7"/>
      <c r="AA51" s="94"/>
    </row>
    <row r="52" spans="1:27" x14ac:dyDescent="0.25">
      <c r="A52" s="219"/>
      <c r="B52" s="36"/>
      <c r="C52" s="99"/>
      <c r="D52" s="36"/>
      <c r="E52" s="36"/>
      <c r="F52" s="36"/>
      <c r="G52" s="36"/>
      <c r="H52" s="36"/>
      <c r="I52" s="36"/>
      <c r="J52" s="99"/>
      <c r="K52" s="36"/>
      <c r="L52" s="36"/>
      <c r="M52" s="36"/>
      <c r="N52" s="36"/>
      <c r="O52" s="36"/>
      <c r="P52" s="6"/>
      <c r="Q52" s="94"/>
      <c r="R52" s="94"/>
      <c r="S52" s="94"/>
      <c r="T52" s="6"/>
      <c r="U52" s="94"/>
      <c r="Z52" s="7"/>
      <c r="AA52" s="94"/>
    </row>
    <row r="53" spans="1:27" x14ac:dyDescent="0.25">
      <c r="A53" s="219"/>
      <c r="B53" s="36"/>
      <c r="C53" s="99"/>
      <c r="D53" s="36"/>
      <c r="E53" s="36"/>
      <c r="F53" s="36"/>
      <c r="G53" s="36"/>
      <c r="H53" s="36"/>
      <c r="I53" s="36"/>
      <c r="J53" s="99"/>
      <c r="K53" s="36"/>
      <c r="L53" s="36"/>
      <c r="M53" s="36"/>
      <c r="N53" s="36"/>
      <c r="O53" s="36"/>
      <c r="P53" s="6"/>
      <c r="Q53" s="94"/>
      <c r="R53" s="94"/>
      <c r="S53" s="94"/>
      <c r="T53" s="6"/>
      <c r="U53" s="94"/>
      <c r="Z53" s="7"/>
      <c r="AA53" s="94"/>
    </row>
    <row r="54" spans="1:27" x14ac:dyDescent="0.25">
      <c r="A54" s="219"/>
      <c r="B54" s="36"/>
      <c r="C54" s="99"/>
      <c r="D54" s="36"/>
      <c r="E54" s="36"/>
      <c r="F54" s="36"/>
      <c r="G54" s="36"/>
      <c r="H54" s="36"/>
      <c r="I54" s="36"/>
      <c r="J54" s="99"/>
      <c r="K54" s="36"/>
      <c r="L54" s="36"/>
      <c r="M54" s="36"/>
      <c r="N54" s="36"/>
      <c r="O54" s="36"/>
      <c r="P54" s="6"/>
      <c r="Q54" s="94"/>
      <c r="R54" s="94"/>
      <c r="S54" s="94"/>
      <c r="T54" s="6"/>
      <c r="U54" s="94"/>
      <c r="Z54" s="7"/>
      <c r="AA54" s="94"/>
    </row>
    <row r="55" spans="1:27" x14ac:dyDescent="0.25">
      <c r="A55" s="220"/>
      <c r="G55" s="36"/>
      <c r="J55" s="95"/>
      <c r="K55" s="94"/>
      <c r="P55" s="6"/>
      <c r="Q55" s="94"/>
      <c r="R55" s="94"/>
      <c r="S55" s="94"/>
      <c r="T55" s="6"/>
      <c r="U55" s="94"/>
      <c r="Z55" s="7"/>
      <c r="AA55" s="94"/>
    </row>
    <row r="56" spans="1:27" x14ac:dyDescent="0.25">
      <c r="A56" s="220"/>
      <c r="G56" s="36"/>
      <c r="J56" s="95"/>
      <c r="K56" s="94"/>
      <c r="P56" s="6"/>
      <c r="Q56" s="94"/>
      <c r="R56" s="94"/>
      <c r="S56" s="94"/>
      <c r="T56" s="6"/>
      <c r="U56" s="94"/>
      <c r="Z56" s="7"/>
      <c r="AA56" s="94"/>
    </row>
    <row r="57" spans="1:27" x14ac:dyDescent="0.25">
      <c r="A57" s="220"/>
      <c r="G57" s="36"/>
      <c r="J57" s="95"/>
      <c r="K57" s="94"/>
      <c r="P57" s="6"/>
      <c r="Q57" s="94"/>
      <c r="R57" s="94"/>
      <c r="S57" s="94"/>
      <c r="T57" s="6"/>
      <c r="U57" s="94"/>
      <c r="Z57" s="7"/>
      <c r="AA57" s="94"/>
    </row>
    <row r="58" spans="1:27" x14ac:dyDescent="0.25">
      <c r="A58" s="220"/>
      <c r="G58" s="36"/>
      <c r="J58" s="95"/>
      <c r="K58" s="94"/>
      <c r="P58" s="6"/>
      <c r="Q58" s="94"/>
      <c r="R58" s="94"/>
      <c r="S58" s="94"/>
      <c r="T58" s="6"/>
      <c r="U58" s="94"/>
      <c r="Z58" s="7"/>
      <c r="AA58" s="94"/>
    </row>
    <row r="59" spans="1:27" x14ac:dyDescent="0.25">
      <c r="A59" s="220"/>
      <c r="G59" s="36"/>
      <c r="J59" s="95"/>
      <c r="K59" s="94"/>
      <c r="P59" s="6"/>
      <c r="Q59" s="94"/>
      <c r="R59" s="94"/>
      <c r="S59" s="94"/>
      <c r="T59" s="6"/>
      <c r="U59" s="94"/>
      <c r="Z59" s="7"/>
      <c r="AA59" s="94"/>
    </row>
    <row r="60" spans="1:27" x14ac:dyDescent="0.25">
      <c r="A60" s="220"/>
      <c r="G60" s="36"/>
      <c r="J60" s="95"/>
      <c r="K60" s="94"/>
      <c r="P60" s="6"/>
      <c r="Q60" s="94"/>
      <c r="R60" s="94"/>
      <c r="S60" s="94"/>
      <c r="T60" s="6"/>
      <c r="U60" s="94"/>
      <c r="Z60" s="7"/>
      <c r="AA60" s="94"/>
    </row>
    <row r="61" spans="1:27" x14ac:dyDescent="0.25">
      <c r="A61" s="220"/>
      <c r="G61" s="36"/>
      <c r="J61" s="95"/>
      <c r="K61" s="94"/>
      <c r="P61" s="6"/>
      <c r="Q61" s="94"/>
      <c r="R61" s="94"/>
      <c r="S61" s="94"/>
      <c r="T61" s="6"/>
      <c r="U61" s="94"/>
      <c r="Z61" s="7"/>
      <c r="AA61" s="94"/>
    </row>
    <row r="62" spans="1:27" x14ac:dyDescent="0.25">
      <c r="A62" s="220"/>
      <c r="G62" s="36"/>
      <c r="J62" s="95"/>
      <c r="K62" s="94"/>
      <c r="P62" s="6"/>
      <c r="Q62" s="94"/>
      <c r="R62" s="94"/>
      <c r="S62" s="94"/>
      <c r="T62" s="6"/>
      <c r="U62" s="94"/>
      <c r="Z62" s="7"/>
      <c r="AA62" s="94"/>
    </row>
    <row r="63" spans="1:27" x14ac:dyDescent="0.25">
      <c r="A63" s="220"/>
      <c r="E63" s="224"/>
      <c r="G63" s="36"/>
      <c r="J63" s="95"/>
      <c r="K63" s="94"/>
      <c r="P63" s="6"/>
      <c r="Q63" s="94"/>
      <c r="R63" s="94"/>
      <c r="S63" s="94"/>
      <c r="T63" s="6"/>
      <c r="U63" s="94"/>
      <c r="Z63" s="7"/>
      <c r="AA63" s="94"/>
    </row>
    <row r="64" spans="1:27" x14ac:dyDescent="0.25">
      <c r="A64" s="220"/>
      <c r="G64" s="36"/>
      <c r="J64" s="95"/>
      <c r="K64" s="94"/>
      <c r="P64" s="6"/>
      <c r="Q64" s="94"/>
      <c r="R64" s="94"/>
      <c r="S64" s="94"/>
      <c r="T64" s="6"/>
      <c r="U64" s="94"/>
      <c r="Z64" s="7"/>
      <c r="AA64" s="94"/>
    </row>
    <row r="65" spans="1:7" x14ac:dyDescent="0.25">
      <c r="A65" s="220"/>
      <c r="D65" s="95"/>
      <c r="E65" s="95"/>
      <c r="G65" s="36"/>
    </row>
    <row r="66" spans="1:7" x14ac:dyDescent="0.25">
      <c r="A66" s="220"/>
      <c r="D66" s="95"/>
      <c r="E66" s="95"/>
      <c r="G66" s="36"/>
    </row>
    <row r="67" spans="1:7" x14ac:dyDescent="0.25">
      <c r="A67" s="220"/>
      <c r="D67" s="95"/>
      <c r="E67" s="95"/>
      <c r="G67" s="36"/>
    </row>
    <row r="68" spans="1:7" x14ac:dyDescent="0.25">
      <c r="A68" s="225"/>
      <c r="D68" s="95"/>
      <c r="E68" s="95"/>
      <c r="G68" s="36"/>
    </row>
  </sheetData>
  <sortState xmlns:xlrd2="http://schemas.microsoft.com/office/spreadsheetml/2017/richdata2" ref="A9:Q16">
    <sortCondition descending="1" ref="Q9:Q16"/>
  </sortState>
  <mergeCells count="9">
    <mergeCell ref="A39:G40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Z75"/>
  <sheetViews>
    <sheetView rightToLeft="1" view="pageBreakPreview" topLeftCell="A13" zoomScale="40" zoomScaleNormal="40" zoomScaleSheetLayoutView="40" workbookViewId="0">
      <selection activeCell="W15" sqref="W15"/>
    </sheetView>
  </sheetViews>
  <sheetFormatPr defaultColWidth="9.140625" defaultRowHeight="36.75" x14ac:dyDescent="0.25"/>
  <cols>
    <col min="1" max="1" width="66.5703125" style="55" bestFit="1" customWidth="1"/>
    <col min="2" max="2" width="1" style="55" customWidth="1"/>
    <col min="3" max="3" width="41.5703125" style="67" bestFit="1" customWidth="1"/>
    <col min="4" max="4" width="1" style="55" customWidth="1"/>
    <col min="5" max="5" width="32" style="55" bestFit="1" customWidth="1"/>
    <col min="6" max="6" width="0.7109375" style="55" customWidth="1"/>
    <col min="7" max="7" width="42" style="55" bestFit="1" customWidth="1"/>
    <col min="8" max="8" width="1.140625" style="55" customWidth="1"/>
    <col min="9" max="9" width="41.140625" style="67" bestFit="1" customWidth="1"/>
    <col min="10" max="10" width="1.42578125" style="55" customWidth="1"/>
    <col min="11" max="11" width="33.7109375" style="55" bestFit="1" customWidth="1"/>
    <col min="12" max="12" width="0.7109375" style="55" customWidth="1"/>
    <col min="13" max="13" width="32.28515625" style="67" bestFit="1" customWidth="1"/>
    <col min="14" max="14" width="0.85546875" style="55" customWidth="1"/>
    <col min="15" max="15" width="33.42578125" style="55" bestFit="1" customWidth="1"/>
    <col min="16" max="16" width="1" style="55" customWidth="1"/>
    <col min="17" max="17" width="48.85546875" style="67" bestFit="1" customWidth="1"/>
    <col min="18" max="18" width="1" style="55" customWidth="1"/>
    <col min="19" max="19" width="28" style="55" bestFit="1" customWidth="1"/>
    <col min="20" max="20" width="1" style="55" customWidth="1"/>
    <col min="21" max="21" width="41.28515625" style="55" bestFit="1" customWidth="1"/>
    <col min="22" max="22" width="0.85546875" style="55" customWidth="1"/>
    <col min="23" max="23" width="44.42578125" style="55" bestFit="1" customWidth="1"/>
    <col min="24" max="24" width="1" style="55" customWidth="1"/>
    <col min="25" max="25" width="43.85546875" style="67" bestFit="1" customWidth="1"/>
    <col min="26" max="26" width="1.85546875" style="55" customWidth="1"/>
    <col min="27" max="27" width="25.85546875" style="55" customWidth="1"/>
    <col min="28" max="28" width="69.5703125" style="55" customWidth="1"/>
    <col min="29" max="29" width="31.28515625" style="55" customWidth="1"/>
    <col min="30" max="30" width="31.85546875" style="55" bestFit="1" customWidth="1"/>
    <col min="31" max="31" width="30.28515625" style="55" customWidth="1"/>
    <col min="32" max="32" width="42" style="55" bestFit="1" customWidth="1"/>
    <col min="33" max="34" width="30.28515625" style="55" customWidth="1"/>
    <col min="35" max="35" width="37" style="55" bestFit="1" customWidth="1"/>
    <col min="36" max="36" width="54.140625" style="56" bestFit="1" customWidth="1"/>
    <col min="37" max="46" width="54.140625" style="56" customWidth="1"/>
    <col min="47" max="47" width="42.28515625" style="179" customWidth="1"/>
    <col min="48" max="48" width="31.28515625" style="55" bestFit="1" customWidth="1"/>
    <col min="49" max="49" width="35.7109375" style="55" customWidth="1"/>
    <col min="50" max="50" width="32.5703125" style="55" customWidth="1"/>
    <col min="51" max="51" width="29.42578125" style="55" bestFit="1" customWidth="1"/>
    <col min="52" max="52" width="30.5703125" style="55" bestFit="1" customWidth="1"/>
    <col min="53" max="16384" width="9.140625" style="55"/>
  </cols>
  <sheetData>
    <row r="2" spans="1:52" ht="47.25" customHeight="1" x14ac:dyDescent="0.25">
      <c r="A2" s="277" t="s">
        <v>51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</row>
    <row r="3" spans="1:52" ht="47.25" customHeight="1" x14ac:dyDescent="0.25">
      <c r="A3" s="277" t="s">
        <v>69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</row>
    <row r="4" spans="1:52" ht="47.25" customHeight="1" x14ac:dyDescent="0.25">
      <c r="A4" s="277" t="s">
        <v>162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</row>
    <row r="5" spans="1:52" ht="47.25" customHeight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52" s="60" customFormat="1" ht="47.25" customHeight="1" x14ac:dyDescent="0.25">
      <c r="A6" s="58" t="s">
        <v>52</v>
      </c>
      <c r="B6" s="58"/>
      <c r="C6" s="59"/>
      <c r="D6" s="58"/>
      <c r="E6" s="58"/>
      <c r="F6" s="58"/>
      <c r="G6" s="58"/>
      <c r="H6" s="58"/>
      <c r="I6" s="59"/>
      <c r="J6" s="58"/>
      <c r="K6" s="58"/>
      <c r="L6" s="58"/>
      <c r="M6" s="59"/>
      <c r="N6" s="58"/>
      <c r="O6" s="58"/>
      <c r="P6" s="58"/>
      <c r="Q6" s="59"/>
      <c r="R6" s="58"/>
      <c r="S6" s="58"/>
      <c r="T6" s="58"/>
      <c r="U6" s="58"/>
      <c r="V6" s="58"/>
      <c r="W6" s="58"/>
      <c r="Y6" s="61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195"/>
    </row>
    <row r="7" spans="1:52" s="60" customFormat="1" ht="47.25" customHeight="1" x14ac:dyDescent="0.25">
      <c r="A7" s="58" t="s">
        <v>53</v>
      </c>
      <c r="B7" s="58"/>
      <c r="C7" s="59"/>
      <c r="D7" s="58"/>
      <c r="E7" s="140"/>
      <c r="F7" s="58"/>
      <c r="G7" s="58"/>
      <c r="H7" s="58"/>
      <c r="I7" s="59"/>
      <c r="J7" s="58"/>
      <c r="K7" s="58"/>
      <c r="L7" s="58"/>
      <c r="M7" s="59"/>
      <c r="N7" s="58"/>
      <c r="O7" s="58"/>
      <c r="P7" s="58"/>
      <c r="Q7" s="59"/>
      <c r="R7" s="58"/>
      <c r="S7" s="58"/>
      <c r="T7" s="58"/>
      <c r="U7" s="58"/>
      <c r="V7" s="58"/>
      <c r="W7" s="58"/>
      <c r="Y7" s="61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195"/>
    </row>
    <row r="9" spans="1:52" ht="40.5" customHeight="1" x14ac:dyDescent="0.25">
      <c r="A9" s="276" t="s">
        <v>1</v>
      </c>
      <c r="C9" s="275" t="s">
        <v>164</v>
      </c>
      <c r="D9" s="275" t="s">
        <v>72</v>
      </c>
      <c r="E9" s="275" t="s">
        <v>72</v>
      </c>
      <c r="F9" s="275" t="s">
        <v>72</v>
      </c>
      <c r="G9" s="275" t="s">
        <v>72</v>
      </c>
      <c r="I9" s="275" t="s">
        <v>2</v>
      </c>
      <c r="J9" s="275" t="s">
        <v>2</v>
      </c>
      <c r="K9" s="275" t="s">
        <v>2</v>
      </c>
      <c r="L9" s="275" t="s">
        <v>2</v>
      </c>
      <c r="M9" s="275" t="s">
        <v>2</v>
      </c>
      <c r="N9" s="275" t="s">
        <v>2</v>
      </c>
      <c r="O9" s="275" t="s">
        <v>2</v>
      </c>
      <c r="Q9" s="275" t="s">
        <v>163</v>
      </c>
      <c r="R9" s="275" t="s">
        <v>73</v>
      </c>
      <c r="S9" s="275" t="s">
        <v>73</v>
      </c>
      <c r="T9" s="275" t="s">
        <v>73</v>
      </c>
      <c r="U9" s="275" t="s">
        <v>73</v>
      </c>
      <c r="V9" s="275" t="s">
        <v>73</v>
      </c>
      <c r="W9" s="275" t="s">
        <v>73</v>
      </c>
      <c r="X9" s="275" t="s">
        <v>73</v>
      </c>
      <c r="Y9" s="275" t="s">
        <v>73</v>
      </c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</row>
    <row r="10" spans="1:52" ht="33.75" customHeight="1" x14ac:dyDescent="0.25">
      <c r="A10" s="276" t="s">
        <v>1</v>
      </c>
      <c r="C10" s="278" t="s">
        <v>4</v>
      </c>
      <c r="E10" s="278" t="s">
        <v>5</v>
      </c>
      <c r="G10" s="278" t="s">
        <v>6</v>
      </c>
      <c r="I10" s="276" t="s">
        <v>7</v>
      </c>
      <c r="J10" s="276" t="s">
        <v>7</v>
      </c>
      <c r="K10" s="276" t="s">
        <v>7</v>
      </c>
      <c r="M10" s="276" t="s">
        <v>8</v>
      </c>
      <c r="N10" s="276" t="s">
        <v>8</v>
      </c>
      <c r="O10" s="276" t="s">
        <v>8</v>
      </c>
      <c r="Q10" s="278" t="s">
        <v>4</v>
      </c>
      <c r="S10" s="278" t="s">
        <v>9</v>
      </c>
      <c r="U10" s="278" t="s">
        <v>5</v>
      </c>
      <c r="V10" s="278"/>
      <c r="W10" s="278" t="s">
        <v>6</v>
      </c>
      <c r="Y10" s="280" t="s">
        <v>10</v>
      </c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</row>
    <row r="11" spans="1:52" ht="60.75" customHeight="1" x14ac:dyDescent="0.9">
      <c r="A11" s="276" t="s">
        <v>1</v>
      </c>
      <c r="C11" s="279" t="s">
        <v>4</v>
      </c>
      <c r="E11" s="275" t="s">
        <v>5</v>
      </c>
      <c r="G11" s="275" t="s">
        <v>6</v>
      </c>
      <c r="I11" s="234" t="s">
        <v>4</v>
      </c>
      <c r="K11" s="234" t="s">
        <v>5</v>
      </c>
      <c r="M11" s="234" t="s">
        <v>4</v>
      </c>
      <c r="O11" s="234" t="s">
        <v>11</v>
      </c>
      <c r="Q11" s="275" t="s">
        <v>4</v>
      </c>
      <c r="S11" s="275" t="s">
        <v>9</v>
      </c>
      <c r="U11" s="275" t="s">
        <v>5</v>
      </c>
      <c r="V11" s="275"/>
      <c r="W11" s="275"/>
      <c r="Y11" s="281" t="s">
        <v>10</v>
      </c>
      <c r="AB11" s="141"/>
    </row>
    <row r="12" spans="1:52" ht="41.25" customHeight="1" x14ac:dyDescent="0.9">
      <c r="A12" s="141" t="s">
        <v>99</v>
      </c>
      <c r="B12" s="121"/>
      <c r="C12" s="33">
        <v>84000001</v>
      </c>
      <c r="D12" s="33"/>
      <c r="E12" s="33">
        <v>232335653191</v>
      </c>
      <c r="F12" s="33"/>
      <c r="G12" s="33">
        <v>201318984596.655</v>
      </c>
      <c r="H12" s="33"/>
      <c r="I12" s="33">
        <v>2400000</v>
      </c>
      <c r="J12" s="33"/>
      <c r="K12" s="33">
        <v>5386091344</v>
      </c>
      <c r="L12" s="33"/>
      <c r="M12" s="33">
        <v>0</v>
      </c>
      <c r="N12" s="33"/>
      <c r="O12" s="33">
        <v>0</v>
      </c>
      <c r="P12" s="33"/>
      <c r="Q12" s="33">
        <v>86400001</v>
      </c>
      <c r="R12" s="65"/>
      <c r="S12" s="33">
        <v>2318</v>
      </c>
      <c r="T12" s="33"/>
      <c r="U12" s="33">
        <v>237721744535</v>
      </c>
      <c r="V12" s="33"/>
      <c r="W12" s="33">
        <v>199083564864.20801</v>
      </c>
      <c r="X12" s="33"/>
      <c r="Y12" s="235">
        <f>W12/'جمع درآمدها'!$J$6</f>
        <v>4.7863098306590315E-2</v>
      </c>
      <c r="AA12" s="65"/>
      <c r="AB12" s="141"/>
      <c r="AC12" s="33"/>
      <c r="AD12" s="199"/>
      <c r="AE12" s="65"/>
      <c r="AF12" s="65"/>
      <c r="AG12" s="65"/>
      <c r="AH12" s="65"/>
      <c r="AI12" s="65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179"/>
      <c r="AU12" s="199"/>
      <c r="AV12" s="199"/>
      <c r="AW12" s="64"/>
      <c r="AX12" s="65"/>
      <c r="AY12" s="65"/>
      <c r="AZ12" s="65"/>
    </row>
    <row r="13" spans="1:52" ht="41.25" customHeight="1" x14ac:dyDescent="0.9">
      <c r="A13" s="141" t="s">
        <v>74</v>
      </c>
      <c r="B13" s="122"/>
      <c r="C13" s="33">
        <v>28800000</v>
      </c>
      <c r="D13" s="33"/>
      <c r="E13" s="33">
        <v>64263672723</v>
      </c>
      <c r="F13" s="33"/>
      <c r="G13" s="33">
        <v>85885920000</v>
      </c>
      <c r="H13" s="33"/>
      <c r="I13" s="33">
        <v>0</v>
      </c>
      <c r="J13" s="33"/>
      <c r="K13" s="33">
        <v>0</v>
      </c>
      <c r="L13" s="33"/>
      <c r="M13" s="33">
        <v>-2800000</v>
      </c>
      <c r="N13" s="33"/>
      <c r="O13" s="33">
        <v>8642270735</v>
      </c>
      <c r="P13" s="33"/>
      <c r="Q13" s="33">
        <v>26000000</v>
      </c>
      <c r="R13" s="65"/>
      <c r="S13" s="33">
        <v>3804</v>
      </c>
      <c r="T13" s="33"/>
      <c r="U13" s="33">
        <v>58015815653</v>
      </c>
      <c r="V13" s="33"/>
      <c r="W13" s="33">
        <v>98315521200</v>
      </c>
      <c r="X13" s="33"/>
      <c r="Y13" s="235">
        <f>W13/'جمع درآمدها'!$J$6</f>
        <v>2.3636734953329491E-2</v>
      </c>
      <c r="AA13" s="65"/>
      <c r="AB13" s="141"/>
      <c r="AC13" s="33"/>
      <c r="AD13" s="199"/>
      <c r="AE13" s="65"/>
      <c r="AF13" s="65"/>
      <c r="AG13" s="65"/>
      <c r="AH13" s="65"/>
      <c r="AI13" s="65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179"/>
      <c r="AU13" s="199"/>
      <c r="AV13" s="199"/>
      <c r="AW13" s="64"/>
      <c r="AX13" s="65"/>
      <c r="AY13" s="65"/>
      <c r="AZ13" s="65"/>
    </row>
    <row r="14" spans="1:52" ht="41.25" customHeight="1" x14ac:dyDescent="0.9">
      <c r="A14" s="141" t="s">
        <v>144</v>
      </c>
      <c r="B14" s="122"/>
      <c r="C14" s="33">
        <v>4000000</v>
      </c>
      <c r="D14" s="33"/>
      <c r="E14" s="33">
        <v>12200111079</v>
      </c>
      <c r="F14" s="33"/>
      <c r="G14" s="33">
        <v>11769552000</v>
      </c>
      <c r="H14" s="33"/>
      <c r="I14" s="33">
        <v>0</v>
      </c>
      <c r="J14" s="33"/>
      <c r="K14" s="33">
        <v>0</v>
      </c>
      <c r="L14" s="33"/>
      <c r="M14" s="33">
        <v>0</v>
      </c>
      <c r="N14" s="33"/>
      <c r="O14" s="33">
        <v>0</v>
      </c>
      <c r="P14" s="33"/>
      <c r="Q14" s="33">
        <v>4000000</v>
      </c>
      <c r="R14" s="65"/>
      <c r="S14" s="33">
        <v>3139</v>
      </c>
      <c r="T14" s="33"/>
      <c r="U14" s="33">
        <v>12200111079</v>
      </c>
      <c r="V14" s="33"/>
      <c r="W14" s="33">
        <v>12481291800</v>
      </c>
      <c r="X14" s="33"/>
      <c r="Y14" s="235">
        <f>W14/'جمع درآمدها'!$J$6</f>
        <v>3.0007162912926177E-3</v>
      </c>
      <c r="AA14" s="65"/>
      <c r="AB14" s="141"/>
      <c r="AC14" s="33"/>
      <c r="AD14" s="199"/>
      <c r="AE14" s="65"/>
      <c r="AF14" s="65"/>
      <c r="AG14" s="65"/>
      <c r="AH14" s="65"/>
      <c r="AI14" s="65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179"/>
      <c r="AU14" s="199"/>
      <c r="AV14" s="199"/>
      <c r="AW14" s="64"/>
      <c r="AX14" s="65"/>
      <c r="AY14" s="65"/>
      <c r="AZ14" s="65"/>
    </row>
    <row r="15" spans="1:52" ht="41.25" customHeight="1" x14ac:dyDescent="0.9">
      <c r="A15" s="141" t="s">
        <v>68</v>
      </c>
      <c r="B15" s="122"/>
      <c r="C15" s="33">
        <v>18000000</v>
      </c>
      <c r="D15" s="33"/>
      <c r="E15" s="33">
        <v>85349973422</v>
      </c>
      <c r="F15" s="33"/>
      <c r="G15" s="33">
        <v>67724626500</v>
      </c>
      <c r="H15" s="33"/>
      <c r="I15" s="33">
        <v>400000</v>
      </c>
      <c r="J15" s="33"/>
      <c r="K15" s="33">
        <v>1537199806</v>
      </c>
      <c r="L15" s="33"/>
      <c r="M15" s="33">
        <v>0</v>
      </c>
      <c r="N15" s="33"/>
      <c r="O15" s="33">
        <v>0</v>
      </c>
      <c r="P15" s="33"/>
      <c r="Q15" s="33">
        <v>18400000</v>
      </c>
      <c r="R15" s="65"/>
      <c r="S15" s="33">
        <v>4547</v>
      </c>
      <c r="T15" s="33"/>
      <c r="U15" s="33">
        <v>86887173228</v>
      </c>
      <c r="V15" s="33"/>
      <c r="W15" s="33">
        <v>83166994440</v>
      </c>
      <c r="X15" s="33"/>
      <c r="Y15" s="235">
        <f>W15/'جمع درآمدها'!$J$6</f>
        <v>1.9994769701157902E-2</v>
      </c>
      <c r="AA15" s="65"/>
      <c r="AB15" s="141"/>
      <c r="AC15" s="33"/>
      <c r="AD15" s="199"/>
      <c r="AE15" s="65"/>
      <c r="AF15" s="65"/>
      <c r="AG15" s="65"/>
      <c r="AH15" s="65"/>
      <c r="AI15" s="65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179"/>
      <c r="AU15" s="199"/>
      <c r="AV15" s="199"/>
      <c r="AW15" s="64"/>
      <c r="AX15" s="65"/>
      <c r="AY15" s="65"/>
      <c r="AZ15" s="65"/>
    </row>
    <row r="16" spans="1:52" ht="41.25" customHeight="1" x14ac:dyDescent="0.9">
      <c r="A16" s="141" t="s">
        <v>156</v>
      </c>
      <c r="B16" s="122"/>
      <c r="C16" s="33">
        <v>2400000</v>
      </c>
      <c r="D16" s="33"/>
      <c r="E16" s="33">
        <v>7268367170</v>
      </c>
      <c r="F16" s="33"/>
      <c r="G16" s="33">
        <v>5386955760</v>
      </c>
      <c r="H16" s="33"/>
      <c r="I16" s="33">
        <v>0</v>
      </c>
      <c r="J16" s="33"/>
      <c r="K16" s="33">
        <v>0</v>
      </c>
      <c r="L16" s="33"/>
      <c r="M16" s="33">
        <v>-1200000</v>
      </c>
      <c r="N16" s="33"/>
      <c r="O16" s="33">
        <v>2435820178</v>
      </c>
      <c r="P16" s="33"/>
      <c r="Q16" s="33">
        <v>1200000</v>
      </c>
      <c r="R16" s="65"/>
      <c r="S16" s="33">
        <v>2100</v>
      </c>
      <c r="T16" s="33"/>
      <c r="U16" s="33">
        <v>3634183582</v>
      </c>
      <c r="V16" s="33"/>
      <c r="W16" s="33">
        <v>2505006000</v>
      </c>
      <c r="X16" s="33"/>
      <c r="Y16" s="235">
        <f>W16/'جمع درآمدها'!$J$6</f>
        <v>6.0224634071817434E-4</v>
      </c>
      <c r="AA16" s="65"/>
      <c r="AB16" s="141"/>
      <c r="AC16" s="33"/>
      <c r="AD16" s="199"/>
      <c r="AE16" s="65"/>
      <c r="AF16" s="65"/>
      <c r="AG16" s="65"/>
      <c r="AH16" s="65"/>
      <c r="AI16" s="65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179"/>
      <c r="AU16" s="199"/>
      <c r="AV16" s="199"/>
      <c r="AW16" s="64"/>
      <c r="AX16" s="65"/>
      <c r="AY16" s="65"/>
      <c r="AZ16" s="65"/>
    </row>
    <row r="17" spans="1:52" ht="41.25" customHeight="1" x14ac:dyDescent="0.9">
      <c r="A17" s="141" t="s">
        <v>78</v>
      </c>
      <c r="B17" s="122"/>
      <c r="C17" s="33">
        <v>2700000</v>
      </c>
      <c r="D17" s="33"/>
      <c r="E17" s="33">
        <v>66447874123</v>
      </c>
      <c r="F17" s="33"/>
      <c r="G17" s="33">
        <v>65890604250</v>
      </c>
      <c r="H17" s="33"/>
      <c r="I17" s="33">
        <v>42300000</v>
      </c>
      <c r="J17" s="33"/>
      <c r="K17" s="33">
        <v>0</v>
      </c>
      <c r="L17" s="33"/>
      <c r="M17" s="33">
        <v>0</v>
      </c>
      <c r="N17" s="33"/>
      <c r="O17" s="33">
        <v>0</v>
      </c>
      <c r="P17" s="33"/>
      <c r="Q17" s="33">
        <v>45000000</v>
      </c>
      <c r="R17" s="65"/>
      <c r="S17" s="33">
        <v>1590</v>
      </c>
      <c r="T17" s="33"/>
      <c r="U17" s="33">
        <v>66447874123</v>
      </c>
      <c r="V17" s="33"/>
      <c r="W17" s="33">
        <v>71124277500</v>
      </c>
      <c r="X17" s="33"/>
      <c r="Y17" s="235">
        <f>W17/'جمع درآمدها'!$J$6</f>
        <v>1.7099494316819591E-2</v>
      </c>
      <c r="AA17" s="65"/>
      <c r="AB17" s="141"/>
      <c r="AC17" s="33"/>
      <c r="AD17" s="199"/>
      <c r="AE17" s="65"/>
      <c r="AF17" s="65"/>
      <c r="AG17" s="65"/>
      <c r="AH17" s="65"/>
      <c r="AI17" s="65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179"/>
      <c r="AU17" s="199"/>
      <c r="AV17" s="199"/>
      <c r="AW17" s="64"/>
      <c r="AX17" s="65"/>
      <c r="AY17" s="65"/>
      <c r="AZ17" s="65"/>
    </row>
    <row r="18" spans="1:52" ht="41.25" customHeight="1" x14ac:dyDescent="0.9">
      <c r="A18" s="141" t="s">
        <v>146</v>
      </c>
      <c r="B18" s="122"/>
      <c r="C18" s="33">
        <v>9221374</v>
      </c>
      <c r="D18" s="33"/>
      <c r="E18" s="33">
        <v>41132872895</v>
      </c>
      <c r="F18" s="33"/>
      <c r="G18" s="33">
        <v>35401049356.991402</v>
      </c>
      <c r="H18" s="33"/>
      <c r="I18" s="33">
        <v>0</v>
      </c>
      <c r="J18" s="33"/>
      <c r="K18" s="33">
        <v>0</v>
      </c>
      <c r="L18" s="33"/>
      <c r="M18" s="33">
        <v>0</v>
      </c>
      <c r="N18" s="33"/>
      <c r="O18" s="33">
        <v>0</v>
      </c>
      <c r="P18" s="33"/>
      <c r="Q18" s="33">
        <v>9221374</v>
      </c>
      <c r="R18" s="65"/>
      <c r="S18" s="33">
        <v>4268</v>
      </c>
      <c r="T18" s="33"/>
      <c r="U18" s="33">
        <v>41132872895</v>
      </c>
      <c r="V18" s="33"/>
      <c r="W18" s="33">
        <v>39122651127.819603</v>
      </c>
      <c r="X18" s="33"/>
      <c r="Y18" s="235">
        <f>W18/'جمع درآمدها'!$J$6</f>
        <v>9.4057553079406244E-3</v>
      </c>
      <c r="AA18" s="65"/>
      <c r="AB18" s="141"/>
      <c r="AC18" s="33"/>
      <c r="AD18" s="199"/>
      <c r="AE18" s="65"/>
      <c r="AF18" s="65"/>
      <c r="AG18" s="65"/>
      <c r="AH18" s="65"/>
      <c r="AI18" s="65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179"/>
      <c r="AU18" s="199"/>
      <c r="AV18" s="199"/>
      <c r="AW18" s="64"/>
      <c r="AX18" s="65"/>
      <c r="AY18" s="65"/>
      <c r="AZ18" s="65"/>
    </row>
    <row r="19" spans="1:52" ht="41.25" customHeight="1" x14ac:dyDescent="0.9">
      <c r="A19" s="141" t="s">
        <v>148</v>
      </c>
      <c r="B19" s="122"/>
      <c r="C19" s="33">
        <v>14000000</v>
      </c>
      <c r="D19" s="33"/>
      <c r="E19" s="33">
        <v>24710000000</v>
      </c>
      <c r="F19" s="33"/>
      <c r="G19" s="33">
        <v>19636463700</v>
      </c>
      <c r="H19" s="33"/>
      <c r="I19" s="33">
        <v>0</v>
      </c>
      <c r="J19" s="33"/>
      <c r="K19" s="33">
        <v>0</v>
      </c>
      <c r="L19" s="33"/>
      <c r="M19" s="33">
        <v>0</v>
      </c>
      <c r="N19" s="33"/>
      <c r="O19" s="33">
        <v>0</v>
      </c>
      <c r="P19" s="33"/>
      <c r="Q19" s="33">
        <v>14000000</v>
      </c>
      <c r="R19" s="65"/>
      <c r="S19" s="33">
        <v>1318</v>
      </c>
      <c r="T19" s="33"/>
      <c r="U19" s="33">
        <v>24710000000</v>
      </c>
      <c r="V19" s="33"/>
      <c r="W19" s="33">
        <v>18342210600</v>
      </c>
      <c r="X19" s="33"/>
      <c r="Y19" s="235">
        <f>W19/'جمع درآمدها'!$J$6</f>
        <v>4.4097815392586323E-3</v>
      </c>
      <c r="AA19" s="65"/>
      <c r="AB19" s="141"/>
      <c r="AC19" s="33"/>
      <c r="AD19" s="199"/>
      <c r="AE19" s="65"/>
      <c r="AF19" s="65"/>
      <c r="AG19" s="65"/>
      <c r="AH19" s="65"/>
      <c r="AI19" s="65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179"/>
      <c r="AU19" s="199"/>
      <c r="AV19" s="199"/>
      <c r="AW19" s="64"/>
      <c r="AX19" s="65"/>
      <c r="AY19" s="65"/>
      <c r="AZ19" s="65"/>
    </row>
    <row r="20" spans="1:52" ht="41.25" customHeight="1" x14ac:dyDescent="0.9">
      <c r="A20" s="141" t="s">
        <v>100</v>
      </c>
      <c r="B20" s="122"/>
      <c r="C20" s="33">
        <v>9000000</v>
      </c>
      <c r="D20" s="33"/>
      <c r="E20" s="33">
        <v>46303100982</v>
      </c>
      <c r="F20" s="33"/>
      <c r="G20" s="33">
        <v>39945899250</v>
      </c>
      <c r="H20" s="33"/>
      <c r="I20" s="33">
        <v>0</v>
      </c>
      <c r="J20" s="33"/>
      <c r="K20" s="33">
        <v>0</v>
      </c>
      <c r="L20" s="33"/>
      <c r="M20" s="33">
        <v>0</v>
      </c>
      <c r="N20" s="33"/>
      <c r="O20" s="33">
        <v>0</v>
      </c>
      <c r="P20" s="33"/>
      <c r="Q20" s="33">
        <v>9000000</v>
      </c>
      <c r="R20" s="65"/>
      <c r="S20" s="33">
        <v>4395</v>
      </c>
      <c r="T20" s="33"/>
      <c r="U20" s="33">
        <v>46303100982</v>
      </c>
      <c r="V20" s="33"/>
      <c r="W20" s="33">
        <v>39319647750</v>
      </c>
      <c r="X20" s="33"/>
      <c r="Y20" s="235">
        <f>W20/'جمع درآمدها'!$J$6</f>
        <v>9.4531166694870571E-3</v>
      </c>
      <c r="AA20" s="65"/>
      <c r="AB20" s="141"/>
      <c r="AC20" s="33"/>
      <c r="AD20" s="199"/>
      <c r="AE20" s="65"/>
      <c r="AF20" s="65"/>
      <c r="AG20" s="65"/>
      <c r="AH20" s="65"/>
      <c r="AI20" s="65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179"/>
      <c r="AU20" s="199"/>
      <c r="AV20" s="199"/>
      <c r="AW20" s="64"/>
      <c r="AX20" s="65"/>
      <c r="AY20" s="65"/>
      <c r="AZ20" s="65"/>
    </row>
    <row r="21" spans="1:52" ht="41.25" customHeight="1" x14ac:dyDescent="0.9">
      <c r="A21" s="141" t="s">
        <v>130</v>
      </c>
      <c r="B21" s="122"/>
      <c r="C21" s="33">
        <v>16000000</v>
      </c>
      <c r="D21" s="33"/>
      <c r="E21" s="33">
        <v>112202626319</v>
      </c>
      <c r="F21" s="33"/>
      <c r="G21" s="33">
        <v>110379312000</v>
      </c>
      <c r="H21" s="33"/>
      <c r="I21" s="33">
        <v>1000000</v>
      </c>
      <c r="J21" s="33"/>
      <c r="K21" s="33">
        <v>7068553488</v>
      </c>
      <c r="L21" s="33"/>
      <c r="M21" s="33">
        <v>0</v>
      </c>
      <c r="N21" s="33"/>
      <c r="O21" s="33">
        <v>0</v>
      </c>
      <c r="P21" s="33"/>
      <c r="Q21" s="33">
        <v>17000000</v>
      </c>
      <c r="R21" s="65"/>
      <c r="S21" s="33">
        <v>7290</v>
      </c>
      <c r="T21" s="33"/>
      <c r="U21" s="33">
        <v>119271179807</v>
      </c>
      <c r="V21" s="33"/>
      <c r="W21" s="33">
        <v>123192616500</v>
      </c>
      <c r="X21" s="33"/>
      <c r="Y21" s="235">
        <f>W21/'جمع درآمدها'!$J$6</f>
        <v>2.9617614684604502E-2</v>
      </c>
      <c r="AA21" s="65"/>
      <c r="AB21" s="141"/>
      <c r="AC21" s="33"/>
      <c r="AD21" s="199"/>
      <c r="AE21" s="65"/>
      <c r="AF21" s="65"/>
      <c r="AG21" s="65"/>
      <c r="AH21" s="65"/>
      <c r="AI21" s="65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179"/>
      <c r="AU21" s="199"/>
      <c r="AV21" s="199"/>
      <c r="AW21" s="64"/>
      <c r="AX21" s="65"/>
      <c r="AY21" s="65"/>
      <c r="AZ21" s="65"/>
    </row>
    <row r="22" spans="1:52" ht="41.25" customHeight="1" x14ac:dyDescent="0.9">
      <c r="A22" s="141" t="s">
        <v>85</v>
      </c>
      <c r="B22" s="122"/>
      <c r="C22" s="33">
        <v>7000000</v>
      </c>
      <c r="D22" s="33"/>
      <c r="E22" s="33">
        <v>128512396077</v>
      </c>
      <c r="F22" s="33"/>
      <c r="G22" s="33">
        <v>160946635500</v>
      </c>
      <c r="H22" s="33"/>
      <c r="I22" s="33">
        <v>1500000</v>
      </c>
      <c r="J22" s="33"/>
      <c r="K22" s="33">
        <v>35795437033</v>
      </c>
      <c r="L22" s="33"/>
      <c r="M22" s="33">
        <v>0</v>
      </c>
      <c r="N22" s="33"/>
      <c r="O22" s="33">
        <v>0</v>
      </c>
      <c r="P22" s="33"/>
      <c r="Q22" s="33">
        <v>8500000</v>
      </c>
      <c r="R22" s="65"/>
      <c r="S22" s="33">
        <v>25820</v>
      </c>
      <c r="T22" s="33"/>
      <c r="U22" s="33">
        <v>164307833110</v>
      </c>
      <c r="V22" s="33"/>
      <c r="W22" s="33">
        <v>218164153500</v>
      </c>
      <c r="X22" s="33"/>
      <c r="Y22" s="235">
        <f>W22/'جمع درآمدها'!$J$6</f>
        <v>5.2450398570403858E-2</v>
      </c>
      <c r="AA22" s="65"/>
      <c r="AB22" s="141"/>
      <c r="AC22" s="33"/>
      <c r="AD22" s="199"/>
      <c r="AE22" s="65"/>
      <c r="AF22" s="65"/>
      <c r="AG22" s="65"/>
      <c r="AH22" s="65"/>
      <c r="AI22" s="65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179"/>
      <c r="AU22" s="199"/>
      <c r="AV22" s="199"/>
      <c r="AW22" s="64"/>
      <c r="AX22" s="65"/>
      <c r="AY22" s="65"/>
      <c r="AZ22" s="65"/>
    </row>
    <row r="23" spans="1:52" ht="41.25" customHeight="1" x14ac:dyDescent="0.9">
      <c r="A23" s="141" t="s">
        <v>65</v>
      </c>
      <c r="B23" s="122"/>
      <c r="C23" s="33">
        <v>8100000</v>
      </c>
      <c r="D23" s="33"/>
      <c r="E23" s="33">
        <v>209119230540</v>
      </c>
      <c r="F23" s="33"/>
      <c r="G23" s="33">
        <v>523850433300</v>
      </c>
      <c r="H23" s="33"/>
      <c r="I23" s="33">
        <v>200000</v>
      </c>
      <c r="J23" s="33"/>
      <c r="K23" s="33">
        <v>14091082424</v>
      </c>
      <c r="L23" s="33"/>
      <c r="M23" s="33">
        <v>-300000</v>
      </c>
      <c r="N23" s="33"/>
      <c r="O23" s="33">
        <v>21070877904</v>
      </c>
      <c r="P23" s="33"/>
      <c r="Q23" s="33">
        <v>8000000</v>
      </c>
      <c r="R23" s="65"/>
      <c r="S23" s="33">
        <v>70750</v>
      </c>
      <c r="T23" s="33"/>
      <c r="U23" s="33">
        <v>215465156276</v>
      </c>
      <c r="V23" s="33"/>
      <c r="W23" s="33">
        <v>562632300000</v>
      </c>
      <c r="X23" s="33"/>
      <c r="Y23" s="235">
        <f>W23/'جمع درآمدها'!$J$6</f>
        <v>0.13526644001844709</v>
      </c>
      <c r="AA23" s="65"/>
      <c r="AB23" s="141"/>
      <c r="AC23" s="33"/>
      <c r="AD23" s="199"/>
      <c r="AE23" s="65"/>
      <c r="AF23" s="65"/>
      <c r="AG23" s="65"/>
      <c r="AH23" s="65"/>
      <c r="AI23" s="65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179"/>
      <c r="AU23" s="199"/>
      <c r="AV23" s="199"/>
      <c r="AW23" s="64"/>
      <c r="AX23" s="65"/>
      <c r="AY23" s="65"/>
      <c r="AZ23" s="65"/>
    </row>
    <row r="24" spans="1:52" ht="41.25" customHeight="1" x14ac:dyDescent="0.9">
      <c r="A24" s="141" t="s">
        <v>79</v>
      </c>
      <c r="B24" s="122"/>
      <c r="C24" s="33">
        <v>44177175</v>
      </c>
      <c r="D24" s="33"/>
      <c r="E24" s="33">
        <v>99906144968</v>
      </c>
      <c r="F24" s="33"/>
      <c r="G24" s="33">
        <v>248115912569.43799</v>
      </c>
      <c r="H24" s="33"/>
      <c r="I24" s="33">
        <v>0</v>
      </c>
      <c r="J24" s="33"/>
      <c r="K24" s="33">
        <v>0</v>
      </c>
      <c r="L24" s="33"/>
      <c r="M24" s="33">
        <v>-32177174</v>
      </c>
      <c r="N24" s="33"/>
      <c r="O24" s="33">
        <v>205008700288</v>
      </c>
      <c r="P24" s="33"/>
      <c r="Q24" s="33">
        <v>12000001</v>
      </c>
      <c r="R24" s="65"/>
      <c r="S24" s="33">
        <v>6380</v>
      </c>
      <c r="T24" s="33"/>
      <c r="U24" s="33">
        <v>27137856570</v>
      </c>
      <c r="V24" s="33"/>
      <c r="W24" s="33">
        <v>76104474342.039001</v>
      </c>
      <c r="X24" s="33"/>
      <c r="Y24" s="235">
        <f>W24/'جمع درآمدها'!$J$6</f>
        <v>1.8296818923696462E-2</v>
      </c>
      <c r="AA24" s="65"/>
      <c r="AB24" s="141"/>
      <c r="AC24" s="33"/>
      <c r="AD24" s="199"/>
      <c r="AE24" s="65"/>
      <c r="AF24" s="65"/>
      <c r="AG24" s="65"/>
      <c r="AH24" s="65"/>
      <c r="AI24" s="65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179"/>
      <c r="AU24" s="199"/>
      <c r="AV24" s="199"/>
      <c r="AW24" s="64"/>
      <c r="AX24" s="65"/>
      <c r="AY24" s="65"/>
      <c r="AZ24" s="65"/>
    </row>
    <row r="25" spans="1:52" ht="41.25" customHeight="1" x14ac:dyDescent="0.9">
      <c r="A25" s="141" t="s">
        <v>80</v>
      </c>
      <c r="B25" s="122"/>
      <c r="C25" s="33">
        <v>8500000</v>
      </c>
      <c r="D25" s="33"/>
      <c r="E25" s="33">
        <v>192511444390</v>
      </c>
      <c r="F25" s="33"/>
      <c r="G25" s="33">
        <v>302151438000</v>
      </c>
      <c r="H25" s="33"/>
      <c r="I25" s="33">
        <v>100000</v>
      </c>
      <c r="J25" s="33"/>
      <c r="K25" s="33">
        <v>3665466873</v>
      </c>
      <c r="L25" s="33"/>
      <c r="M25" s="33">
        <v>-600000</v>
      </c>
      <c r="N25" s="33"/>
      <c r="O25" s="33">
        <v>25413882430</v>
      </c>
      <c r="P25" s="33"/>
      <c r="Q25" s="33">
        <v>8000000</v>
      </c>
      <c r="R25" s="65"/>
      <c r="S25" s="33">
        <v>42880</v>
      </c>
      <c r="T25" s="33"/>
      <c r="U25" s="33">
        <v>182490150012</v>
      </c>
      <c r="V25" s="33"/>
      <c r="W25" s="33">
        <v>340998912000</v>
      </c>
      <c r="X25" s="33"/>
      <c r="Y25" s="235">
        <f>W25/'جمع درآمدها'!$J$6</f>
        <v>8.1981978063477193E-2</v>
      </c>
      <c r="AA25" s="65"/>
      <c r="AB25" s="141"/>
      <c r="AC25" s="33"/>
      <c r="AD25" s="199"/>
      <c r="AE25" s="65"/>
      <c r="AF25" s="65"/>
      <c r="AG25" s="65"/>
      <c r="AH25" s="65"/>
      <c r="AI25" s="65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179"/>
      <c r="AU25" s="199"/>
      <c r="AV25" s="199"/>
      <c r="AW25" s="64"/>
      <c r="AX25" s="65"/>
      <c r="AY25" s="65"/>
      <c r="AZ25" s="65"/>
    </row>
    <row r="26" spans="1:52" ht="41.25" customHeight="1" x14ac:dyDescent="0.9">
      <c r="A26" s="141" t="s">
        <v>140</v>
      </c>
      <c r="B26" s="122"/>
      <c r="C26" s="33">
        <v>7000000</v>
      </c>
      <c r="D26" s="33"/>
      <c r="E26" s="33">
        <v>26554189654</v>
      </c>
      <c r="F26" s="33"/>
      <c r="G26" s="33">
        <v>29948738400</v>
      </c>
      <c r="H26" s="33"/>
      <c r="I26" s="33">
        <v>0</v>
      </c>
      <c r="J26" s="33"/>
      <c r="K26" s="33">
        <v>0</v>
      </c>
      <c r="L26" s="33"/>
      <c r="M26" s="33">
        <v>0</v>
      </c>
      <c r="N26" s="33"/>
      <c r="O26" s="33">
        <v>0</v>
      </c>
      <c r="P26" s="33"/>
      <c r="Q26" s="33">
        <v>7000000</v>
      </c>
      <c r="R26" s="65"/>
      <c r="S26" s="33">
        <v>4613</v>
      </c>
      <c r="T26" s="33"/>
      <c r="U26" s="33">
        <v>26554189654</v>
      </c>
      <c r="V26" s="33"/>
      <c r="W26" s="33">
        <v>32098868550</v>
      </c>
      <c r="X26" s="33"/>
      <c r="Y26" s="235">
        <f>W26/'جمع درآمدها'!$J$6</f>
        <v>7.7171176937026065E-3</v>
      </c>
      <c r="AA26" s="65"/>
      <c r="AB26" s="141"/>
      <c r="AC26" s="33"/>
      <c r="AD26" s="199"/>
      <c r="AE26" s="65"/>
      <c r="AF26" s="65"/>
      <c r="AG26" s="65"/>
      <c r="AH26" s="65"/>
      <c r="AI26" s="65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179"/>
      <c r="AU26" s="199"/>
      <c r="AV26" s="199"/>
      <c r="AW26" s="64"/>
      <c r="AX26" s="65"/>
      <c r="AY26" s="65"/>
      <c r="AZ26" s="65"/>
    </row>
    <row r="27" spans="1:52" ht="41.25" customHeight="1" x14ac:dyDescent="0.9">
      <c r="A27" s="141" t="s">
        <v>137</v>
      </c>
      <c r="B27" s="122"/>
      <c r="C27" s="33">
        <v>11500000</v>
      </c>
      <c r="D27" s="33"/>
      <c r="E27" s="33">
        <v>382177498568</v>
      </c>
      <c r="F27" s="33"/>
      <c r="G27" s="33">
        <v>331515675000</v>
      </c>
      <c r="H27" s="33"/>
      <c r="I27" s="33">
        <v>200000</v>
      </c>
      <c r="J27" s="33"/>
      <c r="K27" s="33">
        <v>5978338350</v>
      </c>
      <c r="L27" s="33"/>
      <c r="M27" s="33">
        <v>-100000</v>
      </c>
      <c r="N27" s="33"/>
      <c r="O27" s="33">
        <v>3114358655</v>
      </c>
      <c r="P27" s="33"/>
      <c r="Q27" s="33">
        <v>11600000</v>
      </c>
      <c r="R27" s="65"/>
      <c r="S27" s="33">
        <v>32160</v>
      </c>
      <c r="T27" s="33"/>
      <c r="U27" s="33">
        <v>384838265662</v>
      </c>
      <c r="V27" s="33"/>
      <c r="W27" s="33">
        <v>370836316800</v>
      </c>
      <c r="X27" s="33"/>
      <c r="Y27" s="235">
        <f>W27/'جمع درآمدها'!$J$6</f>
        <v>8.9155401144031449E-2</v>
      </c>
      <c r="AA27" s="65"/>
      <c r="AB27" s="141"/>
      <c r="AC27" s="33"/>
      <c r="AD27" s="199"/>
      <c r="AE27" s="65"/>
      <c r="AF27" s="65"/>
      <c r="AG27" s="65"/>
      <c r="AH27" s="65"/>
      <c r="AI27" s="65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179"/>
      <c r="AU27" s="199"/>
      <c r="AV27" s="199"/>
      <c r="AW27" s="64"/>
      <c r="AX27" s="65"/>
      <c r="AY27" s="65"/>
      <c r="AZ27" s="65"/>
    </row>
    <row r="28" spans="1:52" ht="41.25" customHeight="1" x14ac:dyDescent="0.9">
      <c r="A28" s="141" t="s">
        <v>157</v>
      </c>
      <c r="B28" s="122"/>
      <c r="C28" s="33">
        <v>2700000</v>
      </c>
      <c r="D28" s="33"/>
      <c r="E28" s="33">
        <v>70516546317</v>
      </c>
      <c r="F28" s="33"/>
      <c r="G28" s="33">
        <v>93561974100</v>
      </c>
      <c r="H28" s="33"/>
      <c r="I28" s="146">
        <v>0</v>
      </c>
      <c r="J28" s="33"/>
      <c r="K28" s="33">
        <v>0</v>
      </c>
      <c r="L28" s="33"/>
      <c r="M28" s="33">
        <v>-700000</v>
      </c>
      <c r="N28" s="33"/>
      <c r="O28" s="33">
        <v>28234002237</v>
      </c>
      <c r="P28" s="33"/>
      <c r="Q28" s="33">
        <v>2000000</v>
      </c>
      <c r="R28" s="65"/>
      <c r="S28" s="33">
        <v>41560</v>
      </c>
      <c r="T28" s="33"/>
      <c r="U28" s="33">
        <v>52234478756</v>
      </c>
      <c r="V28" s="33"/>
      <c r="W28" s="33">
        <v>82625436000</v>
      </c>
      <c r="X28" s="33"/>
      <c r="Y28" s="235">
        <f>W28/'جمع درآمدها'!$J$6</f>
        <v>1.9864569777974069E-2</v>
      </c>
      <c r="AA28" s="65"/>
      <c r="AB28" s="141"/>
      <c r="AC28" s="33"/>
      <c r="AD28" s="199"/>
      <c r="AE28" s="65"/>
      <c r="AF28" s="65"/>
      <c r="AG28" s="65"/>
      <c r="AH28" s="65"/>
      <c r="AI28" s="65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179"/>
      <c r="AU28" s="199"/>
      <c r="AV28" s="199"/>
      <c r="AW28" s="64"/>
      <c r="AX28" s="65"/>
      <c r="AY28" s="65"/>
      <c r="AZ28" s="65"/>
    </row>
    <row r="29" spans="1:52" ht="41.25" customHeight="1" x14ac:dyDescent="0.9">
      <c r="A29" s="141" t="s">
        <v>133</v>
      </c>
      <c r="B29" s="122"/>
      <c r="C29" s="33">
        <v>11437500</v>
      </c>
      <c r="D29" s="33"/>
      <c r="E29" s="33">
        <v>42263541779</v>
      </c>
      <c r="F29" s="33"/>
      <c r="G29" s="33">
        <v>42589947993.75</v>
      </c>
      <c r="H29" s="33"/>
      <c r="I29" s="33">
        <v>4000000</v>
      </c>
      <c r="J29" s="33"/>
      <c r="K29" s="33">
        <v>15506376530</v>
      </c>
      <c r="L29" s="33"/>
      <c r="M29" s="33">
        <v>0</v>
      </c>
      <c r="N29" s="33"/>
      <c r="O29" s="33">
        <v>0</v>
      </c>
      <c r="P29" s="33"/>
      <c r="Q29" s="33">
        <v>15437500</v>
      </c>
      <c r="R29" s="65"/>
      <c r="S29" s="33">
        <v>3854</v>
      </c>
      <c r="T29" s="33"/>
      <c r="U29" s="33">
        <v>57769918309</v>
      </c>
      <c r="V29" s="33"/>
      <c r="W29" s="33">
        <v>59142123056.25</v>
      </c>
      <c r="X29" s="33"/>
      <c r="Y29" s="235">
        <f>W29/'جمع درآمدها'!$J$6</f>
        <v>1.4218779193714719E-2</v>
      </c>
      <c r="AA29" s="65"/>
      <c r="AB29" s="141"/>
      <c r="AC29" s="33"/>
      <c r="AD29" s="199"/>
      <c r="AE29" s="65"/>
      <c r="AF29" s="65"/>
      <c r="AG29" s="65"/>
      <c r="AH29" s="65"/>
      <c r="AI29" s="65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179"/>
      <c r="AU29" s="199"/>
      <c r="AV29" s="199"/>
      <c r="AW29" s="64"/>
      <c r="AX29" s="65"/>
      <c r="AY29" s="65"/>
      <c r="AZ29" s="65"/>
    </row>
    <row r="30" spans="1:52" ht="41.25" customHeight="1" x14ac:dyDescent="0.9">
      <c r="A30" s="141" t="s">
        <v>98</v>
      </c>
      <c r="B30" s="122"/>
      <c r="C30" s="33">
        <v>40000000</v>
      </c>
      <c r="D30" s="33"/>
      <c r="E30" s="33">
        <v>134891903407</v>
      </c>
      <c r="F30" s="33"/>
      <c r="G30" s="33">
        <v>141791292000</v>
      </c>
      <c r="H30" s="33"/>
      <c r="I30" s="33">
        <v>0</v>
      </c>
      <c r="J30" s="33"/>
      <c r="K30" s="33">
        <v>0</v>
      </c>
      <c r="L30" s="33"/>
      <c r="M30" s="33">
        <v>0</v>
      </c>
      <c r="N30" s="33"/>
      <c r="O30" s="33">
        <v>0</v>
      </c>
      <c r="P30" s="33"/>
      <c r="Q30" s="33">
        <v>40000000</v>
      </c>
      <c r="R30" s="65"/>
      <c r="S30" s="33">
        <v>4063</v>
      </c>
      <c r="T30" s="33"/>
      <c r="U30" s="33">
        <v>134891903407</v>
      </c>
      <c r="V30" s="33"/>
      <c r="W30" s="33">
        <v>161553006000</v>
      </c>
      <c r="X30" s="33"/>
      <c r="Y30" s="235">
        <f>W30/'جمع درآمدها'!$J$6</f>
        <v>3.8840109243459403E-2</v>
      </c>
      <c r="AA30" s="65"/>
      <c r="AB30" s="141"/>
      <c r="AC30" s="33"/>
      <c r="AD30" s="199"/>
      <c r="AE30" s="65"/>
      <c r="AF30" s="65"/>
      <c r="AG30" s="65"/>
      <c r="AH30" s="65"/>
      <c r="AI30" s="65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179"/>
      <c r="AU30" s="199"/>
      <c r="AV30" s="199"/>
      <c r="AW30" s="64"/>
      <c r="AX30" s="65"/>
      <c r="AY30" s="65"/>
      <c r="AZ30" s="65"/>
    </row>
    <row r="31" spans="1:52" ht="41.25" customHeight="1" x14ac:dyDescent="0.9">
      <c r="A31" s="141" t="s">
        <v>66</v>
      </c>
      <c r="B31" s="122"/>
      <c r="C31" s="33">
        <v>50000000</v>
      </c>
      <c r="D31" s="33"/>
      <c r="E31" s="33">
        <v>447047682844</v>
      </c>
      <c r="F31" s="33"/>
      <c r="G31" s="33">
        <v>500504175000</v>
      </c>
      <c r="H31" s="33"/>
      <c r="I31" s="33">
        <v>0</v>
      </c>
      <c r="J31" s="33"/>
      <c r="K31" s="33">
        <v>0</v>
      </c>
      <c r="L31" s="33"/>
      <c r="M31" s="33">
        <v>0</v>
      </c>
      <c r="N31" s="33"/>
      <c r="O31" s="33">
        <v>0</v>
      </c>
      <c r="P31" s="33"/>
      <c r="Q31" s="33">
        <v>50000000</v>
      </c>
      <c r="R31" s="65"/>
      <c r="S31" s="33">
        <v>9960</v>
      </c>
      <c r="T31" s="33"/>
      <c r="U31" s="33">
        <v>447047682844</v>
      </c>
      <c r="V31" s="33"/>
      <c r="W31" s="33">
        <v>495036900000</v>
      </c>
      <c r="X31" s="33"/>
      <c r="Y31" s="235">
        <f>W31/'جمع درآمدها'!$J$6</f>
        <v>0.11901534828478207</v>
      </c>
      <c r="AA31" s="65"/>
      <c r="AB31" s="141"/>
      <c r="AC31" s="33"/>
      <c r="AD31" s="199"/>
      <c r="AE31" s="65"/>
      <c r="AF31" s="65"/>
      <c r="AG31" s="65"/>
      <c r="AH31" s="65"/>
      <c r="AI31" s="65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179"/>
      <c r="AU31" s="199"/>
      <c r="AV31" s="199"/>
      <c r="AW31" s="64"/>
      <c r="AX31" s="65"/>
      <c r="AY31" s="65"/>
      <c r="AZ31" s="65"/>
    </row>
    <row r="32" spans="1:52" ht="41.25" customHeight="1" x14ac:dyDescent="0.9">
      <c r="A32" s="141" t="s">
        <v>89</v>
      </c>
      <c r="B32" s="122"/>
      <c r="C32" s="33">
        <v>14000000</v>
      </c>
      <c r="D32" s="33"/>
      <c r="E32" s="33">
        <v>120673405651</v>
      </c>
      <c r="F32" s="33"/>
      <c r="G32" s="33">
        <v>132486984000</v>
      </c>
      <c r="H32" s="33"/>
      <c r="I32" s="33">
        <v>0</v>
      </c>
      <c r="J32" s="33"/>
      <c r="K32" s="33">
        <v>0</v>
      </c>
      <c r="L32" s="33"/>
      <c r="M32" s="33">
        <v>0</v>
      </c>
      <c r="N32" s="33"/>
      <c r="O32" s="33">
        <v>0</v>
      </c>
      <c r="P32" s="33"/>
      <c r="Q32" s="33">
        <v>14000000</v>
      </c>
      <c r="R32" s="65"/>
      <c r="S32" s="33">
        <v>9520</v>
      </c>
      <c r="T32" s="33"/>
      <c r="U32" s="33">
        <v>120673405651</v>
      </c>
      <c r="V32" s="33"/>
      <c r="W32" s="33">
        <v>132486984000</v>
      </c>
      <c r="X32" s="33"/>
      <c r="Y32" s="235">
        <f>W32/'جمع درآمدها'!$J$6</f>
        <v>3.1852139797983445E-2</v>
      </c>
      <c r="AA32" s="65"/>
      <c r="AB32" s="141"/>
      <c r="AC32" s="33"/>
      <c r="AD32" s="199"/>
      <c r="AE32" s="65"/>
      <c r="AF32" s="65"/>
      <c r="AG32" s="65"/>
      <c r="AH32" s="65"/>
      <c r="AI32" s="65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179"/>
      <c r="AU32" s="199"/>
      <c r="AV32" s="199"/>
      <c r="AW32" s="64"/>
      <c r="AX32" s="65"/>
      <c r="AY32" s="65"/>
      <c r="AZ32" s="65"/>
    </row>
    <row r="33" spans="1:52" ht="41.25" customHeight="1" x14ac:dyDescent="0.9">
      <c r="A33" s="141" t="s">
        <v>131</v>
      </c>
      <c r="B33" s="122"/>
      <c r="C33" s="33">
        <v>46000000</v>
      </c>
      <c r="D33" s="33"/>
      <c r="E33" s="33">
        <v>74760205919</v>
      </c>
      <c r="F33" s="33"/>
      <c r="G33" s="33">
        <v>71973196200</v>
      </c>
      <c r="H33" s="33"/>
      <c r="I33" s="33">
        <v>2000000</v>
      </c>
      <c r="J33" s="33"/>
      <c r="K33" s="33">
        <v>3697407985</v>
      </c>
      <c r="L33" s="33"/>
      <c r="M33" s="33">
        <v>0</v>
      </c>
      <c r="N33" s="33"/>
      <c r="O33" s="33">
        <v>0</v>
      </c>
      <c r="P33" s="33"/>
      <c r="Q33" s="33">
        <v>48000000</v>
      </c>
      <c r="R33" s="65"/>
      <c r="S33" s="33">
        <v>1843</v>
      </c>
      <c r="T33" s="33"/>
      <c r="U33" s="33">
        <v>78457613904</v>
      </c>
      <c r="V33" s="33"/>
      <c r="W33" s="33">
        <v>87937639200</v>
      </c>
      <c r="X33" s="33"/>
      <c r="Y33" s="235">
        <f>W33/'جمع درآمدها'!$J$6</f>
        <v>2.1141714398925624E-2</v>
      </c>
      <c r="AA33" s="65"/>
      <c r="AB33" s="141"/>
      <c r="AC33" s="33"/>
      <c r="AD33" s="199"/>
      <c r="AE33" s="65"/>
      <c r="AF33" s="65"/>
      <c r="AG33" s="65"/>
      <c r="AH33" s="65"/>
      <c r="AI33" s="65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179"/>
      <c r="AU33" s="199"/>
      <c r="AV33" s="199"/>
      <c r="AW33" s="64"/>
      <c r="AX33" s="65"/>
      <c r="AY33" s="65"/>
      <c r="AZ33" s="65"/>
    </row>
    <row r="34" spans="1:52" ht="41.25" customHeight="1" x14ac:dyDescent="0.9">
      <c r="A34" s="141" t="s">
        <v>141</v>
      </c>
      <c r="B34" s="122"/>
      <c r="C34" s="33">
        <v>2000000</v>
      </c>
      <c r="D34" s="33"/>
      <c r="E34" s="33">
        <v>8850667330</v>
      </c>
      <c r="F34" s="33"/>
      <c r="G34" s="33">
        <v>10954431000</v>
      </c>
      <c r="H34" s="33"/>
      <c r="I34" s="33">
        <v>0</v>
      </c>
      <c r="J34" s="33"/>
      <c r="K34" s="33">
        <v>0</v>
      </c>
      <c r="L34" s="33"/>
      <c r="M34" s="33">
        <v>-2000000</v>
      </c>
      <c r="N34" s="33"/>
      <c r="O34" s="33">
        <v>12164696617</v>
      </c>
      <c r="P34" s="33"/>
      <c r="Q34" s="33">
        <v>0</v>
      </c>
      <c r="R34" s="65"/>
      <c r="S34" s="33">
        <v>0</v>
      </c>
      <c r="T34" s="33"/>
      <c r="U34" s="33">
        <v>0</v>
      </c>
      <c r="V34" s="33"/>
      <c r="W34" s="33">
        <v>0</v>
      </c>
      <c r="X34" s="33"/>
      <c r="Y34" s="235">
        <f>W34/'جمع درآمدها'!$J$6</f>
        <v>0</v>
      </c>
      <c r="AA34" s="65"/>
      <c r="AB34" s="141"/>
      <c r="AC34" s="33"/>
      <c r="AD34" s="199"/>
      <c r="AE34" s="65"/>
      <c r="AF34" s="65"/>
      <c r="AG34" s="65"/>
      <c r="AH34" s="65"/>
      <c r="AI34" s="65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179"/>
      <c r="AU34" s="199"/>
      <c r="AV34" s="199"/>
      <c r="AW34" s="64"/>
      <c r="AX34" s="65"/>
      <c r="AY34" s="65"/>
      <c r="AZ34" s="65"/>
    </row>
    <row r="35" spans="1:52" ht="41.25" customHeight="1" x14ac:dyDescent="0.9">
      <c r="A35" s="141" t="s">
        <v>97</v>
      </c>
      <c r="B35" s="122"/>
      <c r="C35" s="33">
        <v>30000000</v>
      </c>
      <c r="D35" s="33"/>
      <c r="E35" s="33">
        <v>188002812542</v>
      </c>
      <c r="F35" s="66"/>
      <c r="G35" s="33">
        <v>273761370000</v>
      </c>
      <c r="H35" s="66"/>
      <c r="I35" s="33">
        <v>1000000</v>
      </c>
      <c r="K35" s="33">
        <v>9999270684</v>
      </c>
      <c r="M35" s="33">
        <v>0</v>
      </c>
      <c r="O35" s="33">
        <v>0</v>
      </c>
      <c r="P35" s="236"/>
      <c r="Q35" s="33">
        <v>31000000</v>
      </c>
      <c r="S35" s="33">
        <v>10420</v>
      </c>
      <c r="T35" s="66"/>
      <c r="U35" s="33">
        <v>198002083226</v>
      </c>
      <c r="W35" s="33">
        <v>321098031000</v>
      </c>
      <c r="Y35" s="235">
        <f>W35/'جمع درآمدها'!$J$6</f>
        <v>7.7197465467771703E-2</v>
      </c>
      <c r="AA35" s="65"/>
      <c r="AB35" s="141"/>
      <c r="AC35" s="199"/>
      <c r="AD35" s="199"/>
      <c r="AE35" s="65"/>
      <c r="AF35" s="65"/>
      <c r="AG35" s="65"/>
      <c r="AH35" s="65"/>
      <c r="AI35" s="65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179"/>
      <c r="AU35" s="199"/>
      <c r="AV35" s="199"/>
      <c r="AW35" s="64"/>
      <c r="AX35" s="65"/>
      <c r="AY35" s="65"/>
      <c r="AZ35" s="65"/>
    </row>
    <row r="36" spans="1:52" ht="41.25" customHeight="1" x14ac:dyDescent="0.9">
      <c r="A36" s="141" t="s">
        <v>154</v>
      </c>
      <c r="B36" s="122"/>
      <c r="C36" s="33">
        <v>4885496</v>
      </c>
      <c r="D36" s="33"/>
      <c r="E36" s="33">
        <v>16898930664</v>
      </c>
      <c r="F36" s="66"/>
      <c r="G36" s="33">
        <v>13899094929.1656</v>
      </c>
      <c r="H36" s="66"/>
      <c r="I36" s="33">
        <v>0</v>
      </c>
      <c r="K36" s="33">
        <v>0</v>
      </c>
      <c r="M36" s="33">
        <v>0</v>
      </c>
      <c r="O36" s="33">
        <v>0</v>
      </c>
      <c r="P36" s="236"/>
      <c r="Q36" s="33">
        <v>4885496</v>
      </c>
      <c r="S36" s="33">
        <v>3268</v>
      </c>
      <c r="T36" s="66"/>
      <c r="U36" s="33">
        <v>16898930664</v>
      </c>
      <c r="W36" s="33">
        <v>15870804412.478399</v>
      </c>
      <c r="Y36" s="235">
        <f>W36/'جمع درآمدها'!$J$6</f>
        <v>3.8156131688582666E-3</v>
      </c>
      <c r="AA36" s="65"/>
      <c r="AD36" s="199"/>
      <c r="AE36" s="65"/>
      <c r="AF36" s="65"/>
      <c r="AG36" s="65"/>
      <c r="AH36" s="65"/>
      <c r="AI36" s="65"/>
      <c r="AM36" s="202"/>
      <c r="AN36" s="201"/>
      <c r="AO36" s="201"/>
      <c r="AP36" s="201"/>
      <c r="AQ36" s="201"/>
      <c r="AR36" s="201"/>
      <c r="AS36" s="201"/>
      <c r="AT36" s="179"/>
      <c r="AU36" s="55"/>
      <c r="AV36" s="199"/>
      <c r="AW36" s="64"/>
      <c r="AX36" s="65"/>
      <c r="AY36" s="65"/>
    </row>
    <row r="37" spans="1:52" ht="41.25" customHeight="1" x14ac:dyDescent="0.9">
      <c r="A37" s="141" t="s">
        <v>155</v>
      </c>
      <c r="B37" s="122"/>
      <c r="C37" s="33">
        <v>42714285</v>
      </c>
      <c r="D37" s="33"/>
      <c r="E37" s="33">
        <v>176922568470</v>
      </c>
      <c r="F37" s="66"/>
      <c r="G37" s="33">
        <v>147124367789.72601</v>
      </c>
      <c r="H37" s="66"/>
      <c r="I37" s="33">
        <v>5553814</v>
      </c>
      <c r="K37" s="33">
        <v>15775356419</v>
      </c>
      <c r="M37" s="33">
        <v>0</v>
      </c>
      <c r="O37" s="33">
        <v>0</v>
      </c>
      <c r="P37" s="236"/>
      <c r="Q37" s="33">
        <v>48268099</v>
      </c>
      <c r="S37" s="33">
        <v>2845</v>
      </c>
      <c r="T37" s="66"/>
      <c r="U37" s="33">
        <v>192697924889</v>
      </c>
      <c r="W37" s="33">
        <v>136505671342.153</v>
      </c>
      <c r="Y37" s="235">
        <f>W37/'جمع درآمدها'!$J$6</f>
        <v>3.2818301055202823E-2</v>
      </c>
      <c r="AA37" s="65"/>
      <c r="AD37" s="199"/>
      <c r="AE37" s="65"/>
      <c r="AF37" s="65"/>
      <c r="AG37" s="65"/>
      <c r="AH37" s="65"/>
      <c r="AI37" s="65"/>
      <c r="AM37" s="202"/>
      <c r="AN37" s="201"/>
      <c r="AO37" s="201"/>
      <c r="AP37" s="201"/>
      <c r="AQ37" s="201"/>
      <c r="AR37" s="201"/>
      <c r="AS37" s="201"/>
      <c r="AT37" s="179"/>
      <c r="AU37" s="55"/>
      <c r="AV37" s="199"/>
      <c r="AW37" s="64"/>
      <c r="AX37" s="65"/>
      <c r="AY37" s="65"/>
    </row>
    <row r="38" spans="1:52" ht="41.25" customHeight="1" x14ac:dyDescent="0.9">
      <c r="A38" s="141" t="s">
        <v>132</v>
      </c>
      <c r="B38" s="122"/>
      <c r="C38" s="33">
        <v>0</v>
      </c>
      <c r="D38" s="33"/>
      <c r="E38" s="33"/>
      <c r="F38" s="66"/>
      <c r="G38" s="33"/>
      <c r="H38" s="66"/>
      <c r="I38" s="33">
        <v>10000000</v>
      </c>
      <c r="K38" s="33">
        <v>179607252556</v>
      </c>
      <c r="M38" s="33"/>
      <c r="O38" s="33"/>
      <c r="P38" s="236"/>
      <c r="Q38" s="33">
        <v>10000000</v>
      </c>
      <c r="S38" s="33">
        <v>19260</v>
      </c>
      <c r="T38" s="66"/>
      <c r="U38" s="33">
        <v>179607252556</v>
      </c>
      <c r="W38" s="33">
        <v>191454030000</v>
      </c>
      <c r="Y38" s="235">
        <f>W38/'جمع درآمدها'!$J$6</f>
        <v>4.6028827469174756E-2</v>
      </c>
      <c r="AA38" s="65"/>
      <c r="AD38" s="199"/>
      <c r="AE38" s="65"/>
      <c r="AF38" s="65"/>
      <c r="AG38" s="65"/>
      <c r="AH38" s="65"/>
      <c r="AI38" s="65"/>
      <c r="AM38" s="202"/>
      <c r="AN38" s="201"/>
      <c r="AO38" s="201"/>
      <c r="AP38" s="201"/>
      <c r="AQ38" s="201"/>
      <c r="AR38" s="201"/>
      <c r="AS38" s="201"/>
      <c r="AT38" s="179"/>
      <c r="AU38" s="55"/>
      <c r="AV38" s="199"/>
      <c r="AW38" s="64"/>
      <c r="AX38" s="65"/>
      <c r="AY38" s="65"/>
    </row>
    <row r="39" spans="1:52" ht="41.25" customHeight="1" thickBot="1" x14ac:dyDescent="0.95">
      <c r="A39" s="157" t="s">
        <v>48</v>
      </c>
      <c r="B39" s="122"/>
      <c r="C39" s="33"/>
      <c r="D39" s="33"/>
      <c r="E39" s="237">
        <f>SUM(E12:F38)</f>
        <v>3011823421024</v>
      </c>
      <c r="F39"/>
      <c r="G39" s="238">
        <f>SUM(G12:H38)</f>
        <v>3668515033195.7261</v>
      </c>
      <c r="I39" s="236"/>
      <c r="J39" s="236"/>
      <c r="K39" s="239">
        <f>SUM(K12:K38)</f>
        <v>298107833492</v>
      </c>
      <c r="L39" s="240"/>
      <c r="M39" s="236"/>
      <c r="N39" s="240"/>
      <c r="O39" s="239">
        <f>SUM(O12:O38)</f>
        <v>306084609044</v>
      </c>
      <c r="Q39" s="33"/>
      <c r="R39" s="33"/>
      <c r="S39" s="33"/>
      <c r="U39" s="237">
        <f>SUM(U12:U38)</f>
        <v>3175398701374</v>
      </c>
      <c r="V39" s="66"/>
      <c r="W39" s="237">
        <f>SUM(W12:W38)</f>
        <v>3971199431984.9478</v>
      </c>
      <c r="Y39" s="158">
        <f>SUM(Y12:Y38)</f>
        <v>0.95474435038280436</v>
      </c>
      <c r="AD39" s="199"/>
      <c r="AN39" s="201"/>
      <c r="AO39" s="201"/>
      <c r="AP39" s="201"/>
      <c r="AQ39" s="201"/>
      <c r="AR39" s="201"/>
      <c r="AS39" s="201"/>
      <c r="AT39" s="179"/>
      <c r="AU39" s="55"/>
      <c r="AW39" s="197"/>
      <c r="AY39" s="65"/>
    </row>
    <row r="40" spans="1:52" s="151" customFormat="1" ht="41.25" thickTop="1" x14ac:dyDescent="0.9">
      <c r="A40" s="141"/>
      <c r="C40" s="156"/>
      <c r="D40" s="156"/>
      <c r="Z40" s="152"/>
      <c r="AA40" s="152"/>
      <c r="AB40" s="152"/>
      <c r="AC40" s="152"/>
      <c r="AD40" s="199"/>
      <c r="AE40" s="152"/>
      <c r="AF40" s="152"/>
      <c r="AG40" s="152"/>
      <c r="AH40" s="152"/>
      <c r="AI40" s="152"/>
      <c r="AJ40" s="56"/>
      <c r="AK40" s="56"/>
      <c r="AL40" s="56"/>
      <c r="AM40" s="56"/>
      <c r="AN40" s="201"/>
      <c r="AO40" s="201"/>
      <c r="AP40" s="201"/>
      <c r="AQ40" s="201"/>
      <c r="AR40" s="201"/>
      <c r="AS40" s="201"/>
      <c r="AT40" s="179"/>
      <c r="AV40" s="55"/>
      <c r="AW40" s="197"/>
      <c r="AX40" s="55"/>
      <c r="AY40" s="65"/>
    </row>
    <row r="41" spans="1:52" s="151" customFormat="1" ht="42.75" x14ac:dyDescent="0.9">
      <c r="A41" s="141"/>
      <c r="C41" s="156"/>
      <c r="D41" s="156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Z41" s="152"/>
      <c r="AA41" s="152"/>
      <c r="AB41" s="152"/>
      <c r="AC41" s="152"/>
      <c r="AD41" s="199"/>
      <c r="AE41" s="152"/>
      <c r="AF41" s="152"/>
      <c r="AG41" s="152"/>
      <c r="AH41" s="152"/>
      <c r="AI41" s="152"/>
      <c r="AJ41" s="56"/>
      <c r="AK41" s="56"/>
      <c r="AL41" s="56"/>
      <c r="AM41" s="56"/>
      <c r="AN41" s="201"/>
      <c r="AO41" s="201"/>
      <c r="AP41" s="201"/>
      <c r="AQ41" s="201"/>
      <c r="AR41" s="201"/>
      <c r="AS41" s="201"/>
      <c r="AT41" s="179"/>
      <c r="AV41" s="55"/>
      <c r="AW41" s="197"/>
      <c r="AX41" s="55"/>
      <c r="AY41" s="65"/>
    </row>
    <row r="42" spans="1:52" s="151" customFormat="1" ht="42.75" x14ac:dyDescent="0.9">
      <c r="A42" s="141"/>
      <c r="C42" s="156"/>
      <c r="D42" s="156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Z42" s="152"/>
      <c r="AA42" s="152"/>
      <c r="AB42" s="152"/>
      <c r="AC42" s="152"/>
      <c r="AD42" s="199"/>
      <c r="AE42" s="152"/>
      <c r="AF42" s="152"/>
      <c r="AG42" s="152"/>
      <c r="AH42" s="152"/>
      <c r="AI42" s="152"/>
      <c r="AJ42" s="56"/>
      <c r="AK42" s="56"/>
      <c r="AL42" s="56"/>
      <c r="AM42" s="56"/>
      <c r="AN42" s="201"/>
      <c r="AO42" s="201"/>
      <c r="AP42" s="201"/>
      <c r="AQ42" s="201"/>
      <c r="AR42" s="201"/>
      <c r="AS42" s="201"/>
      <c r="AT42" s="179"/>
      <c r="AV42" s="55"/>
      <c r="AW42" s="197"/>
      <c r="AX42" s="55"/>
      <c r="AY42" s="65"/>
    </row>
    <row r="43" spans="1:52" s="151" customFormat="1" ht="42.75" x14ac:dyDescent="0.9">
      <c r="A43" s="141"/>
      <c r="C43" s="156"/>
      <c r="D43" s="156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Z43" s="152"/>
      <c r="AA43" s="152"/>
      <c r="AB43" s="152"/>
      <c r="AC43" s="152"/>
      <c r="AD43" s="199"/>
      <c r="AE43" s="152"/>
      <c r="AF43" s="152"/>
      <c r="AG43" s="152"/>
      <c r="AH43" s="152"/>
      <c r="AI43" s="152"/>
      <c r="AJ43" s="56"/>
      <c r="AK43" s="56"/>
      <c r="AL43" s="56"/>
      <c r="AM43" s="56"/>
      <c r="AN43" s="201"/>
      <c r="AO43" s="201"/>
      <c r="AP43" s="201"/>
      <c r="AQ43" s="201"/>
      <c r="AR43" s="201"/>
      <c r="AS43" s="201"/>
      <c r="AT43" s="179"/>
      <c r="AV43" s="55"/>
      <c r="AW43" s="197"/>
      <c r="AX43" s="55"/>
      <c r="AY43" s="65"/>
    </row>
    <row r="44" spans="1:52" s="151" customFormat="1" ht="42.75" x14ac:dyDescent="0.9">
      <c r="A44" s="141"/>
      <c r="C44" s="156"/>
      <c r="D44" s="156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Z44" s="152"/>
      <c r="AA44" s="152"/>
      <c r="AB44" s="152"/>
      <c r="AC44" s="152"/>
      <c r="AD44" s="199"/>
      <c r="AE44" s="152"/>
      <c r="AF44" s="152"/>
      <c r="AG44" s="152"/>
      <c r="AH44" s="152"/>
      <c r="AI44" s="152"/>
      <c r="AJ44" s="56"/>
      <c r="AK44" s="56"/>
      <c r="AL44" s="56"/>
      <c r="AM44" s="56"/>
      <c r="AN44" s="201"/>
      <c r="AO44" s="201"/>
      <c r="AP44" s="201"/>
      <c r="AQ44" s="201"/>
      <c r="AR44" s="201"/>
      <c r="AS44" s="201"/>
      <c r="AT44" s="179"/>
      <c r="AV44" s="55"/>
      <c r="AW44" s="197"/>
      <c r="AX44" s="55"/>
      <c r="AY44" s="65"/>
    </row>
    <row r="45" spans="1:52" s="151" customFormat="1" ht="42.75" x14ac:dyDescent="0.9">
      <c r="A45" s="141"/>
      <c r="C45" s="156"/>
      <c r="D45" s="156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Z45" s="152"/>
      <c r="AA45" s="152"/>
      <c r="AB45" s="152"/>
      <c r="AC45" s="152"/>
      <c r="AD45" s="199"/>
      <c r="AE45" s="152"/>
      <c r="AF45" s="152"/>
      <c r="AG45" s="152"/>
      <c r="AH45" s="152"/>
      <c r="AI45" s="152"/>
      <c r="AJ45" s="56"/>
      <c r="AK45" s="56"/>
      <c r="AL45" s="56"/>
      <c r="AM45" s="56"/>
      <c r="AN45" s="201"/>
      <c r="AO45" s="201"/>
      <c r="AP45" s="201"/>
      <c r="AQ45" s="201"/>
      <c r="AR45" s="201"/>
      <c r="AS45" s="201"/>
      <c r="AT45" s="179"/>
      <c r="AV45" s="55"/>
      <c r="AW45" s="197"/>
      <c r="AX45" s="55"/>
      <c r="AY45" s="65"/>
    </row>
    <row r="46" spans="1:52" x14ac:dyDescent="0.9">
      <c r="A46" s="141"/>
      <c r="B46" s="164"/>
      <c r="C46" s="165"/>
      <c r="D46" s="166"/>
      <c r="E46" s="176"/>
      <c r="F46" s="166"/>
      <c r="G46" s="167"/>
      <c r="H46" s="88"/>
      <c r="I46" s="168"/>
      <c r="J46" s="88"/>
      <c r="K46" s="174"/>
      <c r="L46" s="88"/>
      <c r="M46" s="168"/>
      <c r="N46" s="88"/>
      <c r="P46" s="88"/>
      <c r="R46" s="88"/>
      <c r="T46" s="88"/>
      <c r="U46" s="174"/>
      <c r="V46" s="88"/>
      <c r="W46" s="174"/>
      <c r="X46" s="88"/>
      <c r="Y46" s="170"/>
      <c r="Z46" s="149"/>
      <c r="AA46" s="149"/>
      <c r="AB46" s="149"/>
      <c r="AC46" s="149"/>
      <c r="AD46" s="199"/>
      <c r="AE46" s="149"/>
      <c r="AF46" s="149"/>
      <c r="AG46" s="149"/>
      <c r="AH46" s="149"/>
      <c r="AI46" s="149"/>
      <c r="AN46" s="201"/>
      <c r="AO46" s="201"/>
      <c r="AP46" s="201"/>
      <c r="AQ46" s="201"/>
      <c r="AR46" s="201"/>
      <c r="AS46" s="201"/>
      <c r="AT46" s="179"/>
      <c r="AU46" s="55"/>
      <c r="AW46" s="197"/>
      <c r="AY46" s="65"/>
    </row>
    <row r="47" spans="1:52" x14ac:dyDescent="0.9">
      <c r="A47" s="141"/>
      <c r="B47" s="164"/>
      <c r="C47" s="171"/>
      <c r="D47" s="166"/>
      <c r="E47" s="177"/>
      <c r="F47" s="166"/>
      <c r="G47" s="172"/>
      <c r="H47" s="88"/>
      <c r="I47" s="141"/>
      <c r="K47" s="33"/>
      <c r="L47" s="33"/>
      <c r="M47" s="33"/>
      <c r="N47" s="88"/>
      <c r="O47" s="65"/>
      <c r="P47" s="88"/>
      <c r="Q47" s="204"/>
      <c r="R47" s="88"/>
      <c r="S47" s="65"/>
      <c r="T47" s="88"/>
      <c r="U47" s="175"/>
      <c r="V47" s="88"/>
      <c r="W47" s="178"/>
      <c r="X47" s="88"/>
      <c r="Y47" s="173"/>
      <c r="Z47" s="149"/>
      <c r="AA47" s="149"/>
      <c r="AB47" s="149"/>
      <c r="AC47" s="149"/>
      <c r="AD47" s="199"/>
      <c r="AE47" s="149"/>
      <c r="AF47" s="149"/>
      <c r="AG47" s="149"/>
      <c r="AH47" s="149"/>
      <c r="AI47" s="149"/>
      <c r="AN47" s="201"/>
      <c r="AO47" s="201"/>
      <c r="AP47" s="201"/>
      <c r="AQ47" s="201"/>
      <c r="AR47" s="201"/>
      <c r="AS47" s="201"/>
      <c r="AT47" s="179"/>
      <c r="AU47" s="55"/>
      <c r="AW47" s="197"/>
      <c r="AY47" s="65"/>
    </row>
    <row r="48" spans="1:52" x14ac:dyDescent="0.9">
      <c r="A48" s="166"/>
      <c r="B48" s="166"/>
      <c r="C48" s="169"/>
      <c r="D48" s="166"/>
      <c r="E48" s="166"/>
      <c r="F48" s="166"/>
      <c r="G48" s="166"/>
      <c r="H48" s="166"/>
      <c r="I48" s="141"/>
      <c r="K48" s="33"/>
      <c r="L48" s="33"/>
      <c r="M48" s="33"/>
      <c r="N48" s="88"/>
      <c r="P48" s="88"/>
      <c r="R48" s="88"/>
      <c r="T48" s="88"/>
      <c r="U48" s="175"/>
      <c r="V48" s="88"/>
      <c r="W48" s="88"/>
      <c r="X48" s="88"/>
      <c r="Y48" s="170"/>
      <c r="Z48" s="149"/>
      <c r="AA48" s="149"/>
      <c r="AB48" s="149"/>
      <c r="AC48" s="149"/>
      <c r="AD48" s="199"/>
      <c r="AE48" s="149"/>
      <c r="AF48" s="149"/>
      <c r="AG48" s="149"/>
      <c r="AH48" s="149"/>
      <c r="AI48" s="149"/>
      <c r="AN48" s="201"/>
      <c r="AO48" s="201"/>
      <c r="AP48" s="201"/>
      <c r="AQ48" s="201"/>
      <c r="AR48" s="201"/>
      <c r="AS48" s="201"/>
      <c r="AT48" s="179"/>
      <c r="AU48" s="55"/>
      <c r="AW48" s="197"/>
      <c r="AY48" s="65"/>
    </row>
    <row r="49" spans="1:51" x14ac:dyDescent="0.9">
      <c r="A49" s="166"/>
      <c r="B49" s="166"/>
      <c r="C49" s="176"/>
      <c r="D49" s="166"/>
      <c r="E49" s="166"/>
      <c r="F49" s="166"/>
      <c r="G49" s="166"/>
      <c r="H49" s="166"/>
      <c r="I49" s="141"/>
      <c r="K49" s="33"/>
      <c r="L49" s="33"/>
      <c r="M49" s="33"/>
      <c r="N49" s="88"/>
      <c r="P49" s="88"/>
      <c r="R49" s="88"/>
      <c r="T49" s="88"/>
      <c r="U49" s="175"/>
      <c r="V49" s="88"/>
      <c r="W49" s="88"/>
      <c r="X49" s="88"/>
      <c r="Y49" s="173"/>
      <c r="Z49" s="149"/>
      <c r="AA49" s="149"/>
      <c r="AB49" s="149"/>
      <c r="AC49" s="149"/>
      <c r="AD49" s="199"/>
      <c r="AE49" s="149"/>
      <c r="AF49" s="149"/>
      <c r="AG49" s="149"/>
      <c r="AH49" s="149"/>
      <c r="AI49" s="149"/>
      <c r="AN49" s="201"/>
      <c r="AO49" s="201"/>
      <c r="AP49" s="201"/>
      <c r="AQ49" s="201"/>
      <c r="AR49" s="201"/>
      <c r="AS49" s="201"/>
      <c r="AT49" s="179"/>
      <c r="AU49" s="55"/>
      <c r="AW49" s="197"/>
      <c r="AY49" s="65"/>
    </row>
    <row r="50" spans="1:51" x14ac:dyDescent="0.9">
      <c r="A50" s="166"/>
      <c r="B50" s="166"/>
      <c r="C50" s="255"/>
      <c r="D50" s="166"/>
      <c r="E50" s="166"/>
      <c r="F50" s="166"/>
      <c r="G50" s="166"/>
      <c r="H50" s="166"/>
      <c r="I50" s="141"/>
      <c r="K50" s="33"/>
      <c r="L50" s="33"/>
      <c r="M50" s="33"/>
      <c r="N50" s="88"/>
      <c r="P50" s="88"/>
      <c r="R50" s="88"/>
      <c r="T50" s="88"/>
      <c r="U50" s="175"/>
      <c r="V50" s="88"/>
      <c r="W50" s="88"/>
      <c r="X50" s="88"/>
      <c r="Y50" s="170"/>
      <c r="Z50" s="149"/>
      <c r="AA50" s="149"/>
      <c r="AB50" s="149"/>
      <c r="AC50" s="149"/>
      <c r="AD50" s="199"/>
      <c r="AE50" s="149"/>
      <c r="AF50" s="149"/>
      <c r="AG50" s="149"/>
      <c r="AH50" s="149"/>
      <c r="AI50" s="149"/>
      <c r="AN50" s="201"/>
      <c r="AO50" s="201"/>
      <c r="AP50" s="201"/>
      <c r="AQ50" s="201"/>
      <c r="AR50" s="201"/>
      <c r="AS50" s="201"/>
      <c r="AT50" s="179"/>
      <c r="AU50" s="55"/>
      <c r="AW50" s="197"/>
      <c r="AY50" s="65"/>
    </row>
    <row r="51" spans="1:51" x14ac:dyDescent="0.9">
      <c r="A51"/>
      <c r="B51"/>
      <c r="C51" s="256"/>
      <c r="D51"/>
      <c r="E51"/>
      <c r="F51"/>
      <c r="G51"/>
      <c r="H51"/>
      <c r="I51" s="141"/>
      <c r="K51" s="33"/>
      <c r="L51" s="33"/>
      <c r="M51" s="33"/>
      <c r="U51" s="65"/>
      <c r="Y51" s="147"/>
      <c r="Z51" s="149"/>
      <c r="AA51" s="149"/>
      <c r="AB51" s="149"/>
      <c r="AC51" s="149"/>
      <c r="AD51" s="199"/>
      <c r="AE51" s="149"/>
      <c r="AF51" s="149"/>
      <c r="AG51" s="149"/>
      <c r="AH51" s="149"/>
      <c r="AI51" s="149"/>
      <c r="AO51" s="201"/>
      <c r="AP51" s="201"/>
      <c r="AQ51" s="201"/>
      <c r="AR51" s="201"/>
      <c r="AS51" s="201"/>
      <c r="AT51" s="179"/>
      <c r="AU51" s="55"/>
    </row>
    <row r="52" spans="1:51" x14ac:dyDescent="0.9">
      <c r="A52"/>
      <c r="B52"/>
      <c r="C52" s="257"/>
      <c r="D52"/>
      <c r="E52"/>
      <c r="F52"/>
      <c r="G52"/>
      <c r="H52"/>
      <c r="I52" s="141"/>
      <c r="K52" s="33"/>
      <c r="L52" s="33"/>
      <c r="M52" s="33"/>
      <c r="U52" s="65"/>
      <c r="Y52" s="148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O52" s="201"/>
      <c r="AP52" s="201"/>
      <c r="AQ52" s="201"/>
      <c r="AR52" s="201"/>
      <c r="AS52" s="201"/>
      <c r="AT52" s="201"/>
      <c r="AV52" s="65"/>
    </row>
    <row r="53" spans="1:51" x14ac:dyDescent="0.9">
      <c r="A53"/>
      <c r="B53"/>
      <c r="C53"/>
      <c r="D53"/>
      <c r="E53"/>
      <c r="F53"/>
      <c r="G53"/>
      <c r="H53"/>
      <c r="I53" s="141"/>
      <c r="K53" s="33"/>
      <c r="L53" s="33"/>
      <c r="M53" s="33"/>
      <c r="O53" s="65"/>
      <c r="Q53" s="33"/>
      <c r="S53" s="65"/>
      <c r="U53" s="65"/>
      <c r="Y53" s="147"/>
      <c r="AO53" s="201"/>
      <c r="AP53" s="201"/>
      <c r="AQ53" s="201"/>
      <c r="AR53" s="201"/>
      <c r="AS53" s="201"/>
      <c r="AT53" s="201"/>
    </row>
    <row r="54" spans="1:51" x14ac:dyDescent="0.75">
      <c r="A54"/>
      <c r="B54"/>
      <c r="C54"/>
      <c r="D54"/>
      <c r="E54"/>
      <c r="F54"/>
      <c r="G54"/>
      <c r="H54"/>
      <c r="I54" s="33"/>
      <c r="J54" s="33"/>
      <c r="K54" s="33"/>
      <c r="O54" s="65"/>
      <c r="Q54" s="33"/>
      <c r="S54" s="65"/>
      <c r="Y54" s="148"/>
    </row>
    <row r="55" spans="1:51" x14ac:dyDescent="0.25">
      <c r="A55"/>
      <c r="B55"/>
      <c r="C55"/>
      <c r="D55"/>
      <c r="E55"/>
      <c r="F55"/>
      <c r="G55"/>
      <c r="H55"/>
      <c r="I55"/>
      <c r="J55"/>
      <c r="K55"/>
      <c r="Q55"/>
      <c r="Y55" s="147"/>
    </row>
    <row r="56" spans="1:51" ht="42.75" x14ac:dyDescent="0.25">
      <c r="C56" s="144"/>
      <c r="D56"/>
      <c r="E56"/>
      <c r="F56"/>
      <c r="G56" s="145"/>
      <c r="I56" s="273"/>
      <c r="J56" s="273"/>
      <c r="K56" s="273"/>
      <c r="L56" s="273"/>
      <c r="M56" s="273"/>
      <c r="N56" s="273"/>
      <c r="O56" s="273"/>
      <c r="P56" s="205"/>
      <c r="Q56" s="205"/>
      <c r="R56" s="205"/>
      <c r="S56" s="205"/>
      <c r="T56" s="205"/>
      <c r="U56" s="205"/>
      <c r="Y56" s="148"/>
    </row>
    <row r="57" spans="1:51" x14ac:dyDescent="0.75">
      <c r="C57" s="33"/>
      <c r="D57"/>
      <c r="E57"/>
      <c r="F57"/>
      <c r="G57" s="146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Y57" s="147"/>
    </row>
    <row r="58" spans="1:51" x14ac:dyDescent="0.25">
      <c r="C58" s="145"/>
      <c r="D58"/>
      <c r="E58"/>
      <c r="F58"/>
      <c r="G58" s="145"/>
      <c r="K58" s="199"/>
      <c r="M58" s="207"/>
      <c r="O58" s="65"/>
      <c r="Q58"/>
      <c r="Y58" s="147"/>
    </row>
    <row r="59" spans="1:51" x14ac:dyDescent="0.75">
      <c r="C59" s="33"/>
      <c r="D59"/>
      <c r="E59"/>
      <c r="F59"/>
      <c r="G59" s="146"/>
      <c r="K59" s="199"/>
      <c r="M59" s="207"/>
      <c r="O59" s="65"/>
      <c r="Q59"/>
      <c r="Y59" s="148"/>
    </row>
    <row r="60" spans="1:51" x14ac:dyDescent="0.25">
      <c r="C60" s="145"/>
      <c r="D60"/>
      <c r="E60"/>
      <c r="F60"/>
      <c r="G60" s="145"/>
      <c r="K60" s="199"/>
      <c r="M60" s="207"/>
      <c r="O60" s="65"/>
      <c r="Q60"/>
      <c r="Y60" s="148"/>
    </row>
    <row r="61" spans="1:51" x14ac:dyDescent="0.75">
      <c r="C61" s="33"/>
      <c r="D61"/>
      <c r="E61"/>
      <c r="F61"/>
      <c r="G61" s="146"/>
      <c r="K61" s="199"/>
      <c r="M61" s="207"/>
      <c r="O61" s="65"/>
      <c r="Q61"/>
      <c r="Y61" s="147"/>
    </row>
    <row r="62" spans="1:51" x14ac:dyDescent="0.25">
      <c r="C62" s="144"/>
      <c r="D62"/>
      <c r="E62"/>
      <c r="F62"/>
      <c r="G62" s="144"/>
      <c r="Q62"/>
      <c r="Y62" s="148"/>
    </row>
    <row r="63" spans="1:51" ht="39.75" x14ac:dyDescent="0.75">
      <c r="C63" s="33"/>
      <c r="E63" s="135"/>
      <c r="G63" s="146"/>
      <c r="Q63"/>
      <c r="Y63" s="147"/>
    </row>
    <row r="64" spans="1:51" x14ac:dyDescent="0.85">
      <c r="C64" s="144"/>
      <c r="E64" s="134"/>
      <c r="G64" s="145"/>
      <c r="Q64"/>
      <c r="Y64" s="147"/>
    </row>
    <row r="65" spans="3:25" ht="39.75" x14ac:dyDescent="0.75">
      <c r="C65" s="33"/>
      <c r="E65" s="135"/>
      <c r="G65" s="146"/>
      <c r="Q65"/>
      <c r="Y65" s="148"/>
    </row>
    <row r="66" spans="3:25" x14ac:dyDescent="0.85">
      <c r="C66" s="145"/>
      <c r="E66" s="134"/>
      <c r="G66" s="144"/>
      <c r="Q66"/>
      <c r="Y66" s="147"/>
    </row>
    <row r="67" spans="3:25" ht="39.75" x14ac:dyDescent="0.75">
      <c r="C67" s="33"/>
      <c r="E67" s="135"/>
      <c r="G67" s="146"/>
      <c r="Q67"/>
      <c r="Y67" s="148"/>
    </row>
    <row r="68" spans="3:25" x14ac:dyDescent="0.85">
      <c r="C68" s="144"/>
      <c r="E68" s="134"/>
      <c r="G68" s="144"/>
      <c r="Q68"/>
      <c r="Y68" s="147"/>
    </row>
    <row r="69" spans="3:25" x14ac:dyDescent="0.75">
      <c r="C69" s="33"/>
      <c r="G69" s="146"/>
      <c r="Q69"/>
      <c r="Y69" s="148"/>
    </row>
    <row r="70" spans="3:25" x14ac:dyDescent="0.25">
      <c r="Q70"/>
      <c r="Y70" s="148"/>
    </row>
    <row r="71" spans="3:25" x14ac:dyDescent="0.25">
      <c r="Q71"/>
      <c r="Y71" s="147"/>
    </row>
    <row r="72" spans="3:25" x14ac:dyDescent="0.25">
      <c r="Q72"/>
      <c r="Y72" s="147"/>
    </row>
    <row r="73" spans="3:25" x14ac:dyDescent="0.25">
      <c r="Q73"/>
      <c r="Y73" s="148"/>
    </row>
    <row r="74" spans="3:25" x14ac:dyDescent="0.25">
      <c r="Q74"/>
      <c r="Y74" s="147"/>
    </row>
    <row r="75" spans="3:25" x14ac:dyDescent="0.25">
      <c r="Q75"/>
      <c r="Y75" s="148"/>
    </row>
  </sheetData>
  <sortState xmlns:xlrd2="http://schemas.microsoft.com/office/spreadsheetml/2017/richdata2" ref="Y40:Y75">
    <sortCondition descending="1" ref="Y40:Y75"/>
  </sortState>
  <mergeCells count="21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I56:O56"/>
    <mergeCell ref="AB9:AK10"/>
    <mergeCell ref="AL9:AY10"/>
    <mergeCell ref="Q9:Y9"/>
    <mergeCell ref="M10:O10"/>
  </mergeCells>
  <pageMargins left="0.7" right="0.7" top="0.75" bottom="0.75" header="0.3" footer="0.3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55" zoomScaleNormal="100" zoomScaleSheetLayoutView="55" workbookViewId="0">
      <selection activeCell="A9" sqref="A9:S9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282" t="s">
        <v>51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</row>
    <row r="3" spans="1:39" ht="30" x14ac:dyDescent="0.75">
      <c r="A3" s="282" t="s">
        <v>69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</row>
    <row r="4" spans="1:39" ht="30" x14ac:dyDescent="0.75">
      <c r="A4" s="282" t="s">
        <v>162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</row>
    <row r="6" spans="1:39" ht="40.5" x14ac:dyDescent="0.65">
      <c r="A6" s="11" t="s">
        <v>52</v>
      </c>
    </row>
    <row r="7" spans="1:39" ht="40.5" x14ac:dyDescent="0.65">
      <c r="A7" s="284" t="s">
        <v>90</v>
      </c>
      <c r="B7" s="284"/>
      <c r="C7" s="284"/>
      <c r="D7" s="284"/>
      <c r="E7" s="284"/>
      <c r="F7" s="284"/>
      <c r="G7" s="284"/>
    </row>
    <row r="9" spans="1:39" x14ac:dyDescent="0.65">
      <c r="A9" s="283" t="s">
        <v>153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U9" s="285" t="s">
        <v>2</v>
      </c>
      <c r="V9" s="285"/>
      <c r="W9" s="285"/>
      <c r="X9" s="285"/>
      <c r="Y9" s="285"/>
      <c r="Z9" s="285"/>
      <c r="AA9" s="285"/>
      <c r="AC9" s="285" t="s">
        <v>163</v>
      </c>
      <c r="AD9" s="285"/>
      <c r="AE9" s="285"/>
      <c r="AF9" s="285"/>
      <c r="AG9" s="285"/>
      <c r="AH9" s="285"/>
      <c r="AI9" s="285"/>
      <c r="AJ9" s="285"/>
      <c r="AK9" s="285"/>
    </row>
    <row r="10" spans="1:39" s="8" customFormat="1" ht="101.25" x14ac:dyDescent="0.65">
      <c r="A10" s="12" t="s">
        <v>1</v>
      </c>
      <c r="B10" s="13"/>
      <c r="C10" s="14" t="s">
        <v>91</v>
      </c>
      <c r="D10" s="13"/>
      <c r="E10" s="14" t="s">
        <v>92</v>
      </c>
      <c r="F10" s="13"/>
      <c r="G10" s="14" t="s">
        <v>93</v>
      </c>
      <c r="H10" s="13"/>
      <c r="I10" s="14" t="s">
        <v>94</v>
      </c>
      <c r="J10" s="15"/>
      <c r="K10" s="14" t="s">
        <v>12</v>
      </c>
      <c r="L10" s="13"/>
      <c r="M10" s="14" t="s">
        <v>95</v>
      </c>
      <c r="N10" s="15"/>
      <c r="O10" s="14" t="s">
        <v>4</v>
      </c>
      <c r="P10" s="13"/>
      <c r="Q10" s="14" t="s">
        <v>5</v>
      </c>
      <c r="R10" s="32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96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zoomScale="70" zoomScaleNormal="100" zoomScaleSheetLayoutView="70" workbookViewId="0">
      <selection activeCell="E16" sqref="E16"/>
    </sheetView>
  </sheetViews>
  <sheetFormatPr defaultColWidth="9.140625" defaultRowHeight="24.75" x14ac:dyDescent="0.6"/>
  <cols>
    <col min="1" max="1" width="58.85546875" style="23" customWidth="1"/>
    <col min="2" max="2" width="1" style="23" customWidth="1"/>
    <col min="3" max="3" width="29.28515625" style="23" bestFit="1" customWidth="1"/>
    <col min="4" max="4" width="1" style="23" customWidth="1"/>
    <col min="5" max="5" width="29" style="23" bestFit="1" customWidth="1"/>
    <col min="6" max="6" width="1" style="23" customWidth="1"/>
    <col min="7" max="7" width="28.140625" style="23" bestFit="1" customWidth="1"/>
    <col min="8" max="8" width="1" style="23" customWidth="1"/>
    <col min="9" max="9" width="29.28515625" style="23" bestFit="1" customWidth="1"/>
    <col min="10" max="10" width="1" style="23" customWidth="1"/>
    <col min="11" max="11" width="15.7109375" style="68" customWidth="1"/>
    <col min="12" max="12" width="1" style="23" customWidth="1"/>
    <col min="13" max="13" width="16" style="23" customWidth="1"/>
    <col min="14" max="14" width="29.28515625" style="23" bestFit="1" customWidth="1"/>
    <col min="15" max="15" width="13.85546875" style="23" customWidth="1"/>
    <col min="16" max="16" width="27.140625" style="23" customWidth="1"/>
    <col min="17" max="17" width="29.140625" style="23" customWidth="1"/>
    <col min="18" max="18" width="12.5703125" style="23" customWidth="1"/>
    <col min="19" max="19" width="27.140625" style="23" customWidth="1"/>
    <col min="20" max="20" width="12.5703125" style="23" bestFit="1" customWidth="1"/>
    <col min="21" max="16384" width="9.140625" style="23"/>
  </cols>
  <sheetData>
    <row r="2" spans="1:20" ht="26.25" x14ac:dyDescent="0.65">
      <c r="A2" s="287" t="str">
        <f>سهام!A2</f>
        <v>صندوق سرمایه‌گذاری آهنگ سهام کیان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20" ht="26.25" x14ac:dyDescent="0.65">
      <c r="A3" s="287" t="str">
        <f>سهام!A3</f>
        <v>صورت وضعیت پرتفوی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20" ht="26.25" x14ac:dyDescent="0.65">
      <c r="A4" s="287" t="str">
        <f>سهام!A4</f>
        <v>برای ماه منتهی به 1404/01/31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</row>
    <row r="5" spans="1:20" ht="26.25" x14ac:dyDescent="0.6">
      <c r="C5" s="288"/>
      <c r="D5" s="288"/>
      <c r="E5" s="288"/>
    </row>
    <row r="6" spans="1:20" ht="33.75" x14ac:dyDescent="0.6">
      <c r="A6" s="290" t="s">
        <v>54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N6" s="274"/>
      <c r="O6" s="274"/>
      <c r="P6" s="286"/>
      <c r="Q6" s="286"/>
      <c r="R6" s="286"/>
      <c r="S6" s="274"/>
      <c r="T6" s="274"/>
    </row>
    <row r="7" spans="1:20" ht="32.25" customHeight="1" thickBot="1" x14ac:dyDescent="0.65">
      <c r="A7" s="288" t="s">
        <v>14</v>
      </c>
      <c r="C7" s="69" t="str">
        <f>سهام!C9</f>
        <v>1404/12/30</v>
      </c>
      <c r="E7" s="289" t="s">
        <v>2</v>
      </c>
      <c r="F7" s="289" t="s">
        <v>2</v>
      </c>
      <c r="G7" s="289" t="s">
        <v>2</v>
      </c>
      <c r="I7" s="289" t="str">
        <f>سهام!Q9</f>
        <v>1404/01/31</v>
      </c>
      <c r="J7" s="289" t="s">
        <v>3</v>
      </c>
      <c r="K7" s="289" t="s">
        <v>3</v>
      </c>
      <c r="N7" s="274"/>
      <c r="O7" s="274"/>
      <c r="P7" s="286"/>
      <c r="Q7" s="286"/>
      <c r="R7" s="286"/>
      <c r="S7" s="274"/>
      <c r="T7" s="274"/>
    </row>
    <row r="8" spans="1:20" ht="52.5" x14ac:dyDescent="0.75">
      <c r="A8" s="288" t="s">
        <v>14</v>
      </c>
      <c r="C8" s="241" t="s">
        <v>15</v>
      </c>
      <c r="E8" s="241" t="s">
        <v>16</v>
      </c>
      <c r="G8" s="241" t="s">
        <v>17</v>
      </c>
      <c r="I8" s="241" t="s">
        <v>15</v>
      </c>
      <c r="K8" s="242" t="s">
        <v>13</v>
      </c>
      <c r="N8" s="33"/>
      <c r="O8" s="33"/>
      <c r="P8" s="33"/>
      <c r="Q8" s="33"/>
      <c r="R8" s="33"/>
      <c r="S8" s="33"/>
      <c r="T8" s="33"/>
    </row>
    <row r="9" spans="1:20" ht="31.5" x14ac:dyDescent="0.75">
      <c r="A9" s="70" t="s">
        <v>134</v>
      </c>
      <c r="B9" s="70"/>
      <c r="C9" s="33">
        <v>80080</v>
      </c>
      <c r="D9" s="33"/>
      <c r="E9" s="33">
        <v>10000000</v>
      </c>
      <c r="F9" s="33"/>
      <c r="G9" s="33">
        <v>0</v>
      </c>
      <c r="H9" s="33"/>
      <c r="I9" s="33">
        <v>10080080</v>
      </c>
      <c r="J9" s="33"/>
      <c r="K9" s="235">
        <f>I9/'جمع درآمدها'!$J$6</f>
        <v>2.4234238537338651E-6</v>
      </c>
      <c r="M9" s="196"/>
      <c r="N9" s="33"/>
      <c r="O9" s="33"/>
      <c r="P9" s="33"/>
      <c r="Q9" s="33"/>
      <c r="R9" s="33"/>
      <c r="S9" s="33"/>
      <c r="T9" s="33"/>
    </row>
    <row r="10" spans="1:20" ht="31.5" x14ac:dyDescent="0.75">
      <c r="A10" s="70" t="s">
        <v>108</v>
      </c>
      <c r="B10" s="70"/>
      <c r="C10" s="33">
        <v>7160179067</v>
      </c>
      <c r="D10" s="33"/>
      <c r="E10" s="33">
        <v>119895273435</v>
      </c>
      <c r="F10" s="33"/>
      <c r="G10" s="33">
        <v>71980000082</v>
      </c>
      <c r="H10" s="33"/>
      <c r="I10" s="33">
        <v>55075452420</v>
      </c>
      <c r="J10" s="33"/>
      <c r="K10" s="235">
        <f>I10/'جمع درآمدها'!$J$6</f>
        <v>1.3241081930878777E-2</v>
      </c>
      <c r="M10" s="196"/>
      <c r="N10" s="33"/>
      <c r="O10" s="33"/>
      <c r="P10" s="33"/>
      <c r="Q10" s="33"/>
      <c r="R10" s="33"/>
      <c r="S10" s="33"/>
      <c r="T10" s="33"/>
    </row>
    <row r="11" spans="1:20" ht="31.5" x14ac:dyDescent="0.75">
      <c r="A11" s="70" t="s">
        <v>109</v>
      </c>
      <c r="B11" s="70"/>
      <c r="C11" s="33">
        <v>126266213</v>
      </c>
      <c r="D11" s="33"/>
      <c r="E11" s="33">
        <v>516787</v>
      </c>
      <c r="F11" s="33"/>
      <c r="G11" s="33">
        <v>564000</v>
      </c>
      <c r="H11" s="33"/>
      <c r="I11" s="33">
        <v>126219000</v>
      </c>
      <c r="J11" s="33"/>
      <c r="K11" s="235">
        <f>I11/'جمع درآمدها'!$J$6</f>
        <v>3.0345209104931184E-5</v>
      </c>
      <c r="M11" s="196"/>
      <c r="N11" s="33"/>
      <c r="O11" s="33"/>
      <c r="P11" s="33"/>
      <c r="Q11" s="33"/>
      <c r="R11" s="33"/>
      <c r="S11" s="33"/>
      <c r="T11" s="33"/>
    </row>
    <row r="12" spans="1:20" ht="31.5" x14ac:dyDescent="0.75">
      <c r="A12" s="70" t="s">
        <v>110</v>
      </c>
      <c r="B12" s="70"/>
      <c r="C12" s="33">
        <v>1026059</v>
      </c>
      <c r="D12" s="33"/>
      <c r="E12" s="33">
        <v>4199</v>
      </c>
      <c r="F12" s="33"/>
      <c r="G12" s="33">
        <v>504000</v>
      </c>
      <c r="H12" s="33"/>
      <c r="I12" s="33">
        <v>526258</v>
      </c>
      <c r="J12" s="33"/>
      <c r="K12" s="235">
        <f>I12/'جمع درآمدها'!$J$6</f>
        <v>1.2652143538724656E-7</v>
      </c>
      <c r="M12" s="196"/>
      <c r="N12" s="33"/>
      <c r="O12" s="33"/>
      <c r="P12" s="33"/>
      <c r="Q12" s="33"/>
      <c r="R12" s="33"/>
      <c r="S12" s="33"/>
      <c r="T12" s="33"/>
    </row>
    <row r="13" spans="1:20" ht="31.5" x14ac:dyDescent="0.75">
      <c r="A13" s="70" t="s">
        <v>135</v>
      </c>
      <c r="B13" s="70"/>
      <c r="C13" s="33">
        <v>1166858</v>
      </c>
      <c r="D13" s="33"/>
      <c r="E13" s="33">
        <v>4792</v>
      </c>
      <c r="F13" s="33"/>
      <c r="G13" s="33">
        <v>1171650</v>
      </c>
      <c r="H13" s="33"/>
      <c r="I13" s="33">
        <v>0</v>
      </c>
      <c r="J13" s="33"/>
      <c r="K13" s="235">
        <f>I13/'جمع درآمدها'!$J$6</f>
        <v>0</v>
      </c>
      <c r="M13" s="196"/>
      <c r="N13" s="33"/>
      <c r="O13" s="33"/>
      <c r="P13" s="33"/>
      <c r="Q13" s="33"/>
      <c r="R13" s="33"/>
      <c r="S13" s="33"/>
      <c r="T13" s="33"/>
    </row>
    <row r="14" spans="1:20" ht="31.5" x14ac:dyDescent="0.75">
      <c r="A14" s="70" t="s">
        <v>111</v>
      </c>
      <c r="B14" s="70"/>
      <c r="C14" s="33">
        <v>3136232</v>
      </c>
      <c r="D14" s="33"/>
      <c r="E14" s="33">
        <v>8743</v>
      </c>
      <c r="F14" s="33"/>
      <c r="G14" s="33">
        <v>504000</v>
      </c>
      <c r="H14" s="33"/>
      <c r="I14" s="33">
        <v>2640975</v>
      </c>
      <c r="J14" s="33"/>
      <c r="K14" s="235">
        <f>I14/'جمع درآمدها'!$J$6</f>
        <v>6.3493561679220744E-7</v>
      </c>
      <c r="M14" s="196"/>
      <c r="N14" s="33"/>
      <c r="O14" s="33"/>
      <c r="P14" s="33"/>
      <c r="Q14" s="33"/>
      <c r="R14" s="33"/>
      <c r="S14" s="33"/>
      <c r="T14" s="33"/>
    </row>
    <row r="15" spans="1:20" ht="32.25" thickBot="1" x14ac:dyDescent="0.8">
      <c r="C15" s="243">
        <f>SUM(C9:C14)</f>
        <v>7291854509</v>
      </c>
      <c r="D15" s="70"/>
      <c r="E15" s="243">
        <f>SUM(E9:E14)</f>
        <v>119905807956</v>
      </c>
      <c r="F15" s="70"/>
      <c r="G15" s="244">
        <f>SUM(G9:G14)</f>
        <v>71982743732</v>
      </c>
      <c r="H15" s="70"/>
      <c r="I15" s="244">
        <f>SUM(I9:I14)</f>
        <v>55214918733</v>
      </c>
      <c r="J15" s="70"/>
      <c r="K15" s="160">
        <f>SUM(K9:K14)</f>
        <v>1.327461202088962E-2</v>
      </c>
      <c r="N15" s="33"/>
    </row>
    <row r="16" spans="1:20" ht="32.25" thickTop="1" x14ac:dyDescent="0.75">
      <c r="E16" s="72"/>
      <c r="N16" s="33"/>
    </row>
    <row r="17" spans="3:14" ht="31.5" x14ac:dyDescent="0.75">
      <c r="C17" s="73"/>
      <c r="E17" s="73"/>
      <c r="G17" s="73"/>
      <c r="I17" s="73"/>
      <c r="K17" s="23"/>
      <c r="N17" s="33"/>
    </row>
    <row r="18" spans="3:14" x14ac:dyDescent="0.6">
      <c r="C18" s="73"/>
      <c r="D18" s="73"/>
      <c r="E18" s="73"/>
      <c r="F18" s="73"/>
      <c r="G18" s="73"/>
      <c r="H18" s="73"/>
      <c r="I18" s="73"/>
      <c r="K18" s="23"/>
    </row>
    <row r="19" spans="3:14" x14ac:dyDescent="0.6">
      <c r="K19" s="23"/>
    </row>
    <row r="20" spans="3:14" s="137" customFormat="1" ht="31.5" x14ac:dyDescent="0.75"/>
    <row r="21" spans="3:14" x14ac:dyDescent="0.6">
      <c r="K21" s="23"/>
    </row>
    <row r="22" spans="3:14" x14ac:dyDescent="0.6">
      <c r="K22" s="23"/>
    </row>
    <row r="23" spans="3:14" x14ac:dyDescent="0.6">
      <c r="K23" s="23"/>
    </row>
    <row r="24" spans="3:14" x14ac:dyDescent="0.6">
      <c r="K24" s="23"/>
    </row>
    <row r="25" spans="3:14" x14ac:dyDescent="0.6">
      <c r="K25" s="23"/>
    </row>
    <row r="26" spans="3:14" x14ac:dyDescent="0.6">
      <c r="K26" s="23"/>
    </row>
    <row r="27" spans="3:14" x14ac:dyDescent="0.6">
      <c r="K27" s="23"/>
    </row>
    <row r="28" spans="3:14" x14ac:dyDescent="0.6">
      <c r="K28" s="23"/>
    </row>
    <row r="29" spans="3:14" x14ac:dyDescent="0.6">
      <c r="K29" s="23"/>
    </row>
    <row r="30" spans="3:14" x14ac:dyDescent="0.6">
      <c r="E30" s="72"/>
    </row>
    <row r="31" spans="3:14" x14ac:dyDescent="0.6">
      <c r="E31" s="72"/>
    </row>
    <row r="32" spans="3:14" x14ac:dyDescent="0.6">
      <c r="E32" s="72"/>
    </row>
    <row r="33" spans="5:5" x14ac:dyDescent="0.6">
      <c r="E33" s="72"/>
    </row>
    <row r="34" spans="5:5" x14ac:dyDescent="0.6">
      <c r="E34" s="72"/>
    </row>
    <row r="35" spans="5:5" x14ac:dyDescent="0.6">
      <c r="E35" s="72"/>
    </row>
    <row r="36" spans="5:5" x14ac:dyDescent="0.6">
      <c r="E36" s="72"/>
    </row>
    <row r="37" spans="5:5" x14ac:dyDescent="0.6">
      <c r="E37" s="72"/>
    </row>
    <row r="38" spans="5:5" x14ac:dyDescent="0.6">
      <c r="E38" s="72"/>
    </row>
    <row r="39" spans="5:5" x14ac:dyDescent="0.6">
      <c r="E39" s="72"/>
    </row>
    <row r="40" spans="5:5" x14ac:dyDescent="0.6">
      <c r="E40" s="72"/>
    </row>
    <row r="41" spans="5:5" x14ac:dyDescent="0.6">
      <c r="E41" s="72"/>
    </row>
    <row r="42" spans="5:5" x14ac:dyDescent="0.6">
      <c r="E42" s="72"/>
    </row>
    <row r="43" spans="5:5" x14ac:dyDescent="0.6">
      <c r="E43" s="72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90" zoomScaleNormal="100" zoomScaleSheetLayoutView="90" workbookViewId="0">
      <selection activeCell="E9" sqref="E9"/>
    </sheetView>
  </sheetViews>
  <sheetFormatPr defaultColWidth="9.140625" defaultRowHeight="27.75" x14ac:dyDescent="0.6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 x14ac:dyDescent="0.65">
      <c r="A2" s="291" t="s">
        <v>51</v>
      </c>
      <c r="B2" s="291"/>
      <c r="C2" s="291"/>
      <c r="D2" s="291"/>
      <c r="E2" s="291"/>
      <c r="F2" s="291"/>
      <c r="G2" s="291"/>
      <c r="H2" s="291"/>
      <c r="I2" s="291"/>
      <c r="J2" s="3"/>
    </row>
    <row r="3" spans="1:17" ht="30" x14ac:dyDescent="0.65">
      <c r="A3" s="291" t="s">
        <v>18</v>
      </c>
      <c r="B3" s="291" t="s">
        <v>18</v>
      </c>
      <c r="C3" s="291"/>
      <c r="D3" s="291"/>
      <c r="E3" s="291" t="s">
        <v>18</v>
      </c>
      <c r="F3" s="291" t="s">
        <v>18</v>
      </c>
      <c r="G3" s="291" t="s">
        <v>18</v>
      </c>
      <c r="H3" s="291"/>
      <c r="I3" s="291"/>
      <c r="J3" s="3"/>
    </row>
    <row r="4" spans="1:17" ht="30" x14ac:dyDescent="0.65">
      <c r="A4" s="291" t="str">
        <f>سهام!A4</f>
        <v>برای ماه منتهی به 1404/01/31</v>
      </c>
      <c r="B4" s="291" t="s">
        <v>0</v>
      </c>
      <c r="C4" s="291"/>
      <c r="D4" s="291"/>
      <c r="E4" s="291" t="s">
        <v>0</v>
      </c>
      <c r="F4" s="291" t="s">
        <v>0</v>
      </c>
      <c r="G4" s="291" t="s">
        <v>0</v>
      </c>
      <c r="H4" s="291"/>
      <c r="I4" s="291"/>
      <c r="J4" s="3"/>
    </row>
    <row r="5" spans="1:17" ht="33.75" x14ac:dyDescent="0.65">
      <c r="A5" s="34"/>
      <c r="B5" s="34"/>
      <c r="C5" s="34"/>
      <c r="D5" s="34"/>
      <c r="E5" s="34"/>
      <c r="F5" s="34"/>
      <c r="G5" s="34"/>
      <c r="H5" s="34"/>
      <c r="I5" s="34"/>
      <c r="J5" s="9">
        <v>313583838099</v>
      </c>
      <c r="K5" s="63" t="s">
        <v>88</v>
      </c>
    </row>
    <row r="6" spans="1:17" ht="33.75" x14ac:dyDescent="0.65">
      <c r="A6" s="292" t="s">
        <v>56</v>
      </c>
      <c r="B6" s="292"/>
      <c r="C6" s="292"/>
      <c r="D6" s="292"/>
      <c r="E6" s="292"/>
      <c r="F6" s="292"/>
      <c r="G6" s="292"/>
      <c r="J6" s="9">
        <v>4159437477051</v>
      </c>
      <c r="K6" s="63" t="s">
        <v>77</v>
      </c>
    </row>
    <row r="7" spans="1:17" ht="28.5" x14ac:dyDescent="0.65">
      <c r="A7" s="74"/>
      <c r="B7" s="74"/>
      <c r="C7" s="293" t="s">
        <v>165</v>
      </c>
      <c r="D7" s="293"/>
      <c r="E7" s="293"/>
      <c r="F7" s="293"/>
      <c r="G7" s="293"/>
      <c r="H7" s="293"/>
      <c r="I7" s="293"/>
      <c r="J7" s="3"/>
    </row>
    <row r="8" spans="1:17" ht="64.5" customHeight="1" thickBot="1" x14ac:dyDescent="0.7">
      <c r="A8" s="75" t="s">
        <v>22</v>
      </c>
      <c r="C8" s="75" t="s">
        <v>55</v>
      </c>
      <c r="E8" s="75" t="s">
        <v>15</v>
      </c>
      <c r="G8" s="75" t="s">
        <v>40</v>
      </c>
      <c r="I8" s="154" t="s">
        <v>10</v>
      </c>
      <c r="J8" s="76"/>
      <c r="K8" s="76"/>
      <c r="L8" s="76"/>
      <c r="M8" s="76"/>
      <c r="N8" s="76"/>
      <c r="O8" s="76"/>
      <c r="P8" s="76"/>
      <c r="Q8" s="76"/>
    </row>
    <row r="9" spans="1:17" ht="31.5" customHeight="1" x14ac:dyDescent="0.65">
      <c r="A9" s="130" t="s">
        <v>114</v>
      </c>
      <c r="B9" s="130"/>
      <c r="C9" s="131" t="s">
        <v>122</v>
      </c>
      <c r="E9" s="125">
        <f>'سرمایه‌گذاری در سهام '!S49</f>
        <v>337918333620</v>
      </c>
      <c r="F9" s="123"/>
      <c r="G9" s="128">
        <f>E9/$E$12</f>
        <v>0.99678308951051608</v>
      </c>
      <c r="H9" s="129"/>
      <c r="I9" s="128">
        <f>E9/$J$6</f>
        <v>8.1241354265909241E-2</v>
      </c>
      <c r="J9" s="76"/>
      <c r="L9" s="76"/>
      <c r="M9" s="76"/>
      <c r="N9" s="76"/>
      <c r="O9" s="76"/>
      <c r="P9" s="76"/>
      <c r="Q9" s="76"/>
    </row>
    <row r="10" spans="1:17" x14ac:dyDescent="0.65">
      <c r="A10" s="130" t="s">
        <v>115</v>
      </c>
      <c r="B10" s="130"/>
      <c r="C10" s="131" t="s">
        <v>123</v>
      </c>
      <c r="E10" s="125">
        <f>'درآمد سپرده بانکی '!G15</f>
        <v>3738326</v>
      </c>
      <c r="F10" s="123"/>
      <c r="G10" s="128">
        <f t="shared" ref="G10:G11" si="0">E10/$E$12</f>
        <v>1.1027220985493594E-5</v>
      </c>
      <c r="H10" s="129"/>
      <c r="I10" s="128">
        <f t="shared" ref="I10:I11" si="1">E10/$J$6</f>
        <v>8.9875758936769401E-7</v>
      </c>
      <c r="J10" s="76"/>
      <c r="K10" s="76"/>
      <c r="L10" s="76"/>
      <c r="M10" s="76"/>
      <c r="N10" s="76"/>
      <c r="O10" s="76"/>
      <c r="P10" s="76"/>
      <c r="Q10" s="76"/>
    </row>
    <row r="11" spans="1:17" x14ac:dyDescent="0.65">
      <c r="A11" s="130" t="s">
        <v>50</v>
      </c>
      <c r="B11" s="130"/>
      <c r="C11" s="131" t="s">
        <v>124</v>
      </c>
      <c r="E11" s="125">
        <f>'سایر درآمدها '!E12</f>
        <v>1086822944</v>
      </c>
      <c r="F11" s="123"/>
      <c r="G11" s="128">
        <f t="shared" si="0"/>
        <v>3.205883268498448E-3</v>
      </c>
      <c r="H11" s="129"/>
      <c r="I11" s="128">
        <f t="shared" si="1"/>
        <v>2.6129084761974752E-4</v>
      </c>
      <c r="J11" s="76"/>
      <c r="K11" s="76"/>
      <c r="L11" s="76"/>
      <c r="M11" s="76"/>
      <c r="N11" s="76"/>
      <c r="O11" s="76"/>
      <c r="P11" s="76"/>
      <c r="Q11" s="76"/>
    </row>
    <row r="12" spans="1:17" ht="32.25" thickBot="1" x14ac:dyDescent="0.8">
      <c r="C12" s="132"/>
      <c r="E12" s="159">
        <f>SUM(E9:E11)</f>
        <v>339008894890</v>
      </c>
      <c r="F12" s="77"/>
      <c r="G12" s="124">
        <f>SUM(G9:G11)</f>
        <v>1</v>
      </c>
      <c r="H12" s="77"/>
      <c r="I12" s="124">
        <f>SUM(I9:I11)</f>
        <v>8.1503543871118356E-2</v>
      </c>
      <c r="J12" s="76"/>
      <c r="K12" s="76"/>
      <c r="L12" s="76"/>
      <c r="M12" s="76"/>
      <c r="N12" s="76"/>
      <c r="O12" s="76"/>
      <c r="P12" s="76"/>
      <c r="Q12" s="76"/>
    </row>
    <row r="13" spans="1:17" ht="28.5" thickTop="1" x14ac:dyDescent="0.65">
      <c r="E13" s="3"/>
      <c r="J13" s="76"/>
      <c r="K13" s="76"/>
      <c r="L13" s="76"/>
      <c r="M13" s="76"/>
      <c r="N13" s="76"/>
      <c r="O13" s="76"/>
      <c r="P13" s="76"/>
      <c r="Q13" s="76"/>
    </row>
    <row r="14" spans="1:17" x14ac:dyDescent="0.65">
      <c r="B14" s="78"/>
      <c r="C14" s="76"/>
      <c r="D14" s="76"/>
      <c r="E14" s="76"/>
      <c r="F14" s="76"/>
      <c r="G14" s="76"/>
      <c r="H14" s="76"/>
      <c r="I14" s="76"/>
      <c r="J14" s="76"/>
    </row>
    <row r="15" spans="1:17" ht="27.75" customHeight="1" x14ac:dyDescent="0.65">
      <c r="B15" s="3"/>
      <c r="C15" s="1"/>
      <c r="F15" s="37"/>
    </row>
    <row r="16" spans="1:17" x14ac:dyDescent="0.65">
      <c r="B16" s="79"/>
      <c r="C16" s="1"/>
      <c r="F16" s="37"/>
    </row>
    <row r="17" spans="2:13" x14ac:dyDescent="0.65">
      <c r="C17" s="1"/>
      <c r="F17" s="37"/>
    </row>
    <row r="18" spans="2:13" x14ac:dyDescent="0.65">
      <c r="B18" s="3"/>
      <c r="C18" s="1"/>
      <c r="F18" s="37"/>
    </row>
    <row r="19" spans="2:13" x14ac:dyDescent="0.65">
      <c r="I19" s="3"/>
      <c r="M19" s="37"/>
    </row>
    <row r="20" spans="2:13" x14ac:dyDescent="0.65">
      <c r="G20" s="21"/>
      <c r="I20" s="3"/>
      <c r="M20" s="37"/>
    </row>
    <row r="21" spans="2:13" x14ac:dyDescent="0.65">
      <c r="I21" s="17"/>
      <c r="M21" s="37"/>
    </row>
    <row r="22" spans="2:13" x14ac:dyDescent="0.65">
      <c r="M22" s="37"/>
    </row>
    <row r="23" spans="2:13" x14ac:dyDescent="0.65">
      <c r="M23" s="37"/>
    </row>
    <row r="24" spans="2:13" ht="28.5" customHeight="1" x14ac:dyDescent="0.65">
      <c r="M24" s="37"/>
    </row>
    <row r="25" spans="2:13" x14ac:dyDescent="0.65">
      <c r="M25" s="37"/>
    </row>
    <row r="26" spans="2:13" x14ac:dyDescent="0.65">
      <c r="M26" s="37"/>
    </row>
    <row r="27" spans="2:13" x14ac:dyDescent="0.65">
      <c r="M27" s="37"/>
    </row>
    <row r="28" spans="2:13" x14ac:dyDescent="0.65">
      <c r="M28" s="37"/>
    </row>
    <row r="29" spans="2:13" x14ac:dyDescent="0.65">
      <c r="M29" s="37"/>
    </row>
    <row r="30" spans="2:13" x14ac:dyDescent="0.65">
      <c r="M30" s="37"/>
    </row>
    <row r="31" spans="2:13" x14ac:dyDescent="0.65">
      <c r="M31" s="37"/>
    </row>
    <row r="32" spans="2:13" x14ac:dyDescent="0.65">
      <c r="M32" s="37"/>
    </row>
    <row r="33" spans="13:13" x14ac:dyDescent="0.65">
      <c r="M33" s="37"/>
    </row>
    <row r="34" spans="13:13" x14ac:dyDescent="0.65">
      <c r="M34" s="37"/>
    </row>
    <row r="35" spans="13:13" x14ac:dyDescent="0.65">
      <c r="M35" s="37"/>
    </row>
    <row r="36" spans="13:13" x14ac:dyDescent="0.65">
      <c r="M36" s="37"/>
    </row>
    <row r="37" spans="13:13" x14ac:dyDescent="0.65">
      <c r="M37" s="37"/>
    </row>
    <row r="38" spans="13:13" x14ac:dyDescent="0.65">
      <c r="M38" s="37"/>
    </row>
    <row r="39" spans="13:13" x14ac:dyDescent="0.65">
      <c r="M39" s="37"/>
    </row>
    <row r="40" spans="13:13" x14ac:dyDescent="0.65">
      <c r="M40" s="37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77"/>
  <sheetViews>
    <sheetView rightToLeft="1" view="pageBreakPreview" topLeftCell="B28" zoomScale="40" zoomScaleNormal="91" zoomScaleSheetLayoutView="40" workbookViewId="0">
      <selection activeCell="Y6" sqref="Y6"/>
    </sheetView>
  </sheetViews>
  <sheetFormatPr defaultColWidth="9.140625" defaultRowHeight="27.75" x14ac:dyDescent="0.65"/>
  <cols>
    <col min="1" max="1" width="74.140625" style="21" bestFit="1" customWidth="1"/>
    <col min="2" max="2" width="1" style="21" customWidth="1"/>
    <col min="3" max="3" width="44.140625" style="78" bestFit="1" customWidth="1"/>
    <col min="4" max="4" width="1" style="78" customWidth="1"/>
    <col min="5" max="5" width="45.7109375" style="78" bestFit="1" customWidth="1"/>
    <col min="6" max="6" width="2.5703125" style="78" customWidth="1"/>
    <col min="7" max="7" width="44.28515625" style="78" bestFit="1" customWidth="1"/>
    <col min="8" max="8" width="1" style="78" customWidth="1"/>
    <col min="9" max="9" width="49.140625" style="78" bestFit="1" customWidth="1"/>
    <col min="10" max="10" width="1" style="21" customWidth="1"/>
    <col min="11" max="11" width="32.28515625" style="47" bestFit="1" customWidth="1"/>
    <col min="12" max="12" width="1" style="21" customWidth="1"/>
    <col min="13" max="13" width="44.28515625" style="21" bestFit="1" customWidth="1"/>
    <col min="14" max="14" width="1" style="21" customWidth="1"/>
    <col min="15" max="15" width="49.140625" style="21" bestFit="1" customWidth="1"/>
    <col min="16" max="16" width="1.5703125" style="21" customWidth="1"/>
    <col min="17" max="17" width="44" style="21" customWidth="1"/>
    <col min="18" max="18" width="1.28515625" style="21" customWidth="1"/>
    <col min="19" max="19" width="49.140625" style="21" bestFit="1" customWidth="1"/>
    <col min="20" max="20" width="1" style="21" customWidth="1"/>
    <col min="21" max="21" width="23.42578125" style="47" customWidth="1"/>
    <col min="22" max="22" width="1" style="21" customWidth="1"/>
    <col min="23" max="23" width="54.140625" style="21" bestFit="1" customWidth="1"/>
    <col min="24" max="24" width="45.140625" style="21" bestFit="1" customWidth="1"/>
    <col min="25" max="25" width="37.7109375" style="21" bestFit="1" customWidth="1"/>
    <col min="26" max="26" width="23" style="21" bestFit="1" customWidth="1"/>
    <col min="27" max="27" width="31.7109375" style="21" bestFit="1" customWidth="1"/>
    <col min="28" max="16384" width="9.140625" style="21"/>
  </cols>
  <sheetData>
    <row r="2" spans="1:26" s="40" customFormat="1" ht="78" x14ac:dyDescent="1.7">
      <c r="A2" s="294" t="s">
        <v>51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</row>
    <row r="3" spans="1:26" s="40" customFormat="1" ht="78" x14ac:dyDescent="1.7">
      <c r="A3" s="294" t="s">
        <v>18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</row>
    <row r="4" spans="1:26" s="40" customFormat="1" ht="78" x14ac:dyDescent="1.7">
      <c r="A4" s="294" t="str">
        <f>'درآمد ناشی از فروش '!A4:Q4</f>
        <v>برای ماه منتهی به 1404/01/31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</row>
    <row r="5" spans="1:26" s="42" customFormat="1" ht="36" x14ac:dyDescent="0.8">
      <c r="A5" s="41"/>
      <c r="B5" s="41"/>
      <c r="C5" s="181"/>
      <c r="D5" s="181"/>
      <c r="E5" s="181"/>
      <c r="F5" s="181"/>
      <c r="G5" s="181"/>
      <c r="H5" s="181"/>
      <c r="I5" s="18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6" s="43" customFormat="1" ht="53.25" x14ac:dyDescent="0.95">
      <c r="A6" s="297" t="s">
        <v>60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U6" s="44"/>
    </row>
    <row r="7" spans="1:26" ht="40.5" x14ac:dyDescent="0.65">
      <c r="A7" s="45"/>
      <c r="B7" s="45"/>
      <c r="C7" s="182"/>
      <c r="D7" s="182"/>
      <c r="E7" s="182"/>
      <c r="F7" s="182"/>
      <c r="G7" s="182"/>
      <c r="H7" s="182"/>
      <c r="I7" s="182"/>
      <c r="J7" s="45"/>
      <c r="K7" s="203"/>
      <c r="L7" s="45"/>
      <c r="M7" s="45"/>
      <c r="N7" s="45"/>
      <c r="O7" s="45"/>
      <c r="P7" s="45"/>
      <c r="Q7" s="45"/>
      <c r="R7" s="45"/>
      <c r="S7" s="46"/>
    </row>
    <row r="8" spans="1:26" s="43" customFormat="1" ht="46.5" customHeight="1" thickBot="1" x14ac:dyDescent="1">
      <c r="A8" s="295" t="s">
        <v>1</v>
      </c>
      <c r="C8" s="296" t="s">
        <v>167</v>
      </c>
      <c r="D8" s="296" t="s">
        <v>20</v>
      </c>
      <c r="E8" s="296" t="s">
        <v>20</v>
      </c>
      <c r="F8" s="296"/>
      <c r="G8" s="296" t="s">
        <v>20</v>
      </c>
      <c r="H8" s="296" t="s">
        <v>20</v>
      </c>
      <c r="I8" s="296" t="s">
        <v>20</v>
      </c>
      <c r="J8" s="296" t="s">
        <v>20</v>
      </c>
      <c r="K8" s="296" t="s">
        <v>20</v>
      </c>
      <c r="M8" s="296" t="s">
        <v>166</v>
      </c>
      <c r="N8" s="296" t="s">
        <v>21</v>
      </c>
      <c r="O8" s="296" t="s">
        <v>21</v>
      </c>
      <c r="P8" s="296" t="s">
        <v>21</v>
      </c>
      <c r="Q8" s="296" t="s">
        <v>21</v>
      </c>
      <c r="R8" s="295"/>
      <c r="S8" s="296" t="s">
        <v>21</v>
      </c>
      <c r="T8" s="296" t="s">
        <v>21</v>
      </c>
      <c r="U8" s="296" t="s">
        <v>21</v>
      </c>
    </row>
    <row r="9" spans="1:26" s="48" customFormat="1" ht="76.5" customHeight="1" thickBot="1" x14ac:dyDescent="1">
      <c r="A9" s="296" t="s">
        <v>1</v>
      </c>
      <c r="C9" s="183" t="s">
        <v>37</v>
      </c>
      <c r="D9" s="185"/>
      <c r="E9" s="183" t="s">
        <v>38</v>
      </c>
      <c r="F9" s="183"/>
      <c r="G9" s="183" t="s">
        <v>39</v>
      </c>
      <c r="H9" s="185"/>
      <c r="I9" s="183" t="s">
        <v>15</v>
      </c>
      <c r="K9" s="49" t="s">
        <v>40</v>
      </c>
      <c r="M9" s="49" t="s">
        <v>37</v>
      </c>
      <c r="O9" s="49" t="s">
        <v>38</v>
      </c>
      <c r="Q9" s="49" t="s">
        <v>39</v>
      </c>
      <c r="R9" s="45"/>
      <c r="S9" s="49" t="s">
        <v>15</v>
      </c>
      <c r="T9" s="21"/>
      <c r="U9" s="49" t="s">
        <v>40</v>
      </c>
    </row>
    <row r="10" spans="1:26" s="50" customFormat="1" ht="51" customHeight="1" x14ac:dyDescent="1.45">
      <c r="A10" s="126" t="s">
        <v>160</v>
      </c>
      <c r="B10" s="126"/>
      <c r="C10" s="266">
        <v>0</v>
      </c>
      <c r="D10" s="266"/>
      <c r="E10" s="266">
        <f>IFERROR(VLOOKUP('سرمایه‌گذاری در سهام '!A10,'درآمد ناشی از تغییر قیمت اوراق '!$A$9:$Q$34,9,0),0)</f>
        <v>21422080967</v>
      </c>
      <c r="F10" s="266"/>
      <c r="G10" s="266">
        <f>IFERROR(VLOOKUP(A10,'درآمد ناشی از فروش '!$A$9:$Q$39,9,0),0)</f>
        <v>0</v>
      </c>
      <c r="H10" s="266"/>
      <c r="I10" s="266">
        <f>C10+E10+G10</f>
        <v>21422080967</v>
      </c>
      <c r="K10" s="267">
        <f>I10/W$10</f>
        <v>6.8313727827506665E-2</v>
      </c>
      <c r="M10" s="266">
        <f>IFERROR(_xlfn.XLOOKUP(A10,'درآمد سود سهام '!$A$9:$A$28,'درآمد سود سهام '!$S$9:$S$28),0)</f>
        <v>0</v>
      </c>
      <c r="N10" s="266"/>
      <c r="O10" s="266">
        <f>IFERROR(VLOOKUP(A10,'درآمد ناشی از تغییر قیمت اوراق '!$A$9:$Q$34,17,0),0)</f>
        <v>21422080967</v>
      </c>
      <c r="P10" s="266"/>
      <c r="Q10" s="266">
        <f>IFERROR(VLOOKUP(A10,'درآمد ناشی از فروش '!$A$9:$Q$39,17,0),0)</f>
        <v>0</v>
      </c>
      <c r="R10" s="266"/>
      <c r="S10" s="266">
        <f>M10+O10+Q10</f>
        <v>21422080967</v>
      </c>
      <c r="U10" s="267">
        <f>S10/'جمع درآمدها'!$J$5</f>
        <v>6.8313727827506665E-2</v>
      </c>
      <c r="W10" s="127">
        <v>313583838099</v>
      </c>
      <c r="X10" s="127" t="s">
        <v>125</v>
      </c>
      <c r="Y10" s="43"/>
      <c r="Z10" s="313"/>
    </row>
    <row r="11" spans="1:26" s="50" customFormat="1" ht="51" customHeight="1" x14ac:dyDescent="1.45">
      <c r="A11" s="126" t="s">
        <v>133</v>
      </c>
      <c r="B11" s="126"/>
      <c r="C11" s="266">
        <v>0</v>
      </c>
      <c r="D11" s="266"/>
      <c r="E11" s="266">
        <f>IFERROR(VLOOKUP('سرمایه‌گذاری در سهام '!A11,'درآمد ناشی از تغییر قیمت اوراق '!$A$9:$Q$34,9,0),0)</f>
        <v>1045798533</v>
      </c>
      <c r="F11" s="266"/>
      <c r="G11" s="266">
        <f>IFERROR(VLOOKUP(A11,'درآمد ناشی از فروش '!$A$9:$Q$39,9,0),0)</f>
        <v>0</v>
      </c>
      <c r="H11" s="266"/>
      <c r="I11" s="266">
        <f>C11+E11+G11</f>
        <v>1045798533</v>
      </c>
      <c r="K11" s="267">
        <f t="shared" ref="K11:K47" si="0">I11/W$10</f>
        <v>3.3349886248596654E-3</v>
      </c>
      <c r="M11" s="266">
        <f>IFERROR(_xlfn.XLOOKUP(A11,'درآمد سود سهام '!$A$9:$A$28,'درآمد سود سهام '!$S$9:$S$28),0)</f>
        <v>0</v>
      </c>
      <c r="N11" s="266"/>
      <c r="O11" s="266">
        <f>IFERROR(VLOOKUP(A11,'درآمد ناشی از تغییر قیمت اوراق '!$A$9:$Q$34,17,0),0)</f>
        <v>1045798533</v>
      </c>
      <c r="P11" s="266"/>
      <c r="Q11" s="266">
        <f>IFERROR(VLOOKUP(A11,'درآمد ناشی از فروش '!$A$9:$Q$39,17,0),0)</f>
        <v>0</v>
      </c>
      <c r="R11" s="266"/>
      <c r="S11" s="266">
        <f t="shared" ref="S11:S48" si="1">M11+O11+Q11</f>
        <v>1045798533</v>
      </c>
      <c r="U11" s="267">
        <f>S11/'جمع درآمدها'!$J$5</f>
        <v>3.3349886248596654E-3</v>
      </c>
      <c r="W11" s="127">
        <v>313583838099</v>
      </c>
      <c r="X11" s="127" t="s">
        <v>126</v>
      </c>
      <c r="Y11" s="43"/>
      <c r="Z11" s="313"/>
    </row>
    <row r="12" spans="1:26" s="50" customFormat="1" ht="51" customHeight="1" x14ac:dyDescent="1.05">
      <c r="A12" s="126" t="s">
        <v>98</v>
      </c>
      <c r="B12" s="126"/>
      <c r="C12" s="266">
        <v>0</v>
      </c>
      <c r="D12" s="266"/>
      <c r="E12" s="266">
        <f>IFERROR(VLOOKUP('سرمایه‌گذاری در سهام '!A12,'درآمد ناشی از تغییر قیمت اوراق '!$A$9:$Q$34,9,0),0)</f>
        <v>19761714000</v>
      </c>
      <c r="F12" s="266"/>
      <c r="G12" s="266">
        <f>IFERROR(VLOOKUP(A12,'درآمد ناشی از فروش '!$A$9:$Q$39,9,0),0)</f>
        <v>0</v>
      </c>
      <c r="H12" s="266"/>
      <c r="I12" s="266">
        <f t="shared" ref="I12:I47" si="2">C12+E12+G12</f>
        <v>19761714000</v>
      </c>
      <c r="K12" s="267">
        <f t="shared" si="0"/>
        <v>6.3018917428267235E-2</v>
      </c>
      <c r="M12" s="266">
        <v>19761714000</v>
      </c>
      <c r="N12" s="266"/>
      <c r="O12" s="266">
        <f>IFERROR(VLOOKUP(A12,'درآمد ناشی از تغییر قیمت اوراق '!$A$9:$Q$34,17,0),0)</f>
        <v>19761714000</v>
      </c>
      <c r="P12" s="266"/>
      <c r="Q12" s="266">
        <f>IFERROR(VLOOKUP(A12,'درآمد ناشی از فروش '!$A$9:$Q$39,17,0),0)</f>
        <v>0</v>
      </c>
      <c r="R12" s="266"/>
      <c r="S12" s="266">
        <f t="shared" si="1"/>
        <v>39523428000</v>
      </c>
      <c r="U12" s="267">
        <f>S12/'جمع درآمدها'!$J$5</f>
        <v>0.12603783485653447</v>
      </c>
      <c r="W12" s="136"/>
      <c r="X12" s="136"/>
      <c r="Y12" s="43"/>
      <c r="Z12" s="313"/>
    </row>
    <row r="13" spans="1:26" s="50" customFormat="1" ht="51" customHeight="1" x14ac:dyDescent="1.05">
      <c r="A13" s="126" t="s">
        <v>140</v>
      </c>
      <c r="B13" s="126"/>
      <c r="C13" s="266">
        <v>0</v>
      </c>
      <c r="D13" s="266"/>
      <c r="E13" s="266">
        <f>IFERROR(VLOOKUP('سرمایه‌گذاری در سهام '!A13,'درآمد ناشی از تغییر قیمت اوراق '!$A$9:$Q$34,9,0),0)</f>
        <v>2150130150</v>
      </c>
      <c r="F13" s="266"/>
      <c r="G13" s="266">
        <f>IFERROR(VLOOKUP(A13,'درآمد ناشی از فروش '!$A$9:$Q$39,9,0),0)</f>
        <v>0</v>
      </c>
      <c r="H13" s="266"/>
      <c r="I13" s="266">
        <f t="shared" si="2"/>
        <v>2150130150</v>
      </c>
      <c r="K13" s="267">
        <f t="shared" si="0"/>
        <v>6.856635734272737E-3</v>
      </c>
      <c r="M13" s="266">
        <f>IFERROR(_xlfn.XLOOKUP(A13,'درآمد سود سهام '!$A$9:$A$28,'درآمد سود سهام '!$S$9:$S$28),0)</f>
        <v>0</v>
      </c>
      <c r="N13" s="266"/>
      <c r="O13" s="266">
        <f>IFERROR(VLOOKUP(A13,'درآمد ناشی از تغییر قیمت اوراق '!$A$9:$Q$34,17,0),0)</f>
        <v>2150130150</v>
      </c>
      <c r="P13" s="266"/>
      <c r="Q13" s="266">
        <f>IFERROR(VLOOKUP(A13,'درآمد ناشی از فروش '!$A$9:$Q$39,17,0),0)</f>
        <v>0</v>
      </c>
      <c r="R13" s="266"/>
      <c r="S13" s="266">
        <f t="shared" si="1"/>
        <v>2150130150</v>
      </c>
      <c r="U13" s="267">
        <f>S13/'جمع درآمدها'!$J$5</f>
        <v>6.856635734272737E-3</v>
      </c>
      <c r="W13" s="136"/>
      <c r="X13" s="136"/>
      <c r="Y13" s="43"/>
      <c r="Z13" s="313"/>
    </row>
    <row r="14" spans="1:26" s="50" customFormat="1" ht="51" customHeight="1" x14ac:dyDescent="1.05">
      <c r="A14" s="126" t="s">
        <v>65</v>
      </c>
      <c r="B14" s="126"/>
      <c r="C14" s="266">
        <v>0</v>
      </c>
      <c r="D14" s="266"/>
      <c r="E14" s="266">
        <f>IFERROR(VLOOKUP('سرمایه‌گذاری در سهام '!A14,'درآمد ناشی از تغییر قیمت اوراق '!$A$9:$Q$34,9,0),0)</f>
        <v>44092652172</v>
      </c>
      <c r="F14" s="266"/>
      <c r="G14" s="266">
        <f>IFERROR(VLOOKUP(A14,'درآمد ناشی از فروش '!$A$9:$Q$39,9,0),0)</f>
        <v>1669010008</v>
      </c>
      <c r="H14" s="266"/>
      <c r="I14" s="266">
        <f t="shared" si="2"/>
        <v>45761662180</v>
      </c>
      <c r="K14" s="267">
        <f t="shared" si="0"/>
        <v>0.14593118847391878</v>
      </c>
      <c r="M14" s="266">
        <f>IFERROR(_xlfn.XLOOKUP(A14,'درآمد سود سهام '!$A$9:$A$28,'درآمد سود سهام '!$S$9:$S$28),0)</f>
        <v>0</v>
      </c>
      <c r="N14" s="266"/>
      <c r="O14" s="266">
        <f>IFERROR(VLOOKUP(A14,'درآمد ناشی از تغییر قیمت اوراق '!$A$9:$Q$34,17,0),0)</f>
        <v>44092652172</v>
      </c>
      <c r="P14" s="266"/>
      <c r="Q14" s="266">
        <f>IFERROR(VLOOKUP(A14,'درآمد ناشی از فروش '!$A$9:$Q$39,17,0),0)</f>
        <v>1669010008</v>
      </c>
      <c r="R14" s="266"/>
      <c r="S14" s="266">
        <f t="shared" si="1"/>
        <v>45761662180</v>
      </c>
      <c r="U14" s="267">
        <f>S14/'جمع درآمدها'!$J$5</f>
        <v>0.14593118847391878</v>
      </c>
      <c r="W14" s="136"/>
      <c r="X14" s="51"/>
      <c r="Y14" s="43"/>
      <c r="Z14" s="313"/>
    </row>
    <row r="15" spans="1:26" s="50" customFormat="1" ht="51" customHeight="1" x14ac:dyDescent="1.05">
      <c r="A15" s="126" t="s">
        <v>149</v>
      </c>
      <c r="B15" s="126"/>
      <c r="C15" s="266">
        <v>0</v>
      </c>
      <c r="D15" s="266"/>
      <c r="E15" s="266">
        <f>IFERROR(VLOOKUP('سرمایه‌گذاری در سهام '!A15,'درآمد ناشی از تغییر قیمت اوراق '!$A$9:$Q$34,9,0),0)</f>
        <v>56518070257</v>
      </c>
      <c r="F15" s="266"/>
      <c r="G15" s="266">
        <f>IFERROR(VLOOKUP(A15,'درآمد ناشی از فروش '!$A$9:$Q$39,9,0),0)</f>
        <v>4077819300</v>
      </c>
      <c r="H15" s="266"/>
      <c r="I15" s="266">
        <f t="shared" si="2"/>
        <v>60595889557</v>
      </c>
      <c r="K15" s="267">
        <f t="shared" si="0"/>
        <v>0.19323664741251612</v>
      </c>
      <c r="M15" s="266">
        <f>IFERROR(_xlfn.XLOOKUP(A15,'درآمد سود سهام '!$A$9:$A$28,'درآمد سود سهام '!$S$9:$S$28),0)</f>
        <v>0</v>
      </c>
      <c r="N15" s="266"/>
      <c r="O15" s="266">
        <f>IFERROR(VLOOKUP(A15,'درآمد ناشی از تغییر قیمت اوراق '!$A$9:$Q$34,17,0),0)</f>
        <v>56518070257</v>
      </c>
      <c r="P15" s="266"/>
      <c r="Q15" s="266">
        <f>IFERROR(VLOOKUP(A15,'درآمد ناشی از فروش '!$A$9:$Q$39,17,0),0)</f>
        <v>4077819300</v>
      </c>
      <c r="R15" s="266"/>
      <c r="S15" s="266">
        <f t="shared" si="1"/>
        <v>60595889557</v>
      </c>
      <c r="U15" s="267">
        <f>S15/'جمع درآمدها'!$J$5</f>
        <v>0.19323664741251612</v>
      </c>
      <c r="W15" s="136"/>
      <c r="X15" s="51"/>
      <c r="Y15" s="43"/>
      <c r="Z15" s="313"/>
    </row>
    <row r="16" spans="1:26" s="50" customFormat="1" ht="51" customHeight="1" x14ac:dyDescent="1.05">
      <c r="A16" s="126" t="s">
        <v>137</v>
      </c>
      <c r="B16" s="126"/>
      <c r="C16" s="266">
        <v>0</v>
      </c>
      <c r="D16" s="266"/>
      <c r="E16" s="266">
        <f>IFERROR(VLOOKUP('سرمایه‌گذاری در سهام '!A16,'درآمد ناشی از تغییر قیمت اوراق '!$A$9:$Q$34,9,0),0)</f>
        <v>36226867670</v>
      </c>
      <c r="F16" s="266"/>
      <c r="G16" s="266">
        <f>IFERROR(VLOOKUP(A16,'درآمد ناشی از فروش '!$A$9:$Q$39,9,0),0)</f>
        <v>229794435</v>
      </c>
      <c r="H16" s="266"/>
      <c r="I16" s="266">
        <f t="shared" si="2"/>
        <v>36456662105</v>
      </c>
      <c r="K16" s="267">
        <f t="shared" si="0"/>
        <v>0.11625810286016861</v>
      </c>
      <c r="M16" s="266">
        <f>IFERROR(_xlfn.XLOOKUP(A16,'درآمد سود سهام '!$A$9:$A$28,'درآمد سود سهام '!$S$9:$S$28),0)</f>
        <v>0</v>
      </c>
      <c r="N16" s="266"/>
      <c r="O16" s="266">
        <f>IFERROR(VLOOKUP(A16,'درآمد ناشی از تغییر قیمت اوراق '!$A$9:$Q$34,17,0),0)</f>
        <v>36226867670</v>
      </c>
      <c r="P16" s="266"/>
      <c r="Q16" s="266">
        <f>IFERROR(VLOOKUP(A16,'درآمد ناشی از فروش '!$A$9:$Q$39,17,0),0)</f>
        <v>229794435</v>
      </c>
      <c r="R16" s="266"/>
      <c r="S16" s="266">
        <f t="shared" si="1"/>
        <v>36456662105</v>
      </c>
      <c r="U16" s="267">
        <f>S16/'جمع درآمدها'!$J$5</f>
        <v>0.11625810286016861</v>
      </c>
      <c r="W16" s="136"/>
      <c r="X16"/>
      <c r="Y16" s="43"/>
      <c r="Z16" s="313"/>
    </row>
    <row r="17" spans="1:26" s="50" customFormat="1" ht="51" customHeight="1" x14ac:dyDescent="1.05">
      <c r="A17" s="126" t="s">
        <v>74</v>
      </c>
      <c r="B17" s="126"/>
      <c r="C17" s="266">
        <v>0</v>
      </c>
      <c r="D17" s="266"/>
      <c r="E17" s="266">
        <f>IFERROR(VLOOKUP('سرمایه‌گذاری در سهام '!A17,'درآمد ناشی از تغییر قیمت اوراق '!$A$9:$Q$34,9,0),0)</f>
        <v>20779621200</v>
      </c>
      <c r="F17" s="266"/>
      <c r="G17" s="266">
        <f>IFERROR(VLOOKUP(A17,'درآمد ناشی از فروش '!$A$9:$Q$39,9,0),0)</f>
        <v>292250735</v>
      </c>
      <c r="H17" s="266"/>
      <c r="I17" s="266">
        <f t="shared" si="2"/>
        <v>21071871935</v>
      </c>
      <c r="K17" s="267">
        <f t="shared" si="0"/>
        <v>6.7196932286884961E-2</v>
      </c>
      <c r="M17" s="266">
        <f>IFERROR(_xlfn.XLOOKUP(A17,'درآمد سود سهام '!$A$9:$A$28,'درآمد سود سهام '!$S$9:$S$28),0)</f>
        <v>0</v>
      </c>
      <c r="N17" s="266"/>
      <c r="O17" s="266">
        <f>IFERROR(VLOOKUP(A17,'درآمد ناشی از تغییر قیمت اوراق '!$A$9:$Q$34,17,0),0)</f>
        <v>20779621200</v>
      </c>
      <c r="P17" s="266"/>
      <c r="Q17" s="266">
        <f>IFERROR(VLOOKUP(A17,'درآمد ناشی از فروش '!$A$9:$Q$39,17,0),0)</f>
        <v>292250735</v>
      </c>
      <c r="R17" s="266"/>
      <c r="S17" s="266">
        <f t="shared" si="1"/>
        <v>21071871935</v>
      </c>
      <c r="U17" s="267">
        <f>S17/'جمع درآمدها'!$J$5</f>
        <v>6.7196932286884961E-2</v>
      </c>
      <c r="W17" s="136"/>
      <c r="X17"/>
      <c r="Y17" s="43"/>
      <c r="Z17" s="313"/>
    </row>
    <row r="18" spans="1:26" s="50" customFormat="1" ht="51" customHeight="1" x14ac:dyDescent="1.05">
      <c r="A18" s="126" t="s">
        <v>99</v>
      </c>
      <c r="B18" s="126"/>
      <c r="C18" s="266">
        <v>0</v>
      </c>
      <c r="D18" s="266"/>
      <c r="E18" s="266">
        <f>IFERROR(VLOOKUP('سرمایه‌گذاری در سهام '!A18,'درآمد ناشی از تغییر قیمت اوراق '!$A$9:$Q$34,9,0),0)</f>
        <v>-7621511076</v>
      </c>
      <c r="F18" s="266"/>
      <c r="G18" s="266">
        <f>IFERROR(VLOOKUP(A18,'درآمد ناشی از فروش '!$A$9:$Q$39,9,0),0)</f>
        <v>0</v>
      </c>
      <c r="H18" s="266"/>
      <c r="I18" s="266">
        <f t="shared" si="2"/>
        <v>-7621511076</v>
      </c>
      <c r="K18" s="267">
        <f t="shared" si="0"/>
        <v>-2.4304540445078199E-2</v>
      </c>
      <c r="M18" s="266">
        <v>8705710894</v>
      </c>
      <c r="N18" s="266"/>
      <c r="O18" s="266">
        <f>IFERROR(VLOOKUP(A18,'درآمد ناشی از تغییر قیمت اوراق '!$A$9:$Q$34,17,0),0)</f>
        <v>-7621511076</v>
      </c>
      <c r="P18" s="266"/>
      <c r="Q18" s="266">
        <f>IFERROR(VLOOKUP(A18,'درآمد ناشی از فروش '!$A$9:$Q$39,17,0),0)</f>
        <v>0</v>
      </c>
      <c r="R18" s="266"/>
      <c r="S18" s="266">
        <f t="shared" si="1"/>
        <v>1084199818</v>
      </c>
      <c r="U18" s="267">
        <f>S18/'جمع درآمدها'!$J$5</f>
        <v>3.4574480131776201E-3</v>
      </c>
      <c r="W18" s="136"/>
      <c r="X18"/>
      <c r="Y18" s="43"/>
      <c r="Z18" s="313"/>
    </row>
    <row r="19" spans="1:26" s="50" customFormat="1" ht="51" customHeight="1" x14ac:dyDescent="1.05">
      <c r="A19" s="126" t="s">
        <v>97</v>
      </c>
      <c r="B19" s="126"/>
      <c r="C19" s="266">
        <v>0</v>
      </c>
      <c r="D19" s="266"/>
      <c r="E19" s="266">
        <f>IFERROR(VLOOKUP('سرمایه‌گذاری در سهام '!A19,'درآمد ناشی از تغییر قیمت اوراق '!$A$9:$Q$34,9,0),0)</f>
        <v>37337390316</v>
      </c>
      <c r="F19" s="266"/>
      <c r="G19" s="266">
        <f>IFERROR(VLOOKUP(A19,'درآمد ناشی از فروش '!$A$9:$Q$39,9,0),0)</f>
        <v>0</v>
      </c>
      <c r="H19" s="266"/>
      <c r="I19" s="266">
        <f t="shared" si="2"/>
        <v>37337390316</v>
      </c>
      <c r="K19" s="267">
        <f t="shared" si="0"/>
        <v>0.11906669215590249</v>
      </c>
      <c r="M19" s="266">
        <f>IFERROR(_xlfn.XLOOKUP(A19,'درآمد سود سهام '!$A$9:$A$28,'درآمد سود سهام '!$S$9:$S$28),0)</f>
        <v>0</v>
      </c>
      <c r="N19" s="266"/>
      <c r="O19" s="266">
        <f>IFERROR(VLOOKUP(A19,'درآمد ناشی از تغییر قیمت اوراق '!$A$9:$Q$34,17,0),0)</f>
        <v>37337390316</v>
      </c>
      <c r="P19" s="266"/>
      <c r="Q19" s="266">
        <f>IFERROR(VLOOKUP(A19,'درآمد ناشی از فروش '!$A$9:$Q$39,17,0),0)</f>
        <v>0</v>
      </c>
      <c r="R19" s="266"/>
      <c r="S19" s="266">
        <f t="shared" si="1"/>
        <v>37337390316</v>
      </c>
      <c r="U19" s="267">
        <f>S19/'جمع درآمدها'!$J$5</f>
        <v>0.11906669215590249</v>
      </c>
      <c r="W19" s="136"/>
      <c r="X19"/>
      <c r="Y19" s="43"/>
      <c r="Z19" s="313"/>
    </row>
    <row r="20" spans="1:26" s="50" customFormat="1" ht="51" customHeight="1" x14ac:dyDescent="1.05">
      <c r="A20" s="126" t="s">
        <v>103</v>
      </c>
      <c r="B20" s="126"/>
      <c r="C20" s="266">
        <v>0</v>
      </c>
      <c r="D20" s="266"/>
      <c r="E20" s="266">
        <f>IFERROR(VLOOKUP('سرمایه‌گذاری در سهام '!A20,'درآمد ناشی از تغییر قیمت اوراق '!$A$9:$Q$34,9,0),0)</f>
        <v>0</v>
      </c>
      <c r="F20" s="266"/>
      <c r="G20" s="266">
        <f>IFERROR(VLOOKUP(A20,'درآمد ناشی از فروش '!$A$9:$Q$39,9,0),0)</f>
        <v>0</v>
      </c>
      <c r="H20" s="266"/>
      <c r="I20" s="266">
        <f t="shared" si="2"/>
        <v>0</v>
      </c>
      <c r="K20" s="267">
        <f t="shared" si="0"/>
        <v>0</v>
      </c>
      <c r="M20" s="266">
        <f>IFERROR(_xlfn.XLOOKUP(A20,'درآمد سود سهام '!$A$9:$A$28,'درآمد سود سهام '!$S$9:$S$28),0)</f>
        <v>0</v>
      </c>
      <c r="N20" s="266"/>
      <c r="O20" s="266">
        <f>IFERROR(VLOOKUP(A20,'درآمد ناشی از تغییر قیمت اوراق '!$A$9:$Q$34,17,0),0)</f>
        <v>0</v>
      </c>
      <c r="P20" s="266"/>
      <c r="Q20" s="266">
        <f>IFERROR(VLOOKUP(A20,'درآمد ناشی از فروش '!$A$9:$Q$39,17,0),0)</f>
        <v>0</v>
      </c>
      <c r="R20" s="266"/>
      <c r="S20" s="266">
        <f t="shared" si="1"/>
        <v>0</v>
      </c>
      <c r="U20" s="267">
        <f>S20/'جمع درآمدها'!$J$5</f>
        <v>0</v>
      </c>
      <c r="W20" s="136"/>
      <c r="X20"/>
      <c r="Y20" s="43"/>
      <c r="Z20" s="313"/>
    </row>
    <row r="21" spans="1:26" s="50" customFormat="1" ht="51" customHeight="1" x14ac:dyDescent="1.05">
      <c r="A21" s="126" t="s">
        <v>132</v>
      </c>
      <c r="B21" s="126"/>
      <c r="C21" s="266">
        <v>0</v>
      </c>
      <c r="D21" s="266"/>
      <c r="E21" s="266">
        <f>IFERROR(VLOOKUP('سرمایه‌گذاری در سهام '!A21,'درآمد ناشی از تغییر قیمت اوراق '!$A$9:$Q$34,9,0),0)</f>
        <v>11846777444</v>
      </c>
      <c r="F21" s="266"/>
      <c r="G21" s="266">
        <f>IFERROR(VLOOKUP(A21,'درآمد ناشی از فروش '!$A$9:$Q$39,9,0),0)</f>
        <v>0</v>
      </c>
      <c r="H21" s="266"/>
      <c r="I21" s="266">
        <f t="shared" si="2"/>
        <v>11846777444</v>
      </c>
      <c r="K21" s="267">
        <f t="shared" si="0"/>
        <v>3.777866077479386E-2</v>
      </c>
      <c r="M21" s="266">
        <f>IFERROR(_xlfn.XLOOKUP(A21,'درآمد سود سهام '!$A$9:$A$28,'درآمد سود سهام '!$S$9:$S$28),0)</f>
        <v>0</v>
      </c>
      <c r="N21" s="266"/>
      <c r="O21" s="266">
        <f>IFERROR(VLOOKUP(A21,'درآمد ناشی از تغییر قیمت اوراق '!$A$9:$Q$34,17,0),0)</f>
        <v>11846777444</v>
      </c>
      <c r="P21" s="266"/>
      <c r="Q21" s="266">
        <f>IFERROR(VLOOKUP(A21,'درآمد ناشی از فروش '!$A$9:$Q$39,17,0),0)</f>
        <v>0</v>
      </c>
      <c r="R21" s="266"/>
      <c r="S21" s="266">
        <f t="shared" si="1"/>
        <v>11846777444</v>
      </c>
      <c r="U21" s="267">
        <f>S21/'جمع درآمدها'!$J$5</f>
        <v>3.777866077479386E-2</v>
      </c>
      <c r="W21" s="136"/>
      <c r="X21"/>
      <c r="Y21" s="43"/>
      <c r="Z21" s="313"/>
    </row>
    <row r="22" spans="1:26" s="50" customFormat="1" ht="51" customHeight="1" x14ac:dyDescent="1.05">
      <c r="A22" s="126" t="s">
        <v>66</v>
      </c>
      <c r="B22" s="126"/>
      <c r="C22" s="266">
        <v>0</v>
      </c>
      <c r="D22" s="266"/>
      <c r="E22" s="266">
        <f>IFERROR(VLOOKUP('سرمایه‌گذاری در سهام '!A22,'درآمد ناشی از تغییر قیمت اوراق '!$A$9:$Q$34,9,0),0)</f>
        <v>-5467275000</v>
      </c>
      <c r="F22" s="266"/>
      <c r="G22" s="266">
        <f>IFERROR(VLOOKUP(A22,'درآمد ناشی از فروش '!$A$9:$Q$39,9,0),0)</f>
        <v>0</v>
      </c>
      <c r="H22" s="266"/>
      <c r="I22" s="266">
        <f t="shared" si="2"/>
        <v>-5467275000</v>
      </c>
      <c r="K22" s="267">
        <f t="shared" si="0"/>
        <v>-1.7434811159731878E-2</v>
      </c>
      <c r="M22" s="266">
        <f>IFERROR(_xlfn.XLOOKUP(A22,'درآمد سود سهام '!$A$9:$A$28,'درآمد سود سهام '!$S$9:$S$28),0)</f>
        <v>0</v>
      </c>
      <c r="N22" s="266"/>
      <c r="O22" s="266">
        <f>IFERROR(VLOOKUP(A22,'درآمد ناشی از تغییر قیمت اوراق '!$A$9:$Q$34,17,0),0)</f>
        <v>-5467275000</v>
      </c>
      <c r="P22" s="266"/>
      <c r="Q22" s="266">
        <f>IFERROR(VLOOKUP(A22,'درآمد ناشی از فروش '!$A$9:$Q$39,17,0),0)</f>
        <v>0</v>
      </c>
      <c r="R22" s="266"/>
      <c r="S22" s="266">
        <f t="shared" si="1"/>
        <v>-5467275000</v>
      </c>
      <c r="U22" s="267">
        <f>S22/'جمع درآمدها'!$J$5</f>
        <v>-1.7434811159731878E-2</v>
      </c>
      <c r="W22" s="136"/>
      <c r="X22"/>
      <c r="Y22" s="43"/>
      <c r="Z22" s="313"/>
    </row>
    <row r="23" spans="1:26" s="50" customFormat="1" ht="51" customHeight="1" x14ac:dyDescent="1.05">
      <c r="A23" s="126" t="s">
        <v>89</v>
      </c>
      <c r="B23" s="126"/>
      <c r="C23" s="266">
        <v>0</v>
      </c>
      <c r="D23" s="266"/>
      <c r="E23" s="266">
        <f>IFERROR(VLOOKUP('سرمایه‌گذاری در سهام '!A23,'درآمد ناشی از تغییر قیمت اوراق '!$A$9:$Q$34,9,0),0)</f>
        <v>0</v>
      </c>
      <c r="F23" s="266"/>
      <c r="G23" s="266">
        <f>IFERROR(VLOOKUP(A23,'درآمد ناشی از فروش '!$A$9:$Q$39,9,0),0)</f>
        <v>0</v>
      </c>
      <c r="H23" s="266"/>
      <c r="I23" s="266">
        <f t="shared" si="2"/>
        <v>0</v>
      </c>
      <c r="K23" s="267">
        <f t="shared" si="0"/>
        <v>0</v>
      </c>
      <c r="M23" s="266">
        <f>IFERROR(_xlfn.XLOOKUP(A23,'درآمد سود سهام '!$A$9:$A$28,'درآمد سود سهام '!$S$9:$S$28),0)</f>
        <v>0</v>
      </c>
      <c r="N23" s="266"/>
      <c r="O23" s="266">
        <f>IFERROR(VLOOKUP(A23,'درآمد ناشی از تغییر قیمت اوراق '!$A$9:$Q$34,17,0),0)</f>
        <v>0</v>
      </c>
      <c r="P23" s="266"/>
      <c r="Q23" s="266">
        <f>IFERROR(VLOOKUP(A23,'درآمد ناشی از فروش '!$A$9:$Q$39,17,0),0)</f>
        <v>0</v>
      </c>
      <c r="R23" s="266"/>
      <c r="S23" s="266">
        <f t="shared" si="1"/>
        <v>0</v>
      </c>
      <c r="U23" s="267">
        <f>S23/'جمع درآمدها'!$J$5</f>
        <v>0</v>
      </c>
      <c r="W23" s="136"/>
      <c r="X23"/>
      <c r="Y23" s="43"/>
      <c r="Z23" s="313"/>
    </row>
    <row r="24" spans="1:26" s="50" customFormat="1" ht="51" customHeight="1" x14ac:dyDescent="1.05">
      <c r="A24" s="126" t="s">
        <v>157</v>
      </c>
      <c r="B24" s="126"/>
      <c r="C24" s="266">
        <v>0</v>
      </c>
      <c r="D24" s="266"/>
      <c r="E24" s="266">
        <f>IFERROR(VLOOKUP('سرمایه‌گذاری در سهام '!A24,'درآمد ناشی از تغییر قیمت اوراق '!$A$9:$Q$34,9,0),0)</f>
        <v>13320269998</v>
      </c>
      <c r="F24" s="266"/>
      <c r="G24" s="266">
        <f>IFERROR(VLOOKUP(A24,'درآمد ناشی از فروش '!$A$9:$Q$39,9,0),0)</f>
        <v>3977194139</v>
      </c>
      <c r="H24" s="266"/>
      <c r="I24" s="266">
        <f t="shared" si="2"/>
        <v>17297464137</v>
      </c>
      <c r="K24" s="267">
        <f t="shared" si="0"/>
        <v>5.5160572821164031E-2</v>
      </c>
      <c r="M24" s="266">
        <f>IFERROR(_xlfn.XLOOKUP(A24,'درآمد سود سهام '!$A$9:$A$28,'درآمد سود سهام '!$S$9:$S$28),0)</f>
        <v>0</v>
      </c>
      <c r="N24" s="266"/>
      <c r="O24" s="266">
        <f>IFERROR(VLOOKUP(A24,'درآمد ناشی از تغییر قیمت اوراق '!$A$9:$Q$34,17,0),0)</f>
        <v>13320269998</v>
      </c>
      <c r="P24" s="266"/>
      <c r="Q24" s="266">
        <f>IFERROR(VLOOKUP(A24,'درآمد ناشی از فروش '!$A$9:$Q$39,17,0),0)</f>
        <v>3977194139</v>
      </c>
      <c r="R24" s="266"/>
      <c r="S24" s="266">
        <f t="shared" si="1"/>
        <v>17297464137</v>
      </c>
      <c r="U24" s="267">
        <f>S24/'جمع درآمدها'!$J$5</f>
        <v>5.5160572821164031E-2</v>
      </c>
      <c r="W24" s="136"/>
      <c r="X24"/>
      <c r="Y24" s="43"/>
      <c r="Z24" s="313"/>
    </row>
    <row r="25" spans="1:26" s="50" customFormat="1" ht="51" customHeight="1" x14ac:dyDescent="1.05">
      <c r="A25" s="126" t="s">
        <v>87</v>
      </c>
      <c r="B25" s="126"/>
      <c r="C25" s="266">
        <v>0</v>
      </c>
      <c r="D25" s="266"/>
      <c r="E25" s="266">
        <f>IFERROR(VLOOKUP('سرمایه‌گذاری در سهام '!A25,'درآمد ناشی از تغییر قیمت اوراق '!$A$9:$Q$34,9,0),0)</f>
        <v>0</v>
      </c>
      <c r="F25" s="266"/>
      <c r="G25" s="266">
        <f>IFERROR(VLOOKUP(A25,'درآمد ناشی از فروش '!$A$9:$Q$39,9,0),0)</f>
        <v>0</v>
      </c>
      <c r="H25" s="266"/>
      <c r="I25" s="266">
        <f t="shared" si="2"/>
        <v>0</v>
      </c>
      <c r="K25" s="267">
        <f t="shared" si="0"/>
        <v>0</v>
      </c>
      <c r="M25" s="266">
        <f>IFERROR(_xlfn.XLOOKUP(A25,'درآمد سود سهام '!$A$9:$A$28,'درآمد سود سهام '!$S$9:$S$28),0)</f>
        <v>0</v>
      </c>
      <c r="N25" s="266"/>
      <c r="O25" s="266">
        <f>IFERROR(VLOOKUP(A25,'درآمد ناشی از تغییر قیمت اوراق '!$A$9:$Q$34,17,0),0)</f>
        <v>0</v>
      </c>
      <c r="P25" s="266"/>
      <c r="Q25" s="266">
        <f>IFERROR(VLOOKUP(A25,'درآمد ناشی از فروش '!$A$9:$Q$39,17,0),0)</f>
        <v>0</v>
      </c>
      <c r="R25" s="266"/>
      <c r="S25" s="266">
        <f t="shared" si="1"/>
        <v>0</v>
      </c>
      <c r="U25" s="267">
        <f>S25/'جمع درآمدها'!$J$5</f>
        <v>0</v>
      </c>
      <c r="W25" s="136"/>
      <c r="X25"/>
      <c r="Y25" s="43"/>
      <c r="Z25" s="313"/>
    </row>
    <row r="26" spans="1:26" s="50" customFormat="1" ht="51" customHeight="1" x14ac:dyDescent="1.05">
      <c r="A26" s="126" t="s">
        <v>82</v>
      </c>
      <c r="B26" s="126"/>
      <c r="C26" s="266">
        <v>0</v>
      </c>
      <c r="D26" s="266"/>
      <c r="E26" s="266">
        <f>IFERROR(VLOOKUP('سرمایه‌گذاری در سهام '!A26,'درآمد ناشی از تغییر قیمت اوراق '!$A$9:$Q$34,9,0),0)</f>
        <v>0</v>
      </c>
      <c r="F26" s="266"/>
      <c r="G26" s="266">
        <f>IFERROR(VLOOKUP(A26,'درآمد ناشی از فروش '!$A$9:$Q$39,9,0),0)</f>
        <v>0</v>
      </c>
      <c r="H26" s="266"/>
      <c r="I26" s="266">
        <f t="shared" si="2"/>
        <v>0</v>
      </c>
      <c r="K26" s="267">
        <f t="shared" si="0"/>
        <v>0</v>
      </c>
      <c r="M26" s="266">
        <f>IFERROR(_xlfn.XLOOKUP(A26,'درآمد سود سهام '!$A$9:$A$28,'درآمد سود سهام '!$S$9:$S$28),0)</f>
        <v>0</v>
      </c>
      <c r="N26" s="266"/>
      <c r="O26" s="266">
        <f>IFERROR(VLOOKUP(A26,'درآمد ناشی از تغییر قیمت اوراق '!$A$9:$Q$34,17,0),0)</f>
        <v>0</v>
      </c>
      <c r="P26" s="266"/>
      <c r="Q26" s="266">
        <f>IFERROR(VLOOKUP(A26,'درآمد ناشی از فروش '!$A$9:$Q$39,17,0),0)</f>
        <v>0</v>
      </c>
      <c r="R26" s="266"/>
      <c r="S26" s="266">
        <f t="shared" si="1"/>
        <v>0</v>
      </c>
      <c r="U26" s="267">
        <f>S26/'جمع درآمدها'!$J$5</f>
        <v>0</v>
      </c>
      <c r="W26" s="136"/>
      <c r="X26"/>
      <c r="Y26" s="43"/>
      <c r="Z26" s="313"/>
    </row>
    <row r="27" spans="1:26" s="50" customFormat="1" ht="51" customHeight="1" x14ac:dyDescent="1.05">
      <c r="A27" s="126" t="s">
        <v>156</v>
      </c>
      <c r="B27" s="126"/>
      <c r="C27" s="266">
        <v>0</v>
      </c>
      <c r="D27" s="266"/>
      <c r="E27" s="266">
        <f>IFERROR(VLOOKUP('سرمایه‌گذاری در سهام '!A27,'درآمد ناشی از تغییر قیمت اوراق '!$A$9:$Q$34,9,0),0)</f>
        <v>-188471874</v>
      </c>
      <c r="F27" s="266"/>
      <c r="G27" s="266">
        <f>IFERROR(VLOOKUP(A27,'درآمد ناشی از فروش '!$A$9:$Q$39,9,0),0)</f>
        <v>-257657708</v>
      </c>
      <c r="H27" s="266"/>
      <c r="I27" s="266">
        <f t="shared" si="2"/>
        <v>-446129582</v>
      </c>
      <c r="K27" s="267">
        <f t="shared" si="0"/>
        <v>-1.4226804056756096E-3</v>
      </c>
      <c r="M27" s="266">
        <f>IFERROR(_xlfn.XLOOKUP(A27,'درآمد سود سهام '!$A$9:$A$28,'درآمد سود سهام '!$S$9:$S$28),0)</f>
        <v>0</v>
      </c>
      <c r="N27" s="266"/>
      <c r="O27" s="266">
        <f>IFERROR(VLOOKUP(A27,'درآمد ناشی از تغییر قیمت اوراق '!$A$9:$Q$34,17,0),0)</f>
        <v>-188471874</v>
      </c>
      <c r="P27" s="266"/>
      <c r="Q27" s="266">
        <f>IFERROR(VLOOKUP(A27,'درآمد ناشی از فروش '!$A$9:$Q$39,17,0),0)</f>
        <v>-257657708</v>
      </c>
      <c r="R27" s="266"/>
      <c r="S27" s="266">
        <f t="shared" si="1"/>
        <v>-446129582</v>
      </c>
      <c r="U27" s="267">
        <f>S27/'جمع درآمدها'!$J$5</f>
        <v>-1.4226804056756096E-3</v>
      </c>
      <c r="W27" s="136"/>
      <c r="X27"/>
      <c r="Y27" s="43"/>
      <c r="Z27" s="313"/>
    </row>
    <row r="28" spans="1:26" s="50" customFormat="1" ht="51" customHeight="1" x14ac:dyDescent="1.05">
      <c r="A28" s="126" t="s">
        <v>139</v>
      </c>
      <c r="B28" s="126"/>
      <c r="C28" s="266">
        <v>0</v>
      </c>
      <c r="D28" s="266"/>
      <c r="E28" s="266">
        <f>IFERROR(VLOOKUP('سرمایه‌گذاری در سهام '!A28,'درآمد ناشی از تغییر قیمت اوراق '!$A$9:$Q$34,9,0),0)</f>
        <v>0</v>
      </c>
      <c r="F28" s="266"/>
      <c r="G28" s="266">
        <f>IFERROR(VLOOKUP(A28,'درآمد ناشی از فروش '!$A$9:$Q$39,9,0),0)</f>
        <v>0</v>
      </c>
      <c r="H28" s="266"/>
      <c r="I28" s="266">
        <f t="shared" si="2"/>
        <v>0</v>
      </c>
      <c r="K28" s="267">
        <f t="shared" si="0"/>
        <v>0</v>
      </c>
      <c r="M28" s="266">
        <f>IFERROR(_xlfn.XLOOKUP(A28,'درآمد سود سهام '!$A$9:$A$28,'درآمد سود سهام '!$S$9:$S$28),0)</f>
        <v>0</v>
      </c>
      <c r="N28" s="266"/>
      <c r="O28" s="266">
        <f>IFERROR(VLOOKUP(A28,'درآمد ناشی از تغییر قیمت اوراق '!$A$9:$Q$34,17,0),0)</f>
        <v>0</v>
      </c>
      <c r="P28" s="266"/>
      <c r="Q28" s="266">
        <f>IFERROR(VLOOKUP(A28,'درآمد ناشی از فروش '!$A$9:$Q$39,17,0),0)</f>
        <v>0</v>
      </c>
      <c r="R28" s="266"/>
      <c r="S28" s="266">
        <f t="shared" si="1"/>
        <v>0</v>
      </c>
      <c r="U28" s="267">
        <f>S28/'جمع درآمدها'!$J$5</f>
        <v>0</v>
      </c>
      <c r="W28" s="136"/>
      <c r="X28"/>
      <c r="Y28" s="43"/>
      <c r="Z28" s="313"/>
    </row>
    <row r="29" spans="1:26" s="50" customFormat="1" ht="51" customHeight="1" x14ac:dyDescent="1.05">
      <c r="A29" s="126" t="s">
        <v>86</v>
      </c>
      <c r="B29" s="126"/>
      <c r="C29" s="266">
        <v>0</v>
      </c>
      <c r="D29" s="266"/>
      <c r="E29" s="266">
        <f>IFERROR(VLOOKUP('سرمایه‌گذاری در سهام '!A29,'درآمد ناشی از تغییر قیمت اوراق '!$A$9:$Q$34,9,0),0)</f>
        <v>0</v>
      </c>
      <c r="F29" s="266"/>
      <c r="G29" s="266">
        <f>IFERROR(VLOOKUP(A29,'درآمد ناشی از فروش '!$A$9:$Q$39,9,0),0)</f>
        <v>0</v>
      </c>
      <c r="H29" s="266"/>
      <c r="I29" s="266">
        <f t="shared" si="2"/>
        <v>0</v>
      </c>
      <c r="K29" s="267">
        <f t="shared" si="0"/>
        <v>0</v>
      </c>
      <c r="M29" s="266">
        <f>IFERROR(_xlfn.XLOOKUP(A29,'درآمد سود سهام '!$A$9:$A$28,'درآمد سود سهام '!$S$9:$S$28),0)</f>
        <v>0</v>
      </c>
      <c r="N29" s="266"/>
      <c r="O29" s="266">
        <f>IFERROR(VLOOKUP(A29,'درآمد ناشی از تغییر قیمت اوراق '!$A$9:$Q$34,17,0),0)</f>
        <v>0</v>
      </c>
      <c r="P29" s="266"/>
      <c r="Q29" s="266">
        <f>IFERROR(VLOOKUP(A29,'درآمد ناشی از فروش '!$A$9:$Q$39,17,0),0)</f>
        <v>0</v>
      </c>
      <c r="R29" s="266"/>
      <c r="S29" s="266">
        <f t="shared" si="1"/>
        <v>0</v>
      </c>
      <c r="U29" s="267">
        <f>S29/'جمع درآمدها'!$J$5</f>
        <v>0</v>
      </c>
      <c r="W29" s="136"/>
      <c r="X29"/>
      <c r="Y29" s="43"/>
      <c r="Z29" s="313"/>
    </row>
    <row r="30" spans="1:26" s="50" customFormat="1" ht="51" customHeight="1" x14ac:dyDescent="1.05">
      <c r="A30" s="126" t="s">
        <v>101</v>
      </c>
      <c r="B30" s="126"/>
      <c r="C30" s="266">
        <v>0</v>
      </c>
      <c r="D30" s="266"/>
      <c r="E30" s="266">
        <f>IFERROR(VLOOKUP('سرمایه‌گذاری در سهام '!A30,'درآمد ناشی از تغییر قیمت اوراق '!$A$9:$Q$34,9,0),0)</f>
        <v>0</v>
      </c>
      <c r="F30" s="266"/>
      <c r="G30" s="266">
        <f>IFERROR(VLOOKUP(A30,'درآمد ناشی از فروش '!$A$9:$Q$39,9,0),0)</f>
        <v>0</v>
      </c>
      <c r="H30" s="266"/>
      <c r="I30" s="266">
        <f t="shared" si="2"/>
        <v>0</v>
      </c>
      <c r="K30" s="267">
        <f t="shared" si="0"/>
        <v>0</v>
      </c>
      <c r="M30" s="266">
        <f>IFERROR(_xlfn.XLOOKUP(A30,'درآمد سود سهام '!$A$9:$A$28,'درآمد سود سهام '!$S$9:$S$28),0)</f>
        <v>0</v>
      </c>
      <c r="N30" s="266"/>
      <c r="O30" s="266">
        <f>IFERROR(VLOOKUP(A30,'درآمد ناشی از تغییر قیمت اوراق '!$A$9:$Q$34,17,0),0)</f>
        <v>0</v>
      </c>
      <c r="P30" s="266"/>
      <c r="Q30" s="266">
        <f>IFERROR(VLOOKUP(A30,'درآمد ناشی از فروش '!$A$9:$Q$39,17,0),0)</f>
        <v>0</v>
      </c>
      <c r="R30" s="266"/>
      <c r="S30" s="266">
        <f t="shared" si="1"/>
        <v>0</v>
      </c>
      <c r="U30" s="267">
        <f>S30/'جمع درآمدها'!$J$5</f>
        <v>0</v>
      </c>
      <c r="W30" s="136"/>
      <c r="X30"/>
      <c r="Y30" s="43"/>
      <c r="Z30" s="313"/>
    </row>
    <row r="31" spans="1:26" s="50" customFormat="1" ht="51" customHeight="1" x14ac:dyDescent="1.05">
      <c r="A31" s="126" t="s">
        <v>81</v>
      </c>
      <c r="B31" s="126"/>
      <c r="C31" s="266">
        <v>0</v>
      </c>
      <c r="D31" s="266"/>
      <c r="E31" s="266">
        <f>IFERROR(VLOOKUP('سرمایه‌گذاری در سهام '!A31,'درآمد ناشی از تغییر قیمت اوراق '!$A$9:$Q$34,9,0),0)</f>
        <v>0</v>
      </c>
      <c r="F31" s="266"/>
      <c r="G31" s="266">
        <f>IFERROR(VLOOKUP(A31,'درآمد ناشی از فروش '!$A$9:$Q$39,9,0),0)</f>
        <v>0</v>
      </c>
      <c r="H31" s="266"/>
      <c r="I31" s="266">
        <f t="shared" si="2"/>
        <v>0</v>
      </c>
      <c r="K31" s="267">
        <f t="shared" si="0"/>
        <v>0</v>
      </c>
      <c r="M31" s="266">
        <f>IFERROR(_xlfn.XLOOKUP(A31,'درآمد سود سهام '!$A$9:$A$28,'درآمد سود سهام '!$S$9:$S$28),0)</f>
        <v>0</v>
      </c>
      <c r="N31" s="266"/>
      <c r="O31" s="266">
        <f>IFERROR(VLOOKUP(A31,'درآمد ناشی از تغییر قیمت اوراق '!$A$9:$Q$34,17,0),0)</f>
        <v>0</v>
      </c>
      <c r="P31" s="266"/>
      <c r="Q31" s="266">
        <f>IFERROR(VLOOKUP(A31,'درآمد ناشی از فروش '!$A$9:$Q$39,17,0),0)</f>
        <v>0</v>
      </c>
      <c r="R31" s="266"/>
      <c r="S31" s="266">
        <f t="shared" si="1"/>
        <v>0</v>
      </c>
      <c r="U31" s="267">
        <f>S31/'جمع درآمدها'!$J$5</f>
        <v>0</v>
      </c>
      <c r="W31" s="136"/>
      <c r="X31"/>
      <c r="Y31" s="43"/>
      <c r="Z31" s="313"/>
    </row>
    <row r="32" spans="1:26" s="50" customFormat="1" ht="51" customHeight="1" x14ac:dyDescent="1.05">
      <c r="A32" s="126" t="s">
        <v>79</v>
      </c>
      <c r="B32" s="126"/>
      <c r="C32" s="266">
        <v>0</v>
      </c>
      <c r="D32" s="266"/>
      <c r="E32" s="266">
        <f>IFERROR(VLOOKUP('سرمایه‌گذاری در سهام '!A32,'درآمد ناشی از تغییر قیمت اوراق '!$A$9:$Q$34,9,0),0)</f>
        <v>8707878740</v>
      </c>
      <c r="F32" s="266"/>
      <c r="G32" s="266">
        <f>IFERROR(VLOOKUP(A32,'درآمد ناشی از فروش '!$A$9:$Q$39,9,0),0)</f>
        <v>24289383321</v>
      </c>
      <c r="H32" s="266"/>
      <c r="I32" s="266">
        <f t="shared" si="2"/>
        <v>32997262061</v>
      </c>
      <c r="K32" s="267">
        <f t="shared" si="0"/>
        <v>0.10522628417661818</v>
      </c>
      <c r="M32" s="266">
        <f>IFERROR(_xlfn.XLOOKUP(A32,'درآمد سود سهام '!$A$9:$A$28,'درآمد سود سهام '!$S$9:$S$28),0)</f>
        <v>0</v>
      </c>
      <c r="N32" s="266"/>
      <c r="O32" s="266">
        <f>IFERROR(VLOOKUP(A32,'درآمد ناشی از تغییر قیمت اوراق '!$A$9:$Q$34,17,0),0)</f>
        <v>8707878740</v>
      </c>
      <c r="P32" s="266"/>
      <c r="Q32" s="266">
        <f>IFERROR(VLOOKUP(A32,'درآمد ناشی از فروش '!$A$9:$Q$39,17,0),0)</f>
        <v>24289383321</v>
      </c>
      <c r="R32" s="266"/>
      <c r="S32" s="266">
        <f t="shared" si="1"/>
        <v>32997262061</v>
      </c>
      <c r="U32" s="267">
        <f>S32/'جمع درآمدها'!$J$5</f>
        <v>0.10522628417661818</v>
      </c>
      <c r="W32" s="136"/>
      <c r="X32"/>
      <c r="Y32" s="43"/>
      <c r="Z32" s="313"/>
    </row>
    <row r="33" spans="1:27" s="50" customFormat="1" ht="51" customHeight="1" x14ac:dyDescent="1.05">
      <c r="A33" s="126" t="s">
        <v>67</v>
      </c>
      <c r="B33" s="126"/>
      <c r="C33" s="266">
        <v>0</v>
      </c>
      <c r="D33" s="266"/>
      <c r="E33" s="266">
        <f>IFERROR(VLOOKUP('سرمایه‌گذاری در سهام '!A33,'درآمد ناشی از تغییر قیمت اوراق '!$A$9:$Q$34,9,0),0)</f>
        <v>0</v>
      </c>
      <c r="F33" s="266"/>
      <c r="G33" s="266">
        <f>IFERROR(VLOOKUP(A33,'درآمد ناشی از فروش '!$A$9:$Q$39,9,0),0)</f>
        <v>0</v>
      </c>
      <c r="H33" s="266"/>
      <c r="I33" s="266">
        <f t="shared" si="2"/>
        <v>0</v>
      </c>
      <c r="K33" s="267">
        <f t="shared" si="0"/>
        <v>0</v>
      </c>
      <c r="M33" s="266">
        <f>IFERROR(_xlfn.XLOOKUP(A33,'درآمد سود سهام '!$A$9:$A$28,'درآمد سود سهام '!$S$9:$S$28),0)</f>
        <v>0</v>
      </c>
      <c r="N33" s="266"/>
      <c r="O33" s="266">
        <f>IFERROR(VLOOKUP(A33,'درآمد ناشی از تغییر قیمت اوراق '!$A$9:$Q$34,17,0),0)</f>
        <v>0</v>
      </c>
      <c r="P33" s="266"/>
      <c r="Q33" s="266">
        <f>IFERROR(VLOOKUP(A33,'درآمد ناشی از فروش '!$A$9:$Q$39,17,0),0)</f>
        <v>0</v>
      </c>
      <c r="R33" s="266"/>
      <c r="S33" s="266">
        <f t="shared" si="1"/>
        <v>0</v>
      </c>
      <c r="U33" s="267">
        <f>S33/'جمع درآمدها'!$J$5</f>
        <v>0</v>
      </c>
      <c r="W33" s="136"/>
      <c r="X33"/>
      <c r="Y33" s="43"/>
      <c r="Z33" s="313"/>
    </row>
    <row r="34" spans="1:27" s="43" customFormat="1" ht="51" customHeight="1" x14ac:dyDescent="1.05">
      <c r="A34" s="126" t="s">
        <v>68</v>
      </c>
      <c r="B34" s="126"/>
      <c r="C34" s="266">
        <v>0</v>
      </c>
      <c r="D34" s="266"/>
      <c r="E34" s="266">
        <f>IFERROR(VLOOKUP('سرمایه‌گذاری در سهام '!A34,'درآمد ناشی از تغییر قیمت اوراق '!$A$9:$Q$34,9,0),0)</f>
        <v>13905168134</v>
      </c>
      <c r="F34" s="266"/>
      <c r="G34" s="266">
        <f>IFERROR(VLOOKUP(A34,'درآمد ناشی از فروش '!$A$9:$Q$39,9,0),0)</f>
        <v>0</v>
      </c>
      <c r="H34" s="266"/>
      <c r="I34" s="266">
        <f t="shared" si="2"/>
        <v>13905168134</v>
      </c>
      <c r="K34" s="267">
        <f t="shared" si="0"/>
        <v>4.4342744888561728E-2</v>
      </c>
      <c r="M34" s="266">
        <f>IFERROR(_xlfn.XLOOKUP(A34,'درآمد سود سهام '!$A$9:$A$28,'درآمد سود سهام '!$S$9:$S$28),0)</f>
        <v>0</v>
      </c>
      <c r="O34" s="266">
        <f>IFERROR(VLOOKUP(A34,'درآمد ناشی از تغییر قیمت اوراق '!$A$9:$Q$34,17,0),0)</f>
        <v>13905168134</v>
      </c>
      <c r="P34" s="266"/>
      <c r="Q34" s="266">
        <f>IFERROR(VLOOKUP(A34,'درآمد ناشی از فروش '!$A$9:$Q$39,17,0),0)</f>
        <v>0</v>
      </c>
      <c r="S34" s="266">
        <f t="shared" si="1"/>
        <v>13905168134</v>
      </c>
      <c r="U34" s="267">
        <f>S34/'جمع درآمدها'!$J$5</f>
        <v>4.4342744888561728E-2</v>
      </c>
      <c r="V34" s="50"/>
      <c r="X34"/>
      <c r="Z34" s="313"/>
      <c r="AA34" s="53">
        <f>SUM(W34:Z34)</f>
        <v>0</v>
      </c>
    </row>
    <row r="35" spans="1:27" s="43" customFormat="1" ht="51" customHeight="1" x14ac:dyDescent="1.05">
      <c r="A35" s="126" t="s">
        <v>78</v>
      </c>
      <c r="B35" s="126"/>
      <c r="C35" s="266">
        <v>0</v>
      </c>
      <c r="D35" s="266"/>
      <c r="E35" s="266">
        <f>IFERROR(VLOOKUP('سرمایه‌گذاری در سهام '!A35,'درآمد ناشی از تغییر قیمت اوراق '!$A$9:$Q$34,9,0),0)</f>
        <v>5233673250</v>
      </c>
      <c r="F35" s="266"/>
      <c r="G35" s="266">
        <f>IFERROR(VLOOKUP(A35,'درآمد ناشی از فروش '!$A$9:$Q$39,9,0),0)</f>
        <v>0</v>
      </c>
      <c r="H35" s="266"/>
      <c r="I35" s="266">
        <f t="shared" si="2"/>
        <v>5233673250</v>
      </c>
      <c r="J35" s="50"/>
      <c r="K35" s="267">
        <f t="shared" si="0"/>
        <v>1.6689869228361517E-2</v>
      </c>
      <c r="L35" s="50"/>
      <c r="M35" s="266">
        <f>IFERROR(_xlfn.XLOOKUP(A35,'درآمد سود سهام '!$A$9:$A$28,'درآمد سود سهام '!$S$9:$S$28),0)</f>
        <v>0</v>
      </c>
      <c r="O35" s="266">
        <f>IFERROR(VLOOKUP(A35,'درآمد ناشی از تغییر قیمت اوراق '!$A$9:$Q$34,17,0),0)</f>
        <v>5233673250</v>
      </c>
      <c r="P35" s="266"/>
      <c r="Q35" s="266">
        <f>IFERROR(VLOOKUP(A35,'درآمد ناشی از فروش '!$A$9:$Q$39,17,0),0)</f>
        <v>0</v>
      </c>
      <c r="R35" s="119"/>
      <c r="S35" s="266">
        <f t="shared" si="1"/>
        <v>5233673250</v>
      </c>
      <c r="T35" s="50"/>
      <c r="U35" s="267">
        <f>S35/'جمع درآمدها'!$J$5</f>
        <v>1.6689869228361517E-2</v>
      </c>
      <c r="V35" s="50"/>
      <c r="X35"/>
      <c r="Z35" s="313"/>
      <c r="AA35" s="53"/>
    </row>
    <row r="36" spans="1:27" s="43" customFormat="1" ht="51" customHeight="1" x14ac:dyDescent="1.05">
      <c r="A36" s="126" t="s">
        <v>138</v>
      </c>
      <c r="B36" s="126"/>
      <c r="C36" s="266">
        <v>0</v>
      </c>
      <c r="D36" s="266"/>
      <c r="E36" s="266">
        <f>IFERROR(VLOOKUP('سرمایه‌گذاری در سهام '!A36,'درآمد ناشی از تغییر قیمت اوراق '!$A$9:$Q$34,9,0),0)</f>
        <v>0</v>
      </c>
      <c r="F36" s="266"/>
      <c r="G36" s="266">
        <f>IFERROR(VLOOKUP(A36,'درآمد ناشی از فروش '!$A$9:$Q$39,9,0),0)</f>
        <v>0</v>
      </c>
      <c r="H36" s="266"/>
      <c r="I36" s="266">
        <f t="shared" si="2"/>
        <v>0</v>
      </c>
      <c r="J36" s="50"/>
      <c r="K36" s="267">
        <f t="shared" si="0"/>
        <v>0</v>
      </c>
      <c r="L36" s="50"/>
      <c r="M36" s="266">
        <f>IFERROR(_xlfn.XLOOKUP(A36,'درآمد سود سهام '!$A$9:$A$28,'درآمد سود سهام '!$S$9:$S$28),0)</f>
        <v>0</v>
      </c>
      <c r="O36" s="266">
        <f>IFERROR(VLOOKUP(A36,'درآمد ناشی از تغییر قیمت اوراق '!$A$9:$Q$34,17,0),0)</f>
        <v>0</v>
      </c>
      <c r="P36" s="266"/>
      <c r="Q36" s="266">
        <f>IFERROR(VLOOKUP(A36,'درآمد ناشی از فروش '!$A$9:$Q$39,17,0),0)</f>
        <v>0</v>
      </c>
      <c r="R36" s="119"/>
      <c r="S36" s="266">
        <f t="shared" si="1"/>
        <v>0</v>
      </c>
      <c r="T36" s="50"/>
      <c r="U36" s="267">
        <f>S36/'جمع درآمدها'!$J$5</f>
        <v>0</v>
      </c>
      <c r="V36" s="50"/>
      <c r="X36"/>
      <c r="Z36" s="313"/>
      <c r="AA36" s="53"/>
    </row>
    <row r="37" spans="1:27" s="119" customFormat="1" ht="51" customHeight="1" x14ac:dyDescent="1.05">
      <c r="A37" s="126" t="s">
        <v>100</v>
      </c>
      <c r="B37" s="126"/>
      <c r="C37" s="266">
        <v>0</v>
      </c>
      <c r="D37" s="266"/>
      <c r="E37" s="266">
        <f>IFERROR(VLOOKUP('سرمایه‌گذاری در سهام '!A37,'درآمد ناشی از تغییر قیمت اوراق '!$A$9:$Q$34,9,0),0)</f>
        <v>-626251500</v>
      </c>
      <c r="F37" s="266"/>
      <c r="G37" s="266">
        <f>IFERROR(VLOOKUP(A37,'درآمد ناشی از فروش '!$A$9:$Q$39,9,0),0)</f>
        <v>0</v>
      </c>
      <c r="H37" s="266"/>
      <c r="I37" s="266">
        <f t="shared" si="2"/>
        <v>-626251500</v>
      </c>
      <c r="K37" s="267">
        <f t="shared" si="0"/>
        <v>-1.9970783692056515E-3</v>
      </c>
      <c r="M37" s="266">
        <f>IFERROR(_xlfn.XLOOKUP(A37,'درآمد سود سهام '!$A$9:$A$28,'درآمد سود سهام '!$S$9:$S$28),0)</f>
        <v>0</v>
      </c>
      <c r="O37" s="266">
        <f>IFERROR(VLOOKUP(A37,'درآمد ناشی از تغییر قیمت اوراق '!$A$9:$Q$34,17,0),0)</f>
        <v>-626251500</v>
      </c>
      <c r="P37" s="266"/>
      <c r="Q37" s="266">
        <f>IFERROR(VLOOKUP(A37,'درآمد ناشی از فروش '!$A$9:$Q$39,17,0),0)</f>
        <v>0</v>
      </c>
      <c r="S37" s="266">
        <f t="shared" si="1"/>
        <v>-626251500</v>
      </c>
      <c r="U37" s="267">
        <f>S37/'جمع درآمدها'!$J$5</f>
        <v>-1.9970783692056515E-3</v>
      </c>
      <c r="X37"/>
      <c r="Z37" s="313"/>
    </row>
    <row r="38" spans="1:27" s="54" customFormat="1" ht="51" customHeight="1" x14ac:dyDescent="1.05">
      <c r="A38" s="126" t="s">
        <v>104</v>
      </c>
      <c r="B38" s="126"/>
      <c r="C38" s="266">
        <v>0</v>
      </c>
      <c r="D38" s="266"/>
      <c r="E38" s="266">
        <f>IFERROR(VLOOKUP('سرمایه‌گذاری در سهام '!A38,'درآمد ناشی از تغییر قیمت اوراق '!$A$9:$Q$34,9,0),0)</f>
        <v>0</v>
      </c>
      <c r="F38" s="266"/>
      <c r="G38" s="266">
        <f>IFERROR(VLOOKUP(A38,'درآمد ناشی از فروش '!$A$9:$Q$39,9,0),0)</f>
        <v>0</v>
      </c>
      <c r="H38" s="266"/>
      <c r="I38" s="266">
        <f t="shared" si="2"/>
        <v>0</v>
      </c>
      <c r="K38" s="267">
        <f t="shared" si="0"/>
        <v>0</v>
      </c>
      <c r="M38" s="266">
        <f>IFERROR(_xlfn.XLOOKUP(A38,'درآمد سود سهام '!$A$9:$A$28,'درآمد سود سهام '!$S$9:$S$28),0)</f>
        <v>0</v>
      </c>
      <c r="O38" s="266">
        <f>IFERROR(VLOOKUP(A38,'درآمد ناشی از تغییر قیمت اوراق '!$A$9:$Q$34,17,0),0)</f>
        <v>0</v>
      </c>
      <c r="P38" s="266"/>
      <c r="Q38" s="266">
        <f>IFERROR(VLOOKUP(A38,'درآمد ناشی از فروش '!$A$9:$Q$39,17,0),0)</f>
        <v>0</v>
      </c>
      <c r="S38" s="266">
        <f t="shared" si="1"/>
        <v>0</v>
      </c>
      <c r="U38" s="267">
        <f>S38/'جمع درآمدها'!$J$5</f>
        <v>0</v>
      </c>
      <c r="X38"/>
      <c r="Z38" s="313"/>
    </row>
    <row r="39" spans="1:27" s="54" customFormat="1" ht="42.75" x14ac:dyDescent="1.05">
      <c r="A39" s="126" t="s">
        <v>64</v>
      </c>
      <c r="B39" s="126"/>
      <c r="C39" s="266">
        <v>0</v>
      </c>
      <c r="D39" s="266"/>
      <c r="E39" s="266">
        <f>IFERROR(VLOOKUP('سرمایه‌گذاری در سهام '!A39,'درآمد ناشی از تغییر قیمت اوراق '!$A$9:$Q$34,9,0),0)</f>
        <v>0</v>
      </c>
      <c r="F39" s="266"/>
      <c r="G39" s="266">
        <f>IFERROR(VLOOKUP(A39,'درآمد ناشی از فروش '!$A$9:$Q$39,9,0),0)</f>
        <v>0</v>
      </c>
      <c r="H39" s="266"/>
      <c r="I39" s="266">
        <f t="shared" si="2"/>
        <v>0</v>
      </c>
      <c r="K39" s="267">
        <f t="shared" si="0"/>
        <v>0</v>
      </c>
      <c r="M39" s="266">
        <f>IFERROR(_xlfn.XLOOKUP(A39,'درآمد سود سهام '!$A$9:$A$28,'درآمد سود سهام '!$S$9:$S$28),0)</f>
        <v>0</v>
      </c>
      <c r="O39" s="266">
        <f>IFERROR(VLOOKUP(A39,'درآمد ناشی از تغییر قیمت اوراق '!$A$9:$Q$34,17,0),0)</f>
        <v>0</v>
      </c>
      <c r="P39" s="266"/>
      <c r="Q39" s="266">
        <f>IFERROR(VLOOKUP(A39,'درآمد ناشی از فروش '!$A$9:$Q$39,17,0),0)</f>
        <v>0</v>
      </c>
      <c r="S39" s="266">
        <f t="shared" si="1"/>
        <v>0</v>
      </c>
      <c r="U39" s="267">
        <f>S39/'جمع درآمدها'!$J$5</f>
        <v>0</v>
      </c>
      <c r="X39"/>
      <c r="Z39" s="313"/>
    </row>
    <row r="40" spans="1:27" s="54" customFormat="1" ht="42.75" x14ac:dyDescent="1.05">
      <c r="A40" s="126" t="s">
        <v>130</v>
      </c>
      <c r="B40" s="126"/>
      <c r="C40" s="266">
        <v>0</v>
      </c>
      <c r="D40" s="266"/>
      <c r="E40" s="266">
        <f>IFERROR(VLOOKUP('سرمایه‌گذاری در سهام '!A40,'درآمد ناشی از تغییر قیمت اوراق '!$A$9:$Q$34,9,0),0)</f>
        <v>5744751012</v>
      </c>
      <c r="F40" s="266"/>
      <c r="G40" s="266">
        <f>IFERROR(VLOOKUP(A40,'درآمد ناشی از فروش '!$A$9:$Q$39,9,0),0)</f>
        <v>0</v>
      </c>
      <c r="H40" s="266"/>
      <c r="I40" s="266">
        <f t="shared" si="2"/>
        <v>5744751012</v>
      </c>
      <c r="K40" s="267">
        <f t="shared" si="0"/>
        <v>1.8319665473914996E-2</v>
      </c>
      <c r="M40" s="266">
        <f>IFERROR(_xlfn.XLOOKUP(A40,'درآمد سود سهام '!$A$9:$A$28,'درآمد سود سهام '!$S$9:$S$28),0)</f>
        <v>0</v>
      </c>
      <c r="O40" s="266">
        <f>IFERROR(VLOOKUP(A40,'درآمد ناشی از تغییر قیمت اوراق '!$A$9:$Q$34,17,0),0)</f>
        <v>5744751012</v>
      </c>
      <c r="P40" s="266"/>
      <c r="Q40" s="266">
        <f>IFERROR(VLOOKUP(A40,'درآمد ناشی از فروش '!$A$9:$Q$39,17,0),0)</f>
        <v>0</v>
      </c>
      <c r="S40" s="266">
        <f t="shared" si="1"/>
        <v>5744751012</v>
      </c>
      <c r="U40" s="267">
        <f>S40/'جمع درآمدها'!$J$5</f>
        <v>1.8319665473914996E-2</v>
      </c>
      <c r="X40"/>
      <c r="Z40" s="313"/>
    </row>
    <row r="41" spans="1:27" s="54" customFormat="1" ht="42.75" x14ac:dyDescent="1.05">
      <c r="A41" s="126" t="s">
        <v>141</v>
      </c>
      <c r="B41" s="126"/>
      <c r="C41" s="266">
        <v>0</v>
      </c>
      <c r="D41" s="266"/>
      <c r="E41" s="266">
        <f>IFERROR(VLOOKUP('سرمایه‌گذاری در سهام '!A41,'درآمد ناشی از تغییر قیمت اوراق '!$A$9:$Q$34,9,0),0)</f>
        <v>0</v>
      </c>
      <c r="F41" s="266"/>
      <c r="G41" s="266">
        <f>IFERROR(VLOOKUP(A41,'درآمد ناشی از فروش '!$A$9:$Q$39,9,0),0)</f>
        <v>0</v>
      </c>
      <c r="H41" s="266"/>
      <c r="I41" s="266">
        <f t="shared" si="2"/>
        <v>0</v>
      </c>
      <c r="K41" s="267">
        <f t="shared" si="0"/>
        <v>0</v>
      </c>
      <c r="M41" s="266">
        <f>IFERROR(_xlfn.XLOOKUP(A41,'درآمد سود سهام '!$A$9:$A$28,'درآمد سود سهام '!$S$9:$S$28),0)</f>
        <v>0</v>
      </c>
      <c r="O41" s="266">
        <f>IFERROR(VLOOKUP(A41,'درآمد ناشی از تغییر قیمت اوراق '!$A$9:$Q$34,17,0),0)</f>
        <v>0</v>
      </c>
      <c r="P41" s="266"/>
      <c r="Q41" s="266">
        <f>IFERROR(VLOOKUP(A41,'درآمد ناشی از فروش '!$A$9:$Q$39,17,0),0)</f>
        <v>0</v>
      </c>
      <c r="S41" s="266">
        <f t="shared" si="1"/>
        <v>0</v>
      </c>
      <c r="U41" s="267">
        <f>S41/'جمع درآمدها'!$J$5</f>
        <v>0</v>
      </c>
      <c r="X41"/>
      <c r="Z41" s="313"/>
    </row>
    <row r="42" spans="1:27" s="54" customFormat="1" ht="42.75" x14ac:dyDescent="1.05">
      <c r="A42" s="126" t="s">
        <v>144</v>
      </c>
      <c r="B42" s="126"/>
      <c r="C42" s="266">
        <v>0</v>
      </c>
      <c r="D42" s="266"/>
      <c r="E42" s="266">
        <f>IFERROR(VLOOKUP('سرمایه‌گذاری در سهام '!A42,'درآمد ناشی از تغییر قیمت اوراق '!$A$9:$Q$34,9,0),0)</f>
        <v>711739800</v>
      </c>
      <c r="F42" s="266"/>
      <c r="G42" s="266">
        <f>IFERROR(VLOOKUP(A42,'درآمد ناشی از فروش '!$A$9:$Q$39,9,0),0)</f>
        <v>0</v>
      </c>
      <c r="H42" s="266"/>
      <c r="I42" s="266">
        <f t="shared" si="2"/>
        <v>711739800</v>
      </c>
      <c r="K42" s="267">
        <f t="shared" si="0"/>
        <v>2.2696954164305502E-3</v>
      </c>
      <c r="M42" s="266">
        <f>IFERROR(_xlfn.XLOOKUP(A42,'درآمد سود سهام '!$A$9:$A$28,'درآمد سود سهام '!$S$9:$S$28),0)</f>
        <v>0</v>
      </c>
      <c r="O42" s="266">
        <f>IFERROR(VLOOKUP(A42,'درآمد ناشی از تغییر قیمت اوراق '!$A$9:$Q$34,17,0),0)</f>
        <v>711739800</v>
      </c>
      <c r="P42" s="266"/>
      <c r="Q42" s="266">
        <f>IFERROR(VLOOKUP(A42,'درآمد ناشی از فروش '!$A$9:$Q$39,17,0),0)</f>
        <v>0</v>
      </c>
      <c r="S42" s="266">
        <f t="shared" si="1"/>
        <v>711739800</v>
      </c>
      <c r="U42" s="267">
        <f>S42/'جمع درآمدها'!$J$5</f>
        <v>2.2696954164305502E-3</v>
      </c>
      <c r="X42"/>
      <c r="Z42" s="313"/>
    </row>
    <row r="43" spans="1:27" s="54" customFormat="1" ht="42.75" x14ac:dyDescent="1.05">
      <c r="A43" s="126" t="s">
        <v>131</v>
      </c>
      <c r="B43" s="126"/>
      <c r="C43" s="266">
        <v>0</v>
      </c>
      <c r="D43" s="266"/>
      <c r="E43" s="266">
        <f>IFERROR(VLOOKUP('سرمایه‌گذاری در سهام '!A43,'درآمد ناشی از تغییر قیمت اوراق '!$A$9:$Q$34,9,0),0)</f>
        <v>12267035015</v>
      </c>
      <c r="F43" s="266"/>
      <c r="G43" s="266">
        <f>IFERROR(VLOOKUP(A43,'درآمد ناشی از فروش '!$A$9:$Q$39,9,0),0)</f>
        <v>0</v>
      </c>
      <c r="H43" s="266"/>
      <c r="I43" s="266">
        <f t="shared" si="2"/>
        <v>12267035015</v>
      </c>
      <c r="K43" s="267">
        <f t="shared" si="0"/>
        <v>3.9118836893396382E-2</v>
      </c>
      <c r="M43" s="266">
        <f>IFERROR(_xlfn.XLOOKUP(A43,'درآمد سود سهام '!$A$9:$A$28,'درآمد سود سهام '!$S$9:$S$28),0)</f>
        <v>0</v>
      </c>
      <c r="O43" s="266">
        <f>IFERROR(VLOOKUP(A43,'درآمد ناشی از تغییر قیمت اوراق '!$A$9:$Q$34,17,0),0)</f>
        <v>12267035015</v>
      </c>
      <c r="P43" s="266"/>
      <c r="Q43" s="266">
        <f>IFERROR(VLOOKUP(A43,'درآمد ناشی از فروش '!$A$9:$Q$39,17,0),0)</f>
        <v>0</v>
      </c>
      <c r="S43" s="266">
        <f t="shared" si="1"/>
        <v>12267035015</v>
      </c>
      <c r="U43" s="267">
        <f>S43/'جمع درآمدها'!$J$5</f>
        <v>3.9118836893396382E-2</v>
      </c>
      <c r="X43"/>
      <c r="Z43" s="313"/>
    </row>
    <row r="44" spans="1:27" s="54" customFormat="1" ht="42.75" x14ac:dyDescent="1.05">
      <c r="A44" s="126" t="s">
        <v>158</v>
      </c>
      <c r="B44" s="126"/>
      <c r="C44" s="266">
        <v>0</v>
      </c>
      <c r="D44" s="266"/>
      <c r="E44" s="266">
        <f>IFERROR(VLOOKUP('سرمایه‌گذاری در سهام '!A44,'درآمد ناشی از تغییر قیمت اوراق '!$A$9:$Q$34,9,0),0)</f>
        <v>0</v>
      </c>
      <c r="F44" s="266"/>
      <c r="G44" s="266">
        <f>IFERROR(VLOOKUP(A44,'درآمد ناشی از فروش '!$A$9:$Q$39,9,0),0)</f>
        <v>0</v>
      </c>
      <c r="H44" s="266"/>
      <c r="I44" s="266">
        <f t="shared" si="2"/>
        <v>0</v>
      </c>
      <c r="K44" s="267">
        <f t="shared" si="0"/>
        <v>0</v>
      </c>
      <c r="M44" s="266">
        <f>IFERROR(_xlfn.XLOOKUP(A44,'درآمد سود سهام '!$A$9:$A$28,'درآمد سود سهام '!$S$9:$S$28),0)</f>
        <v>0</v>
      </c>
      <c r="O44" s="266">
        <f>IFERROR(VLOOKUP(A44,'درآمد ناشی از تغییر قیمت اوراق '!$A$9:$Q$34,17,0),0)</f>
        <v>0</v>
      </c>
      <c r="P44" s="266"/>
      <c r="Q44" s="266">
        <f>IFERROR(VLOOKUP(A44,'درآمد ناشی از فروش '!$A$9:$Q$39,17,0),0)</f>
        <v>0</v>
      </c>
      <c r="S44" s="266">
        <f t="shared" si="1"/>
        <v>0</v>
      </c>
      <c r="U44" s="267">
        <f>S44/'جمع درآمدها'!$J$5</f>
        <v>0</v>
      </c>
      <c r="X44"/>
      <c r="Z44" s="313"/>
    </row>
    <row r="45" spans="1:27" s="54" customFormat="1" ht="42.75" x14ac:dyDescent="1.05">
      <c r="A45" s="126" t="s">
        <v>148</v>
      </c>
      <c r="B45" s="126"/>
      <c r="C45" s="266">
        <v>0</v>
      </c>
      <c r="D45" s="266"/>
      <c r="E45" s="266">
        <f>IFERROR(VLOOKUP('سرمایه‌گذاری در سهام '!A45,'درآمد ناشی از تغییر قیمت اوراق '!$A$9:$Q$34,9,0),0)</f>
        <v>-1294253100</v>
      </c>
      <c r="F45" s="266"/>
      <c r="G45" s="266">
        <f>IFERROR(VLOOKUP(A45,'درآمد ناشی از فروش '!$A$9:$Q$39,9,0),0)</f>
        <v>0</v>
      </c>
      <c r="H45" s="266"/>
      <c r="I45" s="266">
        <f t="shared" si="2"/>
        <v>-1294253100</v>
      </c>
      <c r="K45" s="267">
        <f t="shared" si="0"/>
        <v>-4.1272952963583463E-3</v>
      </c>
      <c r="M45" s="266">
        <f>IFERROR(_xlfn.XLOOKUP(A45,'درآمد سود سهام '!$A$9:$A$28,'درآمد سود سهام '!$S$9:$S$28),0)</f>
        <v>0</v>
      </c>
      <c r="O45" s="266">
        <f>IFERROR(VLOOKUP(A45,'درآمد ناشی از تغییر قیمت اوراق '!$A$9:$Q$34,17,0),0)</f>
        <v>-1294253100</v>
      </c>
      <c r="P45" s="266"/>
      <c r="Q45" s="266">
        <f>IFERROR(VLOOKUP(A45,'درآمد ناشی از فروش '!$A$9:$Q$39,17,0),0)</f>
        <v>0</v>
      </c>
      <c r="S45" s="266">
        <f t="shared" si="1"/>
        <v>-1294253100</v>
      </c>
      <c r="U45" s="267">
        <f>S45/'جمع درآمدها'!$J$5</f>
        <v>-4.1272952963583463E-3</v>
      </c>
      <c r="X45"/>
      <c r="Z45" s="313"/>
    </row>
    <row r="46" spans="1:27" s="54" customFormat="1" ht="42.75" x14ac:dyDescent="1.05">
      <c r="A46" s="126" t="s">
        <v>146</v>
      </c>
      <c r="B46" s="126"/>
      <c r="C46" s="266">
        <v>0</v>
      </c>
      <c r="D46" s="266"/>
      <c r="E46" s="266">
        <f>IFERROR(VLOOKUP('سرمایه‌گذاری در سهام '!A46,'درآمد ناشی از تغییر قیمت اوراق '!$A$9:$Q$34,9,0),0)</f>
        <v>3721601771</v>
      </c>
      <c r="F46" s="266"/>
      <c r="G46" s="266">
        <f>IFERROR(VLOOKUP(A46,'درآمد ناشی از فروش '!$A$9:$Q$39,9,0),0)</f>
        <v>0</v>
      </c>
      <c r="H46" s="266"/>
      <c r="I46" s="266">
        <f t="shared" si="2"/>
        <v>3721601771</v>
      </c>
      <c r="K46" s="267">
        <f t="shared" si="0"/>
        <v>1.1867964221501338E-2</v>
      </c>
      <c r="M46" s="266">
        <f>IFERROR(_xlfn.XLOOKUP(A46,'درآمد سود سهام '!$A$9:$A$28,'درآمد سود سهام '!$S$9:$S$28),0)</f>
        <v>0</v>
      </c>
      <c r="O46" s="266">
        <f>IFERROR(VLOOKUP(A46,'درآمد ناشی از تغییر قیمت اوراق '!$A$9:$Q$34,17,0),0)</f>
        <v>3721601771</v>
      </c>
      <c r="P46" s="266"/>
      <c r="Q46" s="266">
        <f>IFERROR(VLOOKUP(A46,'درآمد ناشی از فروش '!$A$9:$Q$39,17,0),0)</f>
        <v>0</v>
      </c>
      <c r="S46" s="266">
        <f t="shared" si="1"/>
        <v>3721601771</v>
      </c>
      <c r="U46" s="267">
        <f>S46/'جمع درآمدها'!$J$5</f>
        <v>1.1867964221501338E-2</v>
      </c>
      <c r="X46"/>
      <c r="Z46" s="313"/>
    </row>
    <row r="47" spans="1:27" s="54" customFormat="1" ht="42.75" x14ac:dyDescent="1.05">
      <c r="A47" s="126" t="s">
        <v>155</v>
      </c>
      <c r="B47" s="126"/>
      <c r="C47" s="266"/>
      <c r="D47" s="266"/>
      <c r="E47" s="266">
        <f>IFERROR(VLOOKUP('سرمایه‌گذاری در سهام '!A47,'درآمد ناشی از تغییر قیمت اوراق '!$A$9:$Q$34,9,0),0)</f>
        <v>-26394052866</v>
      </c>
      <c r="F47" s="266"/>
      <c r="G47" s="266">
        <f>IFERROR(VLOOKUP(A47,'درآمد ناشی از فروش '!$A$9:$Q$39,9,0),0)</f>
        <v>0</v>
      </c>
      <c r="H47" s="266"/>
      <c r="I47" s="266">
        <f t="shared" si="2"/>
        <v>-26394052866</v>
      </c>
      <c r="K47" s="267">
        <f t="shared" si="0"/>
        <v>-8.4169047186887433E-2</v>
      </c>
      <c r="M47" s="266">
        <f>IFERROR(_xlfn.XLOOKUP(A47,'درآمد سود سهام '!$A$9:$A$28,'درآمد سود سهام '!$S$9:$S$28),0)</f>
        <v>0</v>
      </c>
      <c r="O47" s="266">
        <f>IFERROR(VLOOKUP(A47,'درآمد ناشی از تغییر قیمت اوراق '!$A$9:$Q$34,17,0),0)</f>
        <v>-26394052866</v>
      </c>
      <c r="P47" s="266"/>
      <c r="Q47" s="266">
        <f>IFERROR(VLOOKUP(A47,'درآمد ناشی از فروش '!$A$9:$Q$39,17,0),0)</f>
        <v>0</v>
      </c>
      <c r="S47" s="266">
        <f t="shared" si="1"/>
        <v>-26394052866</v>
      </c>
      <c r="U47" s="267">
        <f>S47/'جمع درآمدها'!$J$5</f>
        <v>-8.4169047186887433E-2</v>
      </c>
      <c r="X47"/>
      <c r="Z47" s="313"/>
    </row>
    <row r="48" spans="1:27" s="54" customFormat="1" ht="42.75" x14ac:dyDescent="1.05">
      <c r="A48" s="126" t="s">
        <v>154</v>
      </c>
      <c r="B48" s="126"/>
      <c r="C48" s="266"/>
      <c r="D48" s="266"/>
      <c r="E48" s="266">
        <f>IFERROR(VLOOKUP('سرمایه‌گذاری در سهام '!A48,'درآمد ناشی از تغییر قیمت اوراق '!$A$9:$Q$34,9,0),0)</f>
        <v>1971709483</v>
      </c>
      <c r="F48" s="266"/>
      <c r="G48" s="266">
        <f>IFERROR(VLOOKUP(A48,'درآمد ناشی از فروش '!$A$9:$Q$39,9,0),0)</f>
        <v>0</v>
      </c>
      <c r="H48" s="266"/>
      <c r="I48" s="266">
        <f>C48+E48+G48</f>
        <v>1971709483</v>
      </c>
      <c r="K48" s="267">
        <f>I48/W$10</f>
        <v>6.2876629578643064E-3</v>
      </c>
      <c r="M48" s="266">
        <f>IFERROR(_xlfn.XLOOKUP(A48,'درآمد سود سهام '!$A$9:$A$28,'درآمد سود سهام '!$S$9:$S$28),0)</f>
        <v>0</v>
      </c>
      <c r="O48" s="266">
        <f>IFERROR(VLOOKUP(A48,'درآمد ناشی از تغییر قیمت اوراق '!$A$9:$Q$34,17,0),0)</f>
        <v>1971709483</v>
      </c>
      <c r="P48" s="266"/>
      <c r="Q48" s="266">
        <f>IFERROR(VLOOKUP(A48,'درآمد ناشی از فروش '!$A$9:$Q$39,17,0),0)</f>
        <v>0</v>
      </c>
      <c r="S48" s="266">
        <f t="shared" si="1"/>
        <v>1971709483</v>
      </c>
      <c r="U48" s="267">
        <f>S48/'جمع درآمدها'!$J$5</f>
        <v>6.2876629578643064E-3</v>
      </c>
      <c r="X48"/>
      <c r="Z48" s="313"/>
    </row>
    <row r="49" spans="1:24" s="54" customFormat="1" ht="43.5" thickBot="1" x14ac:dyDescent="1.1000000000000001">
      <c r="C49" s="186">
        <f>SUM(C10:C48)</f>
        <v>0</v>
      </c>
      <c r="D49" s="186">
        <f>SUM(D10:D42)</f>
        <v>0</v>
      </c>
      <c r="E49" s="186">
        <f>SUM(E10:E48)</f>
        <v>275173114496</v>
      </c>
      <c r="F49" s="186">
        <f>SUM(F10:F42)</f>
        <v>0</v>
      </c>
      <c r="G49" s="186">
        <f>SUM(G10:G48)</f>
        <v>34277794230</v>
      </c>
      <c r="H49" s="186">
        <f>SUM(H10:H42)</f>
        <v>0</v>
      </c>
      <c r="I49" s="186">
        <f>SUM(I10:I48)</f>
        <v>309450908726</v>
      </c>
      <c r="J49" s="22">
        <f>SUM(J10:J42)</f>
        <v>0</v>
      </c>
      <c r="K49" s="162">
        <f>SUM(K10:K48)</f>
        <v>0.98682033679396697</v>
      </c>
      <c r="L49" s="22">
        <f>SUM(L10:L42)</f>
        <v>0</v>
      </c>
      <c r="M49" s="22">
        <f>SUM(M10:M48)</f>
        <v>28467424894</v>
      </c>
      <c r="N49" s="22">
        <f>SUM(N10:N42)</f>
        <v>0</v>
      </c>
      <c r="O49" s="22">
        <f>SUM(O10:O48)</f>
        <v>275173114496</v>
      </c>
      <c r="P49" s="22">
        <f>SUM(P10:P42)</f>
        <v>0</v>
      </c>
      <c r="Q49" s="22">
        <f>SUM(Q10:Q48)</f>
        <v>34277794230</v>
      </c>
      <c r="R49" s="22">
        <f>SUM(R10:R42)</f>
        <v>0</v>
      </c>
      <c r="S49" s="22">
        <f>SUM(S10:S48)</f>
        <v>337918333620</v>
      </c>
      <c r="T49" s="50"/>
      <c r="U49" s="52">
        <f>SUM(U10:U48)</f>
        <v>1.0776012426804902</v>
      </c>
      <c r="X49"/>
    </row>
    <row r="50" spans="1:24" s="54" customFormat="1" ht="37.5" thickTop="1" x14ac:dyDescent="0.25">
      <c r="C50" s="187">
        <v>0</v>
      </c>
      <c r="D50" s="184"/>
      <c r="E50" s="184"/>
      <c r="F50" s="184"/>
      <c r="G50" s="184"/>
      <c r="H50" s="184"/>
      <c r="I50" s="184"/>
      <c r="X50"/>
    </row>
    <row r="51" spans="1:24" s="54" customFormat="1" ht="36.75" x14ac:dyDescent="0.25">
      <c r="C51" s="187"/>
      <c r="D51" s="184"/>
      <c r="E51" s="184">
        <f>E49-'درآمد ناشی از تغییر قیمت اوراق '!I35</f>
        <v>0</v>
      </c>
      <c r="F51" s="184"/>
      <c r="G51" s="184"/>
      <c r="H51" s="184"/>
      <c r="I51" s="184"/>
      <c r="X51"/>
    </row>
    <row r="52" spans="1:24" s="54" customFormat="1" ht="36.75" x14ac:dyDescent="0.25">
      <c r="C52" s="187"/>
      <c r="D52" s="184"/>
      <c r="E52" s="184"/>
      <c r="F52" s="184"/>
      <c r="G52" s="184"/>
      <c r="H52" s="184"/>
      <c r="I52" s="184"/>
      <c r="X52"/>
    </row>
    <row r="53" spans="1:24" s="54" customFormat="1" ht="36.75" x14ac:dyDescent="0.25">
      <c r="C53" s="187"/>
      <c r="D53" s="184"/>
      <c r="E53" s="184"/>
      <c r="F53" s="184"/>
      <c r="G53" s="184"/>
      <c r="H53" s="184"/>
      <c r="I53" s="184"/>
      <c r="X53"/>
    </row>
    <row r="54" spans="1:24" s="54" customFormat="1" ht="36.75" x14ac:dyDescent="0.25">
      <c r="C54" s="187"/>
      <c r="D54" s="184"/>
      <c r="E54" s="198"/>
      <c r="F54" s="184"/>
      <c r="G54" s="184"/>
      <c r="H54" s="184"/>
      <c r="I54" s="184"/>
      <c r="X54"/>
    </row>
    <row r="55" spans="1:24" s="54" customFormat="1" ht="36.75" x14ac:dyDescent="0.25">
      <c r="C55" s="187"/>
      <c r="D55" s="184"/>
      <c r="E55" s="198"/>
      <c r="F55" s="184"/>
      <c r="G55" s="184"/>
      <c r="H55" s="184"/>
      <c r="I55" s="184"/>
      <c r="X55"/>
    </row>
    <row r="56" spans="1:24" s="54" customFormat="1" ht="36.75" x14ac:dyDescent="0.25">
      <c r="C56" s="187"/>
      <c r="D56" s="184"/>
      <c r="E56" s="184"/>
      <c r="F56" s="184"/>
      <c r="G56" s="184"/>
      <c r="H56" s="184"/>
      <c r="I56" s="184"/>
      <c r="X56"/>
    </row>
    <row r="57" spans="1:24" s="54" customFormat="1" ht="36.75" x14ac:dyDescent="0.25">
      <c r="C57" s="187"/>
      <c r="D57" s="184"/>
      <c r="E57" s="184"/>
      <c r="F57" s="184"/>
      <c r="G57" s="184"/>
      <c r="H57" s="184"/>
      <c r="I57" s="184"/>
      <c r="X57"/>
    </row>
    <row r="58" spans="1:24" s="54" customFormat="1" ht="36.75" x14ac:dyDescent="0.25">
      <c r="C58" s="187"/>
      <c r="D58" s="184"/>
      <c r="E58" s="184"/>
      <c r="F58" s="184"/>
      <c r="G58" s="184"/>
      <c r="H58" s="184"/>
      <c r="I58" s="184"/>
      <c r="X58"/>
    </row>
    <row r="59" spans="1:24" s="54" customFormat="1" ht="36.75" x14ac:dyDescent="0.25">
      <c r="C59" s="187"/>
      <c r="D59" s="184"/>
      <c r="E59" s="184"/>
      <c r="F59" s="184"/>
      <c r="G59" s="184"/>
      <c r="H59" s="184"/>
      <c r="I59" s="184"/>
      <c r="X59"/>
    </row>
    <row r="60" spans="1:24" s="54" customFormat="1" ht="42.75" x14ac:dyDescent="1.05">
      <c r="A60" s="126"/>
      <c r="C60" s="187"/>
      <c r="D60" s="184"/>
      <c r="E60" s="184"/>
      <c r="F60" s="184"/>
      <c r="G60" s="184"/>
      <c r="H60" s="184"/>
      <c r="I60" s="184"/>
      <c r="X60"/>
    </row>
    <row r="61" spans="1:24" s="54" customFormat="1" ht="36.75" x14ac:dyDescent="0.65">
      <c r="C61" s="187"/>
      <c r="D61" s="78"/>
      <c r="E61" s="78"/>
      <c r="F61" s="78"/>
      <c r="G61" s="78"/>
      <c r="H61" s="78"/>
      <c r="I61" s="78"/>
      <c r="J61" s="21"/>
      <c r="K61" s="47"/>
      <c r="L61" s="21"/>
      <c r="M61" s="21"/>
      <c r="N61" s="21"/>
      <c r="O61" s="21"/>
      <c r="P61" s="21"/>
      <c r="Q61" s="21"/>
      <c r="R61" s="21"/>
      <c r="S61" s="21"/>
      <c r="T61" s="21"/>
      <c r="U61" s="47"/>
      <c r="X61"/>
    </row>
    <row r="62" spans="1:24" s="54" customFormat="1" ht="36.75" x14ac:dyDescent="0.65">
      <c r="C62" s="187"/>
      <c r="D62" s="78"/>
      <c r="E62" s="78"/>
      <c r="F62" s="78"/>
      <c r="G62" s="78"/>
      <c r="H62" s="78"/>
      <c r="I62" s="78"/>
      <c r="J62" s="21"/>
      <c r="K62" s="47"/>
      <c r="L62" s="21"/>
      <c r="M62" s="21"/>
      <c r="N62" s="21"/>
      <c r="O62" s="21"/>
      <c r="P62" s="21"/>
      <c r="Q62" s="21"/>
      <c r="R62" s="21"/>
      <c r="S62" s="21"/>
      <c r="T62" s="21"/>
      <c r="U62" s="47"/>
      <c r="X62"/>
    </row>
    <row r="63" spans="1:24" s="54" customFormat="1" ht="42.75" x14ac:dyDescent="1.05">
      <c r="A63" s="126"/>
      <c r="C63" s="187"/>
      <c r="D63" s="78"/>
      <c r="E63" s="78"/>
      <c r="F63" s="78"/>
      <c r="G63" s="78"/>
      <c r="H63" s="78"/>
      <c r="I63" s="78"/>
      <c r="J63" s="21"/>
      <c r="K63" s="47"/>
      <c r="L63" s="21"/>
      <c r="M63" s="21"/>
      <c r="N63" s="21"/>
      <c r="O63" s="21"/>
      <c r="P63" s="21"/>
      <c r="Q63" s="21"/>
      <c r="R63" s="21"/>
      <c r="S63" s="21"/>
      <c r="T63" s="21"/>
      <c r="U63" s="47"/>
      <c r="X63"/>
    </row>
    <row r="64" spans="1:24" s="54" customFormat="1" ht="36.75" x14ac:dyDescent="0.65">
      <c r="C64" s="187"/>
      <c r="D64" s="78"/>
      <c r="E64" s="78"/>
      <c r="F64" s="78"/>
      <c r="G64" s="78"/>
      <c r="H64" s="78"/>
      <c r="I64" s="78"/>
      <c r="J64" s="21"/>
      <c r="K64" s="47"/>
      <c r="L64" s="21"/>
      <c r="M64" s="21"/>
      <c r="N64" s="21"/>
      <c r="O64" s="21"/>
      <c r="P64" s="21"/>
      <c r="Q64" s="21"/>
      <c r="R64" s="21"/>
      <c r="S64" s="21"/>
      <c r="T64" s="21"/>
      <c r="U64" s="47"/>
      <c r="X64"/>
    </row>
    <row r="65" spans="1:24" s="54" customFormat="1" ht="36.75" x14ac:dyDescent="0.65">
      <c r="C65" s="187"/>
      <c r="D65" s="78"/>
      <c r="E65" s="78"/>
      <c r="F65" s="78"/>
      <c r="G65" s="78"/>
      <c r="H65" s="78"/>
      <c r="I65" s="78"/>
      <c r="J65" s="21"/>
      <c r="K65" s="47"/>
      <c r="L65" s="21"/>
      <c r="M65" s="21"/>
      <c r="N65" s="21"/>
      <c r="O65" s="21"/>
      <c r="P65" s="21"/>
      <c r="Q65" s="21"/>
      <c r="R65" s="21"/>
      <c r="S65" s="21"/>
      <c r="T65" s="21"/>
      <c r="U65" s="47"/>
      <c r="X65"/>
    </row>
    <row r="66" spans="1:24" s="54" customFormat="1" ht="36.75" x14ac:dyDescent="0.65">
      <c r="C66" s="187"/>
      <c r="D66" s="78"/>
      <c r="E66" s="78"/>
      <c r="F66" s="78"/>
      <c r="G66" s="78"/>
      <c r="H66" s="78"/>
      <c r="I66" s="78"/>
      <c r="J66" s="21"/>
      <c r="K66" s="47"/>
      <c r="L66" s="21"/>
      <c r="M66" s="21"/>
      <c r="N66" s="21"/>
      <c r="O66" s="21"/>
      <c r="P66" s="21"/>
      <c r="Q66" s="21"/>
      <c r="R66" s="21"/>
      <c r="S66" s="21"/>
      <c r="T66" s="21"/>
      <c r="U66" s="47"/>
    </row>
    <row r="67" spans="1:24" ht="36.75" x14ac:dyDescent="0.65">
      <c r="A67" s="54"/>
      <c r="C67" s="187"/>
    </row>
    <row r="68" spans="1:24" x14ac:dyDescent="0.65">
      <c r="C68" s="187"/>
    </row>
    <row r="69" spans="1:24" x14ac:dyDescent="0.65">
      <c r="C69" s="187"/>
    </row>
    <row r="70" spans="1:24" x14ac:dyDescent="0.65">
      <c r="C70" s="187"/>
    </row>
    <row r="71" spans="1:24" x14ac:dyDescent="0.65">
      <c r="C71" s="187"/>
    </row>
    <row r="72" spans="1:24" x14ac:dyDescent="0.65">
      <c r="C72" s="187"/>
    </row>
    <row r="73" spans="1:24" x14ac:dyDescent="0.65">
      <c r="C73" s="187"/>
    </row>
    <row r="74" spans="1:24" x14ac:dyDescent="0.65">
      <c r="C74" s="187"/>
    </row>
    <row r="75" spans="1:24" x14ac:dyDescent="0.65">
      <c r="C75" s="187"/>
    </row>
    <row r="76" spans="1:24" x14ac:dyDescent="0.65">
      <c r="C76" s="187"/>
    </row>
    <row r="77" spans="1:24" x14ac:dyDescent="0.65">
      <c r="C77" s="188"/>
    </row>
  </sheetData>
  <sortState xmlns:xlrd2="http://schemas.microsoft.com/office/spreadsheetml/2017/richdata2" ref="X16:X65">
    <sortCondition descending="1" ref="X16:X65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 x14ac:dyDescent="0.6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 x14ac:dyDescent="0.65">
      <c r="A2" s="298" t="s">
        <v>51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</row>
    <row r="3" spans="1:18" ht="30" x14ac:dyDescent="0.65">
      <c r="A3" s="298" t="str">
        <f>'سرمایه‌گذاری در سهام '!A3:U3</f>
        <v>صورت وضعیت درآمدها</v>
      </c>
      <c r="B3" s="298"/>
      <c r="C3" s="298" t="s">
        <v>18</v>
      </c>
      <c r="D3" s="298" t="s">
        <v>18</v>
      </c>
      <c r="E3" s="298" t="s">
        <v>18</v>
      </c>
      <c r="F3" s="298" t="s">
        <v>18</v>
      </c>
      <c r="G3" s="298" t="s">
        <v>18</v>
      </c>
      <c r="H3" s="298"/>
      <c r="I3" s="298"/>
      <c r="J3" s="298"/>
      <c r="K3" s="298"/>
      <c r="L3" s="298"/>
      <c r="M3" s="298"/>
      <c r="N3" s="298"/>
      <c r="O3" s="298"/>
      <c r="P3" s="298"/>
      <c r="Q3" s="298"/>
    </row>
    <row r="4" spans="1:18" ht="30" x14ac:dyDescent="0.65">
      <c r="A4" s="298" t="str">
        <f>'سرمایه‌گذاری در سهام '!A4:U4</f>
        <v>برای ماه منتهی به 1404/01/31</v>
      </c>
      <c r="B4" s="298"/>
      <c r="C4" s="298">
        <f>'سرمایه‌گذاری در سهام '!A4:U4</f>
        <v>0</v>
      </c>
      <c r="D4" s="298" t="s">
        <v>46</v>
      </c>
      <c r="E4" s="298" t="s">
        <v>46</v>
      </c>
      <c r="F4" s="298" t="s">
        <v>46</v>
      </c>
      <c r="G4" s="298" t="s">
        <v>46</v>
      </c>
      <c r="H4" s="298"/>
      <c r="I4" s="298"/>
      <c r="J4" s="298"/>
      <c r="K4" s="298"/>
      <c r="L4" s="298"/>
      <c r="M4" s="298"/>
      <c r="N4" s="298"/>
      <c r="O4" s="298"/>
      <c r="P4" s="298"/>
      <c r="Q4" s="298"/>
    </row>
    <row r="5" spans="1:18" ht="30" x14ac:dyDescent="0.6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 x14ac:dyDescent="0.65">
      <c r="A6" s="299" t="s">
        <v>62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</row>
    <row r="7" spans="1:18" ht="32.25" x14ac:dyDescent="0.6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 x14ac:dyDescent="0.65">
      <c r="A8" s="298" t="s">
        <v>22</v>
      </c>
      <c r="C8" s="298" t="str">
        <f>'درآمد ناشی از فروش '!C7</f>
        <v>طی فروردین ماه</v>
      </c>
      <c r="D8" s="298" t="s">
        <v>20</v>
      </c>
      <c r="E8" s="298" t="s">
        <v>20</v>
      </c>
      <c r="F8" s="298" t="s">
        <v>20</v>
      </c>
      <c r="G8" s="298" t="s">
        <v>20</v>
      </c>
      <c r="H8" s="298" t="s">
        <v>20</v>
      </c>
      <c r="I8" s="298" t="s">
        <v>20</v>
      </c>
      <c r="K8" s="298" t="str">
        <f>'درآمد ناشی از فروش '!K7</f>
        <v>از ابتدای سال مالی تا پایان فروردین ماه</v>
      </c>
      <c r="L8" s="298" t="s">
        <v>21</v>
      </c>
      <c r="M8" s="298" t="s">
        <v>21</v>
      </c>
      <c r="N8" s="298" t="s">
        <v>21</v>
      </c>
      <c r="O8" s="298" t="s">
        <v>21</v>
      </c>
      <c r="P8" s="298" t="s">
        <v>21</v>
      </c>
      <c r="Q8" s="298" t="s">
        <v>21</v>
      </c>
    </row>
    <row r="9" spans="1:18" ht="72.75" customHeight="1" thickBot="1" x14ac:dyDescent="0.7">
      <c r="A9" s="298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 x14ac:dyDescent="0.75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 x14ac:dyDescent="1.100000000000000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 x14ac:dyDescent="0.65"/>
    <row r="13" spans="1:18" x14ac:dyDescent="0.65">
      <c r="M13" s="31"/>
    </row>
    <row r="14" spans="1:18" x14ac:dyDescent="0.65">
      <c r="M14" s="31"/>
    </row>
    <row r="15" spans="1:18" x14ac:dyDescent="0.65">
      <c r="M15" s="31"/>
    </row>
    <row r="16" spans="1:18" x14ac:dyDescent="0.65">
      <c r="M16" s="31"/>
    </row>
    <row r="17" spans="13:13" x14ac:dyDescent="0.65">
      <c r="M17" s="31"/>
    </row>
    <row r="18" spans="13:13" x14ac:dyDescent="0.65">
      <c r="M18" s="31"/>
    </row>
    <row r="19" spans="13:13" x14ac:dyDescent="0.65">
      <c r="M19" s="31"/>
    </row>
    <row r="20" spans="13:13" x14ac:dyDescent="0.65">
      <c r="M20" s="31"/>
    </row>
    <row r="21" spans="13:13" x14ac:dyDescent="0.65">
      <c r="M21" s="31"/>
    </row>
    <row r="22" spans="13:13" x14ac:dyDescent="0.65">
      <c r="M22" s="31"/>
    </row>
    <row r="23" spans="13:13" x14ac:dyDescent="0.65">
      <c r="M23" s="31"/>
    </row>
    <row r="24" spans="13:13" x14ac:dyDescent="0.65">
      <c r="M24" s="31"/>
    </row>
    <row r="25" spans="13:13" x14ac:dyDescent="0.65">
      <c r="M25" s="31"/>
    </row>
    <row r="26" spans="13:13" x14ac:dyDescent="0.65">
      <c r="M26" s="31"/>
    </row>
    <row r="27" spans="13:13" x14ac:dyDescent="0.65">
      <c r="M27" s="31"/>
    </row>
    <row r="28" spans="13:13" x14ac:dyDescent="0.65">
      <c r="M28" s="31"/>
    </row>
    <row r="29" spans="13:13" x14ac:dyDescent="0.65">
      <c r="M29" s="31"/>
    </row>
    <row r="30" spans="13:13" x14ac:dyDescent="0.65">
      <c r="M30" s="31"/>
    </row>
    <row r="31" spans="13:13" x14ac:dyDescent="0.65">
      <c r="M31" s="31"/>
    </row>
    <row r="32" spans="13:13" x14ac:dyDescent="0.65">
      <c r="M32" s="31"/>
    </row>
    <row r="33" spans="13:13" x14ac:dyDescent="0.65">
      <c r="M33" s="31"/>
    </row>
    <row r="34" spans="13:13" x14ac:dyDescent="0.65">
      <c r="M34" s="31"/>
    </row>
    <row r="35" spans="13:13" x14ac:dyDescent="0.65">
      <c r="M35" s="31"/>
    </row>
    <row r="36" spans="13:13" x14ac:dyDescent="0.65">
      <c r="M36" s="31"/>
    </row>
    <row r="37" spans="13:13" x14ac:dyDescent="0.65">
      <c r="M37" s="31"/>
    </row>
    <row r="38" spans="13:13" x14ac:dyDescent="0.65">
      <c r="M38" s="31"/>
    </row>
    <row r="39" spans="13:13" x14ac:dyDescent="0.65">
      <c r="M39" s="31"/>
    </row>
    <row r="40" spans="13:13" x14ac:dyDescent="0.65">
      <c r="M40" s="31"/>
    </row>
    <row r="41" spans="13:13" x14ac:dyDescent="0.65">
      <c r="M41" s="31"/>
    </row>
    <row r="42" spans="13:13" x14ac:dyDescent="0.65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41"/>
  <sheetViews>
    <sheetView rightToLeft="1" view="pageBreakPreview" zoomScale="85" zoomScaleNormal="100" zoomScaleSheetLayoutView="85" workbookViewId="0">
      <selection activeCell="G20" sqref="G20"/>
    </sheetView>
  </sheetViews>
  <sheetFormatPr defaultColWidth="9.140625" defaultRowHeight="22.5" x14ac:dyDescent="0.55000000000000004"/>
  <cols>
    <col min="1" max="1" width="26.140625" style="106" bestFit="1" customWidth="1"/>
    <col min="2" max="2" width="1" style="106" customWidth="1"/>
    <col min="3" max="3" width="32.5703125" style="106" bestFit="1" customWidth="1"/>
    <col min="4" max="4" width="1" style="106" customWidth="1"/>
    <col min="5" max="5" width="15.42578125" style="108" bestFit="1" customWidth="1"/>
    <col min="6" max="6" width="1" style="106" customWidth="1"/>
    <col min="7" max="7" width="32.5703125" style="106" bestFit="1" customWidth="1"/>
    <col min="8" max="8" width="1" style="106" customWidth="1"/>
    <col min="9" max="9" width="13.5703125" style="108" bestFit="1" customWidth="1"/>
    <col min="10" max="10" width="1" style="106" customWidth="1"/>
    <col min="11" max="11" width="9.140625" style="106" customWidth="1"/>
    <col min="12" max="12" width="12.28515625" style="106" bestFit="1" customWidth="1"/>
    <col min="13" max="13" width="9.140625" style="106"/>
    <col min="14" max="14" width="16" style="106" customWidth="1"/>
    <col min="15" max="16384" width="9.140625" style="106"/>
  </cols>
  <sheetData>
    <row r="2" spans="1:15" ht="24" x14ac:dyDescent="0.55000000000000004">
      <c r="A2" s="300" t="s">
        <v>51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5" ht="24" x14ac:dyDescent="0.55000000000000004">
      <c r="A3" s="300" t="str">
        <f>'سرمایه‌گذاری در اوراق بهادار '!A3:Q3</f>
        <v>صورت وضعیت درآمدها</v>
      </c>
      <c r="B3" s="300" t="s">
        <v>18</v>
      </c>
      <c r="C3" s="300" t="s">
        <v>18</v>
      </c>
      <c r="D3" s="300" t="s">
        <v>18</v>
      </c>
      <c r="E3" s="300"/>
      <c r="F3" s="300"/>
      <c r="G3" s="300"/>
      <c r="H3" s="300"/>
      <c r="I3" s="300"/>
      <c r="J3" s="300"/>
      <c r="K3" s="300"/>
    </row>
    <row r="4" spans="1:15" ht="26.25" x14ac:dyDescent="0.6">
      <c r="A4" s="288" t="str">
        <f>'سرمایه‌گذاری در اوراق بهادار '!A4:Q4</f>
        <v>برای ماه منتهی به 1404/01/31</v>
      </c>
      <c r="B4" s="288" t="s">
        <v>71</v>
      </c>
      <c r="C4" s="288" t="s">
        <v>0</v>
      </c>
      <c r="D4" s="288" t="s">
        <v>0</v>
      </c>
      <c r="E4" s="288"/>
      <c r="F4" s="288"/>
      <c r="G4" s="288"/>
      <c r="H4" s="288"/>
      <c r="I4" s="288"/>
      <c r="J4" s="288"/>
      <c r="K4" s="288"/>
      <c r="L4" s="23"/>
    </row>
    <row r="5" spans="1:15" ht="24" x14ac:dyDescent="0.55000000000000004">
      <c r="B5" s="107"/>
      <c r="C5" s="107"/>
      <c r="D5" s="107"/>
      <c r="E5" s="107"/>
      <c r="F5" s="107"/>
      <c r="G5" s="107"/>
    </row>
    <row r="6" spans="1:15" ht="28.5" x14ac:dyDescent="0.55000000000000004">
      <c r="A6" s="292" t="s">
        <v>61</v>
      </c>
      <c r="B6" s="292"/>
      <c r="C6" s="292"/>
      <c r="D6" s="292"/>
      <c r="E6" s="292"/>
      <c r="F6" s="292"/>
      <c r="G6" s="292"/>
      <c r="H6" s="292"/>
      <c r="I6" s="292"/>
      <c r="J6" s="292"/>
    </row>
    <row r="7" spans="1:15" ht="28.5" x14ac:dyDescent="0.55000000000000004">
      <c r="A7" s="74"/>
      <c r="B7" s="74"/>
      <c r="C7" s="74"/>
      <c r="D7" s="74"/>
      <c r="E7" s="109"/>
      <c r="F7" s="74"/>
      <c r="G7" s="74"/>
      <c r="H7" s="74"/>
      <c r="I7" s="109"/>
      <c r="J7" s="74"/>
    </row>
    <row r="8" spans="1:15" ht="24.75" thickBot="1" x14ac:dyDescent="0.6">
      <c r="A8" s="301" t="s">
        <v>41</v>
      </c>
      <c r="B8" s="301" t="s">
        <v>41</v>
      </c>
      <c r="C8" s="301" t="str">
        <f>'درآمد ناشی از فروش '!C7</f>
        <v>طی فروردین ماه</v>
      </c>
      <c r="D8" s="301" t="s">
        <v>20</v>
      </c>
      <c r="E8" s="301" t="s">
        <v>20</v>
      </c>
      <c r="G8" s="301" t="str">
        <f>'درآمد ناشی از فروش '!K7</f>
        <v>از ابتدای سال مالی تا پایان فروردین ماه</v>
      </c>
      <c r="H8" s="301" t="s">
        <v>21</v>
      </c>
      <c r="I8" s="301" t="s">
        <v>21</v>
      </c>
    </row>
    <row r="9" spans="1:15" ht="32.25" thickBot="1" x14ac:dyDescent="0.6">
      <c r="A9" s="110" t="s">
        <v>42</v>
      </c>
      <c r="C9" s="110" t="s">
        <v>43</v>
      </c>
      <c r="E9" s="111" t="s">
        <v>44</v>
      </c>
      <c r="G9" s="110" t="s">
        <v>43</v>
      </c>
      <c r="I9" s="111" t="s">
        <v>44</v>
      </c>
      <c r="L9" s="125"/>
      <c r="M9" s="125"/>
      <c r="N9" s="125"/>
      <c r="O9" s="125"/>
    </row>
    <row r="10" spans="1:15" ht="24.75" x14ac:dyDescent="0.6">
      <c r="A10" s="73" t="s">
        <v>49</v>
      </c>
      <c r="B10" s="73"/>
      <c r="C10" s="259">
        <v>3203805</v>
      </c>
      <c r="D10" s="112"/>
      <c r="E10" s="113">
        <f>C10/$C$15</f>
        <v>0.85701594777983514</v>
      </c>
      <c r="F10" s="112"/>
      <c r="G10" s="245">
        <v>3203805</v>
      </c>
      <c r="H10" s="112"/>
      <c r="I10" s="113">
        <f>G10/$G$15</f>
        <v>0.85701594777983514</v>
      </c>
      <c r="K10" s="114"/>
      <c r="L10" s="125"/>
      <c r="M10" s="125"/>
      <c r="N10" s="125"/>
      <c r="O10" s="125"/>
    </row>
    <row r="11" spans="1:15" ht="24.75" x14ac:dyDescent="0.6">
      <c r="A11" s="73" t="s">
        <v>76</v>
      </c>
      <c r="B11" s="73"/>
      <c r="C11" s="259">
        <v>516787</v>
      </c>
      <c r="D11" s="112"/>
      <c r="E11" s="113">
        <f t="shared" ref="E11:E14" si="0">C11/$C$15</f>
        <v>0.13824021768032002</v>
      </c>
      <c r="F11" s="112"/>
      <c r="G11" s="259">
        <v>516787</v>
      </c>
      <c r="H11" s="112"/>
      <c r="I11" s="113">
        <f t="shared" ref="I11:I14" si="1">G11/$G$15</f>
        <v>0.13824021768032002</v>
      </c>
      <c r="K11" s="114"/>
      <c r="L11" s="125"/>
      <c r="M11" s="125"/>
      <c r="N11" s="125"/>
      <c r="O11" s="125"/>
    </row>
    <row r="12" spans="1:15" ht="24.75" x14ac:dyDescent="0.6">
      <c r="A12" s="73" t="s">
        <v>83</v>
      </c>
      <c r="B12" s="73"/>
      <c r="C12" s="259">
        <v>4199</v>
      </c>
      <c r="D12" s="112"/>
      <c r="E12" s="113">
        <f t="shared" si="0"/>
        <v>1.1232300232777988E-3</v>
      </c>
      <c r="F12" s="112"/>
      <c r="G12" s="259">
        <v>4199</v>
      </c>
      <c r="H12" s="112"/>
      <c r="I12" s="113">
        <f t="shared" si="1"/>
        <v>1.1232300232777988E-3</v>
      </c>
      <c r="K12" s="114"/>
      <c r="L12" s="125"/>
      <c r="M12" s="125"/>
      <c r="N12" s="125"/>
      <c r="O12" s="125"/>
    </row>
    <row r="13" spans="1:15" ht="24.75" x14ac:dyDescent="0.6">
      <c r="A13" s="73" t="s">
        <v>84</v>
      </c>
      <c r="B13" s="73"/>
      <c r="C13" s="259">
        <v>4792</v>
      </c>
      <c r="D13" s="112"/>
      <c r="E13" s="113">
        <f t="shared" si="0"/>
        <v>1.2818571735049324E-3</v>
      </c>
      <c r="F13" s="112"/>
      <c r="G13" s="259">
        <v>4792</v>
      </c>
      <c r="H13" s="112"/>
      <c r="I13" s="113">
        <f t="shared" si="1"/>
        <v>1.2818571735049324E-3</v>
      </c>
      <c r="K13" s="114"/>
      <c r="L13" s="125"/>
      <c r="M13" s="125"/>
      <c r="N13" s="125"/>
      <c r="O13" s="125"/>
    </row>
    <row r="14" spans="1:15" ht="24.75" x14ac:dyDescent="0.6">
      <c r="A14" s="73" t="s">
        <v>102</v>
      </c>
      <c r="B14" s="73"/>
      <c r="C14" s="259">
        <v>8743</v>
      </c>
      <c r="D14" s="112"/>
      <c r="E14" s="113">
        <f t="shared" si="0"/>
        <v>2.3387473430621086E-3</v>
      </c>
      <c r="F14" s="112"/>
      <c r="G14" s="246">
        <v>8743</v>
      </c>
      <c r="H14" s="112"/>
      <c r="I14" s="113">
        <f t="shared" si="1"/>
        <v>2.3387473430621086E-3</v>
      </c>
      <c r="K14" s="114"/>
      <c r="L14" s="125"/>
      <c r="M14" s="125"/>
      <c r="N14" s="125"/>
      <c r="O14" s="125"/>
    </row>
    <row r="15" spans="1:15" s="23" customFormat="1" ht="36.75" customHeight="1" thickBot="1" x14ac:dyDescent="0.65">
      <c r="C15" s="247">
        <f>SUM(C10:C14)</f>
        <v>3738326</v>
      </c>
      <c r="D15" s="112">
        <f t="shared" ref="D15:J15" si="2">SUM(D10:D12)</f>
        <v>0</v>
      </c>
      <c r="E15" s="115">
        <f>SUM(E10:E14)</f>
        <v>1</v>
      </c>
      <c r="F15" s="112">
        <f t="shared" si="2"/>
        <v>0</v>
      </c>
      <c r="G15" s="247">
        <f>SUM(G10:G14)</f>
        <v>3738326</v>
      </c>
      <c r="H15" s="112">
        <f t="shared" si="2"/>
        <v>0</v>
      </c>
      <c r="I15" s="115">
        <f>SUM(I10:I14)</f>
        <v>1</v>
      </c>
      <c r="J15" s="23">
        <f t="shared" si="2"/>
        <v>0</v>
      </c>
      <c r="K15" s="72"/>
      <c r="L15" s="125"/>
      <c r="M15" s="125"/>
      <c r="N15" s="125"/>
      <c r="O15" s="125"/>
    </row>
    <row r="16" spans="1:15" ht="23.25" thickTop="1" x14ac:dyDescent="0.55000000000000004">
      <c r="C16" s="116"/>
      <c r="E16" s="106"/>
      <c r="G16" s="116"/>
      <c r="I16" s="106"/>
    </row>
    <row r="17" spans="3:11" x14ac:dyDescent="0.55000000000000004">
      <c r="E17" s="106"/>
      <c r="I17" s="106"/>
    </row>
    <row r="18" spans="3:11" x14ac:dyDescent="0.55000000000000004">
      <c r="E18" s="106"/>
      <c r="I18" s="106"/>
    </row>
    <row r="19" spans="3:11" x14ac:dyDescent="0.55000000000000004">
      <c r="E19" s="106"/>
      <c r="I19" s="106"/>
    </row>
    <row r="20" spans="3:11" x14ac:dyDescent="0.55000000000000004">
      <c r="E20" s="106"/>
      <c r="I20" s="106"/>
    </row>
    <row r="21" spans="3:11" x14ac:dyDescent="0.55000000000000004">
      <c r="E21" s="106"/>
      <c r="I21" s="106"/>
    </row>
    <row r="22" spans="3:11" x14ac:dyDescent="0.55000000000000004">
      <c r="E22" s="106"/>
      <c r="I22" s="106"/>
    </row>
    <row r="23" spans="3:11" x14ac:dyDescent="0.55000000000000004">
      <c r="E23" s="106"/>
      <c r="I23" s="106"/>
    </row>
    <row r="24" spans="3:11" ht="24.75" x14ac:dyDescent="0.6">
      <c r="C24" s="150"/>
      <c r="G24" s="150"/>
      <c r="K24" s="117"/>
    </row>
    <row r="25" spans="3:11" ht="24.75" x14ac:dyDescent="0.6">
      <c r="C25" s="150"/>
      <c r="G25" s="150"/>
      <c r="K25" s="117"/>
    </row>
    <row r="26" spans="3:11" ht="24.75" x14ac:dyDescent="0.6">
      <c r="C26" s="150"/>
      <c r="G26" s="150"/>
      <c r="K26" s="117"/>
    </row>
    <row r="27" spans="3:11" ht="24.75" x14ac:dyDescent="0.6">
      <c r="C27" s="150"/>
      <c r="K27" s="117"/>
    </row>
    <row r="28" spans="3:11" x14ac:dyDescent="0.55000000000000004">
      <c r="C28" s="114"/>
      <c r="G28" s="114"/>
      <c r="K28" s="117"/>
    </row>
    <row r="29" spans="3:11" x14ac:dyDescent="0.55000000000000004">
      <c r="C29" s="116"/>
      <c r="G29" s="116"/>
      <c r="K29" s="117"/>
    </row>
    <row r="30" spans="3:11" x14ac:dyDescent="0.55000000000000004">
      <c r="K30" s="117"/>
    </row>
    <row r="31" spans="3:11" x14ac:dyDescent="0.55000000000000004">
      <c r="K31" s="117"/>
    </row>
    <row r="32" spans="3:11" x14ac:dyDescent="0.55000000000000004">
      <c r="K32" s="117"/>
    </row>
    <row r="33" spans="11:11" x14ac:dyDescent="0.55000000000000004">
      <c r="K33" s="117"/>
    </row>
    <row r="34" spans="11:11" x14ac:dyDescent="0.55000000000000004">
      <c r="K34" s="117"/>
    </row>
    <row r="35" spans="11:11" x14ac:dyDescent="0.55000000000000004">
      <c r="K35" s="117"/>
    </row>
    <row r="36" spans="11:11" x14ac:dyDescent="0.55000000000000004">
      <c r="K36" s="117"/>
    </row>
    <row r="37" spans="11:11" x14ac:dyDescent="0.55000000000000004">
      <c r="K37" s="117"/>
    </row>
    <row r="38" spans="11:11" x14ac:dyDescent="0.55000000000000004">
      <c r="K38" s="117"/>
    </row>
    <row r="39" spans="11:11" x14ac:dyDescent="0.55000000000000004">
      <c r="K39" s="117"/>
    </row>
    <row r="40" spans="11:11" x14ac:dyDescent="0.55000000000000004">
      <c r="K40" s="117"/>
    </row>
    <row r="41" spans="11:11" x14ac:dyDescent="0.55000000000000004">
      <c r="K41" s="117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F11" sqref="F11"/>
    </sheetView>
  </sheetViews>
  <sheetFormatPr defaultColWidth="12.140625" defaultRowHeight="22.5" x14ac:dyDescent="0.55000000000000004"/>
  <cols>
    <col min="1" max="1" width="42.42578125" style="106" bestFit="1" customWidth="1"/>
    <col min="2" max="2" width="0.5703125" style="106" customWidth="1"/>
    <col min="3" max="3" width="23.42578125" style="106" bestFit="1" customWidth="1"/>
    <col min="4" max="4" width="0.7109375" style="106" customWidth="1"/>
    <col min="5" max="5" width="43.7109375" style="106" customWidth="1"/>
    <col min="6" max="6" width="16" style="106" bestFit="1" customWidth="1"/>
    <col min="7" max="7" width="16.85546875" style="106" bestFit="1" customWidth="1"/>
    <col min="8" max="8" width="18" style="258" bestFit="1" customWidth="1"/>
    <col min="9" max="16384" width="12.140625" style="106"/>
  </cols>
  <sheetData>
    <row r="2" spans="1:13" ht="24" x14ac:dyDescent="0.55000000000000004">
      <c r="A2" s="300" t="s">
        <v>51</v>
      </c>
      <c r="B2" s="300"/>
      <c r="C2" s="300"/>
      <c r="D2" s="300"/>
      <c r="E2" s="300"/>
    </row>
    <row r="3" spans="1:13" ht="24" x14ac:dyDescent="0.55000000000000004">
      <c r="A3" s="300" t="s">
        <v>18</v>
      </c>
      <c r="B3" s="300" t="s">
        <v>18</v>
      </c>
      <c r="C3" s="300" t="s">
        <v>18</v>
      </c>
      <c r="D3" s="300" t="s">
        <v>18</v>
      </c>
      <c r="E3" s="300"/>
    </row>
    <row r="4" spans="1:13" ht="24" x14ac:dyDescent="0.55000000000000004">
      <c r="A4" s="300" t="str">
        <f>'درآمد سپرده بانکی '!A4:K4</f>
        <v>برای ماه منتهی به 1404/01/31</v>
      </c>
      <c r="B4" s="300" t="s">
        <v>0</v>
      </c>
      <c r="C4" s="300" t="s">
        <v>0</v>
      </c>
      <c r="D4" s="300" t="s">
        <v>0</v>
      </c>
      <c r="E4" s="300"/>
    </row>
    <row r="5" spans="1:13" ht="24" x14ac:dyDescent="0.55000000000000004">
      <c r="A5" s="107"/>
      <c r="B5" s="107"/>
      <c r="C5" s="107"/>
      <c r="D5" s="107"/>
      <c r="E5" s="107"/>
    </row>
    <row r="6" spans="1:13" ht="28.5" x14ac:dyDescent="0.55000000000000004">
      <c r="A6" s="292" t="s">
        <v>63</v>
      </c>
      <c r="B6" s="292"/>
      <c r="C6" s="292"/>
      <c r="D6" s="292"/>
      <c r="E6" s="292"/>
    </row>
    <row r="7" spans="1:13" ht="28.5" x14ac:dyDescent="0.55000000000000004">
      <c r="A7" s="74"/>
      <c r="B7" s="74"/>
      <c r="C7" s="74"/>
      <c r="D7" s="74"/>
      <c r="E7" s="74"/>
    </row>
    <row r="8" spans="1:13" ht="24.75" thickBot="1" x14ac:dyDescent="0.6">
      <c r="A8" s="300" t="s">
        <v>45</v>
      </c>
      <c r="C8" s="215" t="str">
        <f>'درآمد ناشی از فروش '!C7</f>
        <v>طی فروردین ماه</v>
      </c>
      <c r="E8" s="216" t="str">
        <f>'درآمد ناشی از فروش '!K7</f>
        <v>از ابتدای سال مالی تا پایان فروردین ماه</v>
      </c>
      <c r="G8" s="71"/>
    </row>
    <row r="9" spans="1:13" ht="24.75" thickBot="1" x14ac:dyDescent="0.6">
      <c r="A9" s="301" t="s">
        <v>45</v>
      </c>
      <c r="C9" s="215" t="s">
        <v>15</v>
      </c>
      <c r="E9" s="215" t="s">
        <v>15</v>
      </c>
    </row>
    <row r="10" spans="1:13" ht="24" x14ac:dyDescent="0.6">
      <c r="A10" s="118" t="s">
        <v>50</v>
      </c>
      <c r="C10" s="248">
        <v>876642531</v>
      </c>
      <c r="E10" s="245">
        <v>876642531</v>
      </c>
      <c r="F10" s="114"/>
      <c r="G10" s="114"/>
      <c r="I10" s="114"/>
    </row>
    <row r="11" spans="1:13" ht="24" x14ac:dyDescent="0.6">
      <c r="A11" s="118" t="s">
        <v>75</v>
      </c>
      <c r="C11" s="249">
        <v>210180413</v>
      </c>
      <c r="E11" s="246">
        <v>210180413</v>
      </c>
      <c r="F11" s="114"/>
      <c r="G11" s="114"/>
      <c r="I11" s="114"/>
    </row>
    <row r="12" spans="1:13" ht="27" thickBot="1" x14ac:dyDescent="0.7">
      <c r="A12" s="118" t="s">
        <v>26</v>
      </c>
      <c r="C12" s="250">
        <f>SUM(C10:C11)</f>
        <v>1086822944</v>
      </c>
      <c r="D12" s="23"/>
      <c r="E12" s="251">
        <f>SUM(E10:E11)</f>
        <v>1086822944</v>
      </c>
    </row>
    <row r="13" spans="1:13" ht="23.25" thickTop="1" x14ac:dyDescent="0.55000000000000004">
      <c r="M13" s="117"/>
    </row>
    <row r="14" spans="1:13" x14ac:dyDescent="0.55000000000000004">
      <c r="A14" s="153"/>
      <c r="B14"/>
      <c r="C14"/>
      <c r="E14" s="114"/>
    </row>
    <row r="15" spans="1:13" x14ac:dyDescent="0.55000000000000004">
      <c r="A15" s="153"/>
      <c r="B15"/>
      <c r="C15"/>
      <c r="E15" s="116"/>
    </row>
    <row r="16" spans="1:13" x14ac:dyDescent="0.55000000000000004">
      <c r="A16"/>
      <c r="B16"/>
      <c r="C16"/>
    </row>
    <row r="17" spans="1:13" x14ac:dyDescent="0.55000000000000004">
      <c r="A17"/>
      <c r="B17"/>
      <c r="C17"/>
    </row>
    <row r="18" spans="1:13" x14ac:dyDescent="0.55000000000000004">
      <c r="A18"/>
      <c r="B18"/>
      <c r="C18"/>
    </row>
    <row r="19" spans="1:13" x14ac:dyDescent="0.55000000000000004">
      <c r="A19"/>
      <c r="B19"/>
      <c r="C19"/>
    </row>
    <row r="20" spans="1:13" x14ac:dyDescent="0.55000000000000004">
      <c r="A20"/>
      <c r="B20"/>
      <c r="C20" s="153"/>
      <c r="D20"/>
      <c r="E20" s="153"/>
      <c r="F20"/>
      <c r="G20"/>
      <c r="H20" s="256"/>
      <c r="M20" s="117"/>
    </row>
    <row r="21" spans="1:13" x14ac:dyDescent="0.55000000000000004">
      <c r="A21"/>
      <c r="B21"/>
      <c r="C21" s="155"/>
      <c r="D21"/>
      <c r="E21" s="155"/>
      <c r="F21"/>
      <c r="G21"/>
      <c r="H21" s="256"/>
      <c r="M21" s="117"/>
    </row>
    <row r="22" spans="1:13" x14ac:dyDescent="0.55000000000000004">
      <c r="A22"/>
      <c r="B22"/>
      <c r="C22"/>
      <c r="D22"/>
      <c r="E22"/>
      <c r="F22"/>
      <c r="G22"/>
      <c r="H22" s="256"/>
      <c r="M22" s="117"/>
    </row>
    <row r="23" spans="1:13" x14ac:dyDescent="0.55000000000000004">
      <c r="A23"/>
      <c r="B23"/>
      <c r="C23"/>
      <c r="D23"/>
      <c r="E23"/>
      <c r="F23"/>
      <c r="G23"/>
      <c r="H23" s="256"/>
      <c r="M23" s="117"/>
    </row>
    <row r="24" spans="1:13" x14ac:dyDescent="0.55000000000000004">
      <c r="A24"/>
      <c r="B24"/>
      <c r="C24"/>
      <c r="D24"/>
      <c r="E24"/>
      <c r="F24"/>
      <c r="G24"/>
      <c r="H24" s="256"/>
      <c r="M24" s="117"/>
    </row>
    <row r="25" spans="1:13" x14ac:dyDescent="0.55000000000000004">
      <c r="A25"/>
      <c r="B25"/>
      <c r="C25"/>
      <c r="D25"/>
      <c r="E25"/>
      <c r="F25"/>
      <c r="G25"/>
      <c r="H25" s="256"/>
      <c r="M25" s="117"/>
    </row>
    <row r="26" spans="1:13" x14ac:dyDescent="0.55000000000000004">
      <c r="A26"/>
      <c r="B26"/>
      <c r="C26"/>
      <c r="D26"/>
      <c r="E26"/>
      <c r="F26"/>
      <c r="G26"/>
      <c r="H26" s="256"/>
      <c r="M26" s="117"/>
    </row>
    <row r="27" spans="1:13" x14ac:dyDescent="0.55000000000000004">
      <c r="A27"/>
      <c r="B27"/>
      <c r="C27"/>
      <c r="D27"/>
      <c r="E27"/>
      <c r="F27"/>
      <c r="G27"/>
      <c r="H27" s="256"/>
      <c r="M27" s="117"/>
    </row>
    <row r="28" spans="1:13" x14ac:dyDescent="0.55000000000000004">
      <c r="A28"/>
      <c r="B28"/>
      <c r="C28"/>
      <c r="D28"/>
      <c r="E28"/>
      <c r="F28"/>
      <c r="G28"/>
      <c r="H28" s="256"/>
      <c r="M28" s="117"/>
    </row>
    <row r="29" spans="1:13" x14ac:dyDescent="0.55000000000000004">
      <c r="A29"/>
      <c r="B29"/>
      <c r="C29"/>
      <c r="D29"/>
      <c r="E29"/>
      <c r="F29"/>
      <c r="G29"/>
      <c r="H29" s="256"/>
      <c r="M29" s="117"/>
    </row>
    <row r="30" spans="1:13" x14ac:dyDescent="0.55000000000000004">
      <c r="A30"/>
      <c r="B30"/>
      <c r="C30"/>
      <c r="D30"/>
      <c r="E30"/>
      <c r="F30"/>
      <c r="G30"/>
      <c r="H30" s="256"/>
      <c r="M30" s="117"/>
    </row>
    <row r="31" spans="1:13" x14ac:dyDescent="0.55000000000000004">
      <c r="A31"/>
      <c r="B31"/>
      <c r="C31"/>
      <c r="D31"/>
      <c r="E31"/>
      <c r="F31"/>
      <c r="G31"/>
      <c r="H31" s="256"/>
      <c r="M31" s="117"/>
    </row>
    <row r="32" spans="1:13" x14ac:dyDescent="0.55000000000000004">
      <c r="A32"/>
      <c r="B32"/>
      <c r="C32"/>
      <c r="D32"/>
      <c r="E32"/>
      <c r="F32"/>
      <c r="G32"/>
      <c r="H32" s="256"/>
      <c r="M32" s="117"/>
    </row>
    <row r="33" spans="13:13" x14ac:dyDescent="0.55000000000000004">
      <c r="M33" s="117"/>
    </row>
    <row r="34" spans="13:13" x14ac:dyDescent="0.55000000000000004">
      <c r="M34" s="117"/>
    </row>
    <row r="35" spans="13:13" x14ac:dyDescent="0.55000000000000004">
      <c r="M35" s="117"/>
    </row>
    <row r="36" spans="13:13" x14ac:dyDescent="0.55000000000000004">
      <c r="M36" s="117"/>
    </row>
    <row r="37" spans="13:13" x14ac:dyDescent="0.55000000000000004">
      <c r="M37" s="117"/>
    </row>
    <row r="38" spans="13:13" x14ac:dyDescent="0.55000000000000004">
      <c r="M38" s="117"/>
    </row>
    <row r="39" spans="13:13" x14ac:dyDescent="0.55000000000000004">
      <c r="M39" s="117"/>
    </row>
    <row r="40" spans="13:13" x14ac:dyDescent="0.55000000000000004">
      <c r="M40" s="117"/>
    </row>
    <row r="41" spans="13:13" x14ac:dyDescent="0.55000000000000004">
      <c r="M41" s="117"/>
    </row>
    <row r="42" spans="13:13" x14ac:dyDescent="0.55000000000000004">
      <c r="M42" s="117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Hossein Navoshki</cp:lastModifiedBy>
  <cp:lastPrinted>2023-04-24T13:57:09Z</cp:lastPrinted>
  <dcterms:created xsi:type="dcterms:W3CDTF">2019-07-05T09:08:54Z</dcterms:created>
  <dcterms:modified xsi:type="dcterms:W3CDTF">2025-04-30T15:38:27Z</dcterms:modified>
</cp:coreProperties>
</file>