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X:\fund\4 صندوق آهنگ سهام کیان\گزارش ماهانه\سال 1404\02 اردیبهشت\"/>
    </mc:Choice>
  </mc:AlternateContent>
  <xr:revisionPtr revIDLastSave="0" documentId="13_ncr:1_{B0EF3CD2-EE85-4949-8965-0C9EE69468E6}" xr6:coauthVersionLast="47" xr6:coauthVersionMax="47" xr10:uidLastSave="{00000000-0000-0000-0000-000000000000}"/>
  <bookViews>
    <workbookView xWindow="-120" yWindow="-120" windowWidth="24240" windowHeight="13140" tabRatio="580" firstSheet="9" activeTab="13" xr2:uid="{00000000-000D-0000-FFFF-FFFF00000000}"/>
  </bookViews>
  <sheets>
    <sheet name="روکش" sheetId="20" r:id="rId1"/>
    <sheet name="سهام" sheetId="1" r:id="rId2"/>
    <sheet name="اوراق" sheetId="21" r:id="rId3"/>
    <sheet name="سپرده " sheetId="6" r:id="rId4"/>
    <sheet name="جمع درآمدها" sheetId="15" r:id="rId5"/>
    <sheet name="سرمایه‌گذاری در سهام " sheetId="11" r:id="rId6"/>
    <sheet name="سرمایه‌گذاری در اوراق بهادار " sheetId="18" r:id="rId7"/>
    <sheet name="درآمد سپرده بانکی " sheetId="13" r:id="rId8"/>
    <sheet name="سایر درآمدها " sheetId="14" r:id="rId9"/>
    <sheet name="درآمد سود سهام " sheetId="8" r:id="rId10"/>
    <sheet name="سود اوراق بهادار" sheetId="22" r:id="rId11"/>
    <sheet name="سودسپرده بانکی " sheetId="7" r:id="rId12"/>
    <sheet name="درآمد ناشی از فروش " sheetId="9" r:id="rId13"/>
    <sheet name="درآمد ناشی از تغییر قیمت اوراق " sheetId="10" r:id="rId14"/>
  </sheets>
  <definedNames>
    <definedName name="_xlnm._FilterDatabase" localSheetId="7" hidden="1">'درآمد سپرده بانکی '!$A$9:$K$9</definedName>
    <definedName name="_xlnm._FilterDatabase" localSheetId="13" hidden="1">'درآمد ناشی از تغییر قیمت اوراق '!$A$8:$Y$8</definedName>
    <definedName name="_xlnm._FilterDatabase" localSheetId="12" hidden="1">'درآمد ناشی از فروش '!$A$8:$Q$8</definedName>
    <definedName name="_xlnm._FilterDatabase" localSheetId="8" hidden="1">'سایر درآمدها '!$A$9:$M$9</definedName>
    <definedName name="_xlnm._FilterDatabase" localSheetId="5" hidden="1">'سرمایه‌گذاری در سهام '!$A$9:$AA$9</definedName>
    <definedName name="_xlnm._FilterDatabase" localSheetId="1" hidden="1">سهام!$AC$11:$AC$11</definedName>
    <definedName name="_xlnm._FilterDatabase" localSheetId="10" hidden="1">'سود اوراق بهادار'!$A$8:$M$8</definedName>
    <definedName name="_xlnm._FilterDatabase" localSheetId="11" hidden="1">'سودسپرده بانکی '!$A$8:$M$8</definedName>
    <definedName name="aaa">'درآمد ناشی از تغییر قیمت اوراق '!$A$9:$A$28</definedName>
    <definedName name="_xlnm.Print_Area" localSheetId="2">اوراق!$A$1:$AK$13</definedName>
    <definedName name="_xlnm.Print_Area" localSheetId="4">'جمع درآمدها'!$A$1:$I$13</definedName>
    <definedName name="_xlnm.Print_Area" localSheetId="7">'درآمد سپرده بانکی '!$A$1:$J$16</definedName>
    <definedName name="_xlnm.Print_Area" localSheetId="9">'درآمد سود سهام '!$A$1:$S$30</definedName>
    <definedName name="_xlnm.Print_Area" localSheetId="13">'درآمد ناشی از تغییر قیمت اوراق '!$A$1:$Q$36</definedName>
    <definedName name="_xlnm.Print_Area" localSheetId="12">'درآمد ناشی از فروش '!$A$1:$Q$41</definedName>
    <definedName name="_xlnm.Print_Area" localSheetId="0">روکش!$A$1:$L$40</definedName>
    <definedName name="_xlnm.Print_Area" localSheetId="8">'سایر درآمدها '!$A$1:$E$13</definedName>
    <definedName name="_xlnm.Print_Area" localSheetId="3">'سپرده '!$A$1:$K$16</definedName>
    <definedName name="_xlnm.Print_Area" localSheetId="6">'سرمایه‌گذاری در اوراق بهادار '!$A$1:$Q$12</definedName>
    <definedName name="_xlnm.Print_Area" localSheetId="5">'سرمایه‌گذاری در سهام '!$A$1:$U$41</definedName>
    <definedName name="_xlnm.Print_Area" localSheetId="1">سهام!$A$1:$Z$43</definedName>
    <definedName name="_xlnm.Print_Area" localSheetId="10">'سود اوراق بهادار'!$A$1:$N$10</definedName>
    <definedName name="_xlnm.Print_Area" localSheetId="11">'سودسپرده بانکی '!$A$1:$N$15</definedName>
    <definedName name="_xlnm.Print_Titles" localSheetId="13">'درآمد ناشی از تغییر قیمت اوراق '!#REF!</definedName>
    <definedName name="_xlnm.Print_Titles" localSheetId="5">'سرمایه‌گذاری در سهام '!$8:$9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9" l="1"/>
  <c r="I40" i="9"/>
  <c r="O29" i="8"/>
  <c r="S29" i="8"/>
  <c r="S40" i="11"/>
  <c r="O40" i="11"/>
  <c r="E15" i="6"/>
  <c r="C15" i="6"/>
  <c r="I15" i="6"/>
  <c r="O42" i="1"/>
  <c r="G42" i="1"/>
  <c r="G40" i="11"/>
  <c r="C40" i="11" l="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10" i="11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Q29" i="8"/>
  <c r="M29" i="8"/>
  <c r="K29" i="8"/>
  <c r="I29" i="8"/>
  <c r="E35" i="10"/>
  <c r="G35" i="10"/>
  <c r="I35" i="10"/>
  <c r="M35" i="10"/>
  <c r="O35" i="10"/>
  <c r="Q35" i="10"/>
  <c r="Y39" i="1"/>
  <c r="Y40" i="1"/>
  <c r="Y41" i="1"/>
  <c r="V42" i="1"/>
  <c r="W42" i="1"/>
  <c r="U42" i="1"/>
  <c r="K42" i="1"/>
  <c r="F42" i="1"/>
  <c r="E42" i="1"/>
  <c r="Q39" i="9" l="1"/>
  <c r="I39" i="9"/>
  <c r="M15" i="7"/>
  <c r="I15" i="7"/>
  <c r="G15" i="7"/>
  <c r="C15" i="7"/>
  <c r="S16" i="8"/>
  <c r="C16" i="13"/>
  <c r="G16" i="13"/>
  <c r="G10" i="11"/>
  <c r="G11" i="11"/>
  <c r="Q10" i="11"/>
  <c r="Q11" i="11"/>
  <c r="C8" i="13"/>
  <c r="C8" i="18"/>
  <c r="S28" i="8"/>
  <c r="O40" i="9"/>
  <c r="N40" i="9"/>
  <c r="M40" i="9"/>
  <c r="F40" i="9"/>
  <c r="E40" i="9"/>
  <c r="Q18" i="11"/>
  <c r="Q19" i="11"/>
  <c r="Q20" i="11"/>
  <c r="Q21" i="11"/>
  <c r="Q25" i="11"/>
  <c r="Q26" i="11"/>
  <c r="Q29" i="11"/>
  <c r="Q33" i="11"/>
  <c r="Q35" i="11"/>
  <c r="Q36" i="11"/>
  <c r="Q38" i="11"/>
  <c r="Q39" i="11"/>
  <c r="Q13" i="11"/>
  <c r="O20" i="11"/>
  <c r="O25" i="11"/>
  <c r="O26" i="11"/>
  <c r="O27" i="11"/>
  <c r="O33" i="11"/>
  <c r="O34" i="11"/>
  <c r="G13" i="11"/>
  <c r="G18" i="11"/>
  <c r="G20" i="11"/>
  <c r="G21" i="11"/>
  <c r="G25" i="11"/>
  <c r="G26" i="11"/>
  <c r="G29" i="11"/>
  <c r="G33" i="11"/>
  <c r="G35" i="11"/>
  <c r="G36" i="11"/>
  <c r="G38" i="11"/>
  <c r="G39" i="11"/>
  <c r="E20" i="11"/>
  <c r="E25" i="11"/>
  <c r="E26" i="11"/>
  <c r="E27" i="11"/>
  <c r="E33" i="11"/>
  <c r="E34" i="11"/>
  <c r="I33" i="11" l="1"/>
  <c r="Y38" i="1" l="1"/>
  <c r="I14" i="10"/>
  <c r="E23" i="11" s="1"/>
  <c r="Q14" i="10"/>
  <c r="O23" i="11" s="1"/>
  <c r="I16" i="10" l="1"/>
  <c r="E21" i="11" s="1"/>
  <c r="I21" i="11" s="1"/>
  <c r="K10" i="6"/>
  <c r="I7" i="8" l="1"/>
  <c r="C8" i="14"/>
  <c r="G8" i="13"/>
  <c r="C7" i="6"/>
  <c r="Q10" i="10" l="1"/>
  <c r="O11" i="11" s="1"/>
  <c r="S11" i="11" s="1"/>
  <c r="Q11" i="10"/>
  <c r="O12" i="11" s="1"/>
  <c r="Q12" i="10"/>
  <c r="O22" i="11" s="1"/>
  <c r="Q13" i="10"/>
  <c r="O13" i="11" s="1"/>
  <c r="Q15" i="10"/>
  <c r="O32" i="11" s="1"/>
  <c r="Q16" i="10"/>
  <c r="O21" i="11" s="1"/>
  <c r="Q17" i="10"/>
  <c r="O24" i="11" s="1"/>
  <c r="Q18" i="10"/>
  <c r="O14" i="11" s="1"/>
  <c r="Q19" i="10"/>
  <c r="O15" i="11" s="1"/>
  <c r="Q20" i="10"/>
  <c r="O16" i="11" s="1"/>
  <c r="Q21" i="10"/>
  <c r="Q22" i="10"/>
  <c r="O35" i="11" s="1"/>
  <c r="Q23" i="10"/>
  <c r="O28" i="11" s="1"/>
  <c r="Q24" i="10"/>
  <c r="O36" i="11" s="1"/>
  <c r="Q25" i="10"/>
  <c r="O29" i="11" s="1"/>
  <c r="Q26" i="10"/>
  <c r="Q27" i="10"/>
  <c r="O30" i="11" s="1"/>
  <c r="Q28" i="10"/>
  <c r="O17" i="11" s="1"/>
  <c r="Q29" i="10"/>
  <c r="O37" i="11" s="1"/>
  <c r="Q30" i="10"/>
  <c r="O18" i="11" s="1"/>
  <c r="S18" i="11" s="1"/>
  <c r="Q31" i="10"/>
  <c r="O31" i="11" s="1"/>
  <c r="Q32" i="10"/>
  <c r="O19" i="11" s="1"/>
  <c r="Q33" i="10"/>
  <c r="O38" i="11" s="1"/>
  <c r="S38" i="11" s="1"/>
  <c r="Q34" i="10"/>
  <c r="Q9" i="10"/>
  <c r="O10" i="11" s="1"/>
  <c r="I10" i="10"/>
  <c r="E11" i="11" s="1"/>
  <c r="I11" i="11" s="1"/>
  <c r="I11" i="10"/>
  <c r="E12" i="11" s="1"/>
  <c r="I12" i="10"/>
  <c r="E22" i="11" s="1"/>
  <c r="I13" i="10"/>
  <c r="E13" i="11" s="1"/>
  <c r="I13" i="11" s="1"/>
  <c r="I15" i="10"/>
  <c r="E32" i="11" s="1"/>
  <c r="I17" i="10"/>
  <c r="E24" i="11" s="1"/>
  <c r="I18" i="10"/>
  <c r="E14" i="11" s="1"/>
  <c r="I19" i="10"/>
  <c r="E15" i="11" s="1"/>
  <c r="I20" i="10"/>
  <c r="E16" i="11" s="1"/>
  <c r="I21" i="10"/>
  <c r="I22" i="10"/>
  <c r="E35" i="11" s="1"/>
  <c r="I35" i="11" s="1"/>
  <c r="I23" i="10"/>
  <c r="E28" i="11" s="1"/>
  <c r="I24" i="10"/>
  <c r="E36" i="11" s="1"/>
  <c r="I36" i="11" s="1"/>
  <c r="I25" i="10"/>
  <c r="E29" i="11" s="1"/>
  <c r="I29" i="11" s="1"/>
  <c r="I26" i="10"/>
  <c r="I27" i="10"/>
  <c r="E30" i="11" s="1"/>
  <c r="I28" i="10"/>
  <c r="E17" i="11" s="1"/>
  <c r="I29" i="10"/>
  <c r="E37" i="11" s="1"/>
  <c r="I30" i="10"/>
  <c r="E18" i="11" s="1"/>
  <c r="I18" i="11" s="1"/>
  <c r="I31" i="10"/>
  <c r="E31" i="11" s="1"/>
  <c r="I32" i="10"/>
  <c r="E19" i="11" s="1"/>
  <c r="I33" i="10"/>
  <c r="E38" i="11" s="1"/>
  <c r="I38" i="11" s="1"/>
  <c r="I34" i="10"/>
  <c r="E39" i="11" s="1"/>
  <c r="I39" i="11" s="1"/>
  <c r="K39" i="11" s="1"/>
  <c r="I9" i="10"/>
  <c r="E10" i="11" s="1"/>
  <c r="Q10" i="9"/>
  <c r="Q11" i="9"/>
  <c r="Q12" i="11" s="1"/>
  <c r="Q12" i="9"/>
  <c r="Q13" i="9"/>
  <c r="Q14" i="11" s="1"/>
  <c r="Q14" i="9"/>
  <c r="Q15" i="11" s="1"/>
  <c r="Q15" i="9"/>
  <c r="Q16" i="11" s="1"/>
  <c r="Q16" i="9"/>
  <c r="Q17" i="11" s="1"/>
  <c r="Q17" i="9"/>
  <c r="Q18" i="9"/>
  <c r="Q19" i="9"/>
  <c r="Q20" i="9"/>
  <c r="Q21" i="9"/>
  <c r="Q22" i="11" s="1"/>
  <c r="Q22" i="9"/>
  <c r="Q23" i="11" s="1"/>
  <c r="Q23" i="9"/>
  <c r="Q24" i="11" s="1"/>
  <c r="Q24" i="9"/>
  <c r="Q25" i="9"/>
  <c r="Q26" i="9"/>
  <c r="Q27" i="11" s="1"/>
  <c r="Q27" i="9"/>
  <c r="Q28" i="9"/>
  <c r="Q29" i="9"/>
  <c r="Q30" i="9"/>
  <c r="Q31" i="9"/>
  <c r="Q28" i="11" s="1"/>
  <c r="Q32" i="9"/>
  <c r="Q37" i="11" s="1"/>
  <c r="Q33" i="9"/>
  <c r="Q34" i="9"/>
  <c r="Q30" i="11" s="1"/>
  <c r="Q35" i="9"/>
  <c r="Q34" i="11" s="1"/>
  <c r="Q36" i="9"/>
  <c r="Q31" i="11" s="1"/>
  <c r="Q37" i="9"/>
  <c r="Q38" i="9"/>
  <c r="Q32" i="11" s="1"/>
  <c r="S32" i="11" s="1"/>
  <c r="Q9" i="9"/>
  <c r="I10" i="9"/>
  <c r="I11" i="9"/>
  <c r="I12" i="9"/>
  <c r="I13" i="9"/>
  <c r="G14" i="11" s="1"/>
  <c r="I14" i="9"/>
  <c r="G15" i="11" s="1"/>
  <c r="I15" i="9"/>
  <c r="G16" i="11" s="1"/>
  <c r="I16" i="9"/>
  <c r="G17" i="11" s="1"/>
  <c r="I17" i="11" s="1"/>
  <c r="I17" i="9"/>
  <c r="I18" i="9"/>
  <c r="G19" i="11" s="1"/>
  <c r="I19" i="9"/>
  <c r="I20" i="9"/>
  <c r="I21" i="9"/>
  <c r="G22" i="11" s="1"/>
  <c r="I22" i="9"/>
  <c r="G23" i="11" s="1"/>
  <c r="I23" i="9"/>
  <c r="G24" i="11" s="1"/>
  <c r="I24" i="9"/>
  <c r="I25" i="9"/>
  <c r="I26" i="9"/>
  <c r="G27" i="11" s="1"/>
  <c r="I27" i="11" s="1"/>
  <c r="I27" i="9"/>
  <c r="I28" i="9"/>
  <c r="I29" i="9"/>
  <c r="I30" i="9"/>
  <c r="I31" i="9"/>
  <c r="G28" i="11" s="1"/>
  <c r="I28" i="11" s="1"/>
  <c r="I32" i="9"/>
  <c r="G37" i="11" s="1"/>
  <c r="I33" i="9"/>
  <c r="I34" i="9"/>
  <c r="G30" i="11" s="1"/>
  <c r="I35" i="9"/>
  <c r="G34" i="11" s="1"/>
  <c r="I34" i="11" s="1"/>
  <c r="I36" i="9"/>
  <c r="G31" i="11" s="1"/>
  <c r="I37" i="9"/>
  <c r="I38" i="9"/>
  <c r="G32" i="11" s="1"/>
  <c r="I9" i="9"/>
  <c r="M10" i="7"/>
  <c r="M11" i="7"/>
  <c r="M12" i="7"/>
  <c r="M13" i="7"/>
  <c r="M9" i="7"/>
  <c r="G10" i="7"/>
  <c r="G11" i="7"/>
  <c r="G12" i="7"/>
  <c r="G13" i="7"/>
  <c r="G9" i="7"/>
  <c r="K15" i="7"/>
  <c r="E15" i="7"/>
  <c r="S10" i="8"/>
  <c r="S11" i="8"/>
  <c r="S12" i="8"/>
  <c r="S13" i="8"/>
  <c r="S14" i="8"/>
  <c r="S15" i="8"/>
  <c r="S17" i="8"/>
  <c r="S18" i="8"/>
  <c r="S19" i="8"/>
  <c r="S20" i="8"/>
  <c r="S21" i="8"/>
  <c r="S22" i="8"/>
  <c r="S23" i="8"/>
  <c r="S24" i="8"/>
  <c r="S25" i="8"/>
  <c r="S26" i="8"/>
  <c r="S27" i="8"/>
  <c r="S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9" i="8"/>
  <c r="E12" i="14"/>
  <c r="E11" i="15" s="1"/>
  <c r="I11" i="15" s="1"/>
  <c r="C12" i="14"/>
  <c r="I13" i="13"/>
  <c r="E11" i="13"/>
  <c r="K11" i="6"/>
  <c r="K12" i="6"/>
  <c r="K13" i="6"/>
  <c r="K14" i="6"/>
  <c r="K9" i="6"/>
  <c r="G15" i="6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12" i="1"/>
  <c r="S16" i="11"/>
  <c r="S20" i="11"/>
  <c r="S26" i="11"/>
  <c r="S33" i="11"/>
  <c r="Q40" i="11" l="1"/>
  <c r="I24" i="11"/>
  <c r="E40" i="11"/>
  <c r="S10" i="11"/>
  <c r="U10" i="11" s="1"/>
  <c r="K38" i="11"/>
  <c r="O39" i="11"/>
  <c r="S39" i="11" s="1"/>
  <c r="U39" i="11" s="1"/>
  <c r="S36" i="11"/>
  <c r="S21" i="11"/>
  <c r="I32" i="11"/>
  <c r="I30" i="11"/>
  <c r="I19" i="11"/>
  <c r="I15" i="11"/>
  <c r="S13" i="11"/>
  <c r="I31" i="11"/>
  <c r="I37" i="11"/>
  <c r="K37" i="11" s="1"/>
  <c r="I16" i="11"/>
  <c r="I22" i="11"/>
  <c r="I14" i="11"/>
  <c r="I10" i="11"/>
  <c r="K10" i="11" s="1"/>
  <c r="S37" i="11"/>
  <c r="S22" i="11"/>
  <c r="S12" i="11"/>
  <c r="Q40" i="9"/>
  <c r="G12" i="11"/>
  <c r="Y42" i="1"/>
  <c r="E10" i="15"/>
  <c r="I10" i="15" s="1"/>
  <c r="I10" i="13"/>
  <c r="I11" i="13"/>
  <c r="I14" i="13"/>
  <c r="I12" i="13"/>
  <c r="E14" i="13"/>
  <c r="E13" i="13"/>
  <c r="E12" i="13"/>
  <c r="E10" i="13"/>
  <c r="E16" i="13" s="1"/>
  <c r="K15" i="6"/>
  <c r="U38" i="11"/>
  <c r="K21" i="11"/>
  <c r="I20" i="11"/>
  <c r="S28" i="11"/>
  <c r="S25" i="11"/>
  <c r="S19" i="11"/>
  <c r="M24" i="11"/>
  <c r="S27" i="11"/>
  <c r="S29" i="11"/>
  <c r="S14" i="11"/>
  <c r="S23" i="11"/>
  <c r="S17" i="11"/>
  <c r="S30" i="11"/>
  <c r="S31" i="11"/>
  <c r="S34" i="11"/>
  <c r="S15" i="11"/>
  <c r="S24" i="11" l="1"/>
  <c r="M40" i="11"/>
  <c r="I12" i="11"/>
  <c r="K12" i="11" s="1"/>
  <c r="I26" i="11"/>
  <c r="K26" i="11" s="1"/>
  <c r="I23" i="11"/>
  <c r="K23" i="11" s="1"/>
  <c r="I25" i="11"/>
  <c r="K25" i="11" s="1"/>
  <c r="K20" i="11"/>
  <c r="I16" i="13"/>
  <c r="U26" i="11"/>
  <c r="U25" i="11"/>
  <c r="U21" i="11"/>
  <c r="U20" i="11"/>
  <c r="U36" i="11"/>
  <c r="U33" i="11"/>
  <c r="U34" i="11"/>
  <c r="U32" i="11"/>
  <c r="U37" i="11"/>
  <c r="K36" i="11"/>
  <c r="S35" i="11"/>
  <c r="K28" i="11"/>
  <c r="K24" i="11"/>
  <c r="K11" i="11"/>
  <c r="K17" i="11"/>
  <c r="K35" i="11"/>
  <c r="K33" i="11"/>
  <c r="K30" i="11"/>
  <c r="K27" i="11"/>
  <c r="K32" i="11"/>
  <c r="K19" i="11"/>
  <c r="K34" i="11"/>
  <c r="K16" i="11"/>
  <c r="K13" i="11"/>
  <c r="K31" i="11"/>
  <c r="K29" i="11"/>
  <c r="K15" i="11"/>
  <c r="K22" i="11"/>
  <c r="K18" i="11"/>
  <c r="K14" i="11"/>
  <c r="L40" i="9"/>
  <c r="D40" i="9"/>
  <c r="K40" i="11" l="1"/>
  <c r="I40" i="11"/>
  <c r="U35" i="11"/>
  <c r="U16" i="11"/>
  <c r="U13" i="11"/>
  <c r="U31" i="11"/>
  <c r="U22" i="11"/>
  <c r="U29" i="11"/>
  <c r="U15" i="11"/>
  <c r="U27" i="11"/>
  <c r="U28" i="11"/>
  <c r="U17" i="11"/>
  <c r="U14" i="11"/>
  <c r="U19" i="11"/>
  <c r="U12" i="11"/>
  <c r="U24" i="11"/>
  <c r="U11" i="11"/>
  <c r="U23" i="11"/>
  <c r="U30" i="11"/>
  <c r="U18" i="11"/>
  <c r="E8" i="14"/>
  <c r="U40" i="11" l="1"/>
  <c r="E9" i="15"/>
  <c r="E12" i="15" s="1"/>
  <c r="F35" i="10"/>
  <c r="H35" i="10"/>
  <c r="F40" i="11"/>
  <c r="H40" i="11"/>
  <c r="J40" i="11"/>
  <c r="L40" i="11"/>
  <c r="N40" i="11"/>
  <c r="P40" i="11"/>
  <c r="R40" i="11"/>
  <c r="D40" i="11"/>
  <c r="I9" i="15" l="1"/>
  <c r="I12" i="15" s="1"/>
  <c r="G10" i="15" l="1"/>
  <c r="G11" i="15"/>
  <c r="G9" i="15"/>
  <c r="G12" i="15" l="1"/>
  <c r="A4" i="6"/>
  <c r="I7" i="6" l="1"/>
  <c r="A3" i="6"/>
  <c r="A2" i="6"/>
  <c r="O7" i="8"/>
  <c r="K10" i="22"/>
  <c r="I10" i="22"/>
  <c r="E10" i="22"/>
  <c r="C10" i="22"/>
  <c r="M9" i="22"/>
  <c r="G9" i="22"/>
  <c r="G10" i="22" l="1"/>
  <c r="M10" i="22"/>
  <c r="Q11" i="18"/>
  <c r="O11" i="18"/>
  <c r="M11" i="18"/>
  <c r="K11" i="18"/>
  <c r="G11" i="18"/>
  <c r="E11" i="18"/>
  <c r="C11" i="18"/>
  <c r="I10" i="18" l="1"/>
  <c r="I11" i="18" s="1"/>
  <c r="AA12" i="21" l="1"/>
  <c r="W12" i="21"/>
  <c r="S12" i="21"/>
  <c r="Q12" i="21"/>
  <c r="O12" i="21"/>
  <c r="AK12" i="21" l="1"/>
  <c r="AI12" i="21"/>
  <c r="AG12" i="21"/>
  <c r="D11" i="18" l="1"/>
  <c r="F11" i="18"/>
  <c r="H11" i="18"/>
  <c r="J11" i="18"/>
  <c r="L11" i="18"/>
  <c r="N11" i="18"/>
  <c r="P11" i="18"/>
  <c r="K8" i="18" l="1"/>
  <c r="J16" i="13" l="1"/>
  <c r="H16" i="13"/>
  <c r="F16" i="13"/>
  <c r="D16" i="13"/>
  <c r="R11" i="18"/>
  <c r="C4" i="18"/>
  <c r="A3" i="18"/>
  <c r="A3" i="13" s="1"/>
  <c r="AA29" i="11"/>
  <c r="R20" i="8"/>
  <c r="R29" i="8" s="1"/>
  <c r="P20" i="8"/>
  <c r="P29" i="8" s="1"/>
  <c r="N20" i="8"/>
  <c r="N29" i="8" s="1"/>
  <c r="L20" i="8"/>
  <c r="L29" i="8" s="1"/>
  <c r="J20" i="8"/>
  <c r="J29" i="8" s="1"/>
  <c r="A4" i="15"/>
  <c r="A4" i="7" s="1"/>
  <c r="A4" i="22" l="1"/>
  <c r="A4" i="8"/>
  <c r="A4" i="10" s="1"/>
  <c r="A4" i="9" s="1"/>
  <c r="A4" i="11" l="1"/>
  <c r="A4" i="18" s="1"/>
  <c r="A4" i="13" s="1"/>
  <c r="A4" i="14" s="1"/>
  <c r="P27" i="9" l="1"/>
  <c r="P40" i="9"/>
  <c r="H27" i="9"/>
  <c r="H40" i="9"/>
  <c r="J40" i="9"/>
  <c r="J27" i="9"/>
</calcChain>
</file>

<file path=xl/sharedStrings.xml><?xml version="1.0" encoding="utf-8"?>
<sst xmlns="http://schemas.openxmlformats.org/spreadsheetml/2006/main" count="517" uniqueCount="168">
  <si>
    <t>برای ماه منتهی به 1398/03/31</t>
  </si>
  <si>
    <t>نام شرکت</t>
  </si>
  <si>
    <t>تغییرات طی دوره</t>
  </si>
  <si>
    <t>1398/03/31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</si>
  <si>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</si>
  <si>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</si>
  <si>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</si>
  <si>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</si>
  <si>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</si>
  <si>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</si>
  <si>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</si>
  <si>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</si>
  <si>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نرخ سود</t>
  </si>
  <si>
    <t xml:space="preserve">درصد به کل دارایی‌ها </t>
  </si>
  <si>
    <t xml:space="preserve">سپرده </t>
  </si>
  <si>
    <t>مبلغ</t>
  </si>
  <si>
    <t>افزایش</t>
  </si>
  <si>
    <t>کاهش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</si>
  <si>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</si>
  <si>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</si>
  <si>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</si>
  <si>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</si>
  <si>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</si>
  <si>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</si>
  <si>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</si>
  <si>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</si>
  <si>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</si>
  <si>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</si>
  <si>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</si>
  <si>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</si>
  <si>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</si>
  <si>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</si>
  <si>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</si>
  <si>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</si>
  <si>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</si>
  <si>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</si>
  <si>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</si>
  <si>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</si>
  <si>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</si>
  <si>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</si>
  <si>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</si>
  <si>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</si>
  <si>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</si>
  <si>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</si>
  <si>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</si>
  <si>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 xml:space="preserve">سایر درآمدها </t>
  </si>
  <si>
    <t>برای ماه منتهی به 1398/04/31</t>
  </si>
  <si>
    <t>درآمد سود اوراق</t>
  </si>
  <si>
    <t>جمع</t>
  </si>
  <si>
    <t>بانک خاورمیانه مهستان</t>
  </si>
  <si>
    <t>سایر درآمدها</t>
  </si>
  <si>
    <t>صندوق سرمایه‌گذاری آهنگ سهام کیان</t>
  </si>
  <si>
    <t>1- سرمایه گذاری ها</t>
  </si>
  <si>
    <t>1-1-سرمایه‌گذاری در سهام و حق تقدم سهام</t>
  </si>
  <si>
    <t>2-1- سرمایه‌گذاری در  سپرده‌ بانکی</t>
  </si>
  <si>
    <t>یادداشت</t>
  </si>
  <si>
    <t>2- درآمد حاصل از سرمایه گذاری ها</t>
  </si>
  <si>
    <t>ب-سود اوراق بهادار با درآمد ثابت و سپرده بانکی</t>
  </si>
  <si>
    <t>الف-درآمد سود سهام</t>
  </si>
  <si>
    <t>ج-سود(زیان) حاصل از فروش اوراق بهادار</t>
  </si>
  <si>
    <t>1-2-درآمد حاصل از سرمایه­گذاری در سهام و حق تقدم سهام:</t>
  </si>
  <si>
    <t>3-2-درآمد حاصل از سرمایه گذاری در سپرده بانکی و گواهی سپرده:</t>
  </si>
  <si>
    <t>2-2-درآمد حاصل از سرمایه­گذاری در اوراق بهادار با درآمد ثابت:</t>
  </si>
  <si>
    <t>4-2-سایر درآمدها:</t>
  </si>
  <si>
    <t>سیمان خوزستان</t>
  </si>
  <si>
    <t>م .صنایع و معادن احیاء سپاهان</t>
  </si>
  <si>
    <t>بانک ملت</t>
  </si>
  <si>
    <t>پخش البرز</t>
  </si>
  <si>
    <t>صورت وضعیت پرتفوی</t>
  </si>
  <si>
    <t xml:space="preserve">گزارش وضعیت پرتفوی ماهانه </t>
  </si>
  <si>
    <t>برای ماه منتهی به 1399/04/31</t>
  </si>
  <si>
    <t>1399/07/30</t>
  </si>
  <si>
    <t>1399/08/30</t>
  </si>
  <si>
    <t>بانک خاورمیانه</t>
  </si>
  <si>
    <t>تعدیل کارمزد کارگزار</t>
  </si>
  <si>
    <t>بانک اقتصاد نوین توحید</t>
  </si>
  <si>
    <t>کل دارایی ها</t>
  </si>
  <si>
    <t>توزیع دارو پخش</t>
  </si>
  <si>
    <t>سیمان‌شاهرود</t>
  </si>
  <si>
    <t>سیمان‌مازندران‌</t>
  </si>
  <si>
    <t>سرمایه گذاری تامین اجتماعی</t>
  </si>
  <si>
    <t>پالایش نفت اصفهان</t>
  </si>
  <si>
    <t>بانک سامان زعفرانیه</t>
  </si>
  <si>
    <t>بانک ملی الوند</t>
  </si>
  <si>
    <t>سرمایه‌گذاری‌صندوق‌بازنشستگی‌</t>
  </si>
  <si>
    <t>داروسازی‌ اکسیر</t>
  </si>
  <si>
    <t>سیمان‌ صوفیان‌</t>
  </si>
  <si>
    <t>درآمدها</t>
  </si>
  <si>
    <t>مبین انرژی خلیج فارس</t>
  </si>
  <si>
    <t>2-1-سرمایه‌گذاری در اوراق بهادار با درآمد ثابت</t>
  </si>
  <si>
    <t>دارای مجوز سازمان</t>
  </si>
  <si>
    <t>بورسی یا فرابورسی</t>
  </si>
  <si>
    <t>تاریخ انتشار</t>
  </si>
  <si>
    <t>تاریخ سررسید</t>
  </si>
  <si>
    <t>نرخ موثر</t>
  </si>
  <si>
    <t>قیمت بازار هر ورقه</t>
  </si>
  <si>
    <t>کربن‌ ایران‌</t>
  </si>
  <si>
    <t>گروه مالی صبا تامین</t>
  </si>
  <si>
    <t>البرزدارو</t>
  </si>
  <si>
    <t>زغال سنگ پروده طبس</t>
  </si>
  <si>
    <t>صنایع شیمیایی کیمیاگران امروز</t>
  </si>
  <si>
    <t>بانک پاسارگاد الوند</t>
  </si>
  <si>
    <t>پتروشیمی‌ خارک‌</t>
  </si>
  <si>
    <t>1403/02/22</t>
  </si>
  <si>
    <t>د-درآمد ناشی از تغيير قیمت اوراق بهادار</t>
  </si>
  <si>
    <t>بانک خاورمیانه مهستان 1005-10-810-707073565</t>
  </si>
  <si>
    <t>بانک اقتصاد نوین توحید 12485067333911</t>
  </si>
  <si>
    <t>بانک سامان زعفرانیه 8648104013808</t>
  </si>
  <si>
    <t>بانک پاسارگاد الوند 209-8100-17419217-1</t>
  </si>
  <si>
    <t>ب-سود اوراق بهادار با درآمد ثابت</t>
  </si>
  <si>
    <t>-</t>
  </si>
  <si>
    <t>درآمد حاصل از سرمایه گذاری در سهام و حق تقدم سهام</t>
  </si>
  <si>
    <t>درآمد حاصل از سرمایه گذاری در سپرده بانکی و گواهی سپرده</t>
  </si>
  <si>
    <t>1403/03/09</t>
  </si>
  <si>
    <t>1403/03/19</t>
  </si>
  <si>
    <t>1403/03/12</t>
  </si>
  <si>
    <t>1403/03/30</t>
  </si>
  <si>
    <t>1403/03/13</t>
  </si>
  <si>
    <t>1403/03/21</t>
  </si>
  <si>
    <t>2-1-</t>
  </si>
  <si>
    <t>2-2-</t>
  </si>
  <si>
    <t>2-3-</t>
  </si>
  <si>
    <t>جمع درآمدها طی دوره</t>
  </si>
  <si>
    <t>جمع درآمدها از اول دوره</t>
  </si>
  <si>
    <t>1403/04/30</t>
  </si>
  <si>
    <t>1403/04/28</t>
  </si>
  <si>
    <t>سپید ماکیان</t>
  </si>
  <si>
    <t>موتوژن‌</t>
  </si>
  <si>
    <t>پالایش نفت تبریز</t>
  </si>
  <si>
    <t>فولاد کاوه جنوب کیش</t>
  </si>
  <si>
    <t>بانک دی حافظ 0204407753001</t>
  </si>
  <si>
    <t>بانک ملی الوند 0228569775003</t>
  </si>
  <si>
    <t>1403/05/11</t>
  </si>
  <si>
    <t>شیشه‌ و گاز</t>
  </si>
  <si>
    <t>ح . موتوژن‌</t>
  </si>
  <si>
    <t>شرکت ارتباطات سیار ایران</t>
  </si>
  <si>
    <t>کاشی‌ الوند</t>
  </si>
  <si>
    <t>1403/07/08</t>
  </si>
  <si>
    <t>1403/06/28</t>
  </si>
  <si>
    <t>بیمه اتکایی امین</t>
  </si>
  <si>
    <t>1403/09/25</t>
  </si>
  <si>
    <t>توسعه معدنی و صنعتی صبانور</t>
  </si>
  <si>
    <t>1403/10/29</t>
  </si>
  <si>
    <t>ح . البرزدارو</t>
  </si>
  <si>
    <t>سیمان مازندران</t>
  </si>
  <si>
    <t>1403/11/29</t>
  </si>
  <si>
    <t>1403/11/23</t>
  </si>
  <si>
    <t>سیمان ‌مازندران‌</t>
  </si>
  <si>
    <t>ح توسعه معدنی و صنعتی صبانور</t>
  </si>
  <si>
    <t>ح.زغال سنگ پروده طبس</t>
  </si>
  <si>
    <t>تجارت الکترونیک پارسیان</t>
  </si>
  <si>
    <t>صنایع‌ لاستیکی‌ سهند</t>
  </si>
  <si>
    <t>سیمان مازندران‌</t>
  </si>
  <si>
    <t>سرمایه‌گذاری ‌صندوق بازنشستگی‌</t>
  </si>
  <si>
    <t>1404/01/31</t>
  </si>
  <si>
    <t>کاشی الوند</t>
  </si>
  <si>
    <t xml:space="preserve"> منتهی به 1404/02/31</t>
  </si>
  <si>
    <t>برای ماه منتهی به 1404/02/31</t>
  </si>
  <si>
    <t>1404/02/31</t>
  </si>
  <si>
    <t xml:space="preserve">از ابتدای سال مالی تا پایان اردیبهشت ماه </t>
  </si>
  <si>
    <t>طی اردیبهشت ماه</t>
  </si>
  <si>
    <t>از ابتدای سال مالی تا پایان اردیبهشت ماه</t>
  </si>
  <si>
    <t>گروه مالی کیان</t>
  </si>
  <si>
    <t>صنایع پتروشیمی کرمانشاه</t>
  </si>
  <si>
    <t>نیروکلر</t>
  </si>
  <si>
    <t>بانک دی حافظ</t>
  </si>
  <si>
    <t>1404/02/20</t>
  </si>
  <si>
    <t>1404/02/08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</si>
</sst>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-* #,##0.00_-;_-* #,##0.00\-;_-* &quot;-&quot;??_-;_-@_-"/>
    <numFmt numFmtId="165" formatCode="_(* #,##0_);_(* \(#,##0\);_(* &quot;-&quot;??_);_(@_)"/>
    <numFmt numFmtId="166" formatCode="#,##0;\(#,##0\)"/>
    <numFmt numFmtId="167" formatCode="_-* #,##0_-;_-* #,##0\-;_-* &quot;-&quot;??_-;_-@_-"/>
    <numFmt numFmtId="168" formatCode="0_);[Red]\(0\)"/>
  </numFmts>
  <fonts count="65" x14ac:knownFonts="1">
    <font>
      <sz val="11"/>
      <name val="Calibri"/>
    </font>
    <font>
      <sz val="11"/>
      <name val="Calibri"/>
      <family val="2"/>
    </font>
    <font>
      <sz val="11"/>
      <name val="Calibri"/>
      <family val="2"/>
    </font>
    <font>
      <b/>
      <sz val="18"/>
      <color rgb="FF000000"/>
      <name val="B Nazanin"/>
      <charset val="178"/>
    </font>
    <font>
      <sz val="14"/>
      <name val="B Nazanin"/>
      <charset val="178"/>
    </font>
    <font>
      <b/>
      <sz val="14"/>
      <color rgb="FF000000"/>
      <name val="B Nazanin"/>
      <charset val="178"/>
    </font>
    <font>
      <b/>
      <sz val="14"/>
      <name val="B Nazanin"/>
      <charset val="178"/>
    </font>
    <font>
      <b/>
      <sz val="18"/>
      <name val="B Nazanin"/>
      <charset val="178"/>
    </font>
    <font>
      <sz val="18"/>
      <name val="B Nazanin"/>
      <charset val="178"/>
    </font>
    <font>
      <sz val="22"/>
      <name val="B Nazanin"/>
      <charset val="178"/>
    </font>
    <font>
      <b/>
      <sz val="22"/>
      <color rgb="FF000000"/>
      <name val="B Nazanin"/>
      <charset val="178"/>
    </font>
    <font>
      <sz val="16"/>
      <name val="B Nazanin"/>
      <charset val="178"/>
    </font>
    <font>
      <b/>
      <sz val="16"/>
      <color rgb="FF000000"/>
      <name val="B Nazanin"/>
      <charset val="178"/>
    </font>
    <font>
      <b/>
      <sz val="16"/>
      <name val="B Nazanin"/>
      <charset val="178"/>
    </font>
    <font>
      <b/>
      <sz val="20"/>
      <color rgb="FF0062AC"/>
      <name val="B Titr"/>
      <charset val="178"/>
    </font>
    <font>
      <b/>
      <sz val="20"/>
      <color rgb="FF0062AC"/>
      <name val="B Nazanin"/>
      <charset val="178"/>
    </font>
    <font>
      <b/>
      <sz val="14"/>
      <color rgb="FF0062AC"/>
      <name val="B Titr"/>
      <charset val="178"/>
    </font>
    <font>
      <b/>
      <sz val="18"/>
      <color rgb="FF0062AC"/>
      <name val="B Titr"/>
      <charset val="178"/>
    </font>
    <font>
      <b/>
      <sz val="22"/>
      <color rgb="FF0062AC"/>
      <name val="B Nazanin"/>
      <charset val="178"/>
    </font>
    <font>
      <b/>
      <sz val="16"/>
      <color rgb="FF0062AC"/>
      <name val="B Titr"/>
      <charset val="178"/>
    </font>
    <font>
      <sz val="14"/>
      <color theme="1"/>
      <name val="B Titr"/>
      <charset val="178"/>
    </font>
    <font>
      <b/>
      <sz val="40"/>
      <color theme="1"/>
      <name val="B Nazanin"/>
      <charset val="178"/>
    </font>
    <font>
      <b/>
      <sz val="26"/>
      <color theme="1"/>
      <name val="B Nazanin"/>
      <charset val="178"/>
    </font>
    <font>
      <b/>
      <sz val="20"/>
      <name val="B Nazanin"/>
      <charset val="178"/>
    </font>
    <font>
      <sz val="20"/>
      <name val="B Nazanin"/>
      <charset val="178"/>
    </font>
    <font>
      <sz val="20"/>
      <color theme="1"/>
      <name val="B Nazanin"/>
      <charset val="178"/>
    </font>
    <font>
      <b/>
      <sz val="20"/>
      <color rgb="FF000000"/>
      <name val="B Nazanin"/>
      <charset val="178"/>
    </font>
    <font>
      <b/>
      <sz val="24"/>
      <name val="B Nazanin"/>
      <charset val="178"/>
    </font>
    <font>
      <b/>
      <sz val="26"/>
      <color rgb="FF000000"/>
      <name val="B Nazanin"/>
      <charset val="178"/>
    </font>
    <font>
      <sz val="26"/>
      <name val="B Nazanin"/>
      <charset val="178"/>
    </font>
    <font>
      <b/>
      <sz val="26"/>
      <name val="B Nazanin"/>
      <charset val="178"/>
    </font>
    <font>
      <sz val="48"/>
      <name val="B Nazanin"/>
      <charset val="178"/>
    </font>
    <font>
      <b/>
      <sz val="10"/>
      <color rgb="FF000000"/>
      <name val="B Nazanin"/>
      <charset val="178"/>
    </font>
    <font>
      <sz val="9"/>
      <color rgb="FF000000"/>
      <name val="Tahoma"/>
      <family val="2"/>
    </font>
    <font>
      <sz val="24"/>
      <name val="B Nazanin"/>
      <charset val="178"/>
    </font>
    <font>
      <b/>
      <sz val="16"/>
      <color theme="1"/>
      <name val="B Nazanin"/>
      <charset val="178"/>
    </font>
    <font>
      <sz val="22"/>
      <color rgb="FFFF0000"/>
      <name val="B Nazanin"/>
      <charset val="178"/>
    </font>
    <font>
      <sz val="18"/>
      <color rgb="FF000000"/>
      <name val="B Nazanin"/>
      <charset val="178"/>
    </font>
    <font>
      <sz val="28"/>
      <name val="B Nazanin"/>
      <charset val="178"/>
    </font>
    <font>
      <b/>
      <sz val="20"/>
      <color rgb="FFFFFF00"/>
      <name val="B Nazanin"/>
      <charset val="178"/>
    </font>
    <font>
      <sz val="24"/>
      <color theme="1"/>
      <name val="B Nazanin"/>
      <charset val="178"/>
    </font>
    <font>
      <b/>
      <sz val="48"/>
      <name val="B Nazanin"/>
      <charset val="178"/>
    </font>
    <font>
      <b/>
      <sz val="22"/>
      <name val="B Nazanin"/>
      <charset val="178"/>
    </font>
    <font>
      <b/>
      <sz val="26"/>
      <name val="B Titr"/>
      <charset val="178"/>
    </font>
    <font>
      <b/>
      <sz val="20"/>
      <name val="B Titr"/>
      <charset val="178"/>
    </font>
    <font>
      <sz val="12"/>
      <color rgb="FF000000"/>
      <name val="B Nazanin"/>
      <charset val="178"/>
    </font>
    <font>
      <sz val="18"/>
      <name val="Calibri"/>
      <family val="2"/>
    </font>
    <font>
      <sz val="16"/>
      <color rgb="FF000000"/>
      <name val="B Nazanin"/>
      <charset val="178"/>
    </font>
    <font>
      <sz val="16"/>
      <color rgb="FFFFFF00"/>
      <name val="B Nazanin"/>
      <charset val="178"/>
    </font>
    <font>
      <sz val="8"/>
      <name val="Calibri"/>
      <family val="2"/>
    </font>
    <font>
      <b/>
      <sz val="36"/>
      <color rgb="FFFFFF00"/>
      <name val="B Nazanin"/>
      <charset val="178"/>
    </font>
    <font>
      <sz val="16"/>
      <name val="Calibri"/>
      <family val="2"/>
    </font>
    <font>
      <b/>
      <sz val="24"/>
      <color rgb="FF000000"/>
      <name val="B Nazanin"/>
      <charset val="178"/>
    </font>
    <font>
      <sz val="20"/>
      <color rgb="FFFF0000"/>
      <name val="B Nazanin"/>
      <charset val="178"/>
    </font>
    <font>
      <sz val="26"/>
      <name val="Calibri"/>
      <family val="2"/>
    </font>
    <font>
      <sz val="26"/>
      <color rgb="FFFF0000"/>
      <name val="B Nazanin"/>
      <charset val="178"/>
    </font>
    <font>
      <sz val="22"/>
      <color rgb="FF000000"/>
      <name val="B Nazanin"/>
      <charset val="178"/>
    </font>
    <font>
      <sz val="22"/>
      <name val="Calibri"/>
      <family val="2"/>
    </font>
    <font>
      <b/>
      <sz val="18"/>
      <color rgb="FFFF0000"/>
      <name val="B Nazanin"/>
      <charset val="178"/>
    </font>
    <font>
      <sz val="18"/>
      <color rgb="FFFF0000"/>
      <name val="B Nazanin"/>
      <charset val="178"/>
    </font>
    <font>
      <b/>
      <sz val="20"/>
      <color rgb="FFFF0000"/>
      <name val="B Nazanin"/>
      <charset val="178"/>
    </font>
    <font>
      <sz val="20"/>
      <name val="Calibri"/>
      <family val="2"/>
    </font>
    <font>
      <b/>
      <sz val="18"/>
      <color theme="1"/>
      <name val="B Nazanin"/>
      <charset val="178"/>
    </font>
    <font>
      <sz val="18"/>
      <color theme="1"/>
      <name val="B Nazanin"/>
      <charset val="178"/>
    </font>
    <font>
      <sz val="18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B0C4DE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70C0"/>
      </left>
      <right style="medium">
        <color rgb="FF0070C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339">
    <xf numFmtId="0" fontId="0" fillId="0" borderId="0" xfId="0"/>
    <xf numFmtId="0" fontId="8" fillId="0" borderId="0" xfId="0" applyFont="1"/>
    <xf numFmtId="0" fontId="7" fillId="0" borderId="0" xfId="0" applyFont="1"/>
    <xf numFmtId="3" fontId="8" fillId="0" borderId="0" xfId="0" applyNumberFormat="1" applyFont="1"/>
    <xf numFmtId="0" fontId="1" fillId="0" borderId="0" xfId="0" applyFont="1"/>
    <xf numFmtId="0" fontId="8" fillId="0" borderId="0" xfId="0" applyFont="1" applyAlignment="1">
      <alignment horizontal="center"/>
    </xf>
    <xf numFmtId="167" fontId="8" fillId="0" borderId="0" xfId="2" applyNumberFormat="1" applyFont="1" applyFill="1" applyAlignment="1">
      <alignment vertical="center"/>
    </xf>
    <xf numFmtId="167" fontId="38" fillId="0" borderId="0" xfId="2" applyNumberFormat="1" applyFont="1" applyFill="1" applyAlignment="1">
      <alignment vertical="center"/>
    </xf>
    <xf numFmtId="0" fontId="8" fillId="0" borderId="0" xfId="0" applyFont="1" applyAlignment="1">
      <alignment wrapText="1"/>
    </xf>
    <xf numFmtId="167" fontId="39" fillId="0" borderId="8" xfId="2" applyNumberFormat="1" applyFont="1" applyFill="1" applyBorder="1" applyAlignment="1">
      <alignment vertical="center"/>
    </xf>
    <xf numFmtId="3" fontId="24" fillId="0" borderId="0" xfId="0" applyNumberFormat="1" applyFont="1" applyAlignment="1">
      <alignment vertical="center"/>
    </xf>
    <xf numFmtId="0" fontId="14" fillId="0" borderId="0" xfId="3" applyFont="1" applyAlignment="1">
      <alignment horizontal="right" vertical="center" readingOrder="2"/>
    </xf>
    <xf numFmtId="0" fontId="26" fillId="0" borderId="0" xfId="3" applyFont="1" applyAlignment="1">
      <alignment horizontal="center" vertical="center" wrapText="1"/>
    </xf>
    <xf numFmtId="0" fontId="24" fillId="0" borderId="0" xfId="3" applyFont="1" applyAlignment="1">
      <alignment vertical="center" wrapText="1"/>
    </xf>
    <xf numFmtId="0" fontId="26" fillId="0" borderId="9" xfId="3" applyFont="1" applyBorder="1" applyAlignment="1">
      <alignment horizontal="center" vertical="center" wrapText="1"/>
    </xf>
    <xf numFmtId="0" fontId="26" fillId="0" borderId="0" xfId="3" applyFont="1" applyAlignment="1">
      <alignment vertical="center" wrapText="1"/>
    </xf>
    <xf numFmtId="41" fontId="8" fillId="0" borderId="0" xfId="0" applyNumberFormat="1" applyFont="1" applyAlignment="1">
      <alignment wrapText="1"/>
    </xf>
    <xf numFmtId="41" fontId="8" fillId="0" borderId="0" xfId="0" applyNumberFormat="1" applyFont="1"/>
    <xf numFmtId="0" fontId="8" fillId="0" borderId="2" xfId="0" applyFont="1" applyBorder="1"/>
    <xf numFmtId="41" fontId="8" fillId="0" borderId="2" xfId="0" applyNumberFormat="1" applyFont="1" applyBorder="1"/>
    <xf numFmtId="165" fontId="0" fillId="0" borderId="0" xfId="2" applyNumberFormat="1" applyFont="1" applyFill="1"/>
    <xf numFmtId="165" fontId="8" fillId="0" borderId="0" xfId="0" applyNumberFormat="1" applyFont="1"/>
    <xf numFmtId="165" fontId="30" fillId="0" borderId="2" xfId="0" applyNumberFormat="1" applyFont="1" applyBorder="1"/>
    <xf numFmtId="0" fontId="11" fillId="0" borderId="0" xfId="0" applyFont="1"/>
    <xf numFmtId="0" fontId="8" fillId="0" borderId="0" xfId="3" applyFont="1"/>
    <xf numFmtId="0" fontId="3" fillId="0" borderId="0" xfId="3" applyFont="1" applyAlignment="1">
      <alignment horizontal="center" vertical="center"/>
    </xf>
    <xf numFmtId="0" fontId="19" fillId="0" borderId="0" xfId="0" applyFont="1" applyAlignment="1">
      <alignment horizontal="right" vertical="center" readingOrder="2"/>
    </xf>
    <xf numFmtId="0" fontId="3" fillId="0" borderId="5" xfId="3" applyFont="1" applyBorder="1" applyAlignment="1">
      <alignment horizontal="center" vertical="center" wrapText="1"/>
    </xf>
    <xf numFmtId="0" fontId="8" fillId="0" borderId="5" xfId="3" applyFont="1" applyBorder="1" applyAlignment="1">
      <alignment wrapText="1"/>
    </xf>
    <xf numFmtId="165" fontId="8" fillId="0" borderId="2" xfId="0" applyNumberFormat="1" applyFont="1" applyBorder="1"/>
    <xf numFmtId="166" fontId="8" fillId="0" borderId="2" xfId="3" applyNumberFormat="1" applyFont="1" applyBorder="1"/>
    <xf numFmtId="168" fontId="8" fillId="0" borderId="0" xfId="3" applyNumberFormat="1" applyFont="1"/>
    <xf numFmtId="0" fontId="26" fillId="0" borderId="7" xfId="3" applyFont="1" applyBorder="1" applyAlignment="1">
      <alignment horizontal="center" vertical="center" wrapText="1"/>
    </xf>
    <xf numFmtId="41" fontId="24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65" fontId="8" fillId="0" borderId="0" xfId="0" applyNumberFormat="1" applyFont="1" applyAlignment="1">
      <alignment vertical="center"/>
    </xf>
    <xf numFmtId="168" fontId="8" fillId="0" borderId="0" xfId="0" applyNumberFormat="1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vertical="center" wrapText="1"/>
    </xf>
    <xf numFmtId="165" fontId="31" fillId="0" borderId="0" xfId="0" applyNumberFormat="1" applyFont="1"/>
    <xf numFmtId="165" fontId="42" fillId="0" borderId="0" xfId="0" applyNumberFormat="1" applyFont="1" applyAlignment="1">
      <alignment horizontal="center" vertical="center"/>
    </xf>
    <xf numFmtId="165" fontId="9" fillId="0" borderId="0" xfId="0" applyNumberFormat="1" applyFont="1"/>
    <xf numFmtId="165" fontId="29" fillId="0" borderId="0" xfId="0" applyNumberFormat="1" applyFont="1"/>
    <xf numFmtId="165" fontId="29" fillId="0" borderId="0" xfId="0" applyNumberFormat="1" applyFont="1" applyAlignment="1">
      <alignment horizontal="center"/>
    </xf>
    <xf numFmtId="0" fontId="44" fillId="0" borderId="0" xfId="0" applyFont="1" applyAlignment="1">
      <alignment horizontal="right" vertical="center" readingOrder="2"/>
    </xf>
    <xf numFmtId="3" fontId="44" fillId="0" borderId="0" xfId="0" applyNumberFormat="1" applyFont="1" applyAlignment="1">
      <alignment horizontal="right" vertical="center" readingOrder="2"/>
    </xf>
    <xf numFmtId="165" fontId="8" fillId="0" borderId="0" xfId="0" applyNumberFormat="1" applyFont="1" applyAlignment="1">
      <alignment horizontal="center"/>
    </xf>
    <xf numFmtId="165" fontId="29" fillId="0" borderId="0" xfId="0" applyNumberFormat="1" applyFont="1" applyAlignment="1">
      <alignment wrapText="1"/>
    </xf>
    <xf numFmtId="165" fontId="30" fillId="0" borderId="1" xfId="0" applyNumberFormat="1" applyFont="1" applyBorder="1" applyAlignment="1">
      <alignment horizontal="center" vertical="center" wrapText="1"/>
    </xf>
    <xf numFmtId="0" fontId="29" fillId="0" borderId="0" xfId="0" applyFont="1"/>
    <xf numFmtId="10" fontId="30" fillId="0" borderId="2" xfId="1" applyNumberFormat="1" applyFont="1" applyFill="1" applyBorder="1" applyAlignment="1">
      <alignment horizontal="center"/>
    </xf>
    <xf numFmtId="165" fontId="34" fillId="0" borderId="0" xfId="0" applyNumberFormat="1" applyFont="1" applyAlignment="1">
      <alignment horizontal="right" vertical="center"/>
    </xf>
    <xf numFmtId="0" fontId="24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 readingOrder="2"/>
    </xf>
    <xf numFmtId="0" fontId="14" fillId="0" borderId="0" xfId="0" applyFont="1" applyAlignment="1">
      <alignment horizontal="center" vertical="center" readingOrder="2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39" fillId="0" borderId="8" xfId="0" applyFont="1" applyBorder="1" applyAlignment="1">
      <alignment vertical="center"/>
    </xf>
    <xf numFmtId="3" fontId="37" fillId="0" borderId="0" xfId="0" applyNumberFormat="1" applyFont="1"/>
    <xf numFmtId="41" fontId="24" fillId="0" borderId="0" xfId="0" applyNumberFormat="1" applyFont="1" applyAlignment="1">
      <alignment vertical="center"/>
    </xf>
    <xf numFmtId="165" fontId="24" fillId="0" borderId="0" xfId="0" applyNumberFormat="1" applyFont="1" applyAlignment="1">
      <alignment vertical="center"/>
    </xf>
    <xf numFmtId="0" fontId="24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/>
    <xf numFmtId="3" fontId="33" fillId="0" borderId="0" xfId="0" applyNumberFormat="1" applyFont="1"/>
    <xf numFmtId="168" fontId="11" fillId="0" borderId="0" xfId="0" applyNumberFormat="1" applyFont="1"/>
    <xf numFmtId="3" fontId="11" fillId="0" borderId="0" xfId="0" applyNumberFormat="1" applyFont="1"/>
    <xf numFmtId="0" fontId="16" fillId="0" borderId="0" xfId="0" applyFont="1" applyAlignment="1">
      <alignment horizontal="right" vertical="center" readingOrder="2"/>
    </xf>
    <xf numFmtId="0" fontId="3" fillId="0" borderId="1" xfId="0" applyFont="1" applyBorder="1" applyAlignment="1">
      <alignment horizontal="center" vertical="center"/>
    </xf>
    <xf numFmtId="165" fontId="35" fillId="0" borderId="0" xfId="0" applyNumberFormat="1" applyFont="1" applyAlignment="1">
      <alignment vertical="center" wrapText="1"/>
    </xf>
    <xf numFmtId="0" fontId="24" fillId="0" borderId="0" xfId="0" applyFont="1" applyAlignment="1">
      <alignment horizontal="center"/>
    </xf>
    <xf numFmtId="167" fontId="8" fillId="0" borderId="0" xfId="2" applyNumberFormat="1" applyFont="1" applyFill="1"/>
    <xf numFmtId="167" fontId="8" fillId="0" borderId="0" xfId="0" applyNumberFormat="1" applyFont="1"/>
    <xf numFmtId="0" fontId="3" fillId="0" borderId="3" xfId="0" applyFont="1" applyBorder="1" applyAlignment="1">
      <alignment horizontal="center" vertical="center"/>
    </xf>
    <xf numFmtId="167" fontId="3" fillId="0" borderId="2" xfId="2" applyNumberFormat="1" applyFont="1" applyFill="1" applyBorder="1" applyAlignment="1">
      <alignment horizontal="center" vertical="center"/>
    </xf>
    <xf numFmtId="43" fontId="3" fillId="0" borderId="2" xfId="2" applyNumberFormat="1" applyFont="1" applyFill="1" applyBorder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165" fontId="8" fillId="0" borderId="0" xfId="0" applyNumberFormat="1" applyFont="1" applyAlignment="1">
      <alignment wrapText="1"/>
    </xf>
    <xf numFmtId="165" fontId="8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167" fontId="9" fillId="0" borderId="0" xfId="2" applyNumberFormat="1" applyFont="1" applyFill="1" applyAlignment="1">
      <alignment vertical="center"/>
    </xf>
    <xf numFmtId="0" fontId="29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167" fontId="10" fillId="0" borderId="0" xfId="2" applyNumberFormat="1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6" fillId="0" borderId="1" xfId="0" applyFont="1" applyBorder="1" applyAlignment="1">
      <alignment horizontal="center" vertical="center" wrapText="1"/>
    </xf>
    <xf numFmtId="167" fontId="26" fillId="0" borderId="1" xfId="2" applyNumberFormat="1" applyFont="1" applyFill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vertical="center"/>
    </xf>
    <xf numFmtId="165" fontId="36" fillId="0" borderId="0" xfId="0" applyNumberFormat="1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166" fontId="7" fillId="0" borderId="0" xfId="0" applyNumberFormat="1" applyFont="1" applyAlignment="1">
      <alignment vertical="center"/>
    </xf>
    <xf numFmtId="167" fontId="7" fillId="0" borderId="0" xfId="2" applyNumberFormat="1" applyFont="1" applyFill="1" applyBorder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center" vertical="center" readingOrder="2"/>
    </xf>
    <xf numFmtId="0" fontId="5" fillId="0" borderId="4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10" fontId="11" fillId="0" borderId="0" xfId="1" applyNumberFormat="1" applyFont="1" applyFill="1" applyAlignment="1">
      <alignment horizontal="center" vertical="center"/>
    </xf>
    <xf numFmtId="3" fontId="4" fillId="0" borderId="0" xfId="0" applyNumberFormat="1" applyFont="1"/>
    <xf numFmtId="10" fontId="11" fillId="0" borderId="2" xfId="1" applyNumberFormat="1" applyFont="1" applyFill="1" applyBorder="1" applyAlignment="1">
      <alignment horizontal="center" vertical="center"/>
    </xf>
    <xf numFmtId="165" fontId="4" fillId="0" borderId="0" xfId="0" applyNumberFormat="1" applyFont="1"/>
    <xf numFmtId="168" fontId="4" fillId="0" borderId="0" xfId="0" applyNumberFormat="1" applyFont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45" fillId="0" borderId="10" xfId="0" applyFont="1" applyBorder="1" applyAlignment="1">
      <alignment vertical="top"/>
    </xf>
    <xf numFmtId="0" fontId="45" fillId="0" borderId="0" xfId="0" applyFont="1" applyAlignment="1">
      <alignment vertical="top"/>
    </xf>
    <xf numFmtId="0" fontId="0" fillId="0" borderId="0" xfId="0" applyAlignment="1">
      <alignment horizontal="left"/>
    </xf>
    <xf numFmtId="2" fontId="8" fillId="0" borderId="2" xfId="1" applyNumberFormat="1" applyFont="1" applyFill="1" applyBorder="1" applyAlignment="1">
      <alignment horizontal="center" vertical="center"/>
    </xf>
    <xf numFmtId="3" fontId="47" fillId="0" borderId="0" xfId="0" applyNumberFormat="1" applyFont="1" applyAlignment="1">
      <alignment horizontal="right" vertical="top"/>
    </xf>
    <xf numFmtId="0" fontId="30" fillId="0" borderId="0" xfId="0" applyFont="1"/>
    <xf numFmtId="4" fontId="47" fillId="0" borderId="10" xfId="0" applyNumberFormat="1" applyFont="1" applyBorder="1" applyAlignment="1">
      <alignment horizontal="center" vertical="top"/>
    </xf>
    <xf numFmtId="0" fontId="51" fillId="0" borderId="0" xfId="0" applyFont="1" applyAlignment="1">
      <alignment horizontal="center"/>
    </xf>
    <xf numFmtId="0" fontId="47" fillId="0" borderId="0" xfId="0" applyFont="1" applyAlignment="1">
      <alignment vertical="top"/>
    </xf>
    <xf numFmtId="0" fontId="47" fillId="0" borderId="0" xfId="0" applyFont="1" applyAlignment="1">
      <alignment horizontal="center" vertical="top"/>
    </xf>
    <xf numFmtId="0" fontId="8" fillId="0" borderId="7" xfId="0" applyFont="1" applyBorder="1" applyAlignment="1">
      <alignment horizontal="center"/>
    </xf>
    <xf numFmtId="0" fontId="12" fillId="0" borderId="0" xfId="0" applyFont="1" applyAlignment="1">
      <alignment horizontal="right" vertical="top"/>
    </xf>
    <xf numFmtId="41" fontId="34" fillId="0" borderId="0" xfId="0" applyNumberFormat="1" applyFont="1"/>
    <xf numFmtId="3" fontId="52" fillId="2" borderId="0" xfId="0" applyNumberFormat="1" applyFont="1" applyFill="1" applyAlignment="1">
      <alignment horizontal="center" vertical="top"/>
    </xf>
    <xf numFmtId="0" fontId="24" fillId="0" borderId="0" xfId="0" applyFont="1"/>
    <xf numFmtId="0" fontId="9" fillId="0" borderId="0" xfId="0" applyFont="1" applyAlignment="1">
      <alignment horizontal="center"/>
    </xf>
    <xf numFmtId="3" fontId="37" fillId="0" borderId="0" xfId="0" applyNumberFormat="1" applyFont="1" applyAlignment="1">
      <alignment horizontal="right" vertical="top"/>
    </xf>
    <xf numFmtId="167" fontId="14" fillId="0" borderId="0" xfId="2" applyNumberFormat="1" applyFont="1" applyFill="1" applyAlignment="1">
      <alignment horizontal="right" vertical="center" readingOrder="2"/>
    </xf>
    <xf numFmtId="0" fontId="42" fillId="0" borderId="0" xfId="0" applyFont="1"/>
    <xf numFmtId="0" fontId="3" fillId="0" borderId="0" xfId="0" applyFont="1" applyAlignment="1">
      <alignment horizontal="right" vertical="top"/>
    </xf>
    <xf numFmtId="165" fontId="42" fillId="0" borderId="7" xfId="0" applyNumberFormat="1" applyFont="1" applyBorder="1" applyAlignment="1">
      <alignment horizontal="center" vertical="center"/>
    </xf>
    <xf numFmtId="3" fontId="32" fillId="0" borderId="0" xfId="0" applyNumberFormat="1" applyFont="1" applyAlignment="1">
      <alignment horizontal="center" vertical="top"/>
    </xf>
    <xf numFmtId="3" fontId="32" fillId="2" borderId="0" xfId="0" applyNumberFormat="1" applyFont="1" applyFill="1" applyAlignment="1">
      <alignment horizontal="center" vertical="top"/>
    </xf>
    <xf numFmtId="41" fontId="53" fillId="0" borderId="0" xfId="0" applyNumberFormat="1" applyFont="1"/>
    <xf numFmtId="10" fontId="24" fillId="0" borderId="0" xfId="0" applyNumberFormat="1" applyFont="1" applyAlignment="1">
      <alignment horizontal="center" vertical="center"/>
    </xf>
    <xf numFmtId="10" fontId="53" fillId="0" borderId="0" xfId="0" applyNumberFormat="1" applyFont="1" applyAlignment="1">
      <alignment horizontal="center" vertical="center"/>
    </xf>
    <xf numFmtId="10" fontId="53" fillId="0" borderId="0" xfId="0" applyNumberFormat="1" applyFont="1" applyAlignment="1">
      <alignment vertical="center"/>
    </xf>
    <xf numFmtId="167" fontId="11" fillId="0" borderId="0" xfId="2" applyNumberFormat="1" applyFont="1" applyFill="1"/>
    <xf numFmtId="167" fontId="29" fillId="0" borderId="0" xfId="2" applyNumberFormat="1" applyFont="1" applyFill="1" applyAlignment="1">
      <alignment vertical="center"/>
    </xf>
    <xf numFmtId="167" fontId="55" fillId="0" borderId="0" xfId="2" applyNumberFormat="1" applyFont="1" applyFill="1" applyAlignment="1">
      <alignment vertical="center"/>
    </xf>
    <xf numFmtId="3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165" fontId="0" fillId="0" borderId="0" xfId="0" applyNumberFormat="1"/>
    <xf numFmtId="167" fontId="54" fillId="0" borderId="0" xfId="2" applyNumberFormat="1" applyFont="1" applyFill="1"/>
    <xf numFmtId="0" fontId="42" fillId="0" borderId="7" xfId="0" applyFont="1" applyBorder="1"/>
    <xf numFmtId="10" fontId="24" fillId="0" borderId="2" xfId="2" applyNumberFormat="1" applyFont="1" applyFill="1" applyBorder="1" applyAlignment="1">
      <alignment horizontal="right" vertical="center"/>
    </xf>
    <xf numFmtId="3" fontId="47" fillId="0" borderId="2" xfId="0" applyNumberFormat="1" applyFont="1" applyBorder="1" applyAlignment="1">
      <alignment horizontal="right" vertical="top"/>
    </xf>
    <xf numFmtId="10" fontId="13" fillId="0" borderId="2" xfId="2" applyNumberFormat="1" applyFont="1" applyFill="1" applyBorder="1" applyAlignment="1">
      <alignment horizontal="center"/>
    </xf>
    <xf numFmtId="0" fontId="12" fillId="0" borderId="13" xfId="0" applyFont="1" applyBorder="1" applyAlignment="1">
      <alignment horizontal="center" vertical="center"/>
    </xf>
    <xf numFmtId="10" fontId="30" fillId="0" borderId="2" xfId="1" applyNumberFormat="1" applyFont="1" applyFill="1" applyBorder="1"/>
    <xf numFmtId="3" fontId="8" fillId="0" borderId="0" xfId="0" applyNumberFormat="1" applyFont="1" applyAlignment="1">
      <alignment horizontal="center" vertical="center"/>
    </xf>
    <xf numFmtId="0" fontId="56" fillId="0" borderId="0" xfId="0" applyFont="1" applyAlignment="1">
      <alignment vertical="top"/>
    </xf>
    <xf numFmtId="41" fontId="9" fillId="0" borderId="0" xfId="0" applyNumberFormat="1" applyFont="1"/>
    <xf numFmtId="0" fontId="57" fillId="0" borderId="0" xfId="0" applyFont="1"/>
    <xf numFmtId="41" fontId="36" fillId="0" borderId="0" xfId="0" applyNumberFormat="1" applyFont="1"/>
    <xf numFmtId="41" fontId="9" fillId="0" borderId="0" xfId="0" applyNumberFormat="1" applyFont="1" applyAlignment="1">
      <alignment horizontal="center" vertical="center"/>
    </xf>
    <xf numFmtId="41" fontId="57" fillId="0" borderId="0" xfId="0" applyNumberFormat="1" applyFont="1"/>
    <xf numFmtId="10" fontId="36" fillId="0" borderId="0" xfId="0" applyNumberFormat="1" applyFont="1" applyAlignment="1">
      <alignment horizontal="center" vertical="center"/>
    </xf>
    <xf numFmtId="3" fontId="10" fillId="2" borderId="0" xfId="0" applyNumberFormat="1" applyFont="1" applyFill="1" applyAlignment="1">
      <alignment horizontal="center" vertical="top"/>
    </xf>
    <xf numFmtId="3" fontId="10" fillId="0" borderId="0" xfId="0" applyNumberFormat="1" applyFont="1" applyAlignment="1">
      <alignment horizontal="center" vertical="top"/>
    </xf>
    <xf numFmtId="10" fontId="9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3" fontId="57" fillId="0" borderId="0" xfId="0" applyNumberFormat="1" applyFont="1"/>
    <xf numFmtId="166" fontId="57" fillId="0" borderId="0" xfId="0" applyNumberFormat="1" applyFont="1"/>
    <xf numFmtId="166" fontId="9" fillId="0" borderId="0" xfId="0" applyNumberFormat="1" applyFont="1" applyAlignment="1">
      <alignment vertical="center"/>
    </xf>
    <xf numFmtId="167" fontId="24" fillId="0" borderId="0" xfId="2" applyNumberFormat="1" applyFont="1" applyFill="1" applyAlignment="1">
      <alignment vertical="center"/>
    </xf>
    <xf numFmtId="167" fontId="24" fillId="0" borderId="0" xfId="2" applyNumberFormat="1" applyFont="1" applyFill="1" applyAlignment="1">
      <alignment vertical="center" wrapText="1"/>
    </xf>
    <xf numFmtId="167" fontId="42" fillId="0" borderId="0" xfId="2" applyNumberFormat="1" applyFont="1" applyFill="1" applyAlignment="1">
      <alignment horizontal="center" vertical="center"/>
    </xf>
    <xf numFmtId="167" fontId="44" fillId="0" borderId="0" xfId="2" applyNumberFormat="1" applyFont="1" applyFill="1" applyAlignment="1">
      <alignment horizontal="right" vertical="center" readingOrder="2"/>
    </xf>
    <xf numFmtId="167" fontId="30" fillId="0" borderId="1" xfId="2" applyNumberFormat="1" applyFont="1" applyFill="1" applyBorder="1" applyAlignment="1">
      <alignment horizontal="center" vertical="center" wrapText="1"/>
    </xf>
    <xf numFmtId="167" fontId="34" fillId="0" borderId="0" xfId="2" applyNumberFormat="1" applyFont="1" applyFill="1" applyAlignment="1">
      <alignment horizontal="right" vertical="center"/>
    </xf>
    <xf numFmtId="167" fontId="29" fillId="0" borderId="0" xfId="2" applyNumberFormat="1" applyFont="1" applyFill="1" applyAlignment="1">
      <alignment wrapText="1"/>
    </xf>
    <xf numFmtId="167" fontId="30" fillId="0" borderId="2" xfId="2" applyNumberFormat="1" applyFont="1" applyFill="1" applyBorder="1"/>
    <xf numFmtId="167" fontId="45" fillId="0" borderId="0" xfId="2" applyNumberFormat="1" applyFont="1" applyAlignment="1">
      <alignment horizontal="right" vertical="top"/>
    </xf>
    <xf numFmtId="167" fontId="45" fillId="0" borderId="11" xfId="2" applyNumberFormat="1" applyFont="1" applyBorder="1" applyAlignment="1">
      <alignment horizontal="right" vertical="top"/>
    </xf>
    <xf numFmtId="167" fontId="3" fillId="0" borderId="0" xfId="2" applyNumberFormat="1" applyFont="1" applyFill="1" applyAlignment="1">
      <alignment horizontal="center" vertical="center"/>
    </xf>
    <xf numFmtId="167" fontId="3" fillId="0" borderId="3" xfId="2" applyNumberFormat="1" applyFont="1" applyFill="1" applyBorder="1" applyAlignment="1">
      <alignment horizontal="center" vertical="center" wrapText="1"/>
    </xf>
    <xf numFmtId="167" fontId="37" fillId="0" borderId="0" xfId="2" applyNumberFormat="1" applyFont="1" applyFill="1" applyAlignment="1">
      <alignment horizontal="right" vertical="top"/>
    </xf>
    <xf numFmtId="167" fontId="29" fillId="0" borderId="0" xfId="2" applyNumberFormat="1" applyFont="1" applyFill="1"/>
    <xf numFmtId="167" fontId="8" fillId="0" borderId="0" xfId="2" applyNumberFormat="1" applyFont="1"/>
    <xf numFmtId="41" fontId="37" fillId="0" borderId="0" xfId="0" applyNumberFormat="1" applyFont="1" applyAlignment="1">
      <alignment horizontal="right" vertical="top"/>
    </xf>
    <xf numFmtId="167" fontId="25" fillId="0" borderId="0" xfId="2" applyNumberFormat="1" applyFont="1" applyFill="1" applyAlignment="1">
      <alignment vertical="center"/>
    </xf>
    <xf numFmtId="41" fontId="48" fillId="3" borderId="0" xfId="0" applyNumberFormat="1" applyFont="1" applyFill="1"/>
    <xf numFmtId="167" fontId="24" fillId="0" borderId="0" xfId="0" applyNumberFormat="1" applyFont="1" applyAlignment="1">
      <alignment vertical="center"/>
    </xf>
    <xf numFmtId="167" fontId="34" fillId="4" borderId="0" xfId="2" applyNumberFormat="1" applyFont="1" applyFill="1" applyAlignment="1">
      <alignment horizontal="right" vertical="center"/>
    </xf>
    <xf numFmtId="167" fontId="24" fillId="0" borderId="0" xfId="2" applyNumberFormat="1" applyFont="1" applyAlignment="1">
      <alignment vertical="center"/>
    </xf>
    <xf numFmtId="41" fontId="42" fillId="0" borderId="0" xfId="0" applyNumberFormat="1" applyFont="1"/>
    <xf numFmtId="3" fontId="34" fillId="0" borderId="0" xfId="0" applyNumberFormat="1" applyFont="1" applyAlignment="1">
      <alignment vertical="center"/>
    </xf>
    <xf numFmtId="165" fontId="44" fillId="0" borderId="0" xfId="0" applyNumberFormat="1" applyFont="1" applyAlignment="1">
      <alignment horizontal="center" vertical="center" readingOrder="2"/>
    </xf>
    <xf numFmtId="3" fontId="24" fillId="0" borderId="0" xfId="0" applyNumberFormat="1" applyFont="1" applyAlignment="1">
      <alignment horizontal="center" vertical="center"/>
    </xf>
    <xf numFmtId="167" fontId="30" fillId="0" borderId="0" xfId="2" applyNumberFormat="1" applyFont="1" applyFill="1" applyAlignment="1">
      <alignment vertical="center"/>
    </xf>
    <xf numFmtId="0" fontId="28" fillId="0" borderId="0" xfId="0" applyFont="1" applyAlignment="1">
      <alignment horizontal="center" vertical="center"/>
    </xf>
    <xf numFmtId="167" fontId="24" fillId="0" borderId="0" xfId="2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5" fontId="7" fillId="0" borderId="0" xfId="0" applyNumberFormat="1" applyFont="1" applyAlignment="1">
      <alignment horizontal="right" vertical="center"/>
    </xf>
    <xf numFmtId="165" fontId="7" fillId="0" borderId="0" xfId="0" applyNumberFormat="1" applyFont="1"/>
    <xf numFmtId="3" fontId="7" fillId="0" borderId="0" xfId="0" applyNumberFormat="1" applyFont="1"/>
    <xf numFmtId="165" fontId="58" fillId="4" borderId="0" xfId="0" applyNumberFormat="1" applyFont="1" applyFill="1" applyAlignment="1">
      <alignment horizontal="right" vertical="center"/>
    </xf>
    <xf numFmtId="3" fontId="59" fillId="0" borderId="0" xfId="0" applyNumberFormat="1" applyFont="1"/>
    <xf numFmtId="165" fontId="59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right" vertical="center" wrapText="1"/>
    </xf>
    <xf numFmtId="41" fontId="34" fillId="0" borderId="0" xfId="0" applyNumberFormat="1" applyFont="1" applyAlignment="1">
      <alignment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67" fontId="34" fillId="0" borderId="0" xfId="2" applyNumberFormat="1" applyFont="1" applyAlignment="1">
      <alignment vertical="center"/>
    </xf>
    <xf numFmtId="167" fontId="34" fillId="0" borderId="0" xfId="2" applyNumberFormat="1" applyFont="1" applyAlignment="1">
      <alignment vertical="center" readingOrder="1"/>
    </xf>
    <xf numFmtId="167" fontId="34" fillId="0" borderId="0" xfId="0" applyNumberFormat="1" applyFont="1" applyAlignment="1">
      <alignment vertical="center"/>
    </xf>
    <xf numFmtId="2" fontId="8" fillId="0" borderId="0" xfId="0" applyNumberFormat="1" applyFont="1" applyAlignment="1">
      <alignment vertical="center"/>
    </xf>
    <xf numFmtId="0" fontId="60" fillId="0" borderId="0" xfId="0" applyFont="1" applyAlignment="1">
      <alignment vertical="center"/>
    </xf>
    <xf numFmtId="37" fontId="8" fillId="0" borderId="0" xfId="0" applyNumberFormat="1" applyFont="1"/>
    <xf numFmtId="165" fontId="58" fillId="0" borderId="0" xfId="0" applyNumberFormat="1" applyFont="1" applyAlignment="1">
      <alignment horizontal="right" vertical="center"/>
    </xf>
    <xf numFmtId="37" fontId="59" fillId="0" borderId="0" xfId="0" applyNumberFormat="1" applyFont="1"/>
    <xf numFmtId="0" fontId="35" fillId="0" borderId="0" xfId="0" applyFont="1" applyAlignment="1">
      <alignment horizontal="right" vertical="top"/>
    </xf>
    <xf numFmtId="0" fontId="22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167" fontId="26" fillId="0" borderId="0" xfId="2" applyNumberFormat="1" applyFont="1" applyFill="1" applyBorder="1" applyAlignment="1">
      <alignment horizontal="center" vertical="center" wrapText="1"/>
    </xf>
    <xf numFmtId="166" fontId="8" fillId="5" borderId="0" xfId="0" applyNumberFormat="1" applyFont="1" applyFill="1" applyAlignment="1">
      <alignment vertical="center"/>
    </xf>
    <xf numFmtId="0" fontId="26" fillId="0" borderId="6" xfId="0" applyFont="1" applyBorder="1" applyAlignment="1">
      <alignment horizontal="center" vertical="center"/>
    </xf>
    <xf numFmtId="10" fontId="24" fillId="0" borderId="0" xfId="0" applyNumberFormat="1" applyFont="1"/>
    <xf numFmtId="41" fontId="24" fillId="0" borderId="0" xfId="0" applyNumberFormat="1" applyFont="1" applyAlignment="1">
      <alignment horizontal="center" vertical="center"/>
    </xf>
    <xf numFmtId="166" fontId="24" fillId="0" borderId="2" xfId="0" applyNumberFormat="1" applyFont="1" applyBorder="1" applyAlignment="1">
      <alignment vertical="center"/>
    </xf>
    <xf numFmtId="41" fontId="24" fillId="0" borderId="2" xfId="0" applyNumberFormat="1" applyFont="1" applyBorder="1" applyAlignment="1">
      <alignment horizontal="center" vertical="center"/>
    </xf>
    <xf numFmtId="41" fontId="24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3" fontId="7" fillId="0" borderId="2" xfId="0" applyNumberFormat="1" applyFont="1" applyBorder="1"/>
    <xf numFmtId="3" fontId="13" fillId="0" borderId="2" xfId="0" applyNumberFormat="1" applyFont="1" applyBorder="1"/>
    <xf numFmtId="165" fontId="13" fillId="0" borderId="2" xfId="0" applyNumberFormat="1" applyFont="1" applyBorder="1" applyAlignment="1">
      <alignment vertical="center"/>
    </xf>
    <xf numFmtId="165" fontId="13" fillId="0" borderId="2" xfId="0" applyNumberFormat="1" applyFont="1" applyBorder="1"/>
    <xf numFmtId="165" fontId="13" fillId="0" borderId="2" xfId="0" applyNumberFormat="1" applyFont="1" applyBorder="1" applyAlignment="1">
      <alignment horizontal="right"/>
    </xf>
    <xf numFmtId="165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vertical="center"/>
    </xf>
    <xf numFmtId="166" fontId="8" fillId="0" borderId="0" xfId="0" applyNumberFormat="1" applyFont="1" applyAlignment="1">
      <alignment vertical="center"/>
    </xf>
    <xf numFmtId="167" fontId="57" fillId="0" borderId="0" xfId="2" applyNumberFormat="1" applyFont="1"/>
    <xf numFmtId="167" fontId="0" fillId="0" borderId="0" xfId="2" applyNumberFormat="1" applyFont="1"/>
    <xf numFmtId="167" fontId="61" fillId="0" borderId="0" xfId="0" applyNumberFormat="1" applyFont="1"/>
    <xf numFmtId="167" fontId="4" fillId="0" borderId="0" xfId="2" applyNumberFormat="1" applyFont="1"/>
    <xf numFmtId="0" fontId="62" fillId="0" borderId="0" xfId="0" applyFont="1" applyAlignment="1">
      <alignment horizontal="right" vertical="top"/>
    </xf>
    <xf numFmtId="0" fontId="63" fillId="0" borderId="0" xfId="0" applyFont="1"/>
    <xf numFmtId="0" fontId="12" fillId="0" borderId="10" xfId="0" applyFont="1" applyBorder="1" applyAlignment="1">
      <alignment horizontal="right" vertical="top"/>
    </xf>
    <xf numFmtId="0" fontId="13" fillId="0" borderId="0" xfId="0" applyFont="1" applyAlignment="1">
      <alignment horizontal="right" vertical="top"/>
    </xf>
    <xf numFmtId="165" fontId="58" fillId="0" borderId="0" xfId="0" applyNumberFormat="1" applyFont="1" applyAlignment="1">
      <alignment horizontal="right" vertical="top"/>
    </xf>
    <xf numFmtId="167" fontId="53" fillId="0" borderId="0" xfId="2" applyNumberFormat="1" applyFont="1" applyFill="1" applyAlignment="1">
      <alignment vertical="center"/>
    </xf>
    <xf numFmtId="167" fontId="59" fillId="0" borderId="0" xfId="2" applyNumberFormat="1" applyFont="1" applyFill="1" applyAlignment="1">
      <alignment vertical="center"/>
    </xf>
    <xf numFmtId="165" fontId="7" fillId="0" borderId="0" xfId="0" applyNumberFormat="1" applyFont="1" applyAlignment="1">
      <alignment horizontal="right" vertical="top"/>
    </xf>
    <xf numFmtId="165" fontId="8" fillId="4" borderId="0" xfId="0" applyNumberFormat="1" applyFont="1" applyFill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67" fontId="30" fillId="0" borderId="0" xfId="2" applyNumberFormat="1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4" fillId="0" borderId="0" xfId="3" applyFont="1" applyAlignment="1">
      <alignment horizontal="right" vertical="center" readingOrder="2"/>
    </xf>
    <xf numFmtId="0" fontId="8" fillId="0" borderId="6" xfId="0" applyFont="1" applyBorder="1" applyAlignment="1">
      <alignment horizontal="center"/>
    </xf>
    <xf numFmtId="41" fontId="2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 readingOrder="2"/>
    </xf>
    <xf numFmtId="0" fontId="20" fillId="0" borderId="6" xfId="0" applyFont="1" applyBorder="1" applyAlignment="1">
      <alignment horizontal="center" vertical="center" readingOrder="2"/>
    </xf>
    <xf numFmtId="165" fontId="41" fillId="0" borderId="0" xfId="0" applyNumberFormat="1" applyFont="1" applyAlignment="1">
      <alignment horizontal="center" vertical="center"/>
    </xf>
    <xf numFmtId="165" fontId="30" fillId="0" borderId="0" xfId="0" applyNumberFormat="1" applyFont="1" applyAlignment="1">
      <alignment horizontal="center" vertical="center"/>
    </xf>
    <xf numFmtId="165" fontId="30" fillId="0" borderId="1" xfId="0" applyNumberFormat="1" applyFont="1" applyBorder="1" applyAlignment="1">
      <alignment horizontal="center" vertical="center"/>
    </xf>
    <xf numFmtId="0" fontId="43" fillId="0" borderId="0" xfId="0" applyFont="1" applyAlignment="1">
      <alignment horizontal="right" vertical="center" readingOrder="2"/>
    </xf>
    <xf numFmtId="0" fontId="3" fillId="0" borderId="0" xfId="3" applyFont="1" applyAlignment="1">
      <alignment horizontal="center" vertical="center"/>
    </xf>
    <xf numFmtId="0" fontId="19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right" vertical="center" readingOrder="2"/>
    </xf>
    <xf numFmtId="0" fontId="17" fillId="0" borderId="0" xfId="0" applyFont="1" applyAlignment="1">
      <alignment horizontal="right" vertical="center" readingOrder="2"/>
    </xf>
    <xf numFmtId="0" fontId="8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 readingOrder="2"/>
    </xf>
    <xf numFmtId="165" fontId="27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9" fillId="6" borderId="0" xfId="0" applyFont="1" applyFill="1"/>
    <xf numFmtId="10" fontId="29" fillId="6" borderId="0" xfId="0" applyNumberFormat="1" applyFont="1" applyFill="1"/>
    <xf numFmtId="165" fontId="29" fillId="6" borderId="0" xfId="0" applyNumberFormat="1" applyFont="1" applyFill="1"/>
    <xf numFmtId="9" fontId="29" fillId="6" borderId="0" xfId="1" applyFont="1" applyFill="1"/>
    <xf numFmtId="0" fontId="0" fillId="6" borderId="0" xfId="0" applyFill="1"/>
    <xf numFmtId="165" fontId="34" fillId="6" borderId="0" xfId="0" applyNumberFormat="1" applyFont="1" applyFill="1" applyAlignment="1">
      <alignment horizontal="right" vertical="center"/>
    </xf>
    <xf numFmtId="3" fontId="29" fillId="6" borderId="0" xfId="0" applyNumberFormat="1" applyFont="1" applyFill="1"/>
    <xf numFmtId="165" fontId="30" fillId="6" borderId="0" xfId="0" applyNumberFormat="1" applyFont="1" applyFill="1"/>
    <xf numFmtId="3" fontId="34" fillId="6" borderId="0" xfId="0" applyNumberFormat="1" applyFont="1" applyFill="1"/>
    <xf numFmtId="3" fontId="50" fillId="6" borderId="0" xfId="0" applyNumberFormat="1" applyFont="1" applyFill="1"/>
    <xf numFmtId="41" fontId="24" fillId="0" borderId="0" xfId="0" applyNumberFormat="1" applyFont="1" applyFill="1"/>
    <xf numFmtId="41" fontId="24" fillId="0" borderId="0" xfId="0" applyNumberFormat="1" applyFont="1" applyFill="1" applyAlignment="1">
      <alignment vertical="center"/>
    </xf>
    <xf numFmtId="0" fontId="24" fillId="0" borderId="0" xfId="0" applyFont="1" applyFill="1" applyAlignment="1">
      <alignment vertical="center"/>
    </xf>
    <xf numFmtId="165" fontId="24" fillId="0" borderId="0" xfId="0" applyNumberFormat="1" applyFont="1" applyFill="1" applyAlignment="1">
      <alignment vertical="center"/>
    </xf>
    <xf numFmtId="41" fontId="24" fillId="0" borderId="0" xfId="0" applyNumberFormat="1" applyFont="1" applyFill="1" applyAlignment="1">
      <alignment horizontal="center" vertical="center"/>
    </xf>
    <xf numFmtId="0" fontId="30" fillId="0" borderId="0" xfId="0" applyFont="1" applyFill="1"/>
    <xf numFmtId="165" fontId="29" fillId="0" borderId="0" xfId="0" applyNumberFormat="1" applyFont="1" applyFill="1" applyAlignment="1">
      <alignment horizontal="right" vertical="center"/>
    </xf>
    <xf numFmtId="0" fontId="29" fillId="0" borderId="0" xfId="0" applyFont="1" applyFill="1"/>
    <xf numFmtId="10" fontId="29" fillId="0" borderId="0" xfId="0" applyNumberFormat="1" applyFont="1" applyFill="1" applyAlignment="1">
      <alignment horizontal="center"/>
    </xf>
    <xf numFmtId="165" fontId="29" fillId="0" borderId="0" xfId="0" applyNumberFormat="1" applyFont="1" applyFill="1"/>
    <xf numFmtId="165" fontId="30" fillId="0" borderId="0" xfId="0" applyNumberFormat="1" applyFont="1" applyFill="1"/>
    <xf numFmtId="165" fontId="34" fillId="0" borderId="0" xfId="0" applyNumberFormat="1" applyFont="1" applyFill="1" applyAlignment="1">
      <alignment horizontal="right" vertical="center"/>
    </xf>
    <xf numFmtId="3" fontId="45" fillId="0" borderId="0" xfId="0" applyNumberFormat="1" applyFont="1" applyFill="1" applyAlignment="1">
      <alignment horizontal="right" vertical="top"/>
    </xf>
    <xf numFmtId="0" fontId="11" fillId="0" borderId="0" xfId="0" applyFont="1" applyFill="1" applyAlignment="1">
      <alignment vertical="center"/>
    </xf>
    <xf numFmtId="3" fontId="45" fillId="0" borderId="10" xfId="0" applyNumberFormat="1" applyFont="1" applyFill="1" applyBorder="1" applyAlignment="1">
      <alignment horizontal="right" vertical="top"/>
    </xf>
    <xf numFmtId="3" fontId="45" fillId="0" borderId="0" xfId="0" applyNumberFormat="1" applyFont="1" applyFill="1" applyBorder="1" applyAlignment="1">
      <alignment horizontal="right" vertical="top"/>
    </xf>
    <xf numFmtId="3" fontId="45" fillId="0" borderId="6" xfId="0" applyNumberFormat="1" applyFont="1" applyFill="1" applyBorder="1" applyAlignment="1">
      <alignment horizontal="right" vertical="top"/>
    </xf>
    <xf numFmtId="43" fontId="45" fillId="0" borderId="10" xfId="0" applyNumberFormat="1" applyFont="1" applyFill="1" applyBorder="1" applyAlignment="1">
      <alignment horizontal="right" vertical="top"/>
    </xf>
    <xf numFmtId="0" fontId="4" fillId="0" borderId="0" xfId="0" applyFont="1" applyFill="1"/>
    <xf numFmtId="43" fontId="45" fillId="0" borderId="0" xfId="0" applyNumberFormat="1" applyFont="1" applyFill="1" applyAlignment="1">
      <alignment horizontal="right" vertical="top"/>
    </xf>
    <xf numFmtId="3" fontId="45" fillId="0" borderId="11" xfId="0" applyNumberFormat="1" applyFont="1" applyFill="1" applyBorder="1" applyAlignment="1">
      <alignment horizontal="right" vertical="top"/>
    </xf>
    <xf numFmtId="165" fontId="8" fillId="0" borderId="0" xfId="0" applyNumberFormat="1" applyFont="1" applyFill="1" applyAlignment="1">
      <alignment horizontal="right" vertical="center"/>
    </xf>
    <xf numFmtId="0" fontId="8" fillId="0" borderId="0" xfId="0" applyFont="1" applyFill="1"/>
    <xf numFmtId="0" fontId="8" fillId="0" borderId="0" xfId="0" applyFont="1" applyFill="1" applyAlignment="1">
      <alignment horizontal="right" vertical="center"/>
    </xf>
    <xf numFmtId="3" fontId="37" fillId="0" borderId="0" xfId="0" applyNumberFormat="1" applyFont="1" applyFill="1" applyAlignment="1">
      <alignment horizontal="right" vertical="top"/>
    </xf>
    <xf numFmtId="41" fontId="8" fillId="0" borderId="0" xfId="0" applyNumberFormat="1" applyFont="1" applyFill="1"/>
    <xf numFmtId="0" fontId="46" fillId="0" borderId="0" xfId="0" applyFont="1" applyFill="1" applyAlignment="1">
      <alignment horizontal="left"/>
    </xf>
    <xf numFmtId="3" fontId="63" fillId="0" borderId="0" xfId="0" applyNumberFormat="1" applyFont="1" applyFill="1" applyAlignment="1">
      <alignment horizontal="right" vertical="top"/>
    </xf>
    <xf numFmtId="41" fontId="63" fillId="0" borderId="0" xfId="0" applyNumberFormat="1" applyFont="1" applyFill="1"/>
    <xf numFmtId="0" fontId="64" fillId="0" borderId="0" xfId="0" applyFont="1" applyFill="1" applyAlignment="1">
      <alignment horizontal="left"/>
    </xf>
  </cellXfs>
  <cellStyles count="5">
    <cellStyle name="Comma" xfId="2" builtinId="3"/>
    <cellStyle name="Comma 2" xfId="4" xr:uid="{20F315B7-6660-4AC9-9D35-9FCEB33F9C15}"/>
    <cellStyle name="Normal" xfId="0" builtinId="0"/>
    <cellStyle name="Normal 2" xfId="3" xr:uid="{00000000-0005-0000-0000-000002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7621</xdr:colOff>
      <xdr:row>10</xdr:row>
      <xdr:rowOff>173264</xdr:rowOff>
    </xdr:from>
    <xdr:to>
      <xdr:col>9</xdr:col>
      <xdr:colOff>355600</xdr:colOff>
      <xdr:row>22</xdr:row>
      <xdr:rowOff>87992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1844400" y="2078264"/>
          <a:ext cx="4615179" cy="22007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247649</xdr:colOff>
      <xdr:row>43</xdr:row>
      <xdr:rowOff>95250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B2ADEB2-B4F1-406E-93DD-F44A2E80A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0123551" y="0"/>
          <a:ext cx="7562849" cy="828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9:M32"/>
  <sheetViews>
    <sheetView rightToLeft="1" view="pageBreakPreview" topLeftCell="A13" zoomScale="78" zoomScaleNormal="100" zoomScaleSheetLayoutView="78" workbookViewId="0">
      <selection activeCell="D36" sqref="D36"/>
    </sheetView>
  </sheetViews>
  <sheetFormatPr defaultRowHeight="15" x14ac:dyDescent="0.25"/>
  <sheetData>
    <row r="19" spans="1:13" ht="15" customHeight="1" x14ac:dyDescent="0.25"/>
    <row r="20" spans="1:13" ht="15" customHeight="1" x14ac:dyDescent="0.25"/>
    <row r="21" spans="1:13" ht="15" customHeight="1" x14ac:dyDescent="0.25"/>
    <row r="23" spans="1:13" ht="15" customHeight="1" x14ac:dyDescent="0.25">
      <c r="A23" s="257" t="s">
        <v>69</v>
      </c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</row>
    <row r="24" spans="1:13" ht="15" customHeight="1" x14ac:dyDescent="0.25">
      <c r="A24" s="257"/>
      <c r="B24" s="257"/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</row>
    <row r="25" spans="1:13" ht="15" customHeight="1" x14ac:dyDescent="0.25">
      <c r="A25" s="257"/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</row>
    <row r="28" spans="1:13" ht="15" customHeight="1" x14ac:dyDescent="0.25">
      <c r="A28" s="258" t="s">
        <v>156</v>
      </c>
      <c r="B28" s="258"/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224"/>
    </row>
    <row r="29" spans="1:13" ht="15" customHeight="1" x14ac:dyDescent="0.25">
      <c r="A29" s="258"/>
      <c r="B29" s="258"/>
      <c r="C29" s="258"/>
      <c r="D29" s="258"/>
      <c r="E29" s="258"/>
      <c r="F29" s="258"/>
      <c r="G29" s="258"/>
      <c r="H29" s="258"/>
      <c r="I29" s="258"/>
      <c r="J29" s="258"/>
      <c r="K29" s="258"/>
      <c r="L29" s="258"/>
      <c r="M29" s="224"/>
    </row>
    <row r="30" spans="1:13" ht="15" customHeight="1" x14ac:dyDescent="0.25">
      <c r="A30" s="258"/>
      <c r="B30" s="258"/>
      <c r="C30" s="258"/>
      <c r="D30" s="258"/>
      <c r="E30" s="258"/>
      <c r="F30" s="258"/>
      <c r="G30" s="258"/>
      <c r="H30" s="258"/>
      <c r="I30" s="258"/>
      <c r="J30" s="258"/>
      <c r="K30" s="258"/>
      <c r="L30" s="258"/>
      <c r="M30" s="224"/>
    </row>
    <row r="32" spans="1:13" x14ac:dyDescent="0.25">
      <c r="C32" s="4"/>
    </row>
  </sheetData>
  <mergeCells count="2">
    <mergeCell ref="A23:M25"/>
    <mergeCell ref="A28:L30"/>
  </mergeCells>
  <pageMargins left="0.7" right="0.7" top="0.75" bottom="0.75" header="0.3" footer="0.3"/>
  <pageSetup paperSize="9" scale="7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38"/>
  <sheetViews>
    <sheetView rightToLeft="1" view="pageBreakPreview" topLeftCell="A13" zoomScale="60" zoomScaleNormal="70" zoomScalePageLayoutView="70" workbookViewId="0">
      <selection activeCell="I29" sqref="I29"/>
    </sheetView>
  </sheetViews>
  <sheetFormatPr defaultColWidth="9.140625" defaultRowHeight="27.75" x14ac:dyDescent="0.65"/>
  <cols>
    <col min="1" max="1" width="40.42578125" style="1" bestFit="1" customWidth="1"/>
    <col min="2" max="2" width="1" style="1" customWidth="1"/>
    <col min="3" max="3" width="16.5703125" style="5" bestFit="1" customWidth="1"/>
    <col min="4" max="4" width="1" style="5" customWidth="1"/>
    <col min="5" max="5" width="19.7109375" style="5" bestFit="1" customWidth="1"/>
    <col min="6" max="6" width="1" style="1" customWidth="1"/>
    <col min="7" max="7" width="15.42578125" style="1" customWidth="1"/>
    <col min="8" max="8" width="1" style="1" customWidth="1"/>
    <col min="9" max="9" width="28.42578125" style="188" bestFit="1" customWidth="1"/>
    <col min="10" max="10" width="1" style="1" customWidth="1"/>
    <col min="11" max="11" width="30.5703125" style="1" bestFit="1" customWidth="1"/>
    <col min="12" max="12" width="1" style="1" customWidth="1"/>
    <col min="13" max="13" width="29.42578125" style="1" customWidth="1"/>
    <col min="14" max="14" width="1" style="1" customWidth="1"/>
    <col min="15" max="15" width="32.5703125" style="1" bestFit="1" customWidth="1"/>
    <col min="16" max="16" width="1" style="1" customWidth="1"/>
    <col min="17" max="17" width="30.5703125" style="1" bestFit="1" customWidth="1"/>
    <col min="18" max="18" width="1" style="1" customWidth="1"/>
    <col min="19" max="19" width="32.28515625" style="1" bestFit="1" customWidth="1"/>
    <col min="20" max="20" width="36" style="23" customWidth="1"/>
    <col min="21" max="21" width="22.5703125" style="1" bestFit="1" customWidth="1"/>
    <col min="22" max="22" width="8.5703125" style="1" customWidth="1"/>
    <col min="23" max="23" width="22.5703125" style="1" bestFit="1" customWidth="1"/>
    <col min="24" max="24" width="12.85546875" style="1" customWidth="1"/>
    <col min="25" max="16384" width="9.140625" style="1"/>
  </cols>
  <sheetData>
    <row r="1" spans="1:21" x14ac:dyDescent="0.65">
      <c r="I1" s="76"/>
    </row>
    <row r="2" spans="1:21" ht="30" x14ac:dyDescent="0.65">
      <c r="A2" s="277" t="s">
        <v>51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</row>
    <row r="3" spans="1:21" ht="30" x14ac:dyDescent="0.65">
      <c r="A3" s="277" t="s">
        <v>18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</row>
    <row r="4" spans="1:21" ht="30" x14ac:dyDescent="0.65">
      <c r="A4" s="277" t="str">
        <f>'جمع درآمدها'!A4:I4</f>
        <v>برای ماه منتهی به 1404/02/31</v>
      </c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</row>
    <row r="5" spans="1:21" ht="30" x14ac:dyDescent="0.65">
      <c r="A5" s="34"/>
      <c r="B5" s="34"/>
      <c r="C5" s="34"/>
      <c r="D5" s="34"/>
      <c r="E5" s="34"/>
      <c r="F5" s="34"/>
      <c r="G5" s="34"/>
      <c r="H5" s="34"/>
      <c r="I5" s="184"/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21" ht="36" x14ac:dyDescent="0.65">
      <c r="A6" s="289" t="s">
        <v>58</v>
      </c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</row>
    <row r="7" spans="1:21" ht="30.75" thickBot="1" x14ac:dyDescent="0.7">
      <c r="A7" s="277" t="s">
        <v>1</v>
      </c>
      <c r="C7" s="288" t="s">
        <v>27</v>
      </c>
      <c r="D7" s="288" t="s">
        <v>27</v>
      </c>
      <c r="E7" s="288" t="s">
        <v>27</v>
      </c>
      <c r="F7" s="288" t="s">
        <v>27</v>
      </c>
      <c r="G7" s="288" t="s">
        <v>27</v>
      </c>
      <c r="I7" s="288" t="str">
        <f>'سودسپرده بانکی '!C7</f>
        <v>طی اردیبهشت ماه</v>
      </c>
      <c r="J7" s="288" t="s">
        <v>20</v>
      </c>
      <c r="K7" s="288" t="s">
        <v>20</v>
      </c>
      <c r="L7" s="288" t="s">
        <v>20</v>
      </c>
      <c r="M7" s="288" t="s">
        <v>20</v>
      </c>
      <c r="O7" s="288" t="str">
        <f>'سودسپرده بانکی '!I7</f>
        <v>از ابتدای سال مالی تا پایان اردیبهشت ماه</v>
      </c>
      <c r="P7" s="288" t="s">
        <v>21</v>
      </c>
      <c r="Q7" s="288" t="s">
        <v>21</v>
      </c>
      <c r="R7" s="288" t="s">
        <v>21</v>
      </c>
      <c r="S7" s="288" t="s">
        <v>21</v>
      </c>
    </row>
    <row r="8" spans="1:21" s="8" customFormat="1" ht="90" x14ac:dyDescent="0.65">
      <c r="A8" s="277" t="s">
        <v>1</v>
      </c>
      <c r="C8" s="35" t="s">
        <v>28</v>
      </c>
      <c r="D8" s="38"/>
      <c r="E8" s="35" t="s">
        <v>29</v>
      </c>
      <c r="G8" s="35" t="s">
        <v>30</v>
      </c>
      <c r="I8" s="185" t="s">
        <v>31</v>
      </c>
      <c r="K8" s="35" t="s">
        <v>24</v>
      </c>
      <c r="M8" s="35" t="s">
        <v>32</v>
      </c>
      <c r="O8" s="35" t="s">
        <v>31</v>
      </c>
      <c r="Q8" s="35" t="s">
        <v>24</v>
      </c>
      <c r="S8" s="35" t="s">
        <v>32</v>
      </c>
      <c r="T8" s="202"/>
      <c r="U8" s="202"/>
    </row>
    <row r="9" spans="1:21" s="8" customFormat="1" x14ac:dyDescent="0.65">
      <c r="A9" s="129" t="s">
        <v>127</v>
      </c>
      <c r="C9" s="129" t="s">
        <v>140</v>
      </c>
      <c r="D9" s="38"/>
      <c r="E9" s="134"/>
      <c r="F9" s="39"/>
      <c r="G9" s="134"/>
      <c r="H9" s="39"/>
      <c r="I9" s="186">
        <v>0</v>
      </c>
      <c r="J9" s="134"/>
      <c r="K9" s="189">
        <v>0</v>
      </c>
      <c r="L9" s="134"/>
      <c r="M9" s="189">
        <f>I9+K9</f>
        <v>0</v>
      </c>
      <c r="N9" s="134"/>
      <c r="O9" s="134"/>
      <c r="P9" s="134"/>
      <c r="Q9" s="21">
        <v>0</v>
      </c>
      <c r="R9" s="134"/>
      <c r="S9" s="134">
        <f>O9+Q9</f>
        <v>0</v>
      </c>
      <c r="T9" s="21"/>
      <c r="U9" s="84"/>
    </row>
    <row r="10" spans="1:21" s="8" customFormat="1" x14ac:dyDescent="0.65">
      <c r="A10" s="129" t="s">
        <v>85</v>
      </c>
      <c r="B10" s="1"/>
      <c r="C10" s="129" t="s">
        <v>113</v>
      </c>
      <c r="D10" s="5"/>
      <c r="E10" s="134"/>
      <c r="F10" s="21"/>
      <c r="G10" s="134"/>
      <c r="H10" s="21"/>
      <c r="I10" s="186">
        <v>0</v>
      </c>
      <c r="J10" s="134"/>
      <c r="K10" s="189">
        <v>0</v>
      </c>
      <c r="L10" s="134"/>
      <c r="M10" s="189">
        <f t="shared" ref="M10:M28" si="0">I10+K10</f>
        <v>0</v>
      </c>
      <c r="N10" s="134"/>
      <c r="O10" s="134"/>
      <c r="P10" s="134"/>
      <c r="Q10" s="21">
        <v>0</v>
      </c>
      <c r="R10" s="134"/>
      <c r="S10" s="134">
        <f t="shared" ref="S10:S28" si="1">O10+Q10</f>
        <v>0</v>
      </c>
      <c r="T10" s="21"/>
      <c r="U10" s="84"/>
    </row>
    <row r="11" spans="1:21" s="8" customFormat="1" x14ac:dyDescent="0.65">
      <c r="A11" s="129" t="s">
        <v>78</v>
      </c>
      <c r="B11" s="1"/>
      <c r="C11" s="129" t="s">
        <v>114</v>
      </c>
      <c r="D11" s="5"/>
      <c r="E11" s="134"/>
      <c r="F11" s="1"/>
      <c r="G11" s="134"/>
      <c r="H11" s="1"/>
      <c r="I11" s="186">
        <v>0</v>
      </c>
      <c r="J11" s="134"/>
      <c r="K11" s="189">
        <v>0</v>
      </c>
      <c r="L11" s="134"/>
      <c r="M11" s="189">
        <f t="shared" si="0"/>
        <v>0</v>
      </c>
      <c r="N11" s="134"/>
      <c r="O11" s="134"/>
      <c r="P11" s="134"/>
      <c r="Q11" s="21">
        <v>0</v>
      </c>
      <c r="R11" s="134"/>
      <c r="S11" s="134">
        <f t="shared" si="1"/>
        <v>0</v>
      </c>
      <c r="T11" s="21"/>
      <c r="U11" s="84"/>
    </row>
    <row r="12" spans="1:21" s="8" customFormat="1" x14ac:dyDescent="0.65">
      <c r="A12" s="129" t="s">
        <v>86</v>
      </c>
      <c r="B12" s="1"/>
      <c r="C12" s="129" t="s">
        <v>103</v>
      </c>
      <c r="D12" s="5"/>
      <c r="E12" s="134"/>
      <c r="F12" s="1"/>
      <c r="G12" s="134"/>
      <c r="H12" s="1"/>
      <c r="I12" s="186">
        <v>0</v>
      </c>
      <c r="J12" s="134"/>
      <c r="K12" s="189">
        <v>0</v>
      </c>
      <c r="L12" s="134"/>
      <c r="M12" s="189">
        <f t="shared" si="0"/>
        <v>0</v>
      </c>
      <c r="N12" s="134"/>
      <c r="O12" s="134"/>
      <c r="P12" s="134"/>
      <c r="Q12" s="21">
        <v>0</v>
      </c>
      <c r="R12" s="134"/>
      <c r="S12" s="134">
        <f t="shared" si="1"/>
        <v>0</v>
      </c>
      <c r="T12" s="21"/>
      <c r="U12" s="84"/>
    </row>
    <row r="13" spans="1:21" s="8" customFormat="1" x14ac:dyDescent="0.65">
      <c r="A13" s="129" t="s">
        <v>96</v>
      </c>
      <c r="B13" s="1"/>
      <c r="C13" s="129" t="s">
        <v>124</v>
      </c>
      <c r="D13" s="5"/>
      <c r="E13" s="134"/>
      <c r="F13" s="1"/>
      <c r="G13" s="134"/>
      <c r="H13" s="1"/>
      <c r="I13" s="186">
        <v>0</v>
      </c>
      <c r="J13" s="134"/>
      <c r="K13" s="189">
        <v>0</v>
      </c>
      <c r="L13" s="134"/>
      <c r="M13" s="189">
        <f t="shared" si="0"/>
        <v>0</v>
      </c>
      <c r="N13" s="134"/>
      <c r="O13" s="134"/>
      <c r="P13" s="134"/>
      <c r="Q13" s="21">
        <v>0</v>
      </c>
      <c r="R13" s="134"/>
      <c r="S13" s="134">
        <f t="shared" si="1"/>
        <v>0</v>
      </c>
      <c r="T13" s="21"/>
      <c r="U13" s="84"/>
    </row>
    <row r="14" spans="1:21" s="8" customFormat="1" x14ac:dyDescent="0.65">
      <c r="A14" s="129" t="s">
        <v>98</v>
      </c>
      <c r="B14" s="1"/>
      <c r="C14" s="129" t="s">
        <v>115</v>
      </c>
      <c r="D14" s="5"/>
      <c r="E14" s="134"/>
      <c r="F14" s="1"/>
      <c r="G14" s="134"/>
      <c r="H14" s="1"/>
      <c r="J14" s="134"/>
      <c r="L14" s="134"/>
      <c r="M14" s="189">
        <f t="shared" si="0"/>
        <v>0</v>
      </c>
      <c r="N14" s="134"/>
      <c r="O14" s="134"/>
      <c r="P14" s="134"/>
      <c r="Q14" s="21">
        <v>0</v>
      </c>
      <c r="R14" s="134"/>
      <c r="S14" s="134">
        <f t="shared" si="1"/>
        <v>0</v>
      </c>
      <c r="T14" s="21"/>
      <c r="U14" s="84"/>
    </row>
    <row r="15" spans="1:21" s="8" customFormat="1" x14ac:dyDescent="0.65">
      <c r="A15" s="129" t="s">
        <v>98</v>
      </c>
      <c r="B15" s="1"/>
      <c r="C15" s="129" t="s">
        <v>145</v>
      </c>
      <c r="D15" s="5"/>
      <c r="E15" s="134"/>
      <c r="F15" s="1"/>
      <c r="G15" s="134"/>
      <c r="H15" s="1"/>
      <c r="I15" s="186">
        <v>0</v>
      </c>
      <c r="J15" s="134"/>
      <c r="K15" s="189">
        <v>0</v>
      </c>
      <c r="L15" s="134"/>
      <c r="M15" s="189">
        <f t="shared" si="0"/>
        <v>0</v>
      </c>
      <c r="N15" s="134"/>
      <c r="O15" s="134"/>
      <c r="P15" s="134"/>
      <c r="Q15" s="21"/>
      <c r="R15" s="134"/>
      <c r="S15" s="134">
        <f t="shared" si="1"/>
        <v>0</v>
      </c>
      <c r="T15" s="21"/>
      <c r="U15" s="84"/>
    </row>
    <row r="16" spans="1:21" s="8" customFormat="1" x14ac:dyDescent="0.65">
      <c r="A16" s="129" t="s">
        <v>151</v>
      </c>
      <c r="B16" s="1"/>
      <c r="C16" s="129" t="s">
        <v>166</v>
      </c>
      <c r="D16" s="5"/>
      <c r="E16" s="134">
        <v>1500000</v>
      </c>
      <c r="F16" s="1"/>
      <c r="G16" s="134">
        <v>2600</v>
      </c>
      <c r="H16" s="1"/>
      <c r="I16" s="186">
        <v>3900000000</v>
      </c>
      <c r="J16" s="134"/>
      <c r="K16" s="189">
        <v>-275556970</v>
      </c>
      <c r="L16" s="134"/>
      <c r="M16" s="189">
        <f t="shared" si="0"/>
        <v>3624443030</v>
      </c>
      <c r="N16" s="134"/>
      <c r="O16" s="134">
        <v>3900000000</v>
      </c>
      <c r="P16" s="134"/>
      <c r="Q16" s="21">
        <v>-275556970</v>
      </c>
      <c r="R16" s="134"/>
      <c r="S16" s="134">
        <f>O16+Q16</f>
        <v>3624443030</v>
      </c>
      <c r="T16" s="21"/>
      <c r="U16" s="84"/>
    </row>
    <row r="17" spans="1:23" s="8" customFormat="1" x14ac:dyDescent="0.65">
      <c r="A17" s="129" t="s">
        <v>66</v>
      </c>
      <c r="B17" s="1"/>
      <c r="C17" s="129" t="s">
        <v>116</v>
      </c>
      <c r="D17" s="5"/>
      <c r="E17" s="134"/>
      <c r="F17" s="1"/>
      <c r="G17" s="134"/>
      <c r="H17" s="1"/>
      <c r="I17" s="186">
        <v>0</v>
      </c>
      <c r="J17" s="134"/>
      <c r="K17" s="189">
        <v>0</v>
      </c>
      <c r="L17" s="134"/>
      <c r="M17" s="189">
        <f t="shared" si="0"/>
        <v>0</v>
      </c>
      <c r="N17" s="134"/>
      <c r="O17" s="134"/>
      <c r="P17" s="134"/>
      <c r="Q17" s="21">
        <v>0</v>
      </c>
      <c r="R17" s="134"/>
      <c r="S17" s="134">
        <f t="shared" si="1"/>
        <v>0</v>
      </c>
      <c r="T17" s="21"/>
      <c r="U17" s="84"/>
    </row>
    <row r="18" spans="1:23" s="8" customFormat="1" x14ac:dyDescent="0.65">
      <c r="A18" s="129" t="s">
        <v>150</v>
      </c>
      <c r="B18" s="1"/>
      <c r="C18" s="129" t="s">
        <v>167</v>
      </c>
      <c r="D18" s="5"/>
      <c r="E18" s="134">
        <v>1200000</v>
      </c>
      <c r="F18" s="1"/>
      <c r="G18" s="134">
        <v>60</v>
      </c>
      <c r="H18" s="1"/>
      <c r="I18" s="186">
        <v>72000000</v>
      </c>
      <c r="J18" s="134"/>
      <c r="K18" s="189">
        <v>-4180645</v>
      </c>
      <c r="L18" s="134"/>
      <c r="M18" s="189">
        <f t="shared" si="0"/>
        <v>67819355</v>
      </c>
      <c r="N18" s="134"/>
      <c r="O18" s="134">
        <v>72000000</v>
      </c>
      <c r="P18" s="134"/>
      <c r="Q18" s="21">
        <v>-4180645</v>
      </c>
      <c r="R18" s="134"/>
      <c r="S18" s="134">
        <f t="shared" si="1"/>
        <v>67819355</v>
      </c>
      <c r="T18" s="21"/>
      <c r="U18" s="84"/>
    </row>
    <row r="19" spans="1:23" s="8" customFormat="1" x14ac:dyDescent="0.65">
      <c r="A19" s="129" t="s">
        <v>67</v>
      </c>
      <c r="B19" s="1"/>
      <c r="C19" s="129" t="s">
        <v>158</v>
      </c>
      <c r="D19" s="5"/>
      <c r="E19" s="134">
        <v>30000000</v>
      </c>
      <c r="F19" s="1"/>
      <c r="G19" s="134">
        <v>300</v>
      </c>
      <c r="H19" s="1"/>
      <c r="I19" s="186">
        <v>9000000000</v>
      </c>
      <c r="J19" s="134"/>
      <c r="K19" s="189">
        <v>-1224852071</v>
      </c>
      <c r="L19" s="134"/>
      <c r="M19" s="189">
        <f t="shared" si="0"/>
        <v>7775147929</v>
      </c>
      <c r="N19" s="134"/>
      <c r="O19" s="134">
        <v>9000000000</v>
      </c>
      <c r="P19" s="134"/>
      <c r="Q19" s="21">
        <v>-1224852071</v>
      </c>
      <c r="R19" s="134"/>
      <c r="S19" s="134">
        <f t="shared" si="1"/>
        <v>7775147929</v>
      </c>
      <c r="T19" s="21"/>
      <c r="U19" s="84"/>
    </row>
    <row r="20" spans="1:23" s="8" customFormat="1" x14ac:dyDescent="0.65">
      <c r="A20" s="129" t="s">
        <v>64</v>
      </c>
      <c r="B20" s="1"/>
      <c r="C20" s="129" t="s">
        <v>117</v>
      </c>
      <c r="D20" s="5"/>
      <c r="E20" s="134"/>
      <c r="F20" s="1"/>
      <c r="G20" s="134"/>
      <c r="H20" s="1"/>
      <c r="I20" s="186">
        <v>0</v>
      </c>
      <c r="J20" s="3" t="e">
        <f>SUM(#REF!)</f>
        <v>#REF!</v>
      </c>
      <c r="K20" s="189">
        <v>0</v>
      </c>
      <c r="L20" s="3" t="e">
        <f>SUM(#REF!)</f>
        <v>#REF!</v>
      </c>
      <c r="M20" s="189">
        <f t="shared" si="0"/>
        <v>0</v>
      </c>
      <c r="N20" s="3" t="e">
        <f>SUM(#REF!)</f>
        <v>#REF!</v>
      </c>
      <c r="O20" s="134"/>
      <c r="P20" s="134" t="e">
        <f>SUM(#REF!)</f>
        <v>#REF!</v>
      </c>
      <c r="Q20" s="21">
        <v>0</v>
      </c>
      <c r="R20" s="3" t="e">
        <f>SUM(#REF!)</f>
        <v>#REF!</v>
      </c>
      <c r="S20" s="134">
        <f t="shared" si="1"/>
        <v>0</v>
      </c>
      <c r="T20" s="21"/>
      <c r="U20" s="84"/>
    </row>
    <row r="21" spans="1:23" s="8" customFormat="1" x14ac:dyDescent="0.65">
      <c r="A21" s="129" t="s">
        <v>88</v>
      </c>
      <c r="B21" s="1"/>
      <c r="C21" s="129" t="s">
        <v>137</v>
      </c>
      <c r="D21" s="5"/>
      <c r="E21" s="134"/>
      <c r="F21" s="1"/>
      <c r="G21" s="134"/>
      <c r="H21" s="1"/>
      <c r="I21" s="186">
        <v>0</v>
      </c>
      <c r="J21" s="1"/>
      <c r="K21" s="189">
        <v>0</v>
      </c>
      <c r="L21" s="1"/>
      <c r="M21" s="189">
        <f t="shared" si="0"/>
        <v>0</v>
      </c>
      <c r="N21" s="1"/>
      <c r="O21" s="134"/>
      <c r="P21" s="134"/>
      <c r="Q21" s="21">
        <v>0</v>
      </c>
      <c r="R21" s="1"/>
      <c r="S21" s="134">
        <f t="shared" si="1"/>
        <v>0</v>
      </c>
      <c r="T21" s="21"/>
      <c r="U21" s="84"/>
    </row>
    <row r="22" spans="1:23" s="8" customFormat="1" x14ac:dyDescent="0.65">
      <c r="A22" s="129" t="s">
        <v>73</v>
      </c>
      <c r="B22" s="1"/>
      <c r="C22" s="129" t="s">
        <v>125</v>
      </c>
      <c r="D22" s="5"/>
      <c r="E22" s="134"/>
      <c r="F22" s="1"/>
      <c r="G22" s="134"/>
      <c r="H22" s="1"/>
      <c r="I22" s="186">
        <v>0</v>
      </c>
      <c r="J22" s="1"/>
      <c r="K22" s="189">
        <v>0</v>
      </c>
      <c r="L22" s="1"/>
      <c r="M22" s="189">
        <f t="shared" si="0"/>
        <v>0</v>
      </c>
      <c r="N22" s="1"/>
      <c r="O22" s="134"/>
      <c r="P22" s="134"/>
      <c r="Q22" s="21">
        <v>0</v>
      </c>
      <c r="R22" s="1"/>
      <c r="S22" s="134">
        <f t="shared" si="1"/>
        <v>0</v>
      </c>
      <c r="T22" s="21"/>
      <c r="U22" s="84"/>
    </row>
    <row r="23" spans="1:23" s="8" customFormat="1" x14ac:dyDescent="0.65">
      <c r="A23" s="129" t="s">
        <v>77</v>
      </c>
      <c r="B23" s="1"/>
      <c r="C23" s="129" t="s">
        <v>114</v>
      </c>
      <c r="D23" s="5"/>
      <c r="E23" s="134"/>
      <c r="F23" s="1"/>
      <c r="G23" s="134"/>
      <c r="H23" s="1"/>
      <c r="I23" s="186">
        <v>0</v>
      </c>
      <c r="K23" s="189">
        <v>0</v>
      </c>
      <c r="M23" s="189">
        <f t="shared" si="0"/>
        <v>0</v>
      </c>
      <c r="O23" s="134"/>
      <c r="Q23" s="21">
        <v>0</v>
      </c>
      <c r="S23" s="134">
        <f t="shared" si="1"/>
        <v>0</v>
      </c>
      <c r="T23" s="21"/>
      <c r="U23" s="84"/>
    </row>
    <row r="24" spans="1:23" s="8" customFormat="1" x14ac:dyDescent="0.65">
      <c r="A24" s="129" t="s">
        <v>99</v>
      </c>
      <c r="C24" s="129" t="s">
        <v>118</v>
      </c>
      <c r="E24" s="134"/>
      <c r="G24" s="134"/>
      <c r="I24" s="186">
        <v>0</v>
      </c>
      <c r="K24" s="189">
        <v>0</v>
      </c>
      <c r="M24" s="189">
        <f t="shared" si="0"/>
        <v>0</v>
      </c>
      <c r="O24" s="134"/>
      <c r="Q24" s="21">
        <v>0</v>
      </c>
      <c r="S24" s="134">
        <f t="shared" si="1"/>
        <v>0</v>
      </c>
      <c r="T24" s="21"/>
      <c r="U24" s="84"/>
    </row>
    <row r="25" spans="1:23" x14ac:dyDescent="0.65">
      <c r="A25" s="129" t="s">
        <v>100</v>
      </c>
      <c r="C25" s="129" t="s">
        <v>132</v>
      </c>
      <c r="E25" s="134"/>
      <c r="G25" s="134"/>
      <c r="I25" s="186">
        <v>0</v>
      </c>
      <c r="K25" s="189">
        <v>0</v>
      </c>
      <c r="M25" s="189">
        <f t="shared" si="0"/>
        <v>0</v>
      </c>
      <c r="O25" s="134"/>
      <c r="Q25" s="21">
        <v>0</v>
      </c>
      <c r="S25" s="134">
        <f t="shared" si="1"/>
        <v>0</v>
      </c>
      <c r="T25" s="21"/>
      <c r="U25" s="84"/>
      <c r="W25" s="8"/>
    </row>
    <row r="26" spans="1:23" x14ac:dyDescent="0.65">
      <c r="A26" s="129" t="s">
        <v>139</v>
      </c>
      <c r="C26" s="129" t="s">
        <v>142</v>
      </c>
      <c r="E26" s="134"/>
      <c r="G26" s="134"/>
      <c r="I26" s="186">
        <v>0</v>
      </c>
      <c r="K26" s="189">
        <v>0</v>
      </c>
      <c r="M26" s="189">
        <f t="shared" si="0"/>
        <v>0</v>
      </c>
      <c r="O26" s="134"/>
      <c r="Q26" s="21">
        <v>0</v>
      </c>
      <c r="S26" s="134">
        <f t="shared" si="1"/>
        <v>0</v>
      </c>
      <c r="T26" s="21"/>
      <c r="U26" s="84"/>
      <c r="W26" s="8"/>
    </row>
    <row r="27" spans="1:23" x14ac:dyDescent="0.65">
      <c r="A27" s="129" t="s">
        <v>97</v>
      </c>
      <c r="C27" s="129" t="s">
        <v>138</v>
      </c>
      <c r="E27" s="134"/>
      <c r="G27" s="134"/>
      <c r="I27" s="186">
        <v>0</v>
      </c>
      <c r="K27" s="189">
        <v>0</v>
      </c>
      <c r="M27" s="189">
        <f t="shared" si="0"/>
        <v>0</v>
      </c>
      <c r="O27" s="134"/>
      <c r="Q27" s="21">
        <v>0</v>
      </c>
      <c r="S27" s="134">
        <f t="shared" si="1"/>
        <v>0</v>
      </c>
      <c r="T27" s="21"/>
      <c r="U27" s="84"/>
      <c r="W27" s="8"/>
    </row>
    <row r="28" spans="1:23" x14ac:dyDescent="0.65">
      <c r="A28" s="129" t="s">
        <v>147</v>
      </c>
      <c r="C28" s="129" t="s">
        <v>146</v>
      </c>
      <c r="E28" s="134"/>
      <c r="G28" s="134"/>
      <c r="I28" s="186">
        <v>0</v>
      </c>
      <c r="K28" s="189">
        <v>0</v>
      </c>
      <c r="M28" s="189">
        <f t="shared" si="0"/>
        <v>0</v>
      </c>
      <c r="O28" s="134"/>
      <c r="Q28" s="21">
        <v>0</v>
      </c>
      <c r="S28" s="134">
        <f t="shared" si="1"/>
        <v>0</v>
      </c>
      <c r="T28" s="21"/>
      <c r="U28" s="84"/>
      <c r="W28" s="8"/>
    </row>
    <row r="29" spans="1:23" ht="30.75" thickBot="1" x14ac:dyDescent="0.7">
      <c r="A29" s="117" t="s">
        <v>48</v>
      </c>
      <c r="I29" s="29">
        <f>SUM(I9:I28)</f>
        <v>12972000000</v>
      </c>
      <c r="J29" s="29" t="e">
        <f t="shared" ref="J29" si="2">SUM(J9:J28)</f>
        <v>#REF!</v>
      </c>
      <c r="K29" s="29">
        <f>SUM(K9:K28)</f>
        <v>-1504589686</v>
      </c>
      <c r="L29" s="29" t="e">
        <f>SUM(L9:L28)</f>
        <v>#REF!</v>
      </c>
      <c r="M29" s="29">
        <f>SUM(M9:M28)</f>
        <v>11467410314</v>
      </c>
      <c r="N29" s="29" t="e">
        <f>SUM(N9:N27)</f>
        <v>#REF!</v>
      </c>
      <c r="O29" s="29">
        <f>SUM(O9:O28)</f>
        <v>12972000000</v>
      </c>
      <c r="P29" s="29" t="e">
        <f>SUM(P9:P27)</f>
        <v>#REF!</v>
      </c>
      <c r="Q29" s="29">
        <f>SUM(Q9:Q28)</f>
        <v>-1504589686</v>
      </c>
      <c r="R29" s="29" t="e">
        <f>SUM(R9:R27)</f>
        <v>#REF!</v>
      </c>
      <c r="S29" s="29">
        <f>SUM(S9:S28)</f>
        <v>11467410314</v>
      </c>
      <c r="T29" s="1"/>
    </row>
    <row r="30" spans="1:23" s="81" customFormat="1" ht="41.25" thickTop="1" x14ac:dyDescent="0.95">
      <c r="C30" s="133"/>
      <c r="D30" s="133"/>
      <c r="E30" s="133"/>
      <c r="I30" s="187"/>
      <c r="J30" s="43"/>
      <c r="K30" s="43"/>
      <c r="L30" s="43"/>
      <c r="M30" s="43"/>
      <c r="O30" s="43"/>
      <c r="P30" s="50"/>
      <c r="Q30" s="43"/>
      <c r="R30" s="50"/>
      <c r="S30" s="43"/>
    </row>
    <row r="31" spans="1:23" x14ac:dyDescent="0.65">
      <c r="A31" s="129"/>
      <c r="C31" s="129"/>
      <c r="K31" s="3"/>
      <c r="O31" s="3"/>
      <c r="Q31" s="3"/>
      <c r="T31" s="1"/>
    </row>
    <row r="32" spans="1:23" x14ac:dyDescent="0.65">
      <c r="A32" s="129"/>
      <c r="C32" s="129"/>
      <c r="K32" s="21"/>
      <c r="O32" s="21"/>
      <c r="Q32" s="21"/>
      <c r="T32" s="1"/>
    </row>
    <row r="33" spans="1:20" x14ac:dyDescent="0.65">
      <c r="T33" s="1"/>
    </row>
    <row r="34" spans="1:20" x14ac:dyDescent="0.65">
      <c r="K34" s="3"/>
      <c r="O34" s="3"/>
      <c r="Q34" s="3"/>
      <c r="T34" s="1"/>
    </row>
    <row r="35" spans="1:20" x14ac:dyDescent="0.65">
      <c r="K35" s="21"/>
      <c r="O35" s="21"/>
      <c r="Q35" s="21"/>
      <c r="T35" s="1"/>
    </row>
    <row r="36" spans="1:20" x14ac:dyDescent="0.65">
      <c r="A36" s="129"/>
      <c r="T36" s="1"/>
    </row>
    <row r="37" spans="1:20" x14ac:dyDescent="0.65">
      <c r="T37" s="1"/>
    </row>
    <row r="38" spans="1:20" x14ac:dyDescent="0.65">
      <c r="T38" s="1"/>
    </row>
  </sheetData>
  <mergeCells count="8">
    <mergeCell ref="A2:S2"/>
    <mergeCell ref="A3:S3"/>
    <mergeCell ref="A4:S4"/>
    <mergeCell ref="A7:A8"/>
    <mergeCell ref="C7:G7"/>
    <mergeCell ref="O7:S7"/>
    <mergeCell ref="I7:M7"/>
    <mergeCell ref="A6:O6"/>
  </mergeCells>
  <pageMargins left="0.7" right="0.7" top="0.75" bottom="0.75" header="0.3" footer="0.3"/>
  <pageSetup paperSize="9" scale="4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702BA-E4FF-4BE4-8C6E-6C2D7B2EB78D}">
  <dimension ref="A2:T37"/>
  <sheetViews>
    <sheetView rightToLeft="1" view="pageBreakPreview" zoomScale="70" zoomScaleNormal="100" zoomScaleSheetLayoutView="70" workbookViewId="0">
      <selection activeCell="I8" sqref="I8"/>
    </sheetView>
  </sheetViews>
  <sheetFormatPr defaultColWidth="9.140625" defaultRowHeight="27.75" x14ac:dyDescent="0.65"/>
  <cols>
    <col min="1" max="1" width="42" style="1" bestFit="1" customWidth="1"/>
    <col min="2" max="2" width="1" style="1" customWidth="1"/>
    <col min="3" max="3" width="28.140625" style="1" customWidth="1"/>
    <col min="4" max="4" width="1" style="1" customWidth="1"/>
    <col min="5" max="5" width="15.85546875" style="1" bestFit="1" customWidth="1"/>
    <col min="6" max="6" width="1" style="1" customWidth="1"/>
    <col min="7" max="7" width="24.7109375" style="1" bestFit="1" customWidth="1"/>
    <col min="8" max="8" width="1" style="1" customWidth="1"/>
    <col min="9" max="9" width="27" style="1" bestFit="1" customWidth="1"/>
    <col min="10" max="10" width="1" style="1" customWidth="1"/>
    <col min="11" max="11" width="15.85546875" style="1" bestFit="1" customWidth="1"/>
    <col min="12" max="12" width="1" style="1" customWidth="1"/>
    <col min="13" max="13" width="25.42578125" style="1" bestFit="1" customWidth="1"/>
    <col min="14" max="14" width="1" style="1" customWidth="1"/>
    <col min="15" max="15" width="13.85546875" style="1" bestFit="1" customWidth="1"/>
    <col min="16" max="16" width="11.140625" style="1" bestFit="1" customWidth="1"/>
    <col min="17" max="17" width="11.5703125" style="1" bestFit="1" customWidth="1"/>
    <col min="18" max="18" width="9.140625" style="1"/>
    <col min="19" max="19" width="11.140625" style="1" bestFit="1" customWidth="1"/>
    <col min="20" max="16384" width="9.140625" style="1"/>
  </cols>
  <sheetData>
    <row r="2" spans="1:20" ht="30" x14ac:dyDescent="0.65">
      <c r="A2" s="277" t="s">
        <v>51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</row>
    <row r="3" spans="1:20" ht="30" x14ac:dyDescent="0.65">
      <c r="A3" s="277" t="s">
        <v>18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</row>
    <row r="4" spans="1:20" ht="30" x14ac:dyDescent="0.65">
      <c r="A4" s="277" t="str">
        <f>'جمع درآمدها'!A4:I4</f>
        <v>برای ماه منتهی به 1404/02/31</v>
      </c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</row>
    <row r="5" spans="1:20" ht="30" x14ac:dyDescent="0.65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</row>
    <row r="6" spans="1:20" ht="36" x14ac:dyDescent="0.65">
      <c r="A6" s="290" t="s">
        <v>109</v>
      </c>
      <c r="B6" s="290"/>
      <c r="C6" s="290"/>
    </row>
    <row r="7" spans="1:20" ht="30.75" thickBot="1" x14ac:dyDescent="0.7">
      <c r="A7" s="277" t="s">
        <v>19</v>
      </c>
      <c r="B7" s="277"/>
      <c r="C7" s="277" t="s">
        <v>160</v>
      </c>
      <c r="D7" s="277"/>
      <c r="E7" s="277"/>
      <c r="F7" s="277"/>
      <c r="G7" s="277"/>
      <c r="I7" s="288" t="s">
        <v>161</v>
      </c>
      <c r="J7" s="288" t="s">
        <v>21</v>
      </c>
      <c r="K7" s="288" t="s">
        <v>21</v>
      </c>
      <c r="L7" s="288" t="s">
        <v>21</v>
      </c>
      <c r="M7" s="288" t="s">
        <v>21</v>
      </c>
    </row>
    <row r="8" spans="1:20" ht="30" x14ac:dyDescent="0.65">
      <c r="A8" s="78" t="s">
        <v>22</v>
      </c>
      <c r="C8" s="78" t="s">
        <v>23</v>
      </c>
      <c r="E8" s="78" t="s">
        <v>24</v>
      </c>
      <c r="G8" s="78" t="s">
        <v>25</v>
      </c>
      <c r="I8" s="78" t="s">
        <v>23</v>
      </c>
      <c r="K8" s="78" t="s">
        <v>24</v>
      </c>
      <c r="M8" s="78" t="s">
        <v>25</v>
      </c>
    </row>
    <row r="9" spans="1:20" ht="30" x14ac:dyDescent="0.65">
      <c r="A9" s="117" t="s">
        <v>110</v>
      </c>
      <c r="C9" s="17">
        <v>0</v>
      </c>
      <c r="E9" s="17">
        <v>0</v>
      </c>
      <c r="F9" s="17"/>
      <c r="G9" s="17">
        <f>C9-E9</f>
        <v>0</v>
      </c>
      <c r="H9" s="17"/>
      <c r="I9" s="17">
        <v>0</v>
      </c>
      <c r="J9" s="17"/>
      <c r="K9" s="17">
        <v>0</v>
      </c>
      <c r="L9" s="17"/>
      <c r="M9" s="17">
        <f>I9-K9</f>
        <v>0</v>
      </c>
      <c r="O9" s="69"/>
      <c r="P9" s="69"/>
      <c r="Q9" s="3"/>
      <c r="S9" s="69"/>
      <c r="T9" s="3"/>
    </row>
    <row r="10" spans="1:20" ht="30.75" thickBot="1" x14ac:dyDescent="0.7">
      <c r="A10" s="34"/>
      <c r="C10" s="79">
        <f>SUM(C9:C9)</f>
        <v>0</v>
      </c>
      <c r="D10" s="29"/>
      <c r="E10" s="80">
        <f>SUM(E9:E9)</f>
        <v>0</v>
      </c>
      <c r="F10" s="79"/>
      <c r="G10" s="79">
        <f>SUM(G9:G9)</f>
        <v>0</v>
      </c>
      <c r="H10" s="79"/>
      <c r="I10" s="79">
        <f>SUM(I9:I9)</f>
        <v>0</v>
      </c>
      <c r="J10" s="79"/>
      <c r="K10" s="80">
        <f>SUM(K9:K9)</f>
        <v>0</v>
      </c>
      <c r="L10" s="79"/>
      <c r="M10" s="79">
        <f>SUM(M9:M9)</f>
        <v>0</v>
      </c>
    </row>
    <row r="11" spans="1:20" ht="28.5" thickTop="1" x14ac:dyDescent="0.65">
      <c r="C11" s="21"/>
      <c r="G11" s="37"/>
      <c r="I11" s="3"/>
      <c r="M11" s="3"/>
    </row>
    <row r="12" spans="1:20" x14ac:dyDescent="0.65">
      <c r="C12" s="77"/>
      <c r="G12" s="37"/>
      <c r="I12" s="77"/>
      <c r="M12" s="77"/>
    </row>
    <row r="13" spans="1:20" x14ac:dyDescent="0.65">
      <c r="G13" s="37"/>
      <c r="M13" s="77"/>
    </row>
    <row r="14" spans="1:20" x14ac:dyDescent="0.65">
      <c r="G14" s="37"/>
    </row>
    <row r="15" spans="1:20" x14ac:dyDescent="0.65">
      <c r="G15" s="37"/>
    </row>
    <row r="16" spans="1:20" x14ac:dyDescent="0.65">
      <c r="G16" s="37"/>
      <c r="M16" s="77"/>
    </row>
    <row r="17" spans="7:7" x14ac:dyDescent="0.65">
      <c r="G17" s="37"/>
    </row>
    <row r="18" spans="7:7" x14ac:dyDescent="0.65">
      <c r="G18" s="37"/>
    </row>
    <row r="19" spans="7:7" x14ac:dyDescent="0.65">
      <c r="G19" s="37"/>
    </row>
    <row r="20" spans="7:7" x14ac:dyDescent="0.65">
      <c r="G20" s="37"/>
    </row>
    <row r="21" spans="7:7" x14ac:dyDescent="0.65">
      <c r="G21" s="37"/>
    </row>
    <row r="22" spans="7:7" x14ac:dyDescent="0.65">
      <c r="G22" s="37"/>
    </row>
    <row r="23" spans="7:7" x14ac:dyDescent="0.65">
      <c r="G23" s="37"/>
    </row>
    <row r="24" spans="7:7" x14ac:dyDescent="0.65">
      <c r="G24" s="37"/>
    </row>
    <row r="25" spans="7:7" x14ac:dyDescent="0.65">
      <c r="G25" s="37"/>
    </row>
    <row r="26" spans="7:7" x14ac:dyDescent="0.65">
      <c r="G26" s="37"/>
    </row>
    <row r="27" spans="7:7" x14ac:dyDescent="0.65">
      <c r="G27" s="37"/>
    </row>
    <row r="28" spans="7:7" x14ac:dyDescent="0.65">
      <c r="G28" s="37"/>
    </row>
    <row r="29" spans="7:7" x14ac:dyDescent="0.65">
      <c r="G29" s="37"/>
    </row>
    <row r="30" spans="7:7" x14ac:dyDescent="0.65">
      <c r="G30" s="37"/>
    </row>
    <row r="31" spans="7:7" x14ac:dyDescent="0.65">
      <c r="G31" s="37"/>
    </row>
    <row r="32" spans="7:7" x14ac:dyDescent="0.65">
      <c r="G32" s="37"/>
    </row>
    <row r="33" spans="7:7" x14ac:dyDescent="0.65">
      <c r="G33" s="37"/>
    </row>
    <row r="34" spans="7:7" x14ac:dyDescent="0.65">
      <c r="G34" s="37"/>
    </row>
    <row r="35" spans="7:7" x14ac:dyDescent="0.65">
      <c r="G35" s="37"/>
    </row>
    <row r="36" spans="7:7" x14ac:dyDescent="0.65">
      <c r="G36" s="37"/>
    </row>
    <row r="37" spans="7:7" x14ac:dyDescent="0.65">
      <c r="G37" s="37"/>
    </row>
  </sheetData>
  <mergeCells count="7">
    <mergeCell ref="A2:M2"/>
    <mergeCell ref="A3:M3"/>
    <mergeCell ref="A4:M4"/>
    <mergeCell ref="A6:C6"/>
    <mergeCell ref="A7:B7"/>
    <mergeCell ref="C7:G7"/>
    <mergeCell ref="I7:M7"/>
  </mergeCells>
  <pageMargins left="0.7" right="0.7" top="0.75" bottom="0.75" header="0.3" footer="0.3"/>
  <pageSetup paperSize="9" scale="5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T42"/>
  <sheetViews>
    <sheetView rightToLeft="1" view="pageBreakPreview" zoomScale="80" zoomScaleNormal="100" zoomScaleSheetLayoutView="80" workbookViewId="0">
      <selection activeCell="M15" sqref="M15"/>
    </sheetView>
  </sheetViews>
  <sheetFormatPr defaultColWidth="9.140625" defaultRowHeight="27.75" x14ac:dyDescent="0.65"/>
  <cols>
    <col min="1" max="1" width="42" style="1" bestFit="1" customWidth="1"/>
    <col min="2" max="2" width="1" style="1" customWidth="1"/>
    <col min="3" max="3" width="28.140625" style="1" customWidth="1"/>
    <col min="4" max="4" width="1" style="1" customWidth="1"/>
    <col min="5" max="5" width="15.85546875" style="1" bestFit="1" customWidth="1"/>
    <col min="6" max="6" width="1" style="1" customWidth="1"/>
    <col min="7" max="7" width="24.7109375" style="1" bestFit="1" customWidth="1"/>
    <col min="8" max="8" width="1" style="1" customWidth="1"/>
    <col min="9" max="9" width="27" style="1" bestFit="1" customWidth="1"/>
    <col min="10" max="10" width="1" style="1" customWidth="1"/>
    <col min="11" max="11" width="15.85546875" style="1" bestFit="1" customWidth="1"/>
    <col min="12" max="12" width="1" style="1" customWidth="1"/>
    <col min="13" max="13" width="25.42578125" style="1" bestFit="1" customWidth="1"/>
    <col min="14" max="14" width="1" style="1" customWidth="1"/>
    <col min="15" max="15" width="13.85546875" style="1" bestFit="1" customWidth="1"/>
    <col min="16" max="16" width="25.5703125" style="1" customWidth="1"/>
    <col min="17" max="17" width="11.5703125" style="1" customWidth="1"/>
    <col min="18" max="18" width="25.5703125" style="1" customWidth="1"/>
    <col min="19" max="19" width="8.85546875" style="1" bestFit="1" customWidth="1"/>
    <col min="20" max="16384" width="9.140625" style="1"/>
  </cols>
  <sheetData>
    <row r="2" spans="1:20" ht="30" x14ac:dyDescent="0.65">
      <c r="A2" s="277" t="s">
        <v>51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</row>
    <row r="3" spans="1:20" ht="30" x14ac:dyDescent="0.65">
      <c r="A3" s="277" t="s">
        <v>18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</row>
    <row r="4" spans="1:20" ht="30" x14ac:dyDescent="0.65">
      <c r="A4" s="277" t="str">
        <f>'جمع درآمدها'!A4:I4</f>
        <v>برای ماه منتهی به 1404/02/31</v>
      </c>
      <c r="B4" s="277"/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</row>
    <row r="5" spans="1:20" ht="30" x14ac:dyDescent="0.65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</row>
    <row r="6" spans="1:20" ht="36" x14ac:dyDescent="0.65">
      <c r="A6" s="290" t="s">
        <v>57</v>
      </c>
      <c r="B6" s="290"/>
      <c r="C6" s="290"/>
    </row>
    <row r="7" spans="1:20" ht="30.75" thickBot="1" x14ac:dyDescent="0.7">
      <c r="A7" s="277" t="s">
        <v>19</v>
      </c>
      <c r="B7" s="277"/>
      <c r="C7" s="277" t="s">
        <v>160</v>
      </c>
      <c r="D7" s="277"/>
      <c r="E7" s="277"/>
      <c r="F7" s="277"/>
      <c r="G7" s="277"/>
      <c r="I7" s="288" t="s">
        <v>161</v>
      </c>
      <c r="J7" s="288" t="s">
        <v>21</v>
      </c>
      <c r="K7" s="288" t="s">
        <v>21</v>
      </c>
      <c r="L7" s="288" t="s">
        <v>21</v>
      </c>
      <c r="M7" s="288" t="s">
        <v>21</v>
      </c>
      <c r="P7" s="291"/>
      <c r="Q7" s="291"/>
      <c r="R7" s="269"/>
      <c r="S7" s="269"/>
    </row>
    <row r="8" spans="1:20" ht="30" x14ac:dyDescent="0.65">
      <c r="A8" s="78" t="s">
        <v>22</v>
      </c>
      <c r="C8" s="78" t="s">
        <v>23</v>
      </c>
      <c r="E8" s="78" t="s">
        <v>24</v>
      </c>
      <c r="G8" s="78" t="s">
        <v>25</v>
      </c>
      <c r="I8" s="78" t="s">
        <v>23</v>
      </c>
      <c r="K8" s="78" t="s">
        <v>24</v>
      </c>
      <c r="M8" s="78" t="s">
        <v>25</v>
      </c>
    </row>
    <row r="9" spans="1:20" ht="30" x14ac:dyDescent="0.75">
      <c r="A9" s="2" t="s">
        <v>49</v>
      </c>
      <c r="C9" s="17">
        <v>70873675</v>
      </c>
      <c r="E9" s="17">
        <v>0</v>
      </c>
      <c r="F9" s="17"/>
      <c r="G9" s="17">
        <f>C9+E9</f>
        <v>70873675</v>
      </c>
      <c r="H9" s="17"/>
      <c r="I9" s="17">
        <v>74077480</v>
      </c>
      <c r="J9" s="17"/>
      <c r="K9" s="17">
        <v>0</v>
      </c>
      <c r="L9" s="17"/>
      <c r="M9" s="17">
        <f>I9+K9</f>
        <v>74077480</v>
      </c>
      <c r="O9" s="69"/>
      <c r="P9" s="17"/>
      <c r="Q9" s="17"/>
      <c r="R9" s="3"/>
      <c r="S9" s="17"/>
      <c r="T9" s="3"/>
    </row>
    <row r="10" spans="1:20" ht="30" x14ac:dyDescent="0.75">
      <c r="A10" s="2" t="s">
        <v>75</v>
      </c>
      <c r="C10" s="17">
        <v>535998</v>
      </c>
      <c r="E10" s="17">
        <v>0</v>
      </c>
      <c r="F10" s="17"/>
      <c r="G10" s="17">
        <f t="shared" ref="G10:G13" si="0">C10+E10</f>
        <v>535998</v>
      </c>
      <c r="H10" s="17"/>
      <c r="I10" s="17">
        <v>1052785</v>
      </c>
      <c r="J10" s="17"/>
      <c r="K10" s="17">
        <v>0</v>
      </c>
      <c r="L10" s="17"/>
      <c r="M10" s="17">
        <f t="shared" ref="M10:M13" si="1">I10+K10</f>
        <v>1052785</v>
      </c>
      <c r="O10" s="69"/>
      <c r="P10" s="17"/>
      <c r="Q10" s="17"/>
      <c r="R10" s="3"/>
      <c r="S10" s="17"/>
      <c r="T10" s="3"/>
    </row>
    <row r="11" spans="1:20" ht="30" x14ac:dyDescent="0.75">
      <c r="A11" s="2" t="s">
        <v>82</v>
      </c>
      <c r="C11" s="17">
        <v>2235</v>
      </c>
      <c r="D11" s="1">
        <v>0</v>
      </c>
      <c r="E11" s="17">
        <v>0</v>
      </c>
      <c r="F11" s="17"/>
      <c r="G11" s="17">
        <f t="shared" si="0"/>
        <v>2235</v>
      </c>
      <c r="H11" s="17"/>
      <c r="I11" s="17">
        <v>6434</v>
      </c>
      <c r="J11" s="17"/>
      <c r="K11" s="17">
        <v>0</v>
      </c>
      <c r="L11" s="17"/>
      <c r="M11" s="17">
        <f t="shared" si="1"/>
        <v>6434</v>
      </c>
      <c r="O11" s="69"/>
      <c r="P11" s="17"/>
      <c r="Q11" s="17"/>
      <c r="R11" s="3"/>
      <c r="S11" s="17"/>
      <c r="T11" s="3"/>
    </row>
    <row r="12" spans="1:20" ht="30" x14ac:dyDescent="0.75">
      <c r="A12" s="2" t="s">
        <v>83</v>
      </c>
      <c r="C12" s="17">
        <v>0</v>
      </c>
      <c r="E12" s="17">
        <v>0</v>
      </c>
      <c r="F12" s="17"/>
      <c r="G12" s="17">
        <f t="shared" si="0"/>
        <v>0</v>
      </c>
      <c r="H12" s="17"/>
      <c r="I12" s="17">
        <v>4792</v>
      </c>
      <c r="J12" s="17"/>
      <c r="K12" s="17">
        <v>0</v>
      </c>
      <c r="L12" s="17"/>
      <c r="M12" s="17">
        <f t="shared" si="1"/>
        <v>4792</v>
      </c>
      <c r="O12" s="69"/>
      <c r="P12" s="17"/>
      <c r="Q12" s="17"/>
      <c r="R12" s="3"/>
      <c r="S12" s="17"/>
      <c r="T12" s="3"/>
    </row>
    <row r="13" spans="1:20" ht="30" x14ac:dyDescent="0.75">
      <c r="A13" s="2" t="s">
        <v>101</v>
      </c>
      <c r="C13" s="17">
        <v>11214</v>
      </c>
      <c r="E13" s="17">
        <v>0</v>
      </c>
      <c r="F13" s="17"/>
      <c r="G13" s="17">
        <f t="shared" si="0"/>
        <v>11214</v>
      </c>
      <c r="H13" s="17"/>
      <c r="I13" s="17">
        <v>19957</v>
      </c>
      <c r="J13" s="17"/>
      <c r="K13" s="17">
        <v>0</v>
      </c>
      <c r="L13" s="17"/>
      <c r="M13" s="17">
        <f t="shared" si="1"/>
        <v>19957</v>
      </c>
      <c r="O13" s="69"/>
      <c r="P13" s="17"/>
      <c r="Q13" s="17"/>
      <c r="R13" s="3"/>
      <c r="S13" s="17"/>
      <c r="T13" s="3"/>
    </row>
    <row r="14" spans="1:20" ht="30" x14ac:dyDescent="0.75">
      <c r="A14" s="2" t="s">
        <v>165</v>
      </c>
      <c r="C14" s="17">
        <v>42806</v>
      </c>
      <c r="E14" s="17"/>
      <c r="F14" s="17"/>
      <c r="G14" s="17"/>
      <c r="H14" s="17"/>
      <c r="I14" s="17">
        <v>42806</v>
      </c>
      <c r="J14" s="17"/>
      <c r="K14" s="17"/>
      <c r="L14" s="17"/>
      <c r="M14" s="17"/>
      <c r="O14" s="69"/>
      <c r="P14" s="17"/>
      <c r="Q14" s="17"/>
      <c r="R14" s="3"/>
      <c r="S14" s="17"/>
      <c r="T14" s="3"/>
    </row>
    <row r="15" spans="1:20" ht="30.75" thickBot="1" x14ac:dyDescent="0.7">
      <c r="A15" s="34"/>
      <c r="C15" s="79">
        <f>SUM(C9:C14)</f>
        <v>71465928</v>
      </c>
      <c r="D15" s="29"/>
      <c r="E15" s="80">
        <f>SUM(E9:E13)</f>
        <v>0</v>
      </c>
      <c r="F15" s="79"/>
      <c r="G15" s="79">
        <f>SUM(G9:G14)</f>
        <v>71423122</v>
      </c>
      <c r="H15" s="79"/>
      <c r="I15" s="79">
        <f>SUM(I9:I14)</f>
        <v>75204254</v>
      </c>
      <c r="J15" s="79"/>
      <c r="K15" s="80">
        <f>SUM(K9:K13)</f>
        <v>0</v>
      </c>
      <c r="L15" s="79"/>
      <c r="M15" s="79">
        <f>SUM(M9:M14)</f>
        <v>75161448</v>
      </c>
    </row>
    <row r="16" spans="1:20" ht="28.5" thickTop="1" x14ac:dyDescent="0.65">
      <c r="C16" s="3"/>
      <c r="I16" s="3"/>
    </row>
    <row r="17" spans="3:9" x14ac:dyDescent="0.65">
      <c r="C17" s="77"/>
      <c r="I17" s="77"/>
    </row>
    <row r="23" spans="3:9" x14ac:dyDescent="0.65">
      <c r="G23" s="37"/>
    </row>
    <row r="24" spans="3:9" x14ac:dyDescent="0.65">
      <c r="C24" s="3"/>
      <c r="G24" s="37"/>
      <c r="I24" s="3"/>
    </row>
    <row r="25" spans="3:9" x14ac:dyDescent="0.65">
      <c r="C25" s="77"/>
      <c r="G25" s="37"/>
      <c r="I25" s="77"/>
    </row>
    <row r="26" spans="3:9" x14ac:dyDescent="0.65">
      <c r="G26" s="37"/>
    </row>
    <row r="27" spans="3:9" x14ac:dyDescent="0.65">
      <c r="G27" s="37"/>
    </row>
    <row r="28" spans="3:9" x14ac:dyDescent="0.65">
      <c r="G28" s="37"/>
    </row>
    <row r="29" spans="3:9" x14ac:dyDescent="0.65">
      <c r="G29" s="37"/>
    </row>
    <row r="30" spans="3:9" x14ac:dyDescent="0.65">
      <c r="G30" s="37"/>
    </row>
    <row r="31" spans="3:9" x14ac:dyDescent="0.65">
      <c r="G31" s="37"/>
    </row>
    <row r="32" spans="3:9" x14ac:dyDescent="0.65">
      <c r="G32" s="37"/>
    </row>
    <row r="33" spans="7:7" x14ac:dyDescent="0.65">
      <c r="G33" s="37"/>
    </row>
    <row r="34" spans="7:7" x14ac:dyDescent="0.65">
      <c r="G34" s="37"/>
    </row>
    <row r="35" spans="7:7" x14ac:dyDescent="0.65">
      <c r="G35" s="37"/>
    </row>
    <row r="36" spans="7:7" x14ac:dyDescent="0.65">
      <c r="G36" s="37"/>
    </row>
    <row r="37" spans="7:7" x14ac:dyDescent="0.65">
      <c r="G37" s="37"/>
    </row>
    <row r="38" spans="7:7" x14ac:dyDescent="0.65">
      <c r="G38" s="37"/>
    </row>
    <row r="39" spans="7:7" x14ac:dyDescent="0.65">
      <c r="G39" s="37"/>
    </row>
    <row r="40" spans="7:7" x14ac:dyDescent="0.65">
      <c r="G40" s="37"/>
    </row>
    <row r="41" spans="7:7" x14ac:dyDescent="0.65">
      <c r="G41" s="37"/>
    </row>
    <row r="42" spans="7:7" x14ac:dyDescent="0.65">
      <c r="G42" s="37"/>
    </row>
  </sheetData>
  <mergeCells count="9">
    <mergeCell ref="P7:Q7"/>
    <mergeCell ref="R7:S7"/>
    <mergeCell ref="A6:C6"/>
    <mergeCell ref="A2:M2"/>
    <mergeCell ref="A3:M3"/>
    <mergeCell ref="A4:M4"/>
    <mergeCell ref="I7:M7"/>
    <mergeCell ref="C7:G7"/>
    <mergeCell ref="A7:B7"/>
  </mergeCells>
  <pageMargins left="0.7" right="0.7" top="0.75" bottom="0.75" header="0.3" footer="0.3"/>
  <pageSetup paperSize="9" scale="5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74"/>
  <sheetViews>
    <sheetView rightToLeft="1" view="pageBreakPreview" topLeftCell="A31" zoomScale="64" zoomScaleNormal="100" zoomScaleSheetLayoutView="64" workbookViewId="0">
      <selection activeCell="G41" sqref="G41"/>
    </sheetView>
  </sheetViews>
  <sheetFormatPr defaultColWidth="8.7109375" defaultRowHeight="27.75" x14ac:dyDescent="0.65"/>
  <cols>
    <col min="1" max="1" width="42.7109375" style="1" bestFit="1" customWidth="1"/>
    <col min="2" max="2" width="0.5703125" style="1" customWidth="1"/>
    <col min="3" max="3" width="24.85546875" style="5" bestFit="1" customWidth="1"/>
    <col min="4" max="4" width="0.5703125" style="1" customWidth="1"/>
    <col min="5" max="5" width="25.28515625" style="1" bestFit="1" customWidth="1"/>
    <col min="6" max="6" width="0.7109375" style="1" customWidth="1"/>
    <col min="7" max="7" width="32.7109375" style="1" bestFit="1" customWidth="1"/>
    <col min="8" max="8" width="1.28515625" style="1" customWidth="1"/>
    <col min="9" max="9" width="33.140625" style="1" bestFit="1" customWidth="1"/>
    <col min="10" max="10" width="1.140625" style="1" customWidth="1"/>
    <col min="11" max="11" width="39.7109375" style="5" bestFit="1" customWidth="1"/>
    <col min="12" max="12" width="1.140625" style="1" customWidth="1"/>
    <col min="13" max="13" width="35.140625" style="1" bestFit="1" customWidth="1"/>
    <col min="14" max="14" width="1" style="1" customWidth="1"/>
    <col min="15" max="15" width="40.42578125" style="1" bestFit="1" customWidth="1"/>
    <col min="16" max="16" width="0.85546875" style="1" customWidth="1"/>
    <col min="17" max="17" width="41.42578125" style="1" bestFit="1" customWidth="1"/>
    <col min="18" max="18" width="75.28515625" style="1" bestFit="1" customWidth="1"/>
    <col min="19" max="19" width="24.7109375" style="1" customWidth="1"/>
    <col min="20" max="20" width="25.42578125" style="1" bestFit="1" customWidth="1"/>
    <col min="21" max="21" width="24" style="1" bestFit="1" customWidth="1"/>
    <col min="22" max="22" width="22.42578125" style="1" customWidth="1"/>
    <col min="23" max="23" width="31.140625" style="1" customWidth="1"/>
    <col min="24" max="24" width="24.42578125" style="1" customWidth="1"/>
    <col min="25" max="25" width="43.28515625" style="1" bestFit="1" customWidth="1"/>
    <col min="26" max="26" width="36.42578125" style="1" customWidth="1"/>
    <col min="27" max="27" width="23.28515625" style="1" customWidth="1"/>
    <col min="28" max="28" width="44.28515625" style="1" bestFit="1" customWidth="1"/>
    <col min="29" max="30" width="44.28515625" style="1" customWidth="1"/>
    <col min="31" max="31" width="22.28515625" style="1" customWidth="1"/>
    <col min="32" max="32" width="43.42578125" style="1" customWidth="1"/>
    <col min="33" max="16384" width="8.7109375" style="1"/>
  </cols>
  <sheetData>
    <row r="1" spans="1:32" ht="31.5" customHeight="1" x14ac:dyDescent="0.65"/>
    <row r="2" spans="1:32" s="81" customFormat="1" ht="36" x14ac:dyDescent="0.8">
      <c r="A2" s="293" t="s">
        <v>51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</row>
    <row r="3" spans="1:32" s="81" customFormat="1" ht="36" x14ac:dyDescent="0.8">
      <c r="A3" s="293" t="s">
        <v>18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</row>
    <row r="4" spans="1:32" s="81" customFormat="1" ht="36" x14ac:dyDescent="0.8">
      <c r="A4" s="293" t="str">
        <f>'درآمد ناشی از تغییر قیمت اوراق '!A4:Q4</f>
        <v>برای ماه منتهی به 1404/02/31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</row>
    <row r="5" spans="1:32" s="81" customFormat="1" ht="36" x14ac:dyDescent="0.8">
      <c r="A5" s="82"/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</row>
    <row r="6" spans="1:32" ht="40.5" customHeight="1" x14ac:dyDescent="0.65">
      <c r="A6" s="294" t="s">
        <v>59</v>
      </c>
      <c r="B6" s="294"/>
      <c r="C6" s="294"/>
      <c r="D6" s="294"/>
      <c r="E6" s="294"/>
      <c r="F6" s="294"/>
      <c r="G6" s="294"/>
      <c r="H6" s="294"/>
      <c r="R6" s="292"/>
      <c r="S6" s="292"/>
      <c r="T6" s="292"/>
      <c r="U6" s="292"/>
      <c r="V6" s="292"/>
      <c r="W6" s="292"/>
      <c r="X6" s="292"/>
      <c r="Y6" s="292"/>
      <c r="Z6" s="292"/>
      <c r="AA6" s="292"/>
      <c r="AB6" s="292"/>
      <c r="AC6" s="292"/>
      <c r="AD6" s="292"/>
      <c r="AE6" s="292"/>
      <c r="AF6" s="292"/>
    </row>
    <row r="7" spans="1:32" ht="45" customHeight="1" thickBot="1" x14ac:dyDescent="0.7">
      <c r="A7" s="277" t="s">
        <v>1</v>
      </c>
      <c r="C7" s="288" t="s">
        <v>160</v>
      </c>
      <c r="D7" s="288" t="s">
        <v>20</v>
      </c>
      <c r="E7" s="288" t="s">
        <v>20</v>
      </c>
      <c r="F7" s="288" t="s">
        <v>20</v>
      </c>
      <c r="G7" s="288" t="s">
        <v>20</v>
      </c>
      <c r="H7" s="288" t="s">
        <v>20</v>
      </c>
      <c r="I7" s="288" t="s">
        <v>20</v>
      </c>
      <c r="K7" s="288" t="s">
        <v>161</v>
      </c>
      <c r="L7" s="288" t="s">
        <v>21</v>
      </c>
      <c r="M7" s="288" t="s">
        <v>21</v>
      </c>
      <c r="N7" s="288" t="s">
        <v>21</v>
      </c>
      <c r="O7" s="288" t="s">
        <v>21</v>
      </c>
      <c r="P7" s="288" t="s">
        <v>21</v>
      </c>
      <c r="Q7" s="288" t="s">
        <v>21</v>
      </c>
      <c r="R7" s="292"/>
      <c r="S7" s="292"/>
      <c r="T7" s="292"/>
      <c r="U7" s="292"/>
      <c r="V7" s="292"/>
      <c r="W7" s="292"/>
      <c r="X7" s="292"/>
      <c r="Y7" s="292"/>
      <c r="Z7" s="292"/>
      <c r="AA7" s="292"/>
      <c r="AB7" s="292"/>
      <c r="AC7" s="292"/>
      <c r="AD7" s="292"/>
      <c r="AE7" s="292"/>
      <c r="AF7" s="292"/>
    </row>
    <row r="8" spans="1:32" s="8" customFormat="1" ht="54.75" customHeight="1" thickBot="1" x14ac:dyDescent="0.7">
      <c r="A8" s="288" t="s">
        <v>1</v>
      </c>
      <c r="C8" s="83" t="s">
        <v>4</v>
      </c>
      <c r="E8" s="83" t="s">
        <v>33</v>
      </c>
      <c r="G8" s="83" t="s">
        <v>34</v>
      </c>
      <c r="I8" s="83" t="s">
        <v>36</v>
      </c>
      <c r="K8" s="83" t="s">
        <v>4</v>
      </c>
      <c r="M8" s="83" t="s">
        <v>33</v>
      </c>
      <c r="O8" s="83" t="s">
        <v>34</v>
      </c>
      <c r="Q8" s="83" t="s">
        <v>36</v>
      </c>
      <c r="R8" s="117"/>
      <c r="S8" s="117"/>
      <c r="T8" s="84"/>
      <c r="U8" s="202"/>
      <c r="V8" s="202"/>
      <c r="W8" s="202"/>
      <c r="X8" s="202"/>
      <c r="Y8" s="202"/>
      <c r="Z8" s="202"/>
      <c r="AA8" s="202"/>
      <c r="AB8" s="117"/>
      <c r="AC8" s="117"/>
      <c r="AD8" s="117"/>
      <c r="AE8" s="117"/>
      <c r="AF8" s="117"/>
    </row>
    <row r="9" spans="1:32" ht="34.5" customHeight="1" x14ac:dyDescent="0.65">
      <c r="A9" s="250" t="s">
        <v>153</v>
      </c>
      <c r="C9" s="330">
        <v>0</v>
      </c>
      <c r="D9" s="330"/>
      <c r="E9" s="330">
        <v>0</v>
      </c>
      <c r="F9" s="330"/>
      <c r="G9" s="330">
        <v>0</v>
      </c>
      <c r="H9" s="330"/>
      <c r="I9" s="330">
        <f>E9-G9</f>
        <v>0</v>
      </c>
      <c r="J9" s="330"/>
      <c r="K9" s="330">
        <v>0</v>
      </c>
      <c r="L9" s="330"/>
      <c r="M9" s="330">
        <v>0</v>
      </c>
      <c r="N9" s="330"/>
      <c r="O9" s="330">
        <v>0</v>
      </c>
      <c r="P9" s="330"/>
      <c r="Q9" s="330">
        <f>M9-O9</f>
        <v>0</v>
      </c>
      <c r="R9" s="85"/>
      <c r="S9" s="85"/>
      <c r="T9" s="203"/>
      <c r="U9" s="3"/>
      <c r="V9" s="21"/>
      <c r="W9" s="3"/>
      <c r="X9" s="20"/>
      <c r="Y9" s="203"/>
      <c r="Z9" s="3"/>
      <c r="AA9" s="3"/>
      <c r="AB9" s="220"/>
      <c r="AC9" s="203"/>
      <c r="AD9" s="220"/>
      <c r="AE9" s="220"/>
      <c r="AF9" s="21"/>
    </row>
    <row r="10" spans="1:32" ht="34.5" customHeight="1" x14ac:dyDescent="0.75">
      <c r="A10" s="129" t="s">
        <v>129</v>
      </c>
      <c r="C10" s="330">
        <v>0</v>
      </c>
      <c r="D10" s="330"/>
      <c r="E10" s="330">
        <v>0</v>
      </c>
      <c r="F10" s="330"/>
      <c r="G10" s="330">
        <v>0</v>
      </c>
      <c r="H10" s="330"/>
      <c r="I10" s="330">
        <f t="shared" ref="I10:I39" si="0">E10-G10</f>
        <v>0</v>
      </c>
      <c r="J10" s="330"/>
      <c r="K10" s="330">
        <v>0</v>
      </c>
      <c r="L10" s="330"/>
      <c r="M10" s="330">
        <v>0</v>
      </c>
      <c r="N10" s="330"/>
      <c r="O10" s="330">
        <v>0</v>
      </c>
      <c r="P10" s="330"/>
      <c r="Q10" s="330">
        <f t="shared" ref="Q10:Q39" si="1">M10-O10</f>
        <v>0</v>
      </c>
      <c r="R10" s="85"/>
      <c r="S10" s="85"/>
      <c r="T10" s="204"/>
      <c r="U10" s="3"/>
      <c r="V10" s="21"/>
      <c r="W10" s="3"/>
      <c r="X10" s="20"/>
      <c r="Y10" s="203"/>
      <c r="Z10" s="3"/>
      <c r="AA10" s="3"/>
      <c r="AB10" s="220"/>
      <c r="AC10" s="203"/>
      <c r="AD10" s="220"/>
      <c r="AE10" s="220"/>
      <c r="AF10" s="21"/>
    </row>
    <row r="11" spans="1:32" ht="34.5" customHeight="1" x14ac:dyDescent="0.65">
      <c r="A11" s="129" t="s">
        <v>97</v>
      </c>
      <c r="C11" s="330">
        <v>6000000</v>
      </c>
      <c r="D11" s="330"/>
      <c r="E11" s="330">
        <v>25693806906</v>
      </c>
      <c r="F11" s="330"/>
      <c r="G11" s="330">
        <v>21268693800</v>
      </c>
      <c r="H11" s="330"/>
      <c r="I11" s="330">
        <f t="shared" si="0"/>
        <v>4425113106</v>
      </c>
      <c r="J11" s="330"/>
      <c r="K11" s="330">
        <v>6000000</v>
      </c>
      <c r="L11" s="330"/>
      <c r="M11" s="330">
        <v>25693806906</v>
      </c>
      <c r="N11" s="330"/>
      <c r="O11" s="330">
        <v>21268693800</v>
      </c>
      <c r="P11" s="330"/>
      <c r="Q11" s="330">
        <f t="shared" si="1"/>
        <v>4425113106</v>
      </c>
      <c r="R11" s="85"/>
      <c r="S11" s="85"/>
      <c r="T11" s="203"/>
      <c r="U11" s="3"/>
      <c r="V11" s="21"/>
      <c r="W11" s="3"/>
      <c r="X11" s="20"/>
      <c r="Y11" s="203"/>
      <c r="Z11" s="3"/>
      <c r="AA11" s="3"/>
      <c r="AB11" s="220"/>
      <c r="AC11" s="203"/>
      <c r="AD11" s="220"/>
      <c r="AE11" s="220"/>
      <c r="AF11" s="21"/>
    </row>
    <row r="12" spans="1:32" ht="34.5" customHeight="1" x14ac:dyDescent="0.75">
      <c r="A12" s="129" t="s">
        <v>135</v>
      </c>
      <c r="C12" s="330">
        <v>0</v>
      </c>
      <c r="D12" s="330"/>
      <c r="E12" s="330">
        <v>0</v>
      </c>
      <c r="F12" s="330"/>
      <c r="G12" s="330">
        <v>0</v>
      </c>
      <c r="H12" s="330"/>
      <c r="I12" s="330">
        <f t="shared" si="0"/>
        <v>0</v>
      </c>
      <c r="J12" s="330"/>
      <c r="K12" s="330">
        <v>0</v>
      </c>
      <c r="L12" s="330"/>
      <c r="M12" s="330">
        <v>0</v>
      </c>
      <c r="N12" s="330"/>
      <c r="O12" s="330">
        <v>0</v>
      </c>
      <c r="P12" s="330"/>
      <c r="Q12" s="330">
        <f t="shared" si="1"/>
        <v>0</v>
      </c>
      <c r="R12" s="85"/>
      <c r="S12" s="85"/>
      <c r="T12" s="204"/>
      <c r="U12" s="3"/>
      <c r="V12" s="21"/>
      <c r="W12" s="3"/>
      <c r="X12" s="20"/>
      <c r="Y12" s="203"/>
      <c r="Z12" s="3"/>
      <c r="AA12" s="3"/>
      <c r="AB12" s="220"/>
      <c r="AC12" s="203"/>
      <c r="AD12" s="220"/>
      <c r="AE12" s="220"/>
      <c r="AF12" s="21"/>
    </row>
    <row r="13" spans="1:32" ht="34.5" customHeight="1" x14ac:dyDescent="0.75">
      <c r="A13" s="129" t="s">
        <v>64</v>
      </c>
      <c r="C13" s="330">
        <v>200000</v>
      </c>
      <c r="D13" s="330"/>
      <c r="E13" s="330">
        <v>15654299426</v>
      </c>
      <c r="F13" s="330"/>
      <c r="G13" s="330">
        <v>13016260306</v>
      </c>
      <c r="H13" s="330"/>
      <c r="I13" s="330">
        <f t="shared" si="0"/>
        <v>2638039120</v>
      </c>
      <c r="J13" s="330"/>
      <c r="K13" s="330">
        <v>500000</v>
      </c>
      <c r="L13" s="330"/>
      <c r="M13" s="330">
        <v>36725177330</v>
      </c>
      <c r="N13" s="330"/>
      <c r="O13" s="330">
        <v>32418128202</v>
      </c>
      <c r="P13" s="330"/>
      <c r="Q13" s="330">
        <f t="shared" si="1"/>
        <v>4307049128</v>
      </c>
      <c r="R13" s="85"/>
      <c r="S13" s="85"/>
      <c r="T13" s="204"/>
      <c r="U13" s="3"/>
      <c r="V13" s="21"/>
      <c r="W13" s="3"/>
      <c r="X13" s="20"/>
      <c r="Y13" s="203"/>
      <c r="Z13" s="3"/>
      <c r="AA13" s="3"/>
      <c r="AB13" s="220"/>
      <c r="AC13" s="203"/>
      <c r="AD13" s="220"/>
      <c r="AE13" s="220"/>
      <c r="AF13" s="21"/>
    </row>
    <row r="14" spans="1:32" ht="34.5" customHeight="1" x14ac:dyDescent="0.75">
      <c r="A14" s="129" t="s">
        <v>152</v>
      </c>
      <c r="C14" s="330">
        <v>1200000</v>
      </c>
      <c r="D14" s="330"/>
      <c r="E14" s="330">
        <v>52557411750</v>
      </c>
      <c r="F14" s="330"/>
      <c r="G14" s="330">
        <v>42672126260</v>
      </c>
      <c r="H14" s="330"/>
      <c r="I14" s="330">
        <f t="shared" si="0"/>
        <v>9885285490</v>
      </c>
      <c r="J14" s="330"/>
      <c r="K14" s="330">
        <v>1800000</v>
      </c>
      <c r="L14" s="330"/>
      <c r="M14" s="330">
        <v>77971294180</v>
      </c>
      <c r="N14" s="330"/>
      <c r="O14" s="330">
        <v>64008189390</v>
      </c>
      <c r="P14" s="330"/>
      <c r="Q14" s="330">
        <f t="shared" si="1"/>
        <v>13963104790</v>
      </c>
      <c r="R14" s="85"/>
      <c r="S14" s="85"/>
      <c r="T14" s="204"/>
      <c r="U14" s="3"/>
      <c r="V14" s="21"/>
      <c r="W14" s="3"/>
      <c r="X14" s="20"/>
      <c r="Y14" s="203"/>
      <c r="Z14" s="3"/>
      <c r="AA14" s="3"/>
      <c r="AB14" s="220"/>
      <c r="AC14" s="203"/>
      <c r="AD14" s="220"/>
      <c r="AE14" s="220"/>
      <c r="AF14" s="21"/>
    </row>
    <row r="15" spans="1:32" ht="34.5" customHeight="1" x14ac:dyDescent="0.75">
      <c r="A15" s="129" t="s">
        <v>133</v>
      </c>
      <c r="C15" s="330">
        <v>9201</v>
      </c>
      <c r="D15" s="330"/>
      <c r="E15" s="330">
        <v>292680135</v>
      </c>
      <c r="F15" s="330"/>
      <c r="G15" s="330">
        <v>266930220</v>
      </c>
      <c r="H15" s="330"/>
      <c r="I15" s="330">
        <f t="shared" si="0"/>
        <v>25749915</v>
      </c>
      <c r="J15" s="330"/>
      <c r="K15" s="330">
        <v>109201</v>
      </c>
      <c r="L15" s="330"/>
      <c r="M15" s="330">
        <v>3407038790</v>
      </c>
      <c r="N15" s="330"/>
      <c r="O15" s="330">
        <v>3151494440</v>
      </c>
      <c r="P15" s="330"/>
      <c r="Q15" s="330">
        <f t="shared" si="1"/>
        <v>255544350</v>
      </c>
      <c r="R15" s="85"/>
      <c r="S15" s="85"/>
      <c r="T15" s="204"/>
      <c r="U15" s="3"/>
      <c r="V15" s="21"/>
      <c r="W15" s="3"/>
      <c r="X15" s="20"/>
      <c r="Y15" s="203"/>
      <c r="Z15" s="3"/>
      <c r="AA15" s="3"/>
      <c r="AB15" s="220"/>
      <c r="AC15" s="203"/>
      <c r="AD15" s="220"/>
      <c r="AE15" s="220"/>
      <c r="AF15" s="21"/>
    </row>
    <row r="16" spans="1:32" ht="34.5" customHeight="1" x14ac:dyDescent="0.75">
      <c r="A16" s="129" t="s">
        <v>73</v>
      </c>
      <c r="C16" s="330">
        <v>16000000</v>
      </c>
      <c r="D16" s="330"/>
      <c r="E16" s="330">
        <v>72266491157</v>
      </c>
      <c r="F16" s="330"/>
      <c r="G16" s="330">
        <v>47714400002</v>
      </c>
      <c r="H16" s="330"/>
      <c r="I16" s="330">
        <f t="shared" si="0"/>
        <v>24552091155</v>
      </c>
      <c r="J16" s="330"/>
      <c r="K16" s="330">
        <v>18800000</v>
      </c>
      <c r="L16" s="330"/>
      <c r="M16" s="330">
        <v>80908761892</v>
      </c>
      <c r="N16" s="330"/>
      <c r="O16" s="330">
        <v>56064420002</v>
      </c>
      <c r="P16" s="330"/>
      <c r="Q16" s="330">
        <f t="shared" si="1"/>
        <v>24844341890</v>
      </c>
      <c r="R16" s="85"/>
      <c r="S16" s="85"/>
      <c r="T16" s="204"/>
      <c r="U16" s="3"/>
      <c r="V16" s="21"/>
      <c r="W16" s="3"/>
      <c r="X16" s="20"/>
      <c r="Y16" s="203"/>
      <c r="Z16" s="3"/>
      <c r="AA16" s="3"/>
      <c r="AB16" s="220"/>
      <c r="AC16" s="203"/>
      <c r="AD16" s="220"/>
      <c r="AE16" s="220"/>
      <c r="AF16" s="21"/>
    </row>
    <row r="17" spans="1:32" ht="34.5" customHeight="1" x14ac:dyDescent="0.75">
      <c r="A17" s="129" t="s">
        <v>98</v>
      </c>
      <c r="C17" s="330">
        <v>0</v>
      </c>
      <c r="D17" s="330"/>
      <c r="E17" s="330">
        <v>0</v>
      </c>
      <c r="F17" s="330"/>
      <c r="G17" s="330">
        <v>0</v>
      </c>
      <c r="H17" s="330"/>
      <c r="I17" s="330">
        <f t="shared" si="0"/>
        <v>0</v>
      </c>
      <c r="J17" s="330"/>
      <c r="K17" s="330">
        <v>0</v>
      </c>
      <c r="L17" s="330"/>
      <c r="M17" s="330">
        <v>0</v>
      </c>
      <c r="N17" s="330"/>
      <c r="O17" s="330">
        <v>0</v>
      </c>
      <c r="P17" s="330"/>
      <c r="Q17" s="330">
        <f t="shared" si="1"/>
        <v>0</v>
      </c>
      <c r="R17" s="85"/>
      <c r="S17" s="85"/>
      <c r="T17" s="204"/>
      <c r="U17" s="3"/>
      <c r="V17" s="21"/>
      <c r="W17" s="3"/>
      <c r="X17" s="20"/>
      <c r="Y17" s="203"/>
      <c r="Z17" s="3"/>
      <c r="AA17" s="3"/>
      <c r="AB17" s="220"/>
      <c r="AC17" s="203"/>
      <c r="AD17" s="220"/>
      <c r="AE17" s="220"/>
      <c r="AF17" s="21"/>
    </row>
    <row r="18" spans="1:32" ht="34.5" customHeight="1" x14ac:dyDescent="0.65">
      <c r="A18" s="129" t="s">
        <v>96</v>
      </c>
      <c r="C18" s="330">
        <v>0</v>
      </c>
      <c r="D18" s="330"/>
      <c r="E18" s="330">
        <v>0</v>
      </c>
      <c r="F18" s="330"/>
      <c r="G18" s="330">
        <v>0</v>
      </c>
      <c r="H18" s="330"/>
      <c r="I18" s="330">
        <f t="shared" si="0"/>
        <v>0</v>
      </c>
      <c r="J18" s="330"/>
      <c r="K18" s="330"/>
      <c r="L18" s="330"/>
      <c r="M18" s="330"/>
      <c r="N18" s="330"/>
      <c r="O18" s="330"/>
      <c r="P18" s="330"/>
      <c r="Q18" s="330">
        <f t="shared" si="1"/>
        <v>0</v>
      </c>
      <c r="R18" s="85"/>
      <c r="S18" s="85"/>
      <c r="T18" s="203"/>
      <c r="U18" s="3"/>
      <c r="V18" s="21"/>
      <c r="W18" s="3"/>
      <c r="X18" s="20"/>
      <c r="Y18" s="203"/>
      <c r="Z18" s="3"/>
      <c r="AA18" s="3"/>
      <c r="AB18" s="220"/>
      <c r="AC18" s="203"/>
      <c r="AD18" s="220"/>
      <c r="AE18" s="220"/>
      <c r="AF18" s="21"/>
    </row>
    <row r="19" spans="1:32" ht="34.5" customHeight="1" x14ac:dyDescent="0.65">
      <c r="A19" s="129" t="s">
        <v>102</v>
      </c>
      <c r="C19" s="330">
        <v>0</v>
      </c>
      <c r="D19" s="330"/>
      <c r="E19" s="330">
        <v>0</v>
      </c>
      <c r="F19" s="330"/>
      <c r="G19" s="330">
        <v>0</v>
      </c>
      <c r="H19" s="330"/>
      <c r="I19" s="330">
        <f t="shared" si="0"/>
        <v>0</v>
      </c>
      <c r="J19" s="330"/>
      <c r="K19" s="330">
        <v>0</v>
      </c>
      <c r="L19" s="330"/>
      <c r="M19" s="330">
        <v>0</v>
      </c>
      <c r="N19" s="330"/>
      <c r="O19" s="330">
        <v>0</v>
      </c>
      <c r="P19" s="330"/>
      <c r="Q19" s="330">
        <f t="shared" si="1"/>
        <v>0</v>
      </c>
      <c r="R19" s="85"/>
      <c r="S19" s="85"/>
      <c r="T19" s="206"/>
      <c r="U19" s="207"/>
      <c r="V19" s="208"/>
      <c r="W19" s="207"/>
      <c r="X19" s="207"/>
      <c r="Y19" s="203"/>
      <c r="Z19" s="3"/>
      <c r="AA19" s="3"/>
      <c r="AB19" s="220"/>
      <c r="AC19" s="221"/>
      <c r="AD19" s="222"/>
      <c r="AE19" s="222"/>
      <c r="AF19" s="208"/>
    </row>
    <row r="20" spans="1:32" ht="34.5" customHeight="1" x14ac:dyDescent="0.75">
      <c r="A20" s="129" t="s">
        <v>128</v>
      </c>
      <c r="C20" s="330">
        <v>0</v>
      </c>
      <c r="D20" s="330"/>
      <c r="E20" s="330">
        <v>0</v>
      </c>
      <c r="F20" s="330"/>
      <c r="G20" s="330">
        <v>0</v>
      </c>
      <c r="H20" s="330"/>
      <c r="I20" s="330">
        <f t="shared" si="0"/>
        <v>0</v>
      </c>
      <c r="J20" s="330"/>
      <c r="K20" s="330">
        <v>0</v>
      </c>
      <c r="L20" s="330"/>
      <c r="M20" s="330">
        <v>0</v>
      </c>
      <c r="N20" s="330"/>
      <c r="O20" s="330">
        <v>0</v>
      </c>
      <c r="P20" s="330"/>
      <c r="Q20" s="330">
        <f t="shared" si="1"/>
        <v>0</v>
      </c>
      <c r="R20" s="85"/>
      <c r="S20" s="85"/>
      <c r="T20" s="204"/>
      <c r="U20" s="3"/>
      <c r="V20" s="21"/>
      <c r="W20" s="3"/>
      <c r="X20" s="20"/>
      <c r="Y20" s="203"/>
      <c r="Z20" s="3"/>
      <c r="AA20" s="3"/>
      <c r="AB20" s="220"/>
      <c r="AC20" s="203"/>
      <c r="AD20" s="220"/>
      <c r="AE20" s="220"/>
      <c r="AF20" s="21"/>
    </row>
    <row r="21" spans="1:32" ht="34.5" customHeight="1" x14ac:dyDescent="0.75">
      <c r="A21" s="129" t="s">
        <v>65</v>
      </c>
      <c r="C21" s="330">
        <v>10000000</v>
      </c>
      <c r="D21" s="330"/>
      <c r="E21" s="330">
        <v>110061216450</v>
      </c>
      <c r="F21" s="330"/>
      <c r="G21" s="330">
        <v>100100834965</v>
      </c>
      <c r="H21" s="330"/>
      <c r="I21" s="330">
        <f t="shared" si="0"/>
        <v>9960381485</v>
      </c>
      <c r="J21" s="330"/>
      <c r="K21" s="330">
        <v>10000000</v>
      </c>
      <c r="L21" s="330"/>
      <c r="M21" s="330">
        <v>110061216450</v>
      </c>
      <c r="N21" s="330"/>
      <c r="O21" s="330">
        <v>100100834965</v>
      </c>
      <c r="P21" s="330"/>
      <c r="Q21" s="330">
        <f t="shared" si="1"/>
        <v>9960381485</v>
      </c>
      <c r="R21" s="85"/>
      <c r="S21" s="85"/>
      <c r="T21" s="204"/>
      <c r="U21" s="3"/>
      <c r="V21" s="21"/>
      <c r="W21" s="3"/>
      <c r="X21" s="20"/>
      <c r="Y21" s="203"/>
      <c r="Z21" s="3"/>
      <c r="AA21" s="3"/>
      <c r="AB21" s="220"/>
      <c r="AC21" s="203"/>
      <c r="AD21" s="220"/>
      <c r="AE21" s="220"/>
      <c r="AF21" s="21"/>
    </row>
    <row r="22" spans="1:32" ht="34.5" customHeight="1" x14ac:dyDescent="0.65">
      <c r="A22" s="129" t="s">
        <v>88</v>
      </c>
      <c r="C22" s="330">
        <v>4000000</v>
      </c>
      <c r="D22" s="330"/>
      <c r="E22" s="330">
        <v>46481778113</v>
      </c>
      <c r="F22" s="330"/>
      <c r="G22" s="330">
        <v>37853424001</v>
      </c>
      <c r="H22" s="330"/>
      <c r="I22" s="330">
        <f t="shared" si="0"/>
        <v>8628354112</v>
      </c>
      <c r="J22" s="330"/>
      <c r="K22" s="330">
        <v>4000000</v>
      </c>
      <c r="L22" s="330"/>
      <c r="M22" s="330">
        <v>46481778113</v>
      </c>
      <c r="N22" s="330"/>
      <c r="O22" s="330">
        <v>37853424001</v>
      </c>
      <c r="P22" s="330"/>
      <c r="Q22" s="330">
        <f t="shared" si="1"/>
        <v>8628354112</v>
      </c>
      <c r="R22" s="85"/>
      <c r="S22" s="85"/>
      <c r="T22" s="203"/>
      <c r="U22" s="3"/>
      <c r="V22" s="21"/>
      <c r="W22" s="3"/>
      <c r="X22" s="20"/>
      <c r="Y22" s="203"/>
      <c r="Z22" s="3"/>
      <c r="AA22" s="3"/>
      <c r="AB22" s="220"/>
      <c r="AC22" s="203"/>
      <c r="AD22" s="220"/>
      <c r="AE22" s="220"/>
      <c r="AF22" s="21"/>
    </row>
    <row r="23" spans="1:32" ht="34.5" customHeight="1" x14ac:dyDescent="0.75">
      <c r="A23" s="129" t="s">
        <v>151</v>
      </c>
      <c r="C23" s="330">
        <v>700000</v>
      </c>
      <c r="D23" s="330"/>
      <c r="E23" s="330">
        <v>28695714600</v>
      </c>
      <c r="F23" s="330"/>
      <c r="G23" s="330">
        <v>24256808102</v>
      </c>
      <c r="H23" s="330"/>
      <c r="I23" s="330">
        <f t="shared" si="0"/>
        <v>4438906498</v>
      </c>
      <c r="J23" s="330"/>
      <c r="K23" s="330">
        <v>1400000</v>
      </c>
      <c r="L23" s="330"/>
      <c r="M23" s="330">
        <v>56929716837</v>
      </c>
      <c r="N23" s="330"/>
      <c r="O23" s="330">
        <v>48513616200</v>
      </c>
      <c r="P23" s="330"/>
      <c r="Q23" s="330">
        <f t="shared" si="1"/>
        <v>8416100637</v>
      </c>
      <c r="R23" s="85"/>
      <c r="S23" s="85"/>
      <c r="T23" s="204"/>
      <c r="U23" s="3"/>
      <c r="V23" s="21"/>
      <c r="W23" s="3"/>
      <c r="X23" s="20"/>
      <c r="Y23" s="203"/>
      <c r="Z23" s="3"/>
      <c r="AA23" s="3"/>
      <c r="AB23" s="220"/>
      <c r="AC23" s="203"/>
      <c r="AD23" s="220"/>
      <c r="AE23" s="220"/>
      <c r="AF23" s="21"/>
    </row>
    <row r="24" spans="1:32" ht="34.5" customHeight="1" x14ac:dyDescent="0.75">
      <c r="A24" s="129" t="s">
        <v>86</v>
      </c>
      <c r="C24" s="330">
        <v>0</v>
      </c>
      <c r="D24" s="330"/>
      <c r="E24" s="330">
        <v>0</v>
      </c>
      <c r="F24" s="330"/>
      <c r="G24" s="330">
        <v>0</v>
      </c>
      <c r="H24" s="330"/>
      <c r="I24" s="330">
        <f t="shared" si="0"/>
        <v>0</v>
      </c>
      <c r="J24" s="330"/>
      <c r="K24" s="330">
        <v>0</v>
      </c>
      <c r="L24" s="330"/>
      <c r="M24" s="330">
        <v>0</v>
      </c>
      <c r="N24" s="330"/>
      <c r="O24" s="330">
        <v>0</v>
      </c>
      <c r="P24" s="330"/>
      <c r="Q24" s="330">
        <f t="shared" si="1"/>
        <v>0</v>
      </c>
      <c r="R24" s="85"/>
      <c r="S24" s="85"/>
      <c r="T24" s="204"/>
      <c r="U24" s="3"/>
      <c r="V24" s="21"/>
      <c r="W24" s="3"/>
      <c r="X24" s="20"/>
      <c r="Y24" s="203"/>
      <c r="Z24" s="3"/>
      <c r="AA24" s="3"/>
      <c r="AB24" s="220"/>
      <c r="AC24" s="203"/>
      <c r="AD24" s="220"/>
      <c r="AE24" s="220"/>
      <c r="AF24" s="21"/>
    </row>
    <row r="25" spans="1:32" ht="34.5" customHeight="1" x14ac:dyDescent="0.75">
      <c r="A25" s="129" t="s">
        <v>81</v>
      </c>
      <c r="C25" s="330">
        <v>0</v>
      </c>
      <c r="D25" s="330"/>
      <c r="E25" s="330">
        <v>0</v>
      </c>
      <c r="F25" s="330"/>
      <c r="G25" s="330">
        <v>0</v>
      </c>
      <c r="H25" s="330"/>
      <c r="I25" s="330">
        <f t="shared" si="0"/>
        <v>0</v>
      </c>
      <c r="J25" s="330"/>
      <c r="K25" s="330">
        <v>0</v>
      </c>
      <c r="L25" s="330"/>
      <c r="M25" s="330">
        <v>0</v>
      </c>
      <c r="N25" s="330"/>
      <c r="O25" s="330">
        <v>0</v>
      </c>
      <c r="P25" s="330"/>
      <c r="Q25" s="330">
        <f t="shared" si="1"/>
        <v>0</v>
      </c>
      <c r="R25" s="85"/>
      <c r="S25" s="85"/>
      <c r="T25" s="204"/>
      <c r="U25" s="3"/>
      <c r="V25" s="21"/>
      <c r="W25" s="3"/>
      <c r="X25" s="20"/>
      <c r="Y25" s="203"/>
      <c r="Z25" s="3"/>
      <c r="AA25" s="3"/>
      <c r="AB25" s="220"/>
      <c r="AC25" s="203"/>
      <c r="AD25" s="220"/>
      <c r="AE25" s="220"/>
      <c r="AF25" s="21"/>
    </row>
    <row r="26" spans="1:32" ht="38.25" customHeight="1" x14ac:dyDescent="0.75">
      <c r="A26" s="129" t="s">
        <v>150</v>
      </c>
      <c r="C26" s="330">
        <v>1200000</v>
      </c>
      <c r="D26" s="331"/>
      <c r="E26" s="330">
        <v>2663258795</v>
      </c>
      <c r="F26" s="330"/>
      <c r="G26" s="330">
        <v>2693477874</v>
      </c>
      <c r="H26" s="330"/>
      <c r="I26" s="330">
        <f t="shared" si="0"/>
        <v>-30219079</v>
      </c>
      <c r="J26" s="331"/>
      <c r="K26" s="330">
        <v>2400000</v>
      </c>
      <c r="L26" s="330"/>
      <c r="M26" s="330">
        <v>5099078973</v>
      </c>
      <c r="N26" s="330"/>
      <c r="O26" s="330">
        <v>5386955760</v>
      </c>
      <c r="P26" s="330"/>
      <c r="Q26" s="330">
        <f t="shared" si="1"/>
        <v>-287876787</v>
      </c>
      <c r="R26" s="85"/>
      <c r="S26" s="85"/>
      <c r="T26" s="2"/>
      <c r="V26" s="21"/>
      <c r="W26" s="3"/>
      <c r="X26" s="20"/>
      <c r="Y26" s="203"/>
      <c r="Z26" s="3"/>
      <c r="AA26" s="3"/>
      <c r="AB26" s="220"/>
      <c r="AC26" s="203"/>
      <c r="AD26" s="220"/>
      <c r="AE26" s="220"/>
      <c r="AF26" s="21"/>
    </row>
    <row r="27" spans="1:32" s="85" customFormat="1" ht="38.25" customHeight="1" x14ac:dyDescent="0.65">
      <c r="A27" s="129" t="s">
        <v>134</v>
      </c>
      <c r="C27" s="330">
        <v>0</v>
      </c>
      <c r="D27" s="330"/>
      <c r="E27" s="330">
        <v>0</v>
      </c>
      <c r="F27" s="330"/>
      <c r="G27" s="330">
        <v>0</v>
      </c>
      <c r="H27" s="330">
        <f ca="1">SUM(H9:H27)</f>
        <v>0</v>
      </c>
      <c r="I27" s="330">
        <f t="shared" si="0"/>
        <v>0</v>
      </c>
      <c r="J27" s="332">
        <f ca="1">SUM(J9:J27)</f>
        <v>0</v>
      </c>
      <c r="K27" s="330">
        <v>0</v>
      </c>
      <c r="L27" s="332"/>
      <c r="M27" s="330">
        <v>0</v>
      </c>
      <c r="N27" s="330"/>
      <c r="O27" s="330">
        <v>0</v>
      </c>
      <c r="P27" s="330">
        <f ca="1">SUM(P9:P27)</f>
        <v>0</v>
      </c>
      <c r="Q27" s="330">
        <f t="shared" si="1"/>
        <v>0</v>
      </c>
      <c r="T27" s="203"/>
      <c r="V27" s="21"/>
      <c r="W27" s="3"/>
      <c r="X27" s="20"/>
      <c r="Y27" s="203"/>
      <c r="Z27" s="3"/>
      <c r="AA27" s="3"/>
      <c r="AB27" s="220"/>
      <c r="AC27" s="203"/>
      <c r="AD27" s="220"/>
      <c r="AE27" s="220"/>
    </row>
    <row r="28" spans="1:32" s="85" customFormat="1" ht="38.25" customHeight="1" x14ac:dyDescent="0.65">
      <c r="A28" s="129" t="s">
        <v>85</v>
      </c>
      <c r="C28" s="330">
        <v>0</v>
      </c>
      <c r="D28" s="330"/>
      <c r="E28" s="330">
        <v>0</v>
      </c>
      <c r="F28" s="330"/>
      <c r="G28" s="330">
        <v>0</v>
      </c>
      <c r="H28" s="330"/>
      <c r="I28" s="330">
        <f t="shared" si="0"/>
        <v>0</v>
      </c>
      <c r="J28" s="330"/>
      <c r="K28" s="330">
        <v>0</v>
      </c>
      <c r="L28" s="330"/>
      <c r="M28" s="330">
        <v>0</v>
      </c>
      <c r="N28" s="330"/>
      <c r="O28" s="330">
        <v>0</v>
      </c>
      <c r="P28" s="330"/>
      <c r="Q28" s="330">
        <f t="shared" si="1"/>
        <v>0</v>
      </c>
      <c r="T28" s="203"/>
      <c r="V28" s="21"/>
      <c r="W28" s="3"/>
      <c r="X28" s="20"/>
      <c r="Y28" s="203"/>
      <c r="Z28" s="3"/>
      <c r="AA28" s="3"/>
      <c r="AB28" s="220"/>
      <c r="AC28" s="203"/>
      <c r="AD28" s="220"/>
      <c r="AE28" s="220"/>
    </row>
    <row r="29" spans="1:32" s="85" customFormat="1" ht="38.25" customHeight="1" x14ac:dyDescent="0.65">
      <c r="A29" s="129" t="s">
        <v>100</v>
      </c>
      <c r="C29" s="330">
        <v>0</v>
      </c>
      <c r="D29" s="330"/>
      <c r="E29" s="330">
        <v>0</v>
      </c>
      <c r="F29" s="330"/>
      <c r="G29" s="330">
        <v>0</v>
      </c>
      <c r="H29" s="330"/>
      <c r="I29" s="330">
        <f t="shared" si="0"/>
        <v>0</v>
      </c>
      <c r="J29" s="330"/>
      <c r="K29" s="330">
        <v>0</v>
      </c>
      <c r="L29" s="330"/>
      <c r="M29" s="330">
        <v>0</v>
      </c>
      <c r="N29" s="330"/>
      <c r="O29" s="330">
        <v>0</v>
      </c>
      <c r="P29" s="330"/>
      <c r="Q29" s="330">
        <f t="shared" si="1"/>
        <v>0</v>
      </c>
      <c r="T29" s="203"/>
      <c r="V29" s="21"/>
      <c r="W29" s="3"/>
      <c r="X29" s="20"/>
      <c r="Y29" s="203"/>
      <c r="Z29" s="3"/>
      <c r="AA29" s="3"/>
      <c r="AB29" s="220"/>
      <c r="AC29" s="203"/>
      <c r="AD29" s="220"/>
      <c r="AE29" s="220"/>
    </row>
    <row r="30" spans="1:32" s="85" customFormat="1" ht="38.25" customHeight="1" x14ac:dyDescent="0.65">
      <c r="A30" s="129" t="s">
        <v>80</v>
      </c>
      <c r="C30" s="330">
        <v>0</v>
      </c>
      <c r="D30" s="330"/>
      <c r="E30" s="330">
        <v>0</v>
      </c>
      <c r="F30" s="330"/>
      <c r="G30" s="330">
        <v>0</v>
      </c>
      <c r="H30" s="330"/>
      <c r="I30" s="330">
        <f t="shared" si="0"/>
        <v>0</v>
      </c>
      <c r="J30" s="330"/>
      <c r="K30" s="330">
        <v>0</v>
      </c>
      <c r="L30" s="330"/>
      <c r="M30" s="330">
        <v>0</v>
      </c>
      <c r="N30" s="330"/>
      <c r="O30" s="330">
        <v>0</v>
      </c>
      <c r="P30" s="330"/>
      <c r="Q30" s="330">
        <f t="shared" si="1"/>
        <v>0</v>
      </c>
      <c r="T30" s="203"/>
      <c r="V30" s="21"/>
      <c r="W30" s="3"/>
      <c r="X30" s="20"/>
      <c r="Y30" s="203"/>
      <c r="Z30" s="3"/>
      <c r="AA30" s="3"/>
      <c r="AB30" s="220"/>
      <c r="AC30" s="203"/>
      <c r="AD30" s="220"/>
      <c r="AE30" s="220"/>
    </row>
    <row r="31" spans="1:32" s="85" customFormat="1" ht="38.25" customHeight="1" x14ac:dyDescent="0.65">
      <c r="A31" s="129" t="s">
        <v>78</v>
      </c>
      <c r="C31" s="330">
        <v>12000000</v>
      </c>
      <c r="D31" s="330"/>
      <c r="E31" s="330">
        <v>85637408544</v>
      </c>
      <c r="F31" s="330"/>
      <c r="G31" s="330">
        <v>67396590004</v>
      </c>
      <c r="H31" s="330"/>
      <c r="I31" s="330">
        <f t="shared" si="0"/>
        <v>18240818540</v>
      </c>
      <c r="J31" s="330"/>
      <c r="K31" s="330">
        <v>44177174</v>
      </c>
      <c r="L31" s="330"/>
      <c r="M31" s="330">
        <v>290646108832</v>
      </c>
      <c r="N31" s="330"/>
      <c r="O31" s="330">
        <v>248115906971</v>
      </c>
      <c r="P31" s="330"/>
      <c r="Q31" s="330">
        <f t="shared" si="1"/>
        <v>42530201861</v>
      </c>
      <c r="T31" s="203"/>
      <c r="V31" s="21"/>
      <c r="W31" s="3"/>
      <c r="X31" s="20"/>
      <c r="Y31" s="203"/>
      <c r="Z31" s="3"/>
      <c r="AA31" s="3"/>
      <c r="AB31" s="220"/>
      <c r="AC31" s="203"/>
      <c r="AD31" s="220"/>
      <c r="AE31" s="220"/>
    </row>
    <row r="32" spans="1:32" s="85" customFormat="1" ht="38.25" customHeight="1" x14ac:dyDescent="0.65">
      <c r="A32" s="129" t="s">
        <v>141</v>
      </c>
      <c r="C32" s="330">
        <v>8000000</v>
      </c>
      <c r="D32" s="330"/>
      <c r="E32" s="330">
        <v>32148078844</v>
      </c>
      <c r="F32" s="330"/>
      <c r="G32" s="330">
        <v>30712168982</v>
      </c>
      <c r="H32" s="330"/>
      <c r="I32" s="330">
        <f t="shared" si="0"/>
        <v>1435909862</v>
      </c>
      <c r="J32" s="330"/>
      <c r="K32" s="330">
        <v>8000000</v>
      </c>
      <c r="L32" s="330"/>
      <c r="M32" s="330">
        <v>32148078844</v>
      </c>
      <c r="N32" s="330"/>
      <c r="O32" s="330">
        <v>30712168982</v>
      </c>
      <c r="P32" s="330"/>
      <c r="Q32" s="330">
        <f t="shared" si="1"/>
        <v>1435909862</v>
      </c>
      <c r="T32" s="203"/>
      <c r="V32" s="21"/>
      <c r="W32" s="3"/>
      <c r="X32" s="20"/>
      <c r="Y32" s="203"/>
      <c r="Z32" s="3"/>
      <c r="AA32" s="3"/>
      <c r="AB32" s="220"/>
      <c r="AC32" s="203"/>
      <c r="AD32" s="220"/>
      <c r="AE32" s="220"/>
    </row>
    <row r="33" spans="1:32" s="85" customFormat="1" ht="38.25" customHeight="1" x14ac:dyDescent="0.65">
      <c r="A33" s="129" t="s">
        <v>67</v>
      </c>
      <c r="C33" s="330">
        <v>0</v>
      </c>
      <c r="D33" s="330"/>
      <c r="E33" s="330">
        <v>0</v>
      </c>
      <c r="F33" s="330"/>
      <c r="G33" s="330">
        <v>0</v>
      </c>
      <c r="H33" s="330"/>
      <c r="I33" s="330">
        <f t="shared" si="0"/>
        <v>0</v>
      </c>
      <c r="J33" s="330"/>
      <c r="K33" s="330">
        <v>0</v>
      </c>
      <c r="L33" s="330"/>
      <c r="M33" s="330">
        <v>0</v>
      </c>
      <c r="N33" s="330"/>
      <c r="O33" s="330">
        <v>0</v>
      </c>
      <c r="P33" s="330"/>
      <c r="Q33" s="330">
        <f t="shared" si="1"/>
        <v>0</v>
      </c>
      <c r="T33" s="203"/>
      <c r="V33" s="21"/>
      <c r="W33" s="3"/>
      <c r="X33" s="20"/>
      <c r="Y33" s="203"/>
      <c r="Z33" s="3"/>
      <c r="AA33" s="3"/>
      <c r="AB33" s="220"/>
      <c r="AC33" s="203"/>
      <c r="AD33" s="220"/>
      <c r="AE33" s="220"/>
    </row>
    <row r="34" spans="1:32" ht="38.25" customHeight="1" x14ac:dyDescent="0.75">
      <c r="A34" s="129" t="s">
        <v>77</v>
      </c>
      <c r="C34" s="330">
        <v>4999999</v>
      </c>
      <c r="D34" s="331"/>
      <c r="E34" s="330">
        <v>9339097916</v>
      </c>
      <c r="F34" s="331"/>
      <c r="G34" s="330">
        <v>7321176786</v>
      </c>
      <c r="H34" s="331"/>
      <c r="I34" s="330">
        <f t="shared" si="0"/>
        <v>2017921130</v>
      </c>
      <c r="J34" s="331"/>
      <c r="K34" s="330">
        <v>4999999</v>
      </c>
      <c r="L34" s="331"/>
      <c r="M34" s="330">
        <v>9339097916</v>
      </c>
      <c r="N34" s="331"/>
      <c r="O34" s="330">
        <v>7321176786</v>
      </c>
      <c r="P34" s="331"/>
      <c r="Q34" s="330">
        <f t="shared" si="1"/>
        <v>2017921130</v>
      </c>
      <c r="R34" s="85"/>
      <c r="S34" s="85"/>
      <c r="T34" s="2"/>
      <c r="V34" s="21"/>
      <c r="W34" s="3"/>
      <c r="X34" s="20"/>
      <c r="Y34" s="203"/>
      <c r="Z34" s="3"/>
      <c r="AA34" s="3"/>
      <c r="AB34" s="220"/>
      <c r="AC34" s="203"/>
      <c r="AD34" s="220"/>
      <c r="AE34" s="220"/>
      <c r="AF34" s="21"/>
    </row>
    <row r="35" spans="1:32" ht="38.25" customHeight="1" x14ac:dyDescent="0.75">
      <c r="A35" s="129" t="s">
        <v>139</v>
      </c>
      <c r="C35" s="330">
        <v>4000000</v>
      </c>
      <c r="D35" s="331"/>
      <c r="E35" s="330">
        <v>12345674406</v>
      </c>
      <c r="F35" s="331"/>
      <c r="G35" s="330">
        <v>11769552000</v>
      </c>
      <c r="H35" s="331"/>
      <c r="I35" s="330">
        <f t="shared" si="0"/>
        <v>576122406</v>
      </c>
      <c r="J35" s="331"/>
      <c r="K35" s="330">
        <v>4000000</v>
      </c>
      <c r="L35" s="331"/>
      <c r="M35" s="330">
        <v>12345674406</v>
      </c>
      <c r="N35" s="331"/>
      <c r="O35" s="330">
        <v>11769552000</v>
      </c>
      <c r="P35" s="331"/>
      <c r="Q35" s="330">
        <f t="shared" si="1"/>
        <v>576122406</v>
      </c>
      <c r="R35" s="85"/>
      <c r="S35" s="85"/>
      <c r="T35" s="2"/>
      <c r="V35" s="21"/>
      <c r="W35" s="3"/>
      <c r="X35" s="20"/>
      <c r="Y35" s="203"/>
      <c r="Z35" s="3"/>
      <c r="AA35" s="3"/>
      <c r="AB35" s="220"/>
      <c r="AC35" s="203"/>
      <c r="AD35" s="220"/>
      <c r="AE35" s="220"/>
      <c r="AF35" s="21"/>
    </row>
    <row r="36" spans="1:32" ht="38.25" customHeight="1" x14ac:dyDescent="0.75">
      <c r="A36" s="129" t="s">
        <v>99</v>
      </c>
      <c r="C36" s="330">
        <v>5000000</v>
      </c>
      <c r="D36" s="331"/>
      <c r="E36" s="330">
        <v>21113451992</v>
      </c>
      <c r="F36" s="331"/>
      <c r="G36" s="330">
        <v>22192166252</v>
      </c>
      <c r="H36" s="331"/>
      <c r="I36" s="330">
        <f t="shared" si="0"/>
        <v>-1078714260</v>
      </c>
      <c r="J36" s="331"/>
      <c r="K36" s="330">
        <v>5000000</v>
      </c>
      <c r="L36" s="331"/>
      <c r="M36" s="330">
        <v>21113451992</v>
      </c>
      <c r="N36" s="331"/>
      <c r="O36" s="330">
        <v>22192166252</v>
      </c>
      <c r="P36" s="331"/>
      <c r="Q36" s="330">
        <f t="shared" si="1"/>
        <v>-1078714260</v>
      </c>
      <c r="R36" s="85"/>
      <c r="S36" s="85"/>
      <c r="T36" s="205"/>
      <c r="V36" s="21"/>
      <c r="W36" s="3"/>
      <c r="X36" s="20"/>
      <c r="Y36" s="203"/>
      <c r="Z36" s="3"/>
      <c r="AA36" s="3"/>
      <c r="AB36" s="220"/>
      <c r="AC36" s="203"/>
      <c r="AD36" s="220"/>
      <c r="AE36" s="220"/>
      <c r="AF36" s="21"/>
    </row>
    <row r="37" spans="1:32" ht="38.25" customHeight="1" x14ac:dyDescent="0.75">
      <c r="A37" s="129" t="s">
        <v>164</v>
      </c>
      <c r="C37" s="330">
        <v>300000</v>
      </c>
      <c r="D37" s="331"/>
      <c r="E37" s="330">
        <v>3432454695</v>
      </c>
      <c r="F37" s="331"/>
      <c r="G37" s="330">
        <v>3369123609</v>
      </c>
      <c r="H37" s="331"/>
      <c r="I37" s="330">
        <f t="shared" si="0"/>
        <v>63331086</v>
      </c>
      <c r="J37" s="331"/>
      <c r="K37" s="330">
        <v>300000</v>
      </c>
      <c r="L37" s="331"/>
      <c r="M37" s="330">
        <v>3432454695</v>
      </c>
      <c r="N37" s="331"/>
      <c r="O37" s="330">
        <v>3369123609</v>
      </c>
      <c r="P37" s="331"/>
      <c r="Q37" s="330">
        <f t="shared" si="1"/>
        <v>63331086</v>
      </c>
      <c r="R37" s="85"/>
      <c r="S37" s="85"/>
      <c r="T37" s="2"/>
      <c r="V37" s="21"/>
      <c r="W37" s="3"/>
      <c r="X37" s="20"/>
      <c r="Y37" s="203"/>
      <c r="Z37" s="3"/>
      <c r="AA37" s="3"/>
      <c r="AB37" s="220"/>
      <c r="AC37" s="203"/>
      <c r="AD37" s="220"/>
      <c r="AE37" s="220"/>
      <c r="AF37" s="21"/>
    </row>
    <row r="38" spans="1:32" ht="38.25" customHeight="1" x14ac:dyDescent="0.75">
      <c r="A38" s="129" t="s">
        <v>126</v>
      </c>
      <c r="C38" s="330">
        <v>6562</v>
      </c>
      <c r="D38" s="331"/>
      <c r="E38" s="330">
        <v>53292553</v>
      </c>
      <c r="F38" s="331"/>
      <c r="G38" s="330">
        <v>45798756</v>
      </c>
      <c r="H38" s="331"/>
      <c r="I38" s="330">
        <f t="shared" si="0"/>
        <v>7493797</v>
      </c>
      <c r="J38" s="331"/>
      <c r="K38" s="330">
        <v>6562</v>
      </c>
      <c r="L38" s="331"/>
      <c r="M38" s="330">
        <v>53292553</v>
      </c>
      <c r="N38" s="331"/>
      <c r="O38" s="330">
        <v>45798756</v>
      </c>
      <c r="P38" s="331"/>
      <c r="Q38" s="330">
        <f t="shared" si="1"/>
        <v>7493797</v>
      </c>
      <c r="R38" s="85"/>
      <c r="S38" s="85"/>
      <c r="T38" s="2"/>
      <c r="V38" s="21"/>
      <c r="W38" s="3"/>
      <c r="X38" s="20"/>
      <c r="Y38" s="203"/>
      <c r="Z38" s="3"/>
      <c r="AA38" s="3"/>
      <c r="AB38" s="220"/>
      <c r="AC38" s="203"/>
      <c r="AD38" s="220"/>
      <c r="AE38" s="220"/>
      <c r="AF38" s="21"/>
    </row>
    <row r="39" spans="1:32" ht="38.25" customHeight="1" x14ac:dyDescent="0.75">
      <c r="A39" s="251" t="s">
        <v>155</v>
      </c>
      <c r="C39" s="330">
        <v>0</v>
      </c>
      <c r="D39" s="331"/>
      <c r="E39" s="330">
        <v>0</v>
      </c>
      <c r="F39" s="331">
        <v>0</v>
      </c>
      <c r="G39" s="330">
        <v>0</v>
      </c>
      <c r="H39" s="331"/>
      <c r="I39" s="330">
        <f t="shared" si="0"/>
        <v>0</v>
      </c>
      <c r="J39" s="331"/>
      <c r="K39" s="330">
        <v>2000000</v>
      </c>
      <c r="L39" s="331"/>
      <c r="M39" s="330">
        <v>12164696617</v>
      </c>
      <c r="N39" s="331"/>
      <c r="O39" s="330">
        <v>10954431000</v>
      </c>
      <c r="P39" s="331"/>
      <c r="Q39" s="330">
        <f t="shared" si="1"/>
        <v>1210265617</v>
      </c>
      <c r="R39" s="85"/>
      <c r="S39" s="85"/>
      <c r="T39" s="2"/>
      <c r="V39" s="21"/>
      <c r="W39" s="3"/>
      <c r="X39" s="20"/>
      <c r="Y39" s="203"/>
      <c r="Z39" s="3"/>
      <c r="AA39" s="3"/>
      <c r="AB39" s="220"/>
      <c r="AC39" s="203"/>
      <c r="AD39" s="220"/>
      <c r="AE39" s="220"/>
      <c r="AF39" s="21"/>
    </row>
    <row r="40" spans="1:32" ht="38.25" customHeight="1" thickBot="1" x14ac:dyDescent="0.7">
      <c r="A40" s="156" t="s">
        <v>48</v>
      </c>
      <c r="B40" s="85"/>
      <c r="C40" s="85"/>
      <c r="D40" s="241">
        <f>SUM(D9:D38)</f>
        <v>0</v>
      </c>
      <c r="E40" s="241">
        <f>SUM(E9:E39)</f>
        <v>518436116282</v>
      </c>
      <c r="F40" s="241">
        <f t="shared" ref="F40:H40" si="2">SUM(F9:F39)</f>
        <v>0</v>
      </c>
      <c r="G40" s="241">
        <f>SUM(G9:G39)</f>
        <v>432649531919</v>
      </c>
      <c r="H40" s="241">
        <f t="shared" ca="1" si="2"/>
        <v>306084609044</v>
      </c>
      <c r="I40" s="241">
        <f>SUM(I9:I39)</f>
        <v>85786584363</v>
      </c>
      <c r="J40" s="241">
        <f ca="1">SUM(J9:J37)</f>
        <v>240801347041</v>
      </c>
      <c r="K40" s="85"/>
      <c r="L40" s="241">
        <f>SUM(L9:L38)</f>
        <v>0</v>
      </c>
      <c r="M40" s="241">
        <f>SUM(M9:M39)</f>
        <v>824520725326</v>
      </c>
      <c r="N40" s="241">
        <f t="shared" ref="N40:P40" si="3">SUM(N9:N39)</f>
        <v>0</v>
      </c>
      <c r="O40" s="241">
        <f>SUM(O9:O39)</f>
        <v>703246081116</v>
      </c>
      <c r="P40" s="241">
        <f t="shared" ca="1" si="3"/>
        <v>306084609044</v>
      </c>
      <c r="Q40" s="241">
        <f>SUM(Q9:Q39)</f>
        <v>121274644210</v>
      </c>
    </row>
    <row r="41" spans="1:32" ht="38.25" customHeight="1" thickTop="1" x14ac:dyDescent="0.65">
      <c r="I41" s="21"/>
      <c r="K41" s="47"/>
      <c r="Q41" s="21"/>
    </row>
    <row r="42" spans="1:32" ht="38.25" customHeight="1" x14ac:dyDescent="0.65">
      <c r="C42" s="47"/>
      <c r="E42" s="21"/>
      <c r="I42" s="21"/>
      <c r="K42" s="47"/>
      <c r="M42" s="3"/>
      <c r="Q42" s="21"/>
    </row>
    <row r="43" spans="1:32" ht="38.25" customHeight="1" x14ac:dyDescent="0.65">
      <c r="C43" s="47"/>
      <c r="I43" s="21"/>
      <c r="K43" s="47"/>
      <c r="M43" s="21"/>
      <c r="Q43" s="21"/>
    </row>
    <row r="44" spans="1:32" ht="38.25" customHeight="1" x14ac:dyDescent="0.65">
      <c r="C44" s="47"/>
      <c r="I44" s="21"/>
      <c r="K44" s="47"/>
      <c r="Q44" s="21"/>
    </row>
    <row r="45" spans="1:32" x14ac:dyDescent="0.65">
      <c r="C45" s="47"/>
      <c r="I45" s="21"/>
      <c r="K45" s="47"/>
      <c r="Q45" s="21"/>
      <c r="S45" s="223"/>
    </row>
    <row r="46" spans="1:32" x14ac:dyDescent="0.65">
      <c r="C46" s="47"/>
      <c r="I46" s="21"/>
      <c r="K46" s="47"/>
      <c r="Q46" s="21"/>
      <c r="S46" s="21"/>
    </row>
    <row r="47" spans="1:32" x14ac:dyDescent="0.65">
      <c r="C47" s="47"/>
      <c r="I47" s="21"/>
      <c r="K47" s="47"/>
      <c r="Q47" s="21"/>
      <c r="S47" s="21"/>
    </row>
    <row r="48" spans="1:32" x14ac:dyDescent="0.65">
      <c r="C48" s="47"/>
      <c r="I48" s="21"/>
      <c r="K48" s="47"/>
      <c r="Q48" s="21"/>
      <c r="S48" s="21"/>
    </row>
    <row r="49" spans="1:19" x14ac:dyDescent="0.65">
      <c r="A49" s="292"/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1"/>
    </row>
    <row r="50" spans="1:19" x14ac:dyDescent="0.65">
      <c r="A50" s="292"/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</row>
    <row r="51" spans="1:19" x14ac:dyDescent="0.65">
      <c r="C51" s="129"/>
      <c r="D51" s="129"/>
      <c r="E51" s="129"/>
      <c r="G51" s="129"/>
      <c r="I51" s="129"/>
      <c r="K51" s="129"/>
      <c r="L51" s="129"/>
      <c r="M51" s="129"/>
      <c r="O51" s="223"/>
      <c r="Q51" s="223"/>
      <c r="R51" s="223"/>
    </row>
    <row r="52" spans="1:19" x14ac:dyDescent="0.65">
      <c r="A52" s="129"/>
      <c r="B52" s="129"/>
      <c r="C52" s="85"/>
      <c r="D52" s="85"/>
      <c r="E52" s="21"/>
      <c r="G52" s="85"/>
      <c r="I52" s="21"/>
      <c r="K52" s="85"/>
      <c r="L52" s="85"/>
      <c r="M52" s="85"/>
      <c r="O52" s="21"/>
      <c r="Q52" s="3"/>
    </row>
    <row r="53" spans="1:19" x14ac:dyDescent="0.65">
      <c r="A53" s="129"/>
      <c r="B53" s="129"/>
      <c r="C53" s="85"/>
      <c r="D53" s="85"/>
      <c r="E53" s="21"/>
      <c r="G53" s="85"/>
      <c r="I53" s="21"/>
      <c r="K53" s="85"/>
      <c r="L53" s="85"/>
      <c r="M53" s="85"/>
      <c r="O53" s="21"/>
      <c r="Q53" s="3"/>
    </row>
    <row r="54" spans="1:19" x14ac:dyDescent="0.65">
      <c r="A54" s="129"/>
      <c r="B54" s="129"/>
      <c r="C54" s="85"/>
      <c r="D54" s="85"/>
      <c r="E54" s="21"/>
      <c r="G54" s="85"/>
      <c r="I54" s="21"/>
      <c r="K54" s="85"/>
      <c r="L54" s="85"/>
      <c r="M54" s="85"/>
      <c r="O54" s="21"/>
      <c r="Q54" s="21"/>
    </row>
    <row r="55" spans="1:19" x14ac:dyDescent="0.65">
      <c r="A55" s="129"/>
      <c r="B55" s="129"/>
      <c r="C55" s="85"/>
      <c r="D55" s="85"/>
      <c r="E55" s="21"/>
      <c r="G55" s="85"/>
      <c r="I55" s="21"/>
      <c r="K55" s="85"/>
      <c r="L55" s="85"/>
      <c r="M55" s="85"/>
      <c r="O55" s="21"/>
    </row>
    <row r="56" spans="1:19" x14ac:dyDescent="0.65">
      <c r="C56" s="1"/>
      <c r="K56" s="1"/>
    </row>
    <row r="57" spans="1:19" x14ac:dyDescent="0.65">
      <c r="C57" s="1"/>
      <c r="K57" s="1"/>
    </row>
    <row r="58" spans="1:19" x14ac:dyDescent="0.65">
      <c r="C58" s="1"/>
      <c r="K58" s="1"/>
    </row>
    <row r="59" spans="1:19" x14ac:dyDescent="0.65">
      <c r="C59" s="1"/>
      <c r="K59" s="1"/>
    </row>
    <row r="60" spans="1:19" x14ac:dyDescent="0.65">
      <c r="C60" s="1"/>
      <c r="K60" s="1"/>
    </row>
    <row r="61" spans="1:19" x14ac:dyDescent="0.65">
      <c r="C61" s="1"/>
      <c r="K61" s="1"/>
    </row>
    <row r="62" spans="1:19" x14ac:dyDescent="0.65">
      <c r="C62" s="1"/>
      <c r="K62" s="1"/>
    </row>
    <row r="63" spans="1:19" x14ac:dyDescent="0.65">
      <c r="C63" s="1"/>
      <c r="K63" s="1"/>
    </row>
    <row r="64" spans="1:19" x14ac:dyDescent="0.65">
      <c r="C64" s="1"/>
      <c r="K64" s="1"/>
    </row>
    <row r="65" s="1" customFormat="1" x14ac:dyDescent="0.65"/>
    <row r="66" s="1" customFormat="1" x14ac:dyDescent="0.65"/>
    <row r="67" s="1" customFormat="1" x14ac:dyDescent="0.65"/>
    <row r="68" s="1" customFormat="1" x14ac:dyDescent="0.65"/>
    <row r="69" s="1" customFormat="1" x14ac:dyDescent="0.65"/>
    <row r="70" s="1" customFormat="1" x14ac:dyDescent="0.65"/>
    <row r="71" s="1" customFormat="1" x14ac:dyDescent="0.65"/>
    <row r="72" s="1" customFormat="1" x14ac:dyDescent="0.65"/>
    <row r="73" s="1" customFormat="1" x14ac:dyDescent="0.65"/>
    <row r="74" s="1" customFormat="1" x14ac:dyDescent="0.65"/>
  </sheetData>
  <sortState xmlns:xlrd2="http://schemas.microsoft.com/office/spreadsheetml/2017/richdata2" ref="A9:Q33">
    <sortCondition descending="1" ref="Q9:Q38"/>
  </sortState>
  <mergeCells count="9">
    <mergeCell ref="R6:AF7"/>
    <mergeCell ref="A49:R50"/>
    <mergeCell ref="A2:Q2"/>
    <mergeCell ref="A3:Q3"/>
    <mergeCell ref="A4:Q4"/>
    <mergeCell ref="A7:A8"/>
    <mergeCell ref="C7:I7"/>
    <mergeCell ref="K7:Q7"/>
    <mergeCell ref="A6:H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3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G68"/>
  <sheetViews>
    <sheetView rightToLeft="1" tabSelected="1" view="pageBreakPreview" zoomScale="69" zoomScaleNormal="50" zoomScaleSheetLayoutView="69" workbookViewId="0">
      <selection activeCell="U36" sqref="R9:U36"/>
    </sheetView>
  </sheetViews>
  <sheetFormatPr defaultColWidth="9.140625" defaultRowHeight="42.75" x14ac:dyDescent="0.25"/>
  <cols>
    <col min="1" max="1" width="68.42578125" style="92" bestFit="1" customWidth="1"/>
    <col min="2" max="2" width="1" style="92" customWidth="1"/>
    <col min="3" max="3" width="22.7109375" style="93" bestFit="1" customWidth="1"/>
    <col min="4" max="4" width="1" style="92" customWidth="1"/>
    <col min="5" max="5" width="30" style="92" customWidth="1"/>
    <col min="6" max="6" width="1" style="92" customWidth="1"/>
    <col min="7" max="7" width="33.42578125" style="92" customWidth="1"/>
    <col min="8" max="8" width="1" style="92" customWidth="1"/>
    <col min="9" max="9" width="45" style="92" bestFit="1" customWidth="1"/>
    <col min="10" max="10" width="1" style="92" customWidth="1"/>
    <col min="11" max="11" width="18.7109375" style="93" bestFit="1" customWidth="1"/>
    <col min="12" max="12" width="0.7109375" style="92" customWidth="1"/>
    <col min="13" max="13" width="27" style="92" bestFit="1" customWidth="1"/>
    <col min="14" max="14" width="1" style="92" customWidth="1"/>
    <col min="15" max="15" width="27.28515625" style="92" bestFit="1" customWidth="1"/>
    <col min="16" max="16" width="0.7109375" style="92" customWidth="1"/>
    <col min="17" max="17" width="45.85546875" style="6" bestFit="1" customWidth="1"/>
    <col min="18" max="18" width="79.28515625" style="6" bestFit="1" customWidth="1"/>
    <col min="19" max="19" width="28.7109375" style="6" customWidth="1"/>
    <col min="20" max="20" width="28.7109375" style="92" bestFit="1" customWidth="1"/>
    <col min="21" max="21" width="15.42578125" style="6" customWidth="1"/>
    <col min="22" max="22" width="45.28515625" style="92" bestFit="1" customWidth="1"/>
    <col min="23" max="23" width="27.28515625" style="92" customWidth="1"/>
    <col min="24" max="24" width="21.28515625" style="92" customWidth="1"/>
    <col min="25" max="25" width="1.5703125" style="92" customWidth="1"/>
    <col min="26" max="26" width="23.7109375" style="92" bestFit="1" customWidth="1"/>
    <col min="27" max="27" width="32" style="7" customWidth="1"/>
    <col min="28" max="28" width="34.140625" style="92" customWidth="1"/>
    <col min="29" max="29" width="45.140625" style="92" customWidth="1"/>
    <col min="30" max="30" width="51.28515625" style="92" customWidth="1"/>
    <col min="31" max="31" width="28" style="92" customWidth="1"/>
    <col min="32" max="32" width="27.85546875" style="92" customWidth="1"/>
    <col min="33" max="33" width="23.85546875" style="92" bestFit="1" customWidth="1"/>
    <col min="34" max="16384" width="9.140625" style="92"/>
  </cols>
  <sheetData>
    <row r="1" spans="1:33" s="86" customFormat="1" ht="18.75" customHeight="1" x14ac:dyDescent="0.25">
      <c r="C1" s="87"/>
      <c r="K1" s="87"/>
      <c r="Q1" s="88"/>
      <c r="R1" s="88"/>
      <c r="S1" s="88"/>
      <c r="U1" s="88"/>
      <c r="AA1" s="7"/>
    </row>
    <row r="2" spans="1:33" s="89" customFormat="1" x14ac:dyDescent="0.25">
      <c r="A2" s="297" t="s">
        <v>51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00"/>
      <c r="S2" s="200"/>
      <c r="U2" s="146"/>
      <c r="AA2" s="7"/>
    </row>
    <row r="3" spans="1:33" s="89" customFormat="1" x14ac:dyDescent="0.25">
      <c r="A3" s="297" t="s">
        <v>18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00"/>
      <c r="S3" s="200"/>
      <c r="U3" s="146"/>
      <c r="AA3" s="7"/>
    </row>
    <row r="4" spans="1:33" s="89" customFormat="1" x14ac:dyDescent="0.25">
      <c r="A4" s="297" t="str">
        <f>'درآمد سود سهام '!A4:S4</f>
        <v>برای ماه منتهی به 1404/02/31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00"/>
      <c r="S4" s="200"/>
      <c r="U4" s="146"/>
      <c r="AA4" s="7"/>
    </row>
    <row r="5" spans="1:33" s="86" customFormat="1" x14ac:dyDescent="0.65">
      <c r="A5" s="82"/>
      <c r="B5" s="82"/>
      <c r="C5" s="82"/>
      <c r="D5" s="82"/>
      <c r="E5" s="82"/>
      <c r="F5" s="82"/>
      <c r="G5" s="90"/>
      <c r="H5" s="82"/>
      <c r="I5" s="17"/>
      <c r="J5" s="82"/>
      <c r="K5" s="82"/>
      <c r="L5" s="82"/>
      <c r="M5" s="82"/>
      <c r="N5" s="82"/>
      <c r="O5" s="82"/>
      <c r="P5" s="82"/>
      <c r="Q5" s="91"/>
      <c r="R5" s="91"/>
      <c r="S5" s="91"/>
      <c r="U5" s="88"/>
      <c r="AA5" s="7"/>
    </row>
    <row r="6" spans="1:33" ht="42.75" customHeight="1" x14ac:dyDescent="0.25">
      <c r="A6" s="294" t="s">
        <v>104</v>
      </c>
      <c r="B6" s="294"/>
      <c r="C6" s="294"/>
      <c r="D6" s="294"/>
      <c r="E6" s="294"/>
      <c r="F6" s="294"/>
      <c r="G6" s="294"/>
      <c r="H6" s="294"/>
      <c r="I6" s="294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</row>
    <row r="7" spans="1:33" s="53" customFormat="1" ht="43.5" customHeight="1" thickBot="1" x14ac:dyDescent="0.7">
      <c r="A7" s="262" t="s">
        <v>1</v>
      </c>
      <c r="C7" s="298" t="s">
        <v>160</v>
      </c>
      <c r="D7" s="298" t="s">
        <v>20</v>
      </c>
      <c r="E7" s="298" t="s">
        <v>20</v>
      </c>
      <c r="F7" s="298" t="s">
        <v>20</v>
      </c>
      <c r="G7" s="298" t="s">
        <v>20</v>
      </c>
      <c r="H7" s="298" t="s">
        <v>20</v>
      </c>
      <c r="I7" s="298" t="s">
        <v>20</v>
      </c>
      <c r="J7" s="1"/>
      <c r="K7" s="298" t="s">
        <v>161</v>
      </c>
      <c r="L7" s="298" t="s">
        <v>21</v>
      </c>
      <c r="M7" s="298" t="s">
        <v>21</v>
      </c>
      <c r="N7" s="298" t="s">
        <v>21</v>
      </c>
      <c r="O7" s="298" t="s">
        <v>21</v>
      </c>
      <c r="P7" s="298" t="s">
        <v>21</v>
      </c>
      <c r="Q7" s="298" t="s">
        <v>21</v>
      </c>
      <c r="R7" s="225"/>
      <c r="S7" s="225"/>
      <c r="U7" s="174"/>
      <c r="V7" s="296"/>
      <c r="W7" s="296"/>
      <c r="X7" s="296"/>
      <c r="Y7" s="296"/>
      <c r="Z7" s="296"/>
      <c r="AA7" s="296"/>
      <c r="AB7" s="296"/>
      <c r="AC7" s="296"/>
      <c r="AD7" s="296"/>
      <c r="AE7" s="296"/>
      <c r="AF7" s="296"/>
      <c r="AG7" s="296"/>
    </row>
    <row r="8" spans="1:33" s="94" customFormat="1" ht="66" customHeight="1" thickBot="1" x14ac:dyDescent="0.3">
      <c r="A8" s="262" t="s">
        <v>1</v>
      </c>
      <c r="C8" s="95" t="s">
        <v>4</v>
      </c>
      <c r="E8" s="95" t="s">
        <v>33</v>
      </c>
      <c r="G8" s="95" t="s">
        <v>34</v>
      </c>
      <c r="I8" s="95" t="s">
        <v>35</v>
      </c>
      <c r="K8" s="95" t="s">
        <v>4</v>
      </c>
      <c r="M8" s="95" t="s">
        <v>33</v>
      </c>
      <c r="O8" s="95" t="s">
        <v>34</v>
      </c>
      <c r="Q8" s="96" t="s">
        <v>35</v>
      </c>
      <c r="R8" s="226"/>
      <c r="S8" s="226"/>
      <c r="U8" s="175"/>
      <c r="X8" s="211"/>
      <c r="Z8" s="211"/>
      <c r="AA8" s="211"/>
      <c r="AB8" s="211"/>
      <c r="AC8" s="211"/>
      <c r="AD8" s="211"/>
      <c r="AE8" s="211"/>
      <c r="AF8" s="211"/>
      <c r="AG8" s="211"/>
    </row>
    <row r="9" spans="1:33" s="53" customFormat="1" ht="40.5" customHeight="1" x14ac:dyDescent="0.65">
      <c r="A9" s="137" t="s">
        <v>153</v>
      </c>
      <c r="B9" s="1"/>
      <c r="C9" s="333">
        <v>16800000</v>
      </c>
      <c r="D9" s="334"/>
      <c r="E9" s="333">
        <v>404641969200</v>
      </c>
      <c r="F9" s="335"/>
      <c r="G9" s="333">
        <v>427931888528</v>
      </c>
      <c r="H9" s="334"/>
      <c r="I9" s="330">
        <f>E9-G9</f>
        <v>-23289919328</v>
      </c>
      <c r="J9" s="334"/>
      <c r="K9" s="330">
        <v>16800000</v>
      </c>
      <c r="L9" s="335"/>
      <c r="M9" s="330">
        <v>404641969200</v>
      </c>
      <c r="N9" s="335"/>
      <c r="O9" s="330">
        <v>406509807561</v>
      </c>
      <c r="P9" s="334"/>
      <c r="Q9" s="330">
        <f>M9-O9</f>
        <v>-1867838361</v>
      </c>
      <c r="R9" s="85"/>
      <c r="S9" s="85"/>
      <c r="T9" s="255"/>
      <c r="U9" s="253"/>
      <c r="V9" s="64"/>
      <c r="W9" s="64"/>
      <c r="X9" s="64"/>
      <c r="Y9" s="63"/>
      <c r="Z9" s="212"/>
      <c r="AA9" s="174"/>
      <c r="AB9" s="216"/>
      <c r="AC9" s="217"/>
      <c r="AD9" s="217"/>
      <c r="AE9" s="174"/>
      <c r="AF9" s="174"/>
      <c r="AG9" s="192"/>
    </row>
    <row r="10" spans="1:33" s="53" customFormat="1" ht="40.5" customHeight="1" x14ac:dyDescent="0.65">
      <c r="A10" s="137" t="s">
        <v>129</v>
      </c>
      <c r="B10" s="1"/>
      <c r="C10" s="333">
        <v>15500000</v>
      </c>
      <c r="D10" s="334"/>
      <c r="E10" s="333">
        <v>52032056175</v>
      </c>
      <c r="F10" s="335"/>
      <c r="G10" s="333">
        <v>59384722979</v>
      </c>
      <c r="H10" s="334"/>
      <c r="I10" s="330">
        <f t="shared" ref="I10:I34" si="0">E10-G10</f>
        <v>-7352666804</v>
      </c>
      <c r="J10" s="334"/>
      <c r="K10" s="330">
        <v>15500000</v>
      </c>
      <c r="L10" s="335"/>
      <c r="M10" s="330">
        <v>52032056175</v>
      </c>
      <c r="N10" s="335"/>
      <c r="O10" s="330">
        <v>58338924446</v>
      </c>
      <c r="P10" s="334"/>
      <c r="Q10" s="330">
        <f t="shared" ref="Q10:Q34" si="1">M10-O10</f>
        <v>-6306868271</v>
      </c>
      <c r="R10" s="85"/>
      <c r="S10" s="252"/>
      <c r="T10" s="255"/>
      <c r="U10" s="253"/>
      <c r="V10" s="64"/>
      <c r="W10" s="64"/>
      <c r="X10" s="64"/>
      <c r="Y10" s="63"/>
      <c r="Z10" s="212"/>
      <c r="AA10" s="174"/>
      <c r="AB10" s="215"/>
      <c r="AC10" s="192"/>
      <c r="AD10" s="192"/>
      <c r="AE10" s="174"/>
      <c r="AF10" s="174"/>
      <c r="AG10" s="192"/>
    </row>
    <row r="11" spans="1:33" s="53" customFormat="1" ht="40.5" customHeight="1" x14ac:dyDescent="0.65">
      <c r="A11" s="137" t="s">
        <v>97</v>
      </c>
      <c r="B11" s="1"/>
      <c r="C11" s="333">
        <v>34000000</v>
      </c>
      <c r="D11" s="334"/>
      <c r="E11" s="333">
        <v>141679958400</v>
      </c>
      <c r="F11" s="335"/>
      <c r="G11" s="333">
        <v>140284312200</v>
      </c>
      <c r="H11" s="334"/>
      <c r="I11" s="330">
        <f t="shared" si="0"/>
        <v>1395646200</v>
      </c>
      <c r="J11" s="334"/>
      <c r="K11" s="330">
        <v>34000000</v>
      </c>
      <c r="L11" s="335"/>
      <c r="M11" s="330">
        <v>141679958400</v>
      </c>
      <c r="N11" s="335"/>
      <c r="O11" s="330">
        <v>120522598200</v>
      </c>
      <c r="P11" s="334"/>
      <c r="Q11" s="330">
        <f t="shared" si="1"/>
        <v>21157360200</v>
      </c>
      <c r="R11" s="85"/>
      <c r="S11" s="85"/>
      <c r="T11" s="255"/>
      <c r="U11" s="253"/>
      <c r="V11" s="64"/>
      <c r="W11" s="64"/>
      <c r="X11" s="64"/>
      <c r="Y11" s="63"/>
      <c r="Z11" s="212"/>
      <c r="AA11" s="174"/>
      <c r="AB11" s="215"/>
      <c r="AC11" s="192"/>
      <c r="AD11" s="192"/>
      <c r="AE11" s="174"/>
      <c r="AF11" s="174"/>
      <c r="AG11" s="192"/>
    </row>
    <row r="12" spans="1:33" s="53" customFormat="1" ht="40.5" customHeight="1" x14ac:dyDescent="0.65">
      <c r="A12" s="137" t="s">
        <v>65</v>
      </c>
      <c r="B12" s="1"/>
      <c r="C12" s="333">
        <v>40000000</v>
      </c>
      <c r="D12" s="334"/>
      <c r="E12" s="333">
        <v>544341780000</v>
      </c>
      <c r="F12" s="335"/>
      <c r="G12" s="333">
        <v>394936065035</v>
      </c>
      <c r="H12" s="334"/>
      <c r="I12" s="330">
        <f t="shared" si="0"/>
        <v>149405714965</v>
      </c>
      <c r="J12" s="334"/>
      <c r="K12" s="330">
        <v>40000000</v>
      </c>
      <c r="L12" s="335"/>
      <c r="M12" s="330">
        <v>544341780000</v>
      </c>
      <c r="N12" s="335"/>
      <c r="O12" s="330">
        <v>400403340035</v>
      </c>
      <c r="P12" s="334"/>
      <c r="Q12" s="330">
        <f t="shared" si="1"/>
        <v>143938439965</v>
      </c>
      <c r="R12" s="85"/>
      <c r="S12" s="252"/>
      <c r="T12" s="255"/>
      <c r="U12" s="253"/>
      <c r="V12" s="64"/>
      <c r="W12" s="64"/>
      <c r="X12" s="64"/>
      <c r="Y12" s="63"/>
      <c r="Z12" s="212"/>
      <c r="AA12" s="174"/>
      <c r="AB12" s="215"/>
      <c r="AC12" s="192"/>
      <c r="AD12" s="192"/>
      <c r="AE12" s="174"/>
      <c r="AF12" s="174"/>
      <c r="AG12" s="192"/>
    </row>
    <row r="13" spans="1:33" s="53" customFormat="1" ht="40.5" customHeight="1" x14ac:dyDescent="0.65">
      <c r="A13" s="137" t="s">
        <v>135</v>
      </c>
      <c r="B13" s="1"/>
      <c r="C13" s="333">
        <v>7000000</v>
      </c>
      <c r="D13" s="334"/>
      <c r="E13" s="333">
        <v>37227172500</v>
      </c>
      <c r="F13" s="335"/>
      <c r="G13" s="333">
        <v>32098868550</v>
      </c>
      <c r="H13" s="334"/>
      <c r="I13" s="330">
        <f t="shared" si="0"/>
        <v>5128303950</v>
      </c>
      <c r="J13" s="334"/>
      <c r="K13" s="330">
        <v>7000000</v>
      </c>
      <c r="L13" s="335"/>
      <c r="M13" s="330">
        <v>37227172500</v>
      </c>
      <c r="N13" s="335"/>
      <c r="O13" s="330">
        <v>29948738400</v>
      </c>
      <c r="P13" s="334"/>
      <c r="Q13" s="330">
        <f t="shared" si="1"/>
        <v>7278434100</v>
      </c>
      <c r="R13" s="85"/>
      <c r="S13" s="85"/>
      <c r="T13" s="255"/>
      <c r="U13" s="253"/>
      <c r="V13" s="64"/>
      <c r="W13" s="64"/>
      <c r="X13" s="64"/>
      <c r="Y13" s="63"/>
      <c r="Z13" s="212"/>
      <c r="AA13" s="174"/>
      <c r="AB13" s="215"/>
      <c r="AC13" s="192"/>
      <c r="AD13" s="192"/>
      <c r="AE13" s="174"/>
      <c r="AF13" s="174"/>
      <c r="AG13" s="192"/>
    </row>
    <row r="14" spans="1:33" s="53" customFormat="1" ht="40.5" customHeight="1" x14ac:dyDescent="0.65">
      <c r="A14" s="137" t="s">
        <v>88</v>
      </c>
      <c r="B14" s="1"/>
      <c r="C14" s="333">
        <v>10000000</v>
      </c>
      <c r="D14" s="334"/>
      <c r="E14" s="333">
        <v>116204445000</v>
      </c>
      <c r="F14" s="335"/>
      <c r="G14" s="333">
        <v>94633559999</v>
      </c>
      <c r="H14" s="334"/>
      <c r="I14" s="330">
        <f t="shared" si="0"/>
        <v>21570885001</v>
      </c>
      <c r="J14" s="334"/>
      <c r="K14" s="330">
        <v>10000000</v>
      </c>
      <c r="L14" s="335"/>
      <c r="M14" s="330">
        <v>116204445000</v>
      </c>
      <c r="N14" s="335"/>
      <c r="O14" s="330">
        <v>94633559999</v>
      </c>
      <c r="P14" s="334"/>
      <c r="Q14" s="330">
        <f t="shared" si="1"/>
        <v>21570885001</v>
      </c>
      <c r="R14" s="85"/>
      <c r="S14" s="252"/>
      <c r="T14" s="255"/>
      <c r="U14" s="253"/>
      <c r="V14" s="64"/>
      <c r="W14" s="64"/>
      <c r="X14" s="64"/>
      <c r="Y14" s="63"/>
      <c r="Z14" s="212"/>
      <c r="AA14" s="174"/>
      <c r="AB14" s="215"/>
      <c r="AC14" s="192"/>
      <c r="AD14" s="192"/>
      <c r="AE14" s="174"/>
      <c r="AF14" s="174"/>
      <c r="AG14" s="192"/>
    </row>
    <row r="15" spans="1:33" s="53" customFormat="1" ht="40.5" customHeight="1" x14ac:dyDescent="0.65">
      <c r="A15" s="137" t="s">
        <v>126</v>
      </c>
      <c r="B15" s="1"/>
      <c r="C15" s="333">
        <v>19000000</v>
      </c>
      <c r="D15" s="334"/>
      <c r="E15" s="333">
        <v>151851078000</v>
      </c>
      <c r="F15" s="335"/>
      <c r="G15" s="333">
        <v>138589585853</v>
      </c>
      <c r="H15" s="334"/>
      <c r="I15" s="330">
        <f t="shared" si="0"/>
        <v>13261492147</v>
      </c>
      <c r="J15" s="334"/>
      <c r="K15" s="330">
        <v>19000000</v>
      </c>
      <c r="L15" s="335"/>
      <c r="M15" s="330">
        <v>151851078000</v>
      </c>
      <c r="N15" s="335"/>
      <c r="O15" s="330">
        <v>132844834841</v>
      </c>
      <c r="P15" s="334"/>
      <c r="Q15" s="330">
        <f t="shared" si="1"/>
        <v>19006243159</v>
      </c>
      <c r="R15" s="85"/>
      <c r="S15" s="85"/>
      <c r="T15" s="255"/>
      <c r="U15" s="253"/>
      <c r="V15" s="64"/>
      <c r="W15" s="64"/>
      <c r="X15" s="64"/>
      <c r="Y15" s="63"/>
      <c r="Z15" s="212"/>
      <c r="AA15" s="174"/>
      <c r="AB15" s="215"/>
      <c r="AC15" s="192"/>
      <c r="AD15" s="192"/>
      <c r="AE15" s="174"/>
      <c r="AF15" s="174"/>
      <c r="AG15" s="192"/>
    </row>
    <row r="16" spans="1:33" s="53" customFormat="1" ht="40.5" customHeight="1" x14ac:dyDescent="0.65">
      <c r="A16" s="248" t="s">
        <v>128</v>
      </c>
      <c r="B16" s="249"/>
      <c r="C16" s="336">
        <v>10000000</v>
      </c>
      <c r="D16" s="337"/>
      <c r="E16" s="336">
        <v>236385090000</v>
      </c>
      <c r="F16" s="338"/>
      <c r="G16" s="336">
        <v>191454030000</v>
      </c>
      <c r="H16" s="334"/>
      <c r="I16" s="330">
        <f t="shared" si="0"/>
        <v>44931060000</v>
      </c>
      <c r="J16" s="334"/>
      <c r="K16" s="330">
        <v>10000000</v>
      </c>
      <c r="L16" s="335"/>
      <c r="M16" s="330">
        <v>236385090000</v>
      </c>
      <c r="N16" s="335"/>
      <c r="O16" s="330">
        <v>179607252556</v>
      </c>
      <c r="P16" s="334"/>
      <c r="Q16" s="330">
        <f t="shared" si="1"/>
        <v>56777837444</v>
      </c>
      <c r="R16" s="85"/>
      <c r="S16" s="85"/>
      <c r="T16" s="255"/>
      <c r="U16" s="253"/>
      <c r="V16" s="64"/>
      <c r="W16" s="64"/>
      <c r="X16" s="64"/>
      <c r="Y16" s="63"/>
      <c r="Z16" s="212"/>
      <c r="AA16" s="174"/>
      <c r="AB16" s="215"/>
      <c r="AC16" s="192"/>
      <c r="AD16" s="192"/>
      <c r="AE16" s="174"/>
      <c r="AF16" s="174"/>
      <c r="AG16" s="192"/>
    </row>
    <row r="17" spans="1:33" s="53" customFormat="1" ht="40.5" customHeight="1" x14ac:dyDescent="0.65">
      <c r="A17" s="137" t="s">
        <v>151</v>
      </c>
      <c r="B17" s="1"/>
      <c r="C17" s="333">
        <v>1300000</v>
      </c>
      <c r="D17" s="334"/>
      <c r="E17" s="333">
        <v>47283976350</v>
      </c>
      <c r="F17" s="335"/>
      <c r="G17" s="333">
        <v>58368627898</v>
      </c>
      <c r="H17" s="334"/>
      <c r="I17" s="330">
        <f t="shared" si="0"/>
        <v>-11084651548</v>
      </c>
      <c r="J17" s="334"/>
      <c r="K17" s="330">
        <v>1300000</v>
      </c>
      <c r="L17" s="335"/>
      <c r="M17" s="330">
        <v>47283976350</v>
      </c>
      <c r="N17" s="335"/>
      <c r="O17" s="330">
        <v>45048357900</v>
      </c>
      <c r="P17" s="334"/>
      <c r="Q17" s="330">
        <f t="shared" si="1"/>
        <v>2235618450</v>
      </c>
      <c r="R17" s="85"/>
      <c r="S17" s="252"/>
      <c r="T17" s="255"/>
      <c r="U17" s="253"/>
      <c r="V17" s="64"/>
      <c r="W17" s="64"/>
      <c r="X17" s="64"/>
      <c r="Y17" s="63"/>
      <c r="Z17" s="212"/>
      <c r="AA17" s="174"/>
      <c r="AB17" s="215"/>
      <c r="AC17" s="192"/>
      <c r="AD17" s="192"/>
      <c r="AE17" s="174"/>
      <c r="AF17" s="174"/>
      <c r="AG17" s="192"/>
    </row>
    <row r="18" spans="1:33" s="53" customFormat="1" ht="40.5" customHeight="1" x14ac:dyDescent="0.65">
      <c r="A18" s="137" t="s">
        <v>64</v>
      </c>
      <c r="B18" s="1"/>
      <c r="C18" s="333">
        <v>8100000</v>
      </c>
      <c r="D18" s="334"/>
      <c r="E18" s="333">
        <v>645110616600</v>
      </c>
      <c r="F18" s="335"/>
      <c r="G18" s="333">
        <v>572807477311</v>
      </c>
      <c r="H18" s="334"/>
      <c r="I18" s="330">
        <f t="shared" si="0"/>
        <v>72303139289</v>
      </c>
      <c r="J18" s="334"/>
      <c r="K18" s="330">
        <v>8100000</v>
      </c>
      <c r="L18" s="335"/>
      <c r="M18" s="330">
        <v>645110616600</v>
      </c>
      <c r="N18" s="335"/>
      <c r="O18" s="330">
        <v>528714825139</v>
      </c>
      <c r="P18" s="334"/>
      <c r="Q18" s="330">
        <f t="shared" si="1"/>
        <v>116395791461</v>
      </c>
      <c r="R18" s="256"/>
      <c r="S18" s="252"/>
      <c r="T18" s="255"/>
      <c r="U18" s="253"/>
      <c r="V18" s="64"/>
      <c r="W18" s="64"/>
      <c r="X18" s="64"/>
      <c r="Y18" s="63"/>
      <c r="Z18" s="212"/>
      <c r="AA18" s="174"/>
      <c r="AB18" s="215"/>
      <c r="AC18" s="192"/>
      <c r="AD18" s="192"/>
      <c r="AE18" s="174"/>
      <c r="AF18" s="174"/>
      <c r="AG18" s="192"/>
    </row>
    <row r="19" spans="1:33" s="53" customFormat="1" ht="40.5" customHeight="1" x14ac:dyDescent="0.65">
      <c r="A19" s="137" t="s">
        <v>147</v>
      </c>
      <c r="B19" s="1"/>
      <c r="C19" s="333">
        <v>6800000</v>
      </c>
      <c r="D19" s="334"/>
      <c r="E19" s="333">
        <v>339126121800</v>
      </c>
      <c r="F19" s="335"/>
      <c r="G19" s="333">
        <v>298326785740</v>
      </c>
      <c r="H19" s="334"/>
      <c r="I19" s="330">
        <f t="shared" si="0"/>
        <v>40799336060</v>
      </c>
      <c r="J19" s="334"/>
      <c r="K19" s="330">
        <v>6800000</v>
      </c>
      <c r="L19" s="335"/>
      <c r="M19" s="330">
        <v>339126121800</v>
      </c>
      <c r="N19" s="335"/>
      <c r="O19" s="330">
        <v>241808715483</v>
      </c>
      <c r="P19" s="334"/>
      <c r="Q19" s="330">
        <f t="shared" si="1"/>
        <v>97317406317</v>
      </c>
      <c r="R19" s="85"/>
      <c r="S19" s="252"/>
      <c r="T19" s="255"/>
      <c r="U19" s="253"/>
      <c r="V19" s="64"/>
      <c r="W19" s="64"/>
      <c r="X19" s="64"/>
      <c r="Y19" s="63"/>
      <c r="Z19" s="212"/>
      <c r="AA19" s="174"/>
      <c r="AB19" s="215"/>
      <c r="AC19" s="192"/>
      <c r="AD19" s="192"/>
      <c r="AE19" s="174"/>
      <c r="AF19" s="174"/>
      <c r="AG19" s="192"/>
    </row>
    <row r="20" spans="1:33" s="53" customFormat="1" ht="40.5" customHeight="1" x14ac:dyDescent="0.65">
      <c r="A20" s="137" t="s">
        <v>133</v>
      </c>
      <c r="B20" s="1"/>
      <c r="C20" s="333">
        <v>12800000</v>
      </c>
      <c r="D20" s="334"/>
      <c r="E20" s="333">
        <v>441262771200</v>
      </c>
      <c r="F20" s="335"/>
      <c r="G20" s="333">
        <v>409425176323</v>
      </c>
      <c r="H20" s="334"/>
      <c r="I20" s="330">
        <f t="shared" si="0"/>
        <v>31837594877</v>
      </c>
      <c r="J20" s="334"/>
      <c r="K20" s="330">
        <v>12800000</v>
      </c>
      <c r="L20" s="335"/>
      <c r="M20" s="330">
        <v>441262771200</v>
      </c>
      <c r="N20" s="335"/>
      <c r="O20" s="330">
        <v>373198308653</v>
      </c>
      <c r="P20" s="334"/>
      <c r="Q20" s="330">
        <f t="shared" si="1"/>
        <v>68064462547</v>
      </c>
      <c r="R20" s="85"/>
      <c r="S20" s="85"/>
      <c r="T20" s="255"/>
      <c r="U20" s="253"/>
      <c r="V20" s="64"/>
      <c r="W20" s="64"/>
      <c r="X20" s="64"/>
      <c r="Y20" s="63"/>
      <c r="Z20" s="212"/>
      <c r="AA20" s="174"/>
      <c r="AB20" s="215"/>
      <c r="AC20" s="192"/>
      <c r="AD20" s="192"/>
      <c r="AE20" s="174"/>
      <c r="AF20" s="174"/>
      <c r="AG20" s="192"/>
    </row>
    <row r="21" spans="1:33" s="53" customFormat="1" ht="40.5" customHeight="1" x14ac:dyDescent="0.65">
      <c r="A21" s="137" t="s">
        <v>162</v>
      </c>
      <c r="B21" s="1"/>
      <c r="C21" s="333">
        <v>11000000</v>
      </c>
      <c r="D21" s="334"/>
      <c r="E21" s="333">
        <v>64951227000</v>
      </c>
      <c r="F21" s="335"/>
      <c r="G21" s="333">
        <v>73196800313</v>
      </c>
      <c r="H21" s="334"/>
      <c r="I21" s="330">
        <f t="shared" si="0"/>
        <v>-8245573313</v>
      </c>
      <c r="J21" s="334"/>
      <c r="K21" s="330">
        <v>11000000</v>
      </c>
      <c r="L21" s="335"/>
      <c r="M21" s="330">
        <v>64951227000</v>
      </c>
      <c r="N21" s="335"/>
      <c r="O21" s="330">
        <v>73196800313</v>
      </c>
      <c r="P21" s="334"/>
      <c r="Q21" s="330">
        <f t="shared" si="1"/>
        <v>-8245573313</v>
      </c>
      <c r="R21" s="85"/>
      <c r="S21" s="85"/>
      <c r="T21" s="255"/>
      <c r="U21" s="253"/>
      <c r="V21" s="64"/>
      <c r="W21" s="64"/>
      <c r="X21" s="64"/>
      <c r="Y21" s="63"/>
      <c r="Z21" s="212"/>
      <c r="AA21" s="174"/>
      <c r="AB21" s="215"/>
      <c r="AC21" s="192"/>
      <c r="AD21" s="192"/>
      <c r="AE21" s="174"/>
      <c r="AF21" s="174"/>
      <c r="AG21" s="192"/>
    </row>
    <row r="22" spans="1:33" s="53" customFormat="1" ht="40.5" customHeight="1" x14ac:dyDescent="0.65">
      <c r="A22" s="137" t="s">
        <v>127</v>
      </c>
      <c r="B22" s="1"/>
      <c r="C22" s="333">
        <v>50000000</v>
      </c>
      <c r="D22" s="334"/>
      <c r="E22" s="333">
        <v>93092782500</v>
      </c>
      <c r="F22" s="335"/>
      <c r="G22" s="333">
        <v>91588123681</v>
      </c>
      <c r="H22" s="334"/>
      <c r="I22" s="330">
        <f t="shared" si="0"/>
        <v>1504658819</v>
      </c>
      <c r="J22" s="334"/>
      <c r="K22" s="330">
        <v>50000000</v>
      </c>
      <c r="L22" s="335"/>
      <c r="M22" s="330">
        <v>93092782500</v>
      </c>
      <c r="N22" s="335"/>
      <c r="O22" s="330">
        <v>79321088666</v>
      </c>
      <c r="P22" s="334"/>
      <c r="Q22" s="330">
        <f t="shared" si="1"/>
        <v>13771693834</v>
      </c>
      <c r="R22" s="85"/>
      <c r="S22" s="252"/>
      <c r="T22" s="255"/>
      <c r="U22" s="253"/>
      <c r="V22" s="64"/>
      <c r="W22" s="64"/>
      <c r="X22" s="64"/>
      <c r="Y22" s="63"/>
      <c r="Z22" s="212"/>
      <c r="AA22" s="174"/>
      <c r="AB22" s="215"/>
      <c r="AC22" s="192"/>
      <c r="AD22" s="192"/>
      <c r="AE22" s="174"/>
      <c r="AF22" s="174"/>
      <c r="AG22" s="192"/>
    </row>
    <row r="23" spans="1:33" s="53" customFormat="1" ht="40.5" customHeight="1" x14ac:dyDescent="0.65">
      <c r="A23" s="137" t="s">
        <v>78</v>
      </c>
      <c r="B23" s="1"/>
      <c r="C23" s="333">
        <v>1</v>
      </c>
      <c r="D23" s="334"/>
      <c r="E23" s="333">
        <v>6858</v>
      </c>
      <c r="F23" s="335"/>
      <c r="G23" s="333">
        <v>8707884338</v>
      </c>
      <c r="H23" s="334"/>
      <c r="I23" s="330">
        <f t="shared" si="0"/>
        <v>-8707877480</v>
      </c>
      <c r="J23" s="334"/>
      <c r="K23" s="330">
        <v>1</v>
      </c>
      <c r="L23" s="335"/>
      <c r="M23" s="330">
        <v>6858</v>
      </c>
      <c r="N23" s="335"/>
      <c r="O23" s="330">
        <v>5598</v>
      </c>
      <c r="P23" s="334"/>
      <c r="Q23" s="330">
        <f t="shared" si="1"/>
        <v>1260</v>
      </c>
      <c r="R23" s="85"/>
      <c r="S23" s="85"/>
      <c r="T23" s="255"/>
      <c r="U23" s="253"/>
      <c r="V23" s="64"/>
      <c r="W23" s="64"/>
      <c r="X23" s="64"/>
      <c r="Y23" s="63"/>
      <c r="Z23" s="212"/>
      <c r="AA23" s="174"/>
      <c r="AB23" s="215"/>
      <c r="AC23" s="192"/>
      <c r="AD23" s="192"/>
      <c r="AE23" s="174"/>
      <c r="AF23" s="174"/>
      <c r="AG23" s="192"/>
    </row>
    <row r="24" spans="1:33" s="53" customFormat="1" ht="40.5" customHeight="1" x14ac:dyDescent="0.65">
      <c r="A24" s="137" t="s">
        <v>143</v>
      </c>
      <c r="B24" s="1"/>
      <c r="C24" s="333">
        <v>14000000</v>
      </c>
      <c r="D24" s="334"/>
      <c r="E24" s="333">
        <v>29364237000</v>
      </c>
      <c r="F24" s="335"/>
      <c r="G24" s="333">
        <v>18342210600</v>
      </c>
      <c r="H24" s="334"/>
      <c r="I24" s="330">
        <f t="shared" si="0"/>
        <v>11022026400</v>
      </c>
      <c r="J24" s="334"/>
      <c r="K24" s="330">
        <v>14000000</v>
      </c>
      <c r="L24" s="335"/>
      <c r="M24" s="330">
        <v>29364237000</v>
      </c>
      <c r="N24" s="335"/>
      <c r="O24" s="330">
        <v>19636463700</v>
      </c>
      <c r="P24" s="334"/>
      <c r="Q24" s="330">
        <f t="shared" si="1"/>
        <v>9727773300</v>
      </c>
      <c r="R24" s="85"/>
      <c r="S24" s="252"/>
      <c r="T24" s="255"/>
      <c r="U24" s="253"/>
      <c r="V24" s="64"/>
      <c r="W24" s="64"/>
      <c r="X24" s="64"/>
      <c r="Y24" s="63"/>
      <c r="Z24" s="212"/>
      <c r="AA24" s="174"/>
      <c r="AB24" s="215"/>
      <c r="AC24" s="192"/>
      <c r="AD24" s="192"/>
      <c r="AE24" s="174"/>
      <c r="AF24" s="174"/>
      <c r="AG24" s="192"/>
    </row>
    <row r="25" spans="1:33" s="53" customFormat="1" ht="40.5" customHeight="1" x14ac:dyDescent="0.65">
      <c r="A25" s="137" t="s">
        <v>67</v>
      </c>
      <c r="B25" s="1"/>
      <c r="C25" s="333">
        <v>30000000</v>
      </c>
      <c r="D25" s="334"/>
      <c r="E25" s="333">
        <v>167298615000</v>
      </c>
      <c r="F25" s="335"/>
      <c r="G25" s="333">
        <v>150820370494</v>
      </c>
      <c r="H25" s="334"/>
      <c r="I25" s="330">
        <f t="shared" si="0"/>
        <v>16478244506</v>
      </c>
      <c r="J25" s="334"/>
      <c r="K25" s="330">
        <v>30000000</v>
      </c>
      <c r="L25" s="335"/>
      <c r="M25" s="330">
        <v>167298615000</v>
      </c>
      <c r="N25" s="335"/>
      <c r="O25" s="330">
        <v>136915202360</v>
      </c>
      <c r="P25" s="334"/>
      <c r="Q25" s="330">
        <f t="shared" si="1"/>
        <v>30383412640</v>
      </c>
      <c r="R25" s="85"/>
      <c r="S25" s="85"/>
      <c r="T25" s="255"/>
      <c r="U25" s="253"/>
      <c r="V25" s="64"/>
      <c r="W25" s="64"/>
      <c r="X25" s="64"/>
      <c r="Y25" s="63"/>
      <c r="Z25" s="212"/>
      <c r="AA25" s="174"/>
      <c r="AB25" s="215"/>
      <c r="AC25" s="192"/>
      <c r="AD25" s="192"/>
      <c r="AE25" s="174"/>
      <c r="AF25" s="174"/>
      <c r="AG25" s="192"/>
    </row>
    <row r="26" spans="1:33" s="53" customFormat="1" ht="40.5" customHeight="1" x14ac:dyDescent="0.65">
      <c r="A26" s="137" t="s">
        <v>163</v>
      </c>
      <c r="B26" s="1"/>
      <c r="C26" s="333">
        <v>1000000</v>
      </c>
      <c r="D26" s="334"/>
      <c r="E26" s="333">
        <v>25060000500</v>
      </c>
      <c r="F26" s="335"/>
      <c r="G26" s="333">
        <v>26995100723</v>
      </c>
      <c r="H26" s="334"/>
      <c r="I26" s="330">
        <f t="shared" si="0"/>
        <v>-1935100223</v>
      </c>
      <c r="J26" s="334"/>
      <c r="K26" s="330">
        <v>1000000</v>
      </c>
      <c r="L26" s="335"/>
      <c r="M26" s="330">
        <v>25060000500</v>
      </c>
      <c r="N26" s="335"/>
      <c r="O26" s="330">
        <v>26995100723</v>
      </c>
      <c r="P26" s="334"/>
      <c r="Q26" s="330">
        <f t="shared" si="1"/>
        <v>-1935100223</v>
      </c>
      <c r="R26" s="85"/>
      <c r="S26" s="85"/>
      <c r="T26" s="255"/>
      <c r="U26" s="253"/>
      <c r="V26" s="64"/>
      <c r="W26" s="64"/>
      <c r="X26" s="64"/>
      <c r="Y26" s="63"/>
      <c r="Z26" s="212"/>
      <c r="AA26" s="174"/>
      <c r="AB26" s="215"/>
      <c r="AC26" s="192"/>
      <c r="AD26" s="192"/>
      <c r="AE26" s="174"/>
      <c r="AF26" s="174"/>
      <c r="AG26" s="192"/>
    </row>
    <row r="27" spans="1:33" s="53" customFormat="1" ht="40.5" customHeight="1" x14ac:dyDescent="0.65">
      <c r="A27" s="137" t="s">
        <v>77</v>
      </c>
      <c r="B27" s="1"/>
      <c r="C27" s="333">
        <v>42903678</v>
      </c>
      <c r="D27" s="334"/>
      <c r="E27" s="333">
        <v>73525843523</v>
      </c>
      <c r="F27" s="335"/>
      <c r="G27" s="333">
        <v>68804866292</v>
      </c>
      <c r="H27" s="334"/>
      <c r="I27" s="330">
        <f t="shared" si="0"/>
        <v>4720977231</v>
      </c>
      <c r="J27" s="334"/>
      <c r="K27" s="330">
        <v>42903678</v>
      </c>
      <c r="L27" s="335"/>
      <c r="M27" s="330">
        <v>73525843523</v>
      </c>
      <c r="N27" s="335"/>
      <c r="O27" s="330">
        <v>63571193042</v>
      </c>
      <c r="P27" s="334"/>
      <c r="Q27" s="330">
        <f t="shared" si="1"/>
        <v>9954650481</v>
      </c>
      <c r="R27" s="85"/>
      <c r="S27" s="85"/>
      <c r="T27" s="255"/>
      <c r="U27" s="253"/>
      <c r="V27" s="64"/>
      <c r="W27" s="64"/>
      <c r="X27" s="64"/>
      <c r="Y27" s="63"/>
      <c r="Z27" s="212"/>
      <c r="AA27" s="174"/>
      <c r="AB27" s="215"/>
      <c r="AC27" s="192"/>
      <c r="AD27" s="192"/>
      <c r="AE27" s="174"/>
      <c r="AF27" s="174"/>
      <c r="AG27" s="192"/>
    </row>
    <row r="28" spans="1:33" s="53" customFormat="1" ht="40.5" customHeight="1" x14ac:dyDescent="0.65">
      <c r="A28" s="137" t="s">
        <v>73</v>
      </c>
      <c r="B28" s="1"/>
      <c r="C28" s="333">
        <v>10000000</v>
      </c>
      <c r="D28" s="334"/>
      <c r="E28" s="333">
        <v>43131829500</v>
      </c>
      <c r="F28" s="335"/>
      <c r="G28" s="333">
        <v>50601121198</v>
      </c>
      <c r="H28" s="334"/>
      <c r="I28" s="330">
        <f t="shared" si="0"/>
        <v>-7469291698</v>
      </c>
      <c r="J28" s="334"/>
      <c r="K28" s="330">
        <v>10000000</v>
      </c>
      <c r="L28" s="335"/>
      <c r="M28" s="330">
        <v>43131829500</v>
      </c>
      <c r="N28" s="335"/>
      <c r="O28" s="330">
        <v>29821499998</v>
      </c>
      <c r="P28" s="334"/>
      <c r="Q28" s="330">
        <f t="shared" si="1"/>
        <v>13310329502</v>
      </c>
      <c r="R28" s="85"/>
      <c r="S28" s="252"/>
      <c r="T28" s="255"/>
      <c r="U28" s="253"/>
      <c r="V28" s="64"/>
      <c r="W28" s="64"/>
      <c r="X28" s="64"/>
      <c r="Y28" s="63"/>
      <c r="Z28" s="212"/>
      <c r="AA28" s="174"/>
      <c r="AB28" s="215"/>
      <c r="AC28" s="192"/>
      <c r="AD28" s="192"/>
      <c r="AE28" s="174"/>
      <c r="AF28" s="174"/>
      <c r="AG28" s="192"/>
    </row>
    <row r="29" spans="1:33" s="53" customFormat="1" ht="40.5" customHeight="1" x14ac:dyDescent="0.65">
      <c r="A29" s="137" t="s">
        <v>141</v>
      </c>
      <c r="B29" s="1"/>
      <c r="C29" s="333">
        <v>1221374</v>
      </c>
      <c r="D29" s="334"/>
      <c r="E29" s="333">
        <v>4716805013</v>
      </c>
      <c r="F29" s="335"/>
      <c r="G29" s="333">
        <v>8410482145</v>
      </c>
      <c r="H29" s="334"/>
      <c r="I29" s="330">
        <f t="shared" si="0"/>
        <v>-3693677132</v>
      </c>
      <c r="J29" s="334"/>
      <c r="K29" s="330">
        <v>1221374</v>
      </c>
      <c r="L29" s="335"/>
      <c r="M29" s="330">
        <v>4716805013</v>
      </c>
      <c r="N29" s="335"/>
      <c r="O29" s="330">
        <v>4688880374</v>
      </c>
      <c r="P29" s="334"/>
      <c r="Q29" s="330">
        <f t="shared" si="1"/>
        <v>27924639</v>
      </c>
      <c r="R29" s="85"/>
      <c r="S29" s="85"/>
      <c r="T29" s="255"/>
      <c r="U29" s="253"/>
      <c r="V29" s="64"/>
      <c r="W29" s="64"/>
      <c r="X29" s="64"/>
      <c r="Y29" s="63"/>
      <c r="Z29" s="212"/>
      <c r="AA29" s="174"/>
      <c r="AB29" s="215"/>
      <c r="AC29" s="192"/>
      <c r="AD29" s="192"/>
      <c r="AE29" s="174"/>
      <c r="AF29" s="174"/>
      <c r="AG29" s="192"/>
    </row>
    <row r="30" spans="1:33" s="53" customFormat="1" ht="40.5" customHeight="1" x14ac:dyDescent="0.65">
      <c r="A30" s="137" t="s">
        <v>98</v>
      </c>
      <c r="B30" s="1"/>
      <c r="C30" s="333">
        <v>92000001</v>
      </c>
      <c r="D30" s="334"/>
      <c r="E30" s="333">
        <v>289721839949</v>
      </c>
      <c r="F30" s="335"/>
      <c r="G30" s="333">
        <v>217591942513</v>
      </c>
      <c r="H30" s="334"/>
      <c r="I30" s="330">
        <f t="shared" si="0"/>
        <v>72129897436</v>
      </c>
      <c r="J30" s="334"/>
      <c r="K30" s="330">
        <v>92000001</v>
      </c>
      <c r="L30" s="335"/>
      <c r="M30" s="330">
        <v>289721839949</v>
      </c>
      <c r="N30" s="335"/>
      <c r="O30" s="330">
        <v>225213453589</v>
      </c>
      <c r="P30" s="334"/>
      <c r="Q30" s="330">
        <f t="shared" si="1"/>
        <v>64508386360</v>
      </c>
      <c r="R30" s="85"/>
      <c r="S30" s="252"/>
      <c r="T30" s="255"/>
      <c r="U30" s="253"/>
      <c r="V30" s="64"/>
      <c r="W30" s="64"/>
      <c r="X30" s="64"/>
      <c r="Y30" s="63"/>
      <c r="Z30" s="212"/>
      <c r="AA30" s="174"/>
      <c r="AB30" s="215"/>
      <c r="AC30" s="192"/>
      <c r="AD30" s="192"/>
      <c r="AE30" s="174"/>
      <c r="AF30" s="174"/>
      <c r="AG30" s="192"/>
    </row>
    <row r="31" spans="1:33" s="53" customFormat="1" ht="40.5" customHeight="1" x14ac:dyDescent="0.65">
      <c r="A31" s="137" t="s">
        <v>99</v>
      </c>
      <c r="B31" s="1"/>
      <c r="C31" s="333">
        <v>4000000</v>
      </c>
      <c r="D31" s="334"/>
      <c r="E31" s="333">
        <v>17093683800</v>
      </c>
      <c r="F31" s="335"/>
      <c r="G31" s="333">
        <v>17127481498</v>
      </c>
      <c r="H31" s="334"/>
      <c r="I31" s="330">
        <f t="shared" si="0"/>
        <v>-33797698</v>
      </c>
      <c r="J31" s="334"/>
      <c r="K31" s="330">
        <v>4000000</v>
      </c>
      <c r="L31" s="335"/>
      <c r="M31" s="330">
        <v>17093683800</v>
      </c>
      <c r="N31" s="335"/>
      <c r="O31" s="330">
        <v>17753732998</v>
      </c>
      <c r="P31" s="334"/>
      <c r="Q31" s="330">
        <f t="shared" si="1"/>
        <v>-660049198</v>
      </c>
      <c r="R31" s="85"/>
      <c r="S31" s="85"/>
      <c r="T31" s="255"/>
      <c r="U31" s="253"/>
      <c r="V31" s="64"/>
      <c r="W31" s="64"/>
      <c r="X31" s="64"/>
      <c r="Y31" s="63"/>
      <c r="Z31" s="212"/>
      <c r="AA31" s="174"/>
      <c r="AB31" s="215"/>
      <c r="AC31" s="192"/>
      <c r="AD31" s="192"/>
      <c r="AE31" s="10"/>
      <c r="AF31" s="174"/>
      <c r="AG31" s="192"/>
    </row>
    <row r="32" spans="1:33" s="53" customFormat="1" ht="40.5" customHeight="1" x14ac:dyDescent="0.65">
      <c r="A32" s="137" t="s">
        <v>96</v>
      </c>
      <c r="B32" s="1"/>
      <c r="C32" s="333">
        <v>34500000</v>
      </c>
      <c r="D32" s="334"/>
      <c r="E32" s="333">
        <v>348434406000</v>
      </c>
      <c r="F32" s="335"/>
      <c r="G32" s="333">
        <v>358084512164</v>
      </c>
      <c r="H32" s="334"/>
      <c r="I32" s="330">
        <f t="shared" si="0"/>
        <v>-9650106164</v>
      </c>
      <c r="J32" s="334"/>
      <c r="K32" s="330">
        <v>34500000</v>
      </c>
      <c r="L32" s="335"/>
      <c r="M32" s="330">
        <v>348434406000</v>
      </c>
      <c r="N32" s="335"/>
      <c r="O32" s="330">
        <v>320747121848</v>
      </c>
      <c r="P32" s="334"/>
      <c r="Q32" s="330">
        <f t="shared" si="1"/>
        <v>27687284152</v>
      </c>
      <c r="R32" s="85"/>
      <c r="S32" s="85"/>
      <c r="T32" s="255"/>
      <c r="U32" s="253"/>
      <c r="V32" s="64"/>
      <c r="W32" s="64"/>
      <c r="X32" s="64"/>
      <c r="Y32" s="63"/>
      <c r="Z32" s="212"/>
      <c r="AA32" s="174"/>
      <c r="AB32" s="215"/>
      <c r="AC32" s="192"/>
      <c r="AD32" s="192"/>
      <c r="AE32" s="10"/>
      <c r="AF32" s="174"/>
      <c r="AG32" s="192"/>
    </row>
    <row r="33" spans="1:33" s="53" customFormat="1" ht="40.5" customHeight="1" x14ac:dyDescent="0.65">
      <c r="A33" s="137" t="s">
        <v>149</v>
      </c>
      <c r="B33" s="1"/>
      <c r="C33" s="333">
        <v>55000000</v>
      </c>
      <c r="D33" s="334"/>
      <c r="E33" s="333">
        <v>180365402250</v>
      </c>
      <c r="F33" s="335"/>
      <c r="G33" s="333">
        <v>155083747745</v>
      </c>
      <c r="H33" s="334"/>
      <c r="I33" s="330">
        <f t="shared" si="0"/>
        <v>25281654505</v>
      </c>
      <c r="J33" s="334"/>
      <c r="K33" s="330">
        <v>55000000</v>
      </c>
      <c r="L33" s="335"/>
      <c r="M33" s="330">
        <v>180365402250</v>
      </c>
      <c r="N33" s="335"/>
      <c r="O33" s="330">
        <v>181477800611</v>
      </c>
      <c r="P33" s="334"/>
      <c r="Q33" s="330">
        <f t="shared" si="1"/>
        <v>-1112398361</v>
      </c>
      <c r="R33" s="85"/>
      <c r="S33" s="85"/>
      <c r="T33" s="255"/>
      <c r="U33" s="253"/>
      <c r="V33" s="64"/>
      <c r="W33" s="64"/>
      <c r="X33" s="64"/>
      <c r="Y33" s="63"/>
      <c r="Z33" s="212"/>
      <c r="AA33" s="174"/>
      <c r="AB33" s="215"/>
      <c r="AC33" s="192"/>
      <c r="AD33" s="192"/>
      <c r="AE33" s="10"/>
      <c r="AF33" s="174"/>
      <c r="AG33" s="192"/>
    </row>
    <row r="34" spans="1:33" s="53" customFormat="1" ht="40.5" customHeight="1" x14ac:dyDescent="0.65">
      <c r="A34" s="137" t="s">
        <v>148</v>
      </c>
      <c r="B34" s="1"/>
      <c r="C34" s="333">
        <v>21000000</v>
      </c>
      <c r="D34" s="334"/>
      <c r="E34" s="333">
        <v>44213355900</v>
      </c>
      <c r="F34" s="335"/>
      <c r="G34" s="333">
        <v>53235323865</v>
      </c>
      <c r="H34" s="334"/>
      <c r="I34" s="330">
        <f t="shared" si="0"/>
        <v>-9021967965</v>
      </c>
      <c r="J34" s="334"/>
      <c r="K34" s="330">
        <v>21000000</v>
      </c>
      <c r="L34" s="335"/>
      <c r="M34" s="330">
        <v>44213355900</v>
      </c>
      <c r="N34" s="335"/>
      <c r="O34" s="330">
        <v>51263614382</v>
      </c>
      <c r="P34" s="334"/>
      <c r="Q34" s="330">
        <f t="shared" si="1"/>
        <v>-7050258482</v>
      </c>
      <c r="R34" s="227"/>
      <c r="S34" s="252"/>
      <c r="T34" s="255"/>
      <c r="U34" s="253"/>
      <c r="V34" s="64"/>
      <c r="W34" s="64"/>
      <c r="X34" s="64"/>
      <c r="Y34" s="63"/>
      <c r="Z34" s="212"/>
      <c r="AA34" s="174"/>
      <c r="AB34" s="215"/>
      <c r="AC34" s="192"/>
      <c r="AD34" s="192"/>
      <c r="AG34" s="192"/>
    </row>
    <row r="35" spans="1:33" ht="36.75" thickBot="1" x14ac:dyDescent="0.3">
      <c r="A35" s="138" t="s">
        <v>48</v>
      </c>
      <c r="B35" s="36"/>
      <c r="C35" s="97"/>
      <c r="D35" s="36"/>
      <c r="E35" s="242">
        <f>SUM(E9:E34)</f>
        <v>4538117070018</v>
      </c>
      <c r="F35" s="242">
        <f t="shared" ref="F35:H35" si="2">SUM(F9:F32)</f>
        <v>0</v>
      </c>
      <c r="G35" s="242">
        <f>SUM(G9:G34)</f>
        <v>4116831067985</v>
      </c>
      <c r="H35" s="242">
        <f t="shared" si="2"/>
        <v>0</v>
      </c>
      <c r="I35" s="242">
        <f>SUM(I9:I34)</f>
        <v>421286002033</v>
      </c>
      <c r="J35" s="242"/>
      <c r="K35" s="243"/>
      <c r="L35" s="242"/>
      <c r="M35" s="242">
        <f>SUM(M9:M34)</f>
        <v>4538117070018</v>
      </c>
      <c r="N35" s="242"/>
      <c r="O35" s="242">
        <f>SUM(O9:O34)</f>
        <v>3842181221415</v>
      </c>
      <c r="P35" s="242"/>
      <c r="Q35" s="242">
        <f>SUM(Q9:Q34)</f>
        <v>695935848603</v>
      </c>
      <c r="R35" s="227"/>
      <c r="S35" s="227"/>
      <c r="U35" s="254"/>
      <c r="AA35" s="6"/>
    </row>
    <row r="36" spans="1:33" s="6" customFormat="1" ht="30.75" thickTop="1" x14ac:dyDescent="0.65">
      <c r="A36" s="137"/>
      <c r="C36" s="134"/>
      <c r="D36" s="17"/>
      <c r="E36" s="134"/>
      <c r="F36" s="17"/>
      <c r="G36" s="134"/>
      <c r="H36" s="17"/>
      <c r="I36" s="85"/>
      <c r="J36" s="17"/>
      <c r="K36" s="85"/>
      <c r="L36" s="17"/>
      <c r="M36" s="85"/>
      <c r="N36" s="17"/>
      <c r="O36" s="85"/>
      <c r="P36" s="17"/>
      <c r="Q36" s="85"/>
      <c r="R36" s="85"/>
      <c r="S36" s="85"/>
    </row>
    <row r="37" spans="1:33" s="6" customFormat="1" x14ac:dyDescent="0.65">
      <c r="A37" s="92"/>
      <c r="B37" s="92"/>
      <c r="C37" s="158"/>
      <c r="D37" s="92"/>
      <c r="E37" s="3"/>
      <c r="F37" s="1"/>
      <c r="G37" s="3"/>
      <c r="H37" s="1"/>
      <c r="I37" s="17"/>
      <c r="J37" s="92"/>
      <c r="K37" s="93"/>
      <c r="L37" s="92"/>
      <c r="M37" s="92"/>
      <c r="N37" s="92"/>
      <c r="O37" s="92"/>
      <c r="P37" s="92"/>
      <c r="V37" s="92"/>
      <c r="W37" s="92"/>
      <c r="X37" s="92"/>
      <c r="Y37" s="92"/>
      <c r="Z37" s="92"/>
      <c r="AA37" s="7"/>
    </row>
    <row r="38" spans="1:33" s="6" customFormat="1" x14ac:dyDescent="0.65">
      <c r="A38" s="92"/>
      <c r="B38" s="92"/>
      <c r="C38" s="158"/>
      <c r="D38" s="92"/>
      <c r="E38" s="3"/>
      <c r="F38" s="1"/>
      <c r="G38" s="3"/>
      <c r="H38" s="1"/>
      <c r="I38" s="17"/>
      <c r="J38" s="92"/>
      <c r="K38" s="93"/>
      <c r="L38" s="92"/>
      <c r="M38" s="92"/>
      <c r="N38" s="92"/>
      <c r="O38" s="92"/>
      <c r="P38" s="92"/>
      <c r="V38" s="92"/>
      <c r="W38" s="92"/>
      <c r="X38" s="92"/>
      <c r="Y38" s="92"/>
      <c r="Z38" s="92"/>
      <c r="AA38" s="7"/>
    </row>
    <row r="39" spans="1:33" s="6" customFormat="1" x14ac:dyDescent="0.65">
      <c r="A39" s="295"/>
      <c r="B39" s="295"/>
      <c r="C39" s="295"/>
      <c r="D39" s="295"/>
      <c r="E39" s="295"/>
      <c r="F39" s="295"/>
      <c r="G39" s="295"/>
      <c r="H39" s="36"/>
      <c r="I39" s="17"/>
      <c r="J39" s="98"/>
      <c r="K39" s="98"/>
      <c r="L39" s="98"/>
      <c r="M39" s="98"/>
      <c r="N39" s="98"/>
      <c r="O39" s="98"/>
      <c r="P39" s="98"/>
      <c r="Q39" s="98"/>
      <c r="R39" s="98"/>
      <c r="S39" s="98"/>
      <c r="V39" s="92"/>
      <c r="W39" s="92"/>
      <c r="X39" s="92"/>
      <c r="Y39" s="92"/>
      <c r="Z39" s="92"/>
      <c r="AA39" s="7"/>
    </row>
    <row r="40" spans="1:33" s="6" customFormat="1" x14ac:dyDescent="0.65">
      <c r="A40" s="295"/>
      <c r="B40" s="295"/>
      <c r="C40" s="295"/>
      <c r="D40" s="295"/>
      <c r="E40" s="295"/>
      <c r="F40" s="295"/>
      <c r="G40" s="295"/>
      <c r="H40" s="36"/>
      <c r="I40" s="17"/>
      <c r="J40" s="98"/>
      <c r="K40" s="98"/>
      <c r="L40" s="98"/>
      <c r="M40" s="98"/>
      <c r="N40" s="98"/>
      <c r="O40" s="98"/>
      <c r="P40" s="98"/>
      <c r="Q40" s="98"/>
      <c r="R40" s="98"/>
      <c r="S40" s="98"/>
      <c r="V40" s="92"/>
      <c r="W40" s="92"/>
      <c r="X40" s="92"/>
      <c r="Y40" s="92"/>
      <c r="Z40" s="92"/>
      <c r="AA40" s="7"/>
    </row>
    <row r="41" spans="1:33" s="6" customFormat="1" ht="33.75" x14ac:dyDescent="0.25">
      <c r="A41" s="92"/>
      <c r="B41" s="92"/>
      <c r="C41" s="55"/>
      <c r="D41" s="214"/>
      <c r="E41" s="214"/>
      <c r="F41" s="92"/>
      <c r="G41" s="214"/>
      <c r="H41" s="92"/>
      <c r="I41" s="98"/>
      <c r="J41" s="98"/>
      <c r="K41" s="98"/>
      <c r="L41" s="98"/>
      <c r="M41" s="98"/>
      <c r="N41" s="98"/>
      <c r="O41" s="98"/>
      <c r="P41" s="98"/>
      <c r="Q41" s="92"/>
      <c r="R41" s="92"/>
      <c r="S41" s="92"/>
      <c r="V41" s="92"/>
      <c r="W41" s="92"/>
      <c r="X41" s="92"/>
      <c r="Y41" s="92"/>
      <c r="Z41" s="92"/>
    </row>
    <row r="42" spans="1:33" s="6" customFormat="1" x14ac:dyDescent="0.25">
      <c r="A42" s="213"/>
      <c r="B42" s="36"/>
      <c r="C42" s="97"/>
      <c r="D42" s="36"/>
      <c r="E42" s="36"/>
      <c r="F42" s="36"/>
      <c r="G42" s="36"/>
      <c r="H42" s="98"/>
      <c r="I42" s="98"/>
      <c r="J42" s="98"/>
      <c r="K42" s="98"/>
      <c r="L42" s="98"/>
      <c r="M42" s="98"/>
      <c r="N42" s="98"/>
      <c r="O42" s="98"/>
      <c r="P42" s="98"/>
      <c r="U42" s="92"/>
      <c r="V42" s="92"/>
      <c r="W42" s="92"/>
      <c r="X42" s="92"/>
      <c r="Y42" s="92"/>
      <c r="Z42" s="7"/>
    </row>
    <row r="43" spans="1:33" s="6" customFormat="1" x14ac:dyDescent="0.25">
      <c r="A43" s="213"/>
      <c r="B43" s="36"/>
      <c r="C43" s="97"/>
      <c r="D43" s="36"/>
      <c r="E43" s="36"/>
      <c r="F43" s="36"/>
      <c r="G43" s="36"/>
      <c r="H43" s="98"/>
      <c r="I43" s="98"/>
      <c r="J43" s="98"/>
      <c r="K43" s="98"/>
      <c r="L43" s="98"/>
      <c r="M43" s="98"/>
      <c r="N43" s="98"/>
      <c r="O43" s="98"/>
      <c r="P43" s="98"/>
      <c r="U43" s="92"/>
      <c r="V43" s="92"/>
      <c r="W43" s="92"/>
      <c r="X43" s="92"/>
      <c r="Y43" s="92"/>
      <c r="Z43" s="7"/>
    </row>
    <row r="44" spans="1:33" s="6" customFormat="1" x14ac:dyDescent="0.25">
      <c r="A44" s="213"/>
      <c r="B44" s="36"/>
      <c r="C44" s="97"/>
      <c r="D44" s="36"/>
      <c r="E44" s="36"/>
      <c r="F44" s="36"/>
      <c r="G44" s="36"/>
      <c r="H44" s="99"/>
      <c r="I44" s="98"/>
      <c r="J44" s="98"/>
      <c r="K44" s="98"/>
      <c r="L44" s="98"/>
      <c r="M44" s="98"/>
      <c r="N44" s="98"/>
      <c r="O44" s="98"/>
      <c r="P44" s="99"/>
      <c r="U44" s="92"/>
      <c r="V44" s="92"/>
      <c r="W44" s="92"/>
      <c r="X44" s="92"/>
      <c r="Y44" s="92"/>
      <c r="Z44" s="7"/>
    </row>
    <row r="45" spans="1:33" x14ac:dyDescent="0.25">
      <c r="A45" s="213"/>
      <c r="B45" s="36"/>
      <c r="C45" s="97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92"/>
      <c r="R45" s="92"/>
      <c r="S45" s="92"/>
      <c r="T45" s="6"/>
      <c r="U45" s="92"/>
      <c r="Z45" s="7"/>
      <c r="AA45" s="92"/>
    </row>
    <row r="46" spans="1:33" x14ac:dyDescent="0.25">
      <c r="A46" s="213"/>
      <c r="B46" s="36"/>
      <c r="C46" s="97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92"/>
      <c r="R46" s="92"/>
      <c r="S46" s="92"/>
      <c r="T46" s="6"/>
      <c r="U46" s="92"/>
      <c r="Z46" s="7"/>
      <c r="AA46" s="92"/>
    </row>
    <row r="47" spans="1:33" x14ac:dyDescent="0.25">
      <c r="A47" s="213"/>
      <c r="B47" s="36"/>
      <c r="C47" s="97"/>
      <c r="D47" s="36"/>
      <c r="E47" s="36"/>
      <c r="F47" s="36"/>
      <c r="G47" s="36"/>
      <c r="H47" s="36"/>
      <c r="I47" s="36"/>
      <c r="J47" s="97"/>
      <c r="K47" s="36"/>
      <c r="L47" s="36"/>
      <c r="M47" s="36"/>
      <c r="N47" s="36"/>
      <c r="O47" s="36"/>
      <c r="P47" s="6"/>
      <c r="Q47" s="92"/>
      <c r="R47" s="92"/>
      <c r="S47" s="92"/>
      <c r="T47" s="6"/>
      <c r="U47" s="92"/>
      <c r="Z47" s="7"/>
      <c r="AA47" s="92"/>
    </row>
    <row r="48" spans="1:33" x14ac:dyDescent="0.25">
      <c r="A48" s="214"/>
      <c r="C48" s="158"/>
      <c r="E48" s="101"/>
      <c r="G48" s="36"/>
      <c r="H48" s="102"/>
      <c r="J48" s="100"/>
      <c r="K48" s="92"/>
      <c r="L48" s="101"/>
      <c r="N48" s="101"/>
      <c r="P48" s="103"/>
      <c r="Q48" s="92"/>
      <c r="R48" s="92"/>
      <c r="S48" s="92"/>
      <c r="T48" s="6"/>
      <c r="U48" s="92"/>
      <c r="Z48" s="7"/>
      <c r="AA48" s="92"/>
    </row>
    <row r="49" spans="1:27" x14ac:dyDescent="0.25">
      <c r="A49" s="213"/>
      <c r="B49" s="36"/>
      <c r="C49" s="97"/>
      <c r="D49" s="36"/>
      <c r="E49" s="36"/>
      <c r="F49" s="36"/>
      <c r="G49" s="36"/>
      <c r="H49" s="36"/>
      <c r="I49" s="36"/>
      <c r="J49" s="97"/>
      <c r="K49" s="36"/>
      <c r="L49" s="36"/>
      <c r="M49" s="36"/>
      <c r="N49" s="36"/>
      <c r="O49" s="36"/>
      <c r="P49" s="6"/>
      <c r="Q49" s="92"/>
      <c r="R49" s="92"/>
      <c r="S49" s="92"/>
      <c r="T49" s="6"/>
      <c r="U49" s="92"/>
      <c r="Z49" s="7"/>
      <c r="AA49" s="92"/>
    </row>
    <row r="50" spans="1:27" x14ac:dyDescent="0.25">
      <c r="A50" s="213"/>
      <c r="B50" s="36"/>
      <c r="C50" s="97"/>
      <c r="D50" s="36"/>
      <c r="E50" s="36"/>
      <c r="F50" s="36"/>
      <c r="G50" s="36"/>
      <c r="H50" s="36"/>
      <c r="I50" s="36"/>
      <c r="J50" s="97"/>
      <c r="K50" s="36"/>
      <c r="L50" s="36"/>
      <c r="M50" s="36"/>
      <c r="N50" s="36"/>
      <c r="O50" s="36"/>
      <c r="P50" s="6"/>
      <c r="Q50" s="92"/>
      <c r="R50" s="92"/>
      <c r="S50" s="92"/>
      <c r="T50" s="6"/>
      <c r="U50" s="92"/>
      <c r="Z50" s="7"/>
      <c r="AA50" s="92"/>
    </row>
    <row r="51" spans="1:27" x14ac:dyDescent="0.25">
      <c r="A51" s="213"/>
      <c r="B51" s="36"/>
      <c r="C51" s="97"/>
      <c r="D51" s="36"/>
      <c r="E51" s="36"/>
      <c r="F51" s="36"/>
      <c r="G51" s="36"/>
      <c r="H51" s="36"/>
      <c r="I51" s="36"/>
      <c r="J51" s="97"/>
      <c r="K51" s="36"/>
      <c r="L51" s="36"/>
      <c r="M51" s="36"/>
      <c r="N51" s="36"/>
      <c r="O51" s="36"/>
      <c r="P51" s="6"/>
      <c r="Q51" s="92"/>
      <c r="R51" s="92"/>
      <c r="S51" s="92"/>
      <c r="T51" s="6"/>
      <c r="U51" s="92"/>
      <c r="Z51" s="7"/>
      <c r="AA51" s="92"/>
    </row>
    <row r="52" spans="1:27" x14ac:dyDescent="0.25">
      <c r="A52" s="213"/>
      <c r="B52" s="36"/>
      <c r="C52" s="97"/>
      <c r="D52" s="36"/>
      <c r="E52" s="36"/>
      <c r="F52" s="36"/>
      <c r="G52" s="36"/>
      <c r="H52" s="36"/>
      <c r="I52" s="36"/>
      <c r="J52" s="97"/>
      <c r="K52" s="36"/>
      <c r="L52" s="36"/>
      <c r="M52" s="36"/>
      <c r="N52" s="36"/>
      <c r="O52" s="36"/>
      <c r="P52" s="6"/>
      <c r="Q52" s="92"/>
      <c r="R52" s="92"/>
      <c r="S52" s="92"/>
      <c r="T52" s="6"/>
      <c r="U52" s="92"/>
      <c r="Z52" s="7"/>
      <c r="AA52" s="92"/>
    </row>
    <row r="53" spans="1:27" x14ac:dyDescent="0.25">
      <c r="A53" s="213"/>
      <c r="B53" s="36"/>
      <c r="C53" s="97"/>
      <c r="D53" s="36"/>
      <c r="E53" s="36"/>
      <c r="F53" s="36"/>
      <c r="G53" s="36"/>
      <c r="H53" s="36"/>
      <c r="I53" s="36"/>
      <c r="J53" s="97"/>
      <c r="K53" s="36"/>
      <c r="L53" s="36"/>
      <c r="M53" s="36"/>
      <c r="N53" s="36"/>
      <c r="O53" s="36"/>
      <c r="P53" s="6"/>
      <c r="Q53" s="92"/>
      <c r="R53" s="92"/>
      <c r="S53" s="92"/>
      <c r="T53" s="6"/>
      <c r="U53" s="92"/>
      <c r="Z53" s="7"/>
      <c r="AA53" s="92"/>
    </row>
    <row r="54" spans="1:27" x14ac:dyDescent="0.25">
      <c r="A54" s="213"/>
      <c r="B54" s="36"/>
      <c r="C54" s="97"/>
      <c r="D54" s="36"/>
      <c r="E54" s="36"/>
      <c r="F54" s="36"/>
      <c r="G54" s="36"/>
      <c r="H54" s="36"/>
      <c r="I54" s="36"/>
      <c r="J54" s="97"/>
      <c r="K54" s="36"/>
      <c r="L54" s="36"/>
      <c r="M54" s="36"/>
      <c r="N54" s="36"/>
      <c r="O54" s="36"/>
      <c r="P54" s="6"/>
      <c r="Q54" s="92"/>
      <c r="R54" s="92"/>
      <c r="S54" s="92"/>
      <c r="T54" s="6"/>
      <c r="U54" s="92"/>
      <c r="Z54" s="7"/>
      <c r="AA54" s="92"/>
    </row>
    <row r="55" spans="1:27" x14ac:dyDescent="0.25">
      <c r="A55" s="214"/>
      <c r="G55" s="36"/>
      <c r="J55" s="93"/>
      <c r="K55" s="92"/>
      <c r="P55" s="6"/>
      <c r="Q55" s="92"/>
      <c r="R55" s="92"/>
      <c r="S55" s="92"/>
      <c r="T55" s="6"/>
      <c r="U55" s="92"/>
      <c r="Z55" s="7"/>
      <c r="AA55" s="92"/>
    </row>
    <row r="56" spans="1:27" x14ac:dyDescent="0.25">
      <c r="A56" s="214"/>
      <c r="G56" s="36"/>
      <c r="J56" s="93"/>
      <c r="K56" s="92"/>
      <c r="P56" s="6"/>
      <c r="Q56" s="92"/>
      <c r="R56" s="92"/>
      <c r="S56" s="92"/>
      <c r="T56" s="6"/>
      <c r="U56" s="92"/>
      <c r="Z56" s="7"/>
      <c r="AA56" s="92"/>
    </row>
    <row r="57" spans="1:27" x14ac:dyDescent="0.25">
      <c r="A57" s="214"/>
      <c r="G57" s="36"/>
      <c r="J57" s="93"/>
      <c r="K57" s="92"/>
      <c r="P57" s="6"/>
      <c r="Q57" s="92"/>
      <c r="R57" s="92"/>
      <c r="S57" s="92"/>
      <c r="T57" s="6"/>
      <c r="U57" s="92"/>
      <c r="Z57" s="7"/>
      <c r="AA57" s="92"/>
    </row>
    <row r="58" spans="1:27" x14ac:dyDescent="0.25">
      <c r="A58" s="214"/>
      <c r="G58" s="36"/>
      <c r="J58" s="93"/>
      <c r="K58" s="92"/>
      <c r="P58" s="6"/>
      <c r="Q58" s="92"/>
      <c r="R58" s="92"/>
      <c r="S58" s="92"/>
      <c r="T58" s="6"/>
      <c r="U58" s="92"/>
      <c r="Z58" s="7"/>
      <c r="AA58" s="92"/>
    </row>
    <row r="59" spans="1:27" x14ac:dyDescent="0.25">
      <c r="A59" s="214"/>
      <c r="G59" s="36"/>
      <c r="J59" s="93"/>
      <c r="K59" s="92"/>
      <c r="P59" s="6"/>
      <c r="Q59" s="92"/>
      <c r="R59" s="92"/>
      <c r="S59" s="92"/>
      <c r="T59" s="6"/>
      <c r="U59" s="92"/>
      <c r="Z59" s="7"/>
      <c r="AA59" s="92"/>
    </row>
    <row r="60" spans="1:27" x14ac:dyDescent="0.25">
      <c r="A60" s="214"/>
      <c r="G60" s="36"/>
      <c r="J60" s="93"/>
      <c r="K60" s="92"/>
      <c r="P60" s="6"/>
      <c r="Q60" s="92"/>
      <c r="R60" s="92"/>
      <c r="S60" s="92"/>
      <c r="T60" s="6"/>
      <c r="U60" s="92"/>
      <c r="Z60" s="7"/>
      <c r="AA60" s="92"/>
    </row>
    <row r="61" spans="1:27" x14ac:dyDescent="0.25">
      <c r="A61" s="214"/>
      <c r="G61" s="36"/>
      <c r="J61" s="93"/>
      <c r="K61" s="92"/>
      <c r="P61" s="6"/>
      <c r="Q61" s="92"/>
      <c r="R61" s="92"/>
      <c r="S61" s="92"/>
      <c r="T61" s="6"/>
      <c r="U61" s="92"/>
      <c r="Z61" s="7"/>
      <c r="AA61" s="92"/>
    </row>
    <row r="62" spans="1:27" x14ac:dyDescent="0.25">
      <c r="A62" s="214"/>
      <c r="G62" s="36"/>
      <c r="J62" s="93"/>
      <c r="K62" s="92"/>
      <c r="P62" s="6"/>
      <c r="Q62" s="92"/>
      <c r="R62" s="92"/>
      <c r="S62" s="92"/>
      <c r="T62" s="6"/>
      <c r="U62" s="92"/>
      <c r="Z62" s="7"/>
      <c r="AA62" s="92"/>
    </row>
    <row r="63" spans="1:27" x14ac:dyDescent="0.25">
      <c r="A63" s="214"/>
      <c r="E63" s="218"/>
      <c r="G63" s="36"/>
      <c r="J63" s="93"/>
      <c r="K63" s="92"/>
      <c r="P63" s="6"/>
      <c r="Q63" s="92"/>
      <c r="R63" s="92"/>
      <c r="S63" s="92"/>
      <c r="T63" s="6"/>
      <c r="U63" s="92"/>
      <c r="Z63" s="7"/>
      <c r="AA63" s="92"/>
    </row>
    <row r="64" spans="1:27" x14ac:dyDescent="0.25">
      <c r="A64" s="214"/>
      <c r="G64" s="36"/>
      <c r="J64" s="93"/>
      <c r="K64" s="92"/>
      <c r="P64" s="6"/>
      <c r="Q64" s="92"/>
      <c r="R64" s="92"/>
      <c r="S64" s="92"/>
      <c r="T64" s="6"/>
      <c r="U64" s="92"/>
      <c r="Z64" s="7"/>
      <c r="AA64" s="92"/>
    </row>
    <row r="65" spans="1:7" x14ac:dyDescent="0.25">
      <c r="A65" s="214"/>
      <c r="D65" s="93"/>
      <c r="E65" s="93"/>
      <c r="G65" s="36"/>
    </row>
    <row r="66" spans="1:7" x14ac:dyDescent="0.25">
      <c r="A66" s="214"/>
      <c r="D66" s="93"/>
      <c r="E66" s="93"/>
      <c r="G66" s="36"/>
    </row>
    <row r="67" spans="1:7" x14ac:dyDescent="0.25">
      <c r="A67" s="214"/>
      <c r="D67" s="93"/>
      <c r="E67" s="93"/>
      <c r="G67" s="36"/>
    </row>
    <row r="68" spans="1:7" x14ac:dyDescent="0.25">
      <c r="A68" s="219"/>
      <c r="D68" s="93"/>
      <c r="E68" s="93"/>
      <c r="G68" s="36"/>
    </row>
  </sheetData>
  <sortState xmlns:xlrd2="http://schemas.microsoft.com/office/spreadsheetml/2017/richdata2" ref="A9:Q16">
    <sortCondition descending="1" ref="Q9:Q16"/>
  </sortState>
  <mergeCells count="9">
    <mergeCell ref="A39:G40"/>
    <mergeCell ref="V6:AG7"/>
    <mergeCell ref="A2:Q2"/>
    <mergeCell ref="A3:Q3"/>
    <mergeCell ref="A4:Q4"/>
    <mergeCell ref="A7:A8"/>
    <mergeCell ref="C7:I7"/>
    <mergeCell ref="K7:Q7"/>
    <mergeCell ref="A6:I6"/>
  </mergeCells>
  <printOptions horizontalCentered="1"/>
  <pageMargins left="0.31496062992125984" right="0.31496062992125984" top="0.74803149606299213" bottom="0" header="0.31496062992125984" footer="0.31496062992125984"/>
  <pageSetup paperSize="9" scale="3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BB78"/>
  <sheetViews>
    <sheetView rightToLeft="1" view="pageBreakPreview" topLeftCell="O31" zoomScale="66" zoomScaleNormal="40" zoomScaleSheetLayoutView="66" workbookViewId="0">
      <selection activeCell="O43" sqref="O43"/>
    </sheetView>
  </sheetViews>
  <sheetFormatPr defaultColWidth="9.140625" defaultRowHeight="36.75" x14ac:dyDescent="0.25"/>
  <cols>
    <col min="1" max="1" width="66.5703125" style="53" bestFit="1" customWidth="1"/>
    <col min="2" max="2" width="1" style="53" customWidth="1"/>
    <col min="3" max="3" width="41.5703125" style="65" bestFit="1" customWidth="1"/>
    <col min="4" max="4" width="1" style="53" customWidth="1"/>
    <col min="5" max="5" width="32" style="53" bestFit="1" customWidth="1"/>
    <col min="6" max="6" width="0.7109375" style="53" customWidth="1"/>
    <col min="7" max="7" width="42" style="53" bestFit="1" customWidth="1"/>
    <col min="8" max="8" width="1.140625" style="53" customWidth="1"/>
    <col min="9" max="9" width="41.140625" style="65" bestFit="1" customWidth="1"/>
    <col min="10" max="10" width="1.42578125" style="53" customWidth="1"/>
    <col min="11" max="11" width="33.7109375" style="53" bestFit="1" customWidth="1"/>
    <col min="12" max="12" width="0.7109375" style="53" customWidth="1"/>
    <col min="13" max="13" width="32.28515625" style="65" bestFit="1" customWidth="1"/>
    <col min="14" max="14" width="0.85546875" style="53" customWidth="1"/>
    <col min="15" max="15" width="33.42578125" style="53" bestFit="1" customWidth="1"/>
    <col min="16" max="16" width="1" style="53" customWidth="1"/>
    <col min="17" max="17" width="48.85546875" style="65" bestFit="1" customWidth="1"/>
    <col min="18" max="18" width="1" style="53" customWidth="1"/>
    <col min="19" max="19" width="28" style="53" bestFit="1" customWidth="1"/>
    <col min="20" max="20" width="1" style="53" customWidth="1"/>
    <col min="21" max="21" width="41.28515625" style="53" bestFit="1" customWidth="1"/>
    <col min="22" max="22" width="0.85546875" style="53" customWidth="1"/>
    <col min="23" max="23" width="44.42578125" style="53" bestFit="1" customWidth="1"/>
    <col min="24" max="24" width="1" style="53" customWidth="1"/>
    <col min="25" max="25" width="43.85546875" style="65" bestFit="1" customWidth="1"/>
    <col min="26" max="26" width="1.85546875" style="53" customWidth="1"/>
    <col min="27" max="27" width="47" style="53" bestFit="1" customWidth="1"/>
    <col min="28" max="28" width="69.5703125" style="53" customWidth="1"/>
    <col min="29" max="29" width="31.28515625" style="53" customWidth="1"/>
    <col min="30" max="30" width="31.85546875" style="53" bestFit="1" customWidth="1"/>
    <col min="31" max="31" width="31.85546875" style="53" customWidth="1"/>
    <col min="32" max="32" width="30.28515625" style="53" customWidth="1"/>
    <col min="33" max="33" width="42" style="53" bestFit="1" customWidth="1"/>
    <col min="34" max="36" width="30.28515625" style="53" customWidth="1"/>
    <col min="37" max="37" width="37" style="53" bestFit="1" customWidth="1"/>
    <col min="38" max="38" width="54.140625" style="54" bestFit="1" customWidth="1"/>
    <col min="39" max="48" width="54.140625" style="54" customWidth="1"/>
    <col min="49" max="49" width="42.28515625" style="174" customWidth="1"/>
    <col min="50" max="50" width="31.28515625" style="53" bestFit="1" customWidth="1"/>
    <col min="51" max="51" width="35.7109375" style="53" customWidth="1"/>
    <col min="52" max="52" width="32.5703125" style="53" customWidth="1"/>
    <col min="53" max="53" width="29.42578125" style="53" bestFit="1" customWidth="1"/>
    <col min="54" max="54" width="30.5703125" style="53" bestFit="1" customWidth="1"/>
    <col min="55" max="16384" width="9.140625" style="53"/>
  </cols>
  <sheetData>
    <row r="2" spans="1:54" ht="47.25" customHeight="1" x14ac:dyDescent="0.25">
      <c r="A2" s="263" t="s">
        <v>51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</row>
    <row r="3" spans="1:54" ht="47.25" customHeight="1" x14ac:dyDescent="0.25">
      <c r="A3" s="263" t="s">
        <v>68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</row>
    <row r="4" spans="1:54" ht="47.25" customHeight="1" x14ac:dyDescent="0.25">
      <c r="A4" s="263" t="s">
        <v>157</v>
      </c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</row>
    <row r="5" spans="1:54" ht="47.25" customHeight="1" x14ac:dyDescent="0.25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</row>
    <row r="6" spans="1:54" s="58" customFormat="1" ht="47.25" customHeight="1" x14ac:dyDescent="0.25">
      <c r="A6" s="56" t="s">
        <v>52</v>
      </c>
      <c r="B6" s="56"/>
      <c r="C6" s="57"/>
      <c r="D6" s="56"/>
      <c r="E6" s="56"/>
      <c r="F6" s="56"/>
      <c r="G6" s="56"/>
      <c r="H6" s="56"/>
      <c r="I6" s="57"/>
      <c r="J6" s="56"/>
      <c r="K6" s="56"/>
      <c r="L6" s="56"/>
      <c r="M6" s="57"/>
      <c r="N6" s="56"/>
      <c r="O6" s="56"/>
      <c r="P6" s="56"/>
      <c r="Q6" s="57"/>
      <c r="R6" s="56"/>
      <c r="S6" s="56"/>
      <c r="T6" s="56"/>
      <c r="U6" s="56"/>
      <c r="V6" s="56"/>
      <c r="W6" s="56"/>
      <c r="Y6" s="59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190"/>
    </row>
    <row r="7" spans="1:54" s="58" customFormat="1" ht="47.25" customHeight="1" x14ac:dyDescent="0.25">
      <c r="A7" s="56" t="s">
        <v>53</v>
      </c>
      <c r="B7" s="56"/>
      <c r="C7" s="57"/>
      <c r="D7" s="56"/>
      <c r="E7" s="135"/>
      <c r="F7" s="56"/>
      <c r="G7" s="56"/>
      <c r="H7" s="56"/>
      <c r="I7" s="57"/>
      <c r="J7" s="56"/>
      <c r="K7" s="56"/>
      <c r="L7" s="56"/>
      <c r="M7" s="57"/>
      <c r="N7" s="56"/>
      <c r="O7" s="56"/>
      <c r="P7" s="56"/>
      <c r="Q7" s="57"/>
      <c r="R7" s="56"/>
      <c r="S7" s="56"/>
      <c r="T7" s="56"/>
      <c r="U7" s="56"/>
      <c r="V7" s="56"/>
      <c r="W7" s="56"/>
      <c r="Y7" s="59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190"/>
    </row>
    <row r="9" spans="1:54" ht="40.5" customHeight="1" x14ac:dyDescent="0.25">
      <c r="A9" s="262" t="s">
        <v>1</v>
      </c>
      <c r="C9" s="261" t="s">
        <v>154</v>
      </c>
      <c r="D9" s="261" t="s">
        <v>71</v>
      </c>
      <c r="E9" s="261" t="s">
        <v>71</v>
      </c>
      <c r="F9" s="261" t="s">
        <v>71</v>
      </c>
      <c r="G9" s="261" t="s">
        <v>71</v>
      </c>
      <c r="I9" s="261" t="s">
        <v>2</v>
      </c>
      <c r="J9" s="261" t="s">
        <v>2</v>
      </c>
      <c r="K9" s="261" t="s">
        <v>2</v>
      </c>
      <c r="L9" s="261" t="s">
        <v>2</v>
      </c>
      <c r="M9" s="261" t="s">
        <v>2</v>
      </c>
      <c r="N9" s="261" t="s">
        <v>2</v>
      </c>
      <c r="O9" s="261" t="s">
        <v>2</v>
      </c>
      <c r="Q9" s="261" t="s">
        <v>158</v>
      </c>
      <c r="R9" s="261" t="s">
        <v>72</v>
      </c>
      <c r="S9" s="261" t="s">
        <v>72</v>
      </c>
      <c r="T9" s="261" t="s">
        <v>72</v>
      </c>
      <c r="U9" s="261" t="s">
        <v>72</v>
      </c>
      <c r="V9" s="261" t="s">
        <v>72</v>
      </c>
      <c r="W9" s="261" t="s">
        <v>72</v>
      </c>
      <c r="X9" s="261" t="s">
        <v>72</v>
      </c>
      <c r="Y9" s="261" t="s">
        <v>72</v>
      </c>
      <c r="AB9" s="260"/>
      <c r="AC9" s="260"/>
      <c r="AD9" s="260"/>
      <c r="AE9" s="260"/>
      <c r="AF9" s="260"/>
      <c r="AG9" s="260"/>
      <c r="AH9" s="260"/>
      <c r="AI9" s="260"/>
      <c r="AJ9" s="260"/>
      <c r="AK9" s="260"/>
      <c r="AL9" s="260"/>
      <c r="AM9" s="260"/>
      <c r="AN9" s="260"/>
      <c r="AO9" s="260"/>
      <c r="AP9" s="260"/>
      <c r="AQ9" s="260"/>
      <c r="AR9" s="260"/>
      <c r="AS9" s="260"/>
      <c r="AT9" s="260"/>
      <c r="AU9" s="260"/>
      <c r="AV9" s="260"/>
      <c r="AW9" s="260"/>
      <c r="AX9" s="260"/>
      <c r="AY9" s="260"/>
      <c r="AZ9" s="260"/>
      <c r="BA9" s="260"/>
    </row>
    <row r="10" spans="1:54" ht="33.75" customHeight="1" x14ac:dyDescent="0.25">
      <c r="A10" s="262" t="s">
        <v>1</v>
      </c>
      <c r="C10" s="264" t="s">
        <v>4</v>
      </c>
      <c r="E10" s="264" t="s">
        <v>5</v>
      </c>
      <c r="G10" s="264" t="s">
        <v>6</v>
      </c>
      <c r="I10" s="262" t="s">
        <v>7</v>
      </c>
      <c r="J10" s="262" t="s">
        <v>7</v>
      </c>
      <c r="K10" s="262" t="s">
        <v>7</v>
      </c>
      <c r="M10" s="262" t="s">
        <v>8</v>
      </c>
      <c r="N10" s="262" t="s">
        <v>8</v>
      </c>
      <c r="O10" s="262" t="s">
        <v>8</v>
      </c>
      <c r="Q10" s="264" t="s">
        <v>4</v>
      </c>
      <c r="S10" s="264" t="s">
        <v>9</v>
      </c>
      <c r="U10" s="264" t="s">
        <v>5</v>
      </c>
      <c r="V10" s="264"/>
      <c r="W10" s="264" t="s">
        <v>6</v>
      </c>
      <c r="Y10" s="266" t="s">
        <v>10</v>
      </c>
      <c r="AB10" s="260"/>
      <c r="AC10" s="260"/>
      <c r="AD10" s="260"/>
      <c r="AE10" s="260"/>
      <c r="AF10" s="260"/>
      <c r="AG10" s="260"/>
      <c r="AH10" s="260"/>
      <c r="AI10" s="260"/>
      <c r="AJ10" s="260"/>
      <c r="AK10" s="260"/>
      <c r="AL10" s="260"/>
      <c r="AM10" s="260"/>
      <c r="AN10" s="260"/>
      <c r="AO10" s="260"/>
      <c r="AP10" s="260"/>
      <c r="AQ10" s="260"/>
      <c r="AR10" s="260"/>
      <c r="AS10" s="260"/>
      <c r="AT10" s="260"/>
      <c r="AU10" s="260"/>
      <c r="AV10" s="260"/>
      <c r="AW10" s="260"/>
      <c r="AX10" s="260"/>
      <c r="AY10" s="260"/>
      <c r="AZ10" s="260"/>
      <c r="BA10" s="260"/>
    </row>
    <row r="11" spans="1:54" ht="60.75" customHeight="1" x14ac:dyDescent="0.9">
      <c r="A11" s="262" t="s">
        <v>1</v>
      </c>
      <c r="C11" s="265" t="s">
        <v>4</v>
      </c>
      <c r="E11" s="261" t="s">
        <v>5</v>
      </c>
      <c r="G11" s="261" t="s">
        <v>6</v>
      </c>
      <c r="I11" s="228" t="s">
        <v>4</v>
      </c>
      <c r="K11" s="228" t="s">
        <v>5</v>
      </c>
      <c r="M11" s="228" t="s">
        <v>4</v>
      </c>
      <c r="O11" s="228" t="s">
        <v>11</v>
      </c>
      <c r="Q11" s="261" t="s">
        <v>4</v>
      </c>
      <c r="S11" s="261" t="s">
        <v>9</v>
      </c>
      <c r="U11" s="261" t="s">
        <v>5</v>
      </c>
      <c r="V11" s="261"/>
      <c r="W11" s="261"/>
      <c r="Y11" s="267" t="s">
        <v>10</v>
      </c>
      <c r="AA11" s="63"/>
      <c r="AB11" s="136"/>
    </row>
    <row r="12" spans="1:54" ht="41.25" customHeight="1" x14ac:dyDescent="0.9">
      <c r="A12" s="136" t="s">
        <v>98</v>
      </c>
      <c r="B12" s="118"/>
      <c r="C12" s="309">
        <v>86400001</v>
      </c>
      <c r="D12" s="309"/>
      <c r="E12" s="309">
        <v>237721744535</v>
      </c>
      <c r="F12" s="309"/>
      <c r="G12" s="309">
        <v>199083564864.20801</v>
      </c>
      <c r="H12" s="309"/>
      <c r="I12" s="309">
        <v>5600000</v>
      </c>
      <c r="J12" s="309"/>
      <c r="K12" s="309">
        <v>18508377649</v>
      </c>
      <c r="L12" s="309"/>
      <c r="M12" s="309">
        <v>0</v>
      </c>
      <c r="N12" s="309"/>
      <c r="O12" s="309">
        <v>0</v>
      </c>
      <c r="P12" s="309"/>
      <c r="Q12" s="309">
        <v>92000001</v>
      </c>
      <c r="R12" s="310"/>
      <c r="S12" s="309">
        <v>3168</v>
      </c>
      <c r="T12" s="309"/>
      <c r="U12" s="309">
        <v>256230122184</v>
      </c>
      <c r="V12" s="309"/>
      <c r="W12" s="309">
        <v>289721839949.15002</v>
      </c>
      <c r="X12" s="33"/>
      <c r="Y12" s="229">
        <f>W12/'جمع درآمدها'!$J$6</f>
        <v>6.0836836797688962E-2</v>
      </c>
      <c r="AA12" s="63"/>
      <c r="AB12" s="136"/>
      <c r="AC12" s="33"/>
      <c r="AD12" s="194"/>
      <c r="AE12" s="194"/>
      <c r="AF12" s="63"/>
      <c r="AG12" s="63"/>
      <c r="AH12" s="63"/>
      <c r="AI12" s="194"/>
      <c r="AJ12" s="63"/>
      <c r="AK12" s="63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74"/>
      <c r="AW12" s="194"/>
      <c r="AX12" s="194"/>
      <c r="AY12" s="62"/>
      <c r="AZ12" s="63"/>
      <c r="BA12" s="63"/>
      <c r="BB12" s="63"/>
    </row>
    <row r="13" spans="1:54" ht="41.25" customHeight="1" x14ac:dyDescent="0.9">
      <c r="A13" s="136" t="s">
        <v>73</v>
      </c>
      <c r="B13" s="119"/>
      <c r="C13" s="309">
        <v>26000000</v>
      </c>
      <c r="D13" s="309"/>
      <c r="E13" s="309">
        <v>58015815653</v>
      </c>
      <c r="F13" s="309"/>
      <c r="G13" s="309">
        <v>98315521200</v>
      </c>
      <c r="H13" s="309"/>
      <c r="I13" s="309">
        <v>0</v>
      </c>
      <c r="J13" s="309"/>
      <c r="K13" s="309">
        <v>0</v>
      </c>
      <c r="L13" s="309"/>
      <c r="M13" s="309">
        <v>-16000000</v>
      </c>
      <c r="N13" s="309"/>
      <c r="O13" s="309">
        <v>72266491157</v>
      </c>
      <c r="P13" s="309"/>
      <c r="Q13" s="309">
        <v>10000000</v>
      </c>
      <c r="R13" s="310"/>
      <c r="S13" s="309">
        <v>4339</v>
      </c>
      <c r="T13" s="309"/>
      <c r="U13" s="309">
        <v>22313775249</v>
      </c>
      <c r="V13" s="309"/>
      <c r="W13" s="309">
        <v>43131829500</v>
      </c>
      <c r="X13" s="33"/>
      <c r="Y13" s="229">
        <f>W13/'جمع درآمدها'!$J$6</f>
        <v>9.0569771078969855E-3</v>
      </c>
      <c r="AA13" s="63"/>
      <c r="AB13" s="136"/>
      <c r="AC13" s="33"/>
      <c r="AD13" s="194"/>
      <c r="AE13" s="194"/>
      <c r="AF13" s="63"/>
      <c r="AG13" s="63"/>
      <c r="AH13" s="63"/>
      <c r="AI13" s="194"/>
      <c r="AJ13" s="63"/>
      <c r="AK13" s="63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74"/>
      <c r="AW13" s="194"/>
      <c r="AX13" s="194"/>
      <c r="AY13" s="62"/>
      <c r="AZ13" s="63"/>
      <c r="BA13" s="63"/>
      <c r="BB13" s="63"/>
    </row>
    <row r="14" spans="1:54" ht="41.25" customHeight="1" x14ac:dyDescent="0.9">
      <c r="A14" s="136" t="s">
        <v>139</v>
      </c>
      <c r="B14" s="119"/>
      <c r="C14" s="309">
        <v>4000000</v>
      </c>
      <c r="D14" s="309"/>
      <c r="E14" s="309">
        <v>12200111079</v>
      </c>
      <c r="F14" s="309"/>
      <c r="G14" s="309">
        <v>12481291800</v>
      </c>
      <c r="H14" s="309"/>
      <c r="I14" s="309">
        <v>0</v>
      </c>
      <c r="J14" s="309"/>
      <c r="K14" s="309">
        <v>0</v>
      </c>
      <c r="L14" s="309"/>
      <c r="M14" s="309">
        <v>-4000000</v>
      </c>
      <c r="N14" s="309"/>
      <c r="O14" s="309">
        <v>12345674406</v>
      </c>
      <c r="P14" s="309"/>
      <c r="Q14" s="309">
        <v>0</v>
      </c>
      <c r="R14" s="310"/>
      <c r="S14" s="309">
        <v>0</v>
      </c>
      <c r="T14" s="309"/>
      <c r="U14" s="309">
        <v>0</v>
      </c>
      <c r="V14" s="309"/>
      <c r="W14" s="309">
        <v>0</v>
      </c>
      <c r="X14" s="33"/>
      <c r="Y14" s="229">
        <f>W14/'جمع درآمدها'!$J$6</f>
        <v>0</v>
      </c>
      <c r="AA14" s="63"/>
      <c r="AB14" s="136"/>
      <c r="AC14" s="33"/>
      <c r="AD14" s="194"/>
      <c r="AE14" s="194"/>
      <c r="AF14" s="63"/>
      <c r="AG14" s="63"/>
      <c r="AH14" s="63"/>
      <c r="AI14" s="194"/>
      <c r="AJ14" s="63"/>
      <c r="AK14" s="63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74"/>
      <c r="AW14" s="194"/>
      <c r="AX14" s="194"/>
      <c r="AY14" s="62"/>
      <c r="AZ14" s="63"/>
      <c r="BA14" s="63"/>
      <c r="BB14" s="63"/>
    </row>
    <row r="15" spans="1:54" ht="41.25" customHeight="1" x14ac:dyDescent="0.9">
      <c r="A15" s="136" t="s">
        <v>67</v>
      </c>
      <c r="B15" s="119"/>
      <c r="C15" s="309">
        <v>18400000</v>
      </c>
      <c r="D15" s="309"/>
      <c r="E15" s="309">
        <v>86887173228</v>
      </c>
      <c r="F15" s="309"/>
      <c r="G15" s="309">
        <v>83166994440</v>
      </c>
      <c r="H15" s="309"/>
      <c r="I15" s="309">
        <v>11600000</v>
      </c>
      <c r="J15" s="309"/>
      <c r="K15" s="309">
        <v>67653376054</v>
      </c>
      <c r="L15" s="309"/>
      <c r="M15" s="309">
        <v>0</v>
      </c>
      <c r="N15" s="309"/>
      <c r="O15" s="309">
        <v>0</v>
      </c>
      <c r="P15" s="309"/>
      <c r="Q15" s="309">
        <v>30000000</v>
      </c>
      <c r="R15" s="310"/>
      <c r="S15" s="309">
        <v>5610</v>
      </c>
      <c r="T15" s="309"/>
      <c r="U15" s="309">
        <v>154540549282</v>
      </c>
      <c r="V15" s="309"/>
      <c r="W15" s="309">
        <v>167298615000</v>
      </c>
      <c r="X15" s="33"/>
      <c r="Y15" s="229">
        <f>W15/'جمع درآمدها'!$J$6</f>
        <v>3.5129966518991994E-2</v>
      </c>
      <c r="AA15" s="63"/>
      <c r="AB15" s="136"/>
      <c r="AC15" s="33"/>
      <c r="AD15" s="194"/>
      <c r="AE15" s="194"/>
      <c r="AF15" s="63"/>
      <c r="AG15" s="63"/>
      <c r="AH15" s="63"/>
      <c r="AI15" s="194"/>
      <c r="AJ15" s="63"/>
      <c r="AK15" s="63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74"/>
      <c r="AW15" s="194"/>
      <c r="AX15" s="194"/>
      <c r="AY15" s="62"/>
      <c r="AZ15" s="63"/>
      <c r="BA15" s="63"/>
      <c r="BB15" s="63"/>
    </row>
    <row r="16" spans="1:54" ht="41.25" customHeight="1" x14ac:dyDescent="0.9">
      <c r="A16" s="136" t="s">
        <v>150</v>
      </c>
      <c r="B16" s="119"/>
      <c r="C16" s="309">
        <v>1200000</v>
      </c>
      <c r="D16" s="309"/>
      <c r="E16" s="309">
        <v>3634183582</v>
      </c>
      <c r="F16" s="309"/>
      <c r="G16" s="309">
        <v>2505006000</v>
      </c>
      <c r="H16" s="309"/>
      <c r="I16" s="309">
        <v>0</v>
      </c>
      <c r="J16" s="309"/>
      <c r="K16" s="309">
        <v>0</v>
      </c>
      <c r="L16" s="309"/>
      <c r="M16" s="309">
        <v>-1200000</v>
      </c>
      <c r="N16" s="309"/>
      <c r="O16" s="309">
        <v>2663258795</v>
      </c>
      <c r="P16" s="309"/>
      <c r="Q16" s="309">
        <v>0</v>
      </c>
      <c r="R16" s="310"/>
      <c r="S16" s="309">
        <v>0</v>
      </c>
      <c r="T16" s="309"/>
      <c r="U16" s="309">
        <v>0</v>
      </c>
      <c r="V16" s="309"/>
      <c r="W16" s="309">
        <v>0</v>
      </c>
      <c r="X16" s="33"/>
      <c r="Y16" s="229">
        <f>W16/'جمع درآمدها'!$J$6</f>
        <v>0</v>
      </c>
      <c r="AA16" s="63"/>
      <c r="AB16" s="136"/>
      <c r="AC16" s="33"/>
      <c r="AD16" s="194"/>
      <c r="AE16" s="194"/>
      <c r="AF16" s="63"/>
      <c r="AG16" s="63"/>
      <c r="AH16" s="63"/>
      <c r="AI16" s="194"/>
      <c r="AJ16" s="63"/>
      <c r="AK16" s="63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74"/>
      <c r="AW16" s="194"/>
      <c r="AX16" s="194"/>
      <c r="AY16" s="62"/>
      <c r="AZ16" s="63"/>
      <c r="BA16" s="63"/>
      <c r="BB16" s="63"/>
    </row>
    <row r="17" spans="1:54" ht="41.25" customHeight="1" x14ac:dyDescent="0.9">
      <c r="A17" s="136" t="s">
        <v>77</v>
      </c>
      <c r="B17" s="119"/>
      <c r="C17" s="309">
        <v>45000000</v>
      </c>
      <c r="D17" s="309"/>
      <c r="E17" s="309">
        <v>66447874123</v>
      </c>
      <c r="F17" s="309"/>
      <c r="G17" s="309">
        <v>71124277500</v>
      </c>
      <c r="H17" s="309"/>
      <c r="I17" s="309">
        <v>2903677</v>
      </c>
      <c r="J17" s="309"/>
      <c r="K17" s="309">
        <v>5001765578</v>
      </c>
      <c r="L17" s="309"/>
      <c r="M17" s="309">
        <v>-4999999</v>
      </c>
      <c r="N17" s="309"/>
      <c r="O17" s="309">
        <v>9339097916</v>
      </c>
      <c r="P17" s="309"/>
      <c r="Q17" s="309">
        <v>42903678</v>
      </c>
      <c r="R17" s="310"/>
      <c r="S17" s="309">
        <v>1724</v>
      </c>
      <c r="T17" s="309"/>
      <c r="U17" s="309">
        <v>64066544052</v>
      </c>
      <c r="V17" s="309"/>
      <c r="W17" s="309">
        <v>73525843523.8116</v>
      </c>
      <c r="X17" s="33"/>
      <c r="Y17" s="229">
        <f>W17/'جمع درآمدها'!$J$6</f>
        <v>1.5439221784783729E-2</v>
      </c>
      <c r="AA17" s="63"/>
      <c r="AB17" s="136"/>
      <c r="AC17" s="33"/>
      <c r="AD17" s="194"/>
      <c r="AE17" s="194"/>
      <c r="AF17" s="63"/>
      <c r="AG17" s="63"/>
      <c r="AH17" s="63"/>
      <c r="AI17" s="194"/>
      <c r="AJ17" s="63"/>
      <c r="AK17" s="63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74"/>
      <c r="AW17" s="194"/>
      <c r="AX17" s="194"/>
      <c r="AY17" s="62"/>
      <c r="AZ17" s="63"/>
      <c r="BA17" s="63"/>
      <c r="BB17" s="63"/>
    </row>
    <row r="18" spans="1:54" ht="41.25" customHeight="1" x14ac:dyDescent="0.9">
      <c r="A18" s="136" t="s">
        <v>141</v>
      </c>
      <c r="B18" s="119"/>
      <c r="C18" s="309">
        <v>9221374</v>
      </c>
      <c r="D18" s="309"/>
      <c r="E18" s="309">
        <v>41132872895</v>
      </c>
      <c r="F18" s="309"/>
      <c r="G18" s="309">
        <v>39122651127.819603</v>
      </c>
      <c r="H18" s="309"/>
      <c r="I18" s="309">
        <v>0</v>
      </c>
      <c r="J18" s="309"/>
      <c r="K18" s="309">
        <v>0</v>
      </c>
      <c r="L18" s="309"/>
      <c r="M18" s="309">
        <v>-8000000</v>
      </c>
      <c r="N18" s="309"/>
      <c r="O18" s="309">
        <v>32148078844</v>
      </c>
      <c r="P18" s="309"/>
      <c r="Q18" s="309">
        <v>1221374</v>
      </c>
      <c r="R18" s="310"/>
      <c r="S18" s="309">
        <v>3885</v>
      </c>
      <c r="T18" s="309"/>
      <c r="U18" s="309">
        <v>5448062447</v>
      </c>
      <c r="V18" s="309"/>
      <c r="W18" s="309">
        <v>4716805013.9595003</v>
      </c>
      <c r="X18" s="33"/>
      <c r="Y18" s="229">
        <f>W18/'جمع درآمدها'!$J$6</f>
        <v>9.9045172739183063E-4</v>
      </c>
      <c r="AA18" s="63"/>
      <c r="AB18" s="136"/>
      <c r="AC18" s="33"/>
      <c r="AD18" s="194"/>
      <c r="AE18" s="194"/>
      <c r="AF18" s="63"/>
      <c r="AG18" s="63"/>
      <c r="AH18" s="63"/>
      <c r="AI18" s="194"/>
      <c r="AJ18" s="63"/>
      <c r="AK18" s="63"/>
      <c r="AL18" s="195"/>
      <c r="AM18" s="195"/>
      <c r="AN18" s="195"/>
      <c r="AO18" s="195"/>
      <c r="AP18" s="195"/>
      <c r="AQ18" s="195"/>
      <c r="AR18" s="195"/>
      <c r="AS18" s="195"/>
      <c r="AT18" s="195"/>
      <c r="AU18" s="195"/>
      <c r="AV18" s="174"/>
      <c r="AW18" s="194"/>
      <c r="AX18" s="194"/>
      <c r="AY18" s="62"/>
      <c r="AZ18" s="63"/>
      <c r="BA18" s="63"/>
      <c r="BB18" s="63"/>
    </row>
    <row r="19" spans="1:54" ht="41.25" customHeight="1" x14ac:dyDescent="0.9">
      <c r="A19" s="136" t="s">
        <v>143</v>
      </c>
      <c r="B19" s="119"/>
      <c r="C19" s="309">
        <v>14000000</v>
      </c>
      <c r="D19" s="309"/>
      <c r="E19" s="309">
        <v>24710000000</v>
      </c>
      <c r="F19" s="309"/>
      <c r="G19" s="309">
        <v>18342210600</v>
      </c>
      <c r="H19" s="309"/>
      <c r="I19" s="309">
        <v>0</v>
      </c>
      <c r="J19" s="309"/>
      <c r="K19" s="309">
        <v>0</v>
      </c>
      <c r="L19" s="309"/>
      <c r="M19" s="309">
        <v>0</v>
      </c>
      <c r="N19" s="309"/>
      <c r="O19" s="309">
        <v>0</v>
      </c>
      <c r="P19" s="309"/>
      <c r="Q19" s="309">
        <v>14000000</v>
      </c>
      <c r="R19" s="310"/>
      <c r="S19" s="309">
        <v>2110</v>
      </c>
      <c r="T19" s="309"/>
      <c r="U19" s="309">
        <v>24710000000</v>
      </c>
      <c r="V19" s="309"/>
      <c r="W19" s="309">
        <v>29364237000</v>
      </c>
      <c r="X19" s="33"/>
      <c r="Y19" s="229">
        <f>W19/'جمع درآمدها'!$J$6</f>
        <v>6.1660083836662122E-3</v>
      </c>
      <c r="AA19" s="63"/>
      <c r="AB19" s="136"/>
      <c r="AC19" s="33"/>
      <c r="AD19" s="194"/>
      <c r="AE19" s="194"/>
      <c r="AF19" s="63"/>
      <c r="AG19" s="63"/>
      <c r="AH19" s="63"/>
      <c r="AI19" s="194"/>
      <c r="AJ19" s="63"/>
      <c r="AK19" s="63"/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74"/>
      <c r="AW19" s="194"/>
      <c r="AX19" s="194"/>
      <c r="AY19" s="62"/>
      <c r="AZ19" s="63"/>
      <c r="BA19" s="63"/>
      <c r="BB19" s="63"/>
    </row>
    <row r="20" spans="1:54" ht="41.25" customHeight="1" x14ac:dyDescent="0.9">
      <c r="A20" s="136" t="s">
        <v>99</v>
      </c>
      <c r="B20" s="119"/>
      <c r="C20" s="309">
        <v>9000000</v>
      </c>
      <c r="D20" s="309"/>
      <c r="E20" s="309">
        <v>46303100982</v>
      </c>
      <c r="F20" s="309"/>
      <c r="G20" s="309">
        <v>39319647750</v>
      </c>
      <c r="H20" s="309"/>
      <c r="I20" s="309">
        <v>0</v>
      </c>
      <c r="J20" s="309"/>
      <c r="K20" s="309">
        <v>0</v>
      </c>
      <c r="L20" s="309"/>
      <c r="M20" s="309">
        <v>-5000000</v>
      </c>
      <c r="N20" s="309"/>
      <c r="O20" s="309">
        <v>21113451992</v>
      </c>
      <c r="P20" s="309"/>
      <c r="Q20" s="309">
        <v>4000000</v>
      </c>
      <c r="R20" s="310"/>
      <c r="S20" s="309">
        <v>4299</v>
      </c>
      <c r="T20" s="309"/>
      <c r="U20" s="309">
        <v>20579155995</v>
      </c>
      <c r="V20" s="309"/>
      <c r="W20" s="309">
        <v>17093683800</v>
      </c>
      <c r="X20" s="33"/>
      <c r="Y20" s="229">
        <f>W20/'جمع درآمدها'!$J$6</f>
        <v>3.5893933705323016E-3</v>
      </c>
      <c r="AA20" s="63"/>
      <c r="AB20" s="136"/>
      <c r="AC20" s="33"/>
      <c r="AD20" s="194"/>
      <c r="AE20" s="194"/>
      <c r="AF20" s="63"/>
      <c r="AG20" s="63"/>
      <c r="AH20" s="63"/>
      <c r="AI20" s="194"/>
      <c r="AJ20" s="63"/>
      <c r="AK20" s="63"/>
      <c r="AL20" s="195"/>
      <c r="AM20" s="195"/>
      <c r="AN20" s="195"/>
      <c r="AO20" s="195"/>
      <c r="AP20" s="195"/>
      <c r="AQ20" s="195"/>
      <c r="AR20" s="195"/>
      <c r="AS20" s="195"/>
      <c r="AT20" s="195"/>
      <c r="AU20" s="195"/>
      <c r="AV20" s="174"/>
      <c r="AW20" s="194"/>
      <c r="AX20" s="194"/>
      <c r="AY20" s="62"/>
      <c r="AZ20" s="63"/>
      <c r="BA20" s="63"/>
      <c r="BB20" s="63"/>
    </row>
    <row r="21" spans="1:54" ht="41.25" customHeight="1" x14ac:dyDescent="0.9">
      <c r="A21" s="136" t="s">
        <v>126</v>
      </c>
      <c r="B21" s="119"/>
      <c r="C21" s="309">
        <v>17000000</v>
      </c>
      <c r="D21" s="309"/>
      <c r="E21" s="309">
        <v>119271179807</v>
      </c>
      <c r="F21" s="309"/>
      <c r="G21" s="309">
        <v>123192616500</v>
      </c>
      <c r="H21" s="309"/>
      <c r="I21" s="309">
        <v>2006562</v>
      </c>
      <c r="J21" s="309"/>
      <c r="K21" s="309">
        <v>15442768109</v>
      </c>
      <c r="L21" s="309"/>
      <c r="M21" s="309">
        <v>-6562</v>
      </c>
      <c r="N21" s="309"/>
      <c r="O21" s="309">
        <v>53292553</v>
      </c>
      <c r="P21" s="309"/>
      <c r="Q21" s="309">
        <v>19000000</v>
      </c>
      <c r="R21" s="310"/>
      <c r="S21" s="309">
        <v>8040</v>
      </c>
      <c r="T21" s="309"/>
      <c r="U21" s="309">
        <v>134667512967</v>
      </c>
      <c r="V21" s="309"/>
      <c r="W21" s="309">
        <v>151851078000</v>
      </c>
      <c r="X21" s="33"/>
      <c r="Y21" s="229">
        <f>W21/'جمع درآمدها'!$J$6</f>
        <v>3.1886236990143896E-2</v>
      </c>
      <c r="AA21" s="63"/>
      <c r="AB21" s="136"/>
      <c r="AC21" s="33"/>
      <c r="AD21" s="194"/>
      <c r="AE21" s="194"/>
      <c r="AF21" s="63"/>
      <c r="AG21" s="63"/>
      <c r="AH21" s="63"/>
      <c r="AI21" s="194"/>
      <c r="AJ21" s="63"/>
      <c r="AK21" s="63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74"/>
      <c r="AW21" s="194"/>
      <c r="AX21" s="194"/>
      <c r="AY21" s="62"/>
      <c r="AZ21" s="63"/>
      <c r="BA21" s="63"/>
      <c r="BB21" s="63"/>
    </row>
    <row r="22" spans="1:54" ht="41.25" customHeight="1" x14ac:dyDescent="0.9">
      <c r="A22" s="136" t="s">
        <v>84</v>
      </c>
      <c r="B22" s="119"/>
      <c r="C22" s="309">
        <v>8500000</v>
      </c>
      <c r="D22" s="309"/>
      <c r="E22" s="309">
        <v>164307833110</v>
      </c>
      <c r="F22" s="309"/>
      <c r="G22" s="309">
        <v>218164153500</v>
      </c>
      <c r="H22" s="309"/>
      <c r="I22" s="309">
        <v>8300000</v>
      </c>
      <c r="J22" s="309"/>
      <c r="K22" s="309">
        <v>209767735028</v>
      </c>
      <c r="L22" s="309"/>
      <c r="M22" s="309">
        <v>0</v>
      </c>
      <c r="N22" s="309"/>
      <c r="O22" s="309">
        <v>0</v>
      </c>
      <c r="P22" s="309"/>
      <c r="Q22" s="309">
        <v>16800000</v>
      </c>
      <c r="R22" s="310"/>
      <c r="S22" s="309">
        <v>24230</v>
      </c>
      <c r="T22" s="309"/>
      <c r="U22" s="309">
        <v>374075568138</v>
      </c>
      <c r="V22" s="309"/>
      <c r="W22" s="309">
        <v>404641969200</v>
      </c>
      <c r="X22" s="33"/>
      <c r="Y22" s="229">
        <f>W22/'جمع درآمدها'!$J$6</f>
        <v>8.4968179982691364E-2</v>
      </c>
      <c r="AA22" s="63"/>
      <c r="AB22" s="136"/>
      <c r="AC22" s="33"/>
      <c r="AD22" s="194"/>
      <c r="AE22" s="194"/>
      <c r="AF22" s="63"/>
      <c r="AG22" s="63"/>
      <c r="AH22" s="63"/>
      <c r="AI22" s="194"/>
      <c r="AJ22" s="63"/>
      <c r="AK22" s="63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74"/>
      <c r="AW22" s="194"/>
      <c r="AX22" s="194"/>
      <c r="AY22" s="62"/>
      <c r="AZ22" s="63"/>
      <c r="BA22" s="63"/>
      <c r="BB22" s="63"/>
    </row>
    <row r="23" spans="1:54" ht="41.25" customHeight="1" x14ac:dyDescent="0.9">
      <c r="A23" s="136" t="s">
        <v>64</v>
      </c>
      <c r="B23" s="119"/>
      <c r="C23" s="309">
        <v>8000000</v>
      </c>
      <c r="D23" s="309"/>
      <c r="E23" s="309">
        <v>215465156276</v>
      </c>
      <c r="F23" s="309"/>
      <c r="G23" s="309">
        <v>562632300000</v>
      </c>
      <c r="H23" s="309"/>
      <c r="I23" s="309">
        <v>300000</v>
      </c>
      <c r="J23" s="309"/>
      <c r="K23" s="309">
        <v>23191437617</v>
      </c>
      <c r="L23" s="309"/>
      <c r="M23" s="309">
        <v>-200000</v>
      </c>
      <c r="N23" s="309"/>
      <c r="O23" s="309">
        <v>15654299426</v>
      </c>
      <c r="P23" s="309"/>
      <c r="Q23" s="309">
        <v>8100000</v>
      </c>
      <c r="R23" s="310"/>
      <c r="S23" s="309">
        <v>80120</v>
      </c>
      <c r="T23" s="309"/>
      <c r="U23" s="309">
        <v>233032394354</v>
      </c>
      <c r="V23" s="309"/>
      <c r="W23" s="309">
        <v>645110616600</v>
      </c>
      <c r="X23" s="33"/>
      <c r="Y23" s="229">
        <f>W23/'جمع درآمدها'!$J$6</f>
        <v>0.13546265378350134</v>
      </c>
      <c r="AA23" s="63"/>
      <c r="AB23" s="136"/>
      <c r="AC23" s="33"/>
      <c r="AD23" s="194"/>
      <c r="AE23" s="194"/>
      <c r="AF23" s="63"/>
      <c r="AG23" s="63"/>
      <c r="AH23" s="63"/>
      <c r="AI23" s="194"/>
      <c r="AJ23" s="63"/>
      <c r="AK23" s="63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74"/>
      <c r="AW23" s="194"/>
      <c r="AX23" s="194"/>
      <c r="AY23" s="62"/>
      <c r="AZ23" s="63"/>
      <c r="BA23" s="63"/>
      <c r="BB23" s="63"/>
    </row>
    <row r="24" spans="1:54" ht="41.25" customHeight="1" x14ac:dyDescent="0.9">
      <c r="A24" s="136" t="s">
        <v>78</v>
      </c>
      <c r="B24" s="119"/>
      <c r="C24" s="309">
        <v>12000001</v>
      </c>
      <c r="D24" s="309"/>
      <c r="E24" s="309">
        <v>27137856570</v>
      </c>
      <c r="F24" s="309"/>
      <c r="G24" s="309">
        <v>76104474342.039001</v>
      </c>
      <c r="H24" s="309"/>
      <c r="I24" s="309">
        <v>0</v>
      </c>
      <c r="J24" s="309"/>
      <c r="K24" s="309">
        <v>0</v>
      </c>
      <c r="L24" s="309"/>
      <c r="M24" s="309">
        <v>-12000000</v>
      </c>
      <c r="N24" s="309"/>
      <c r="O24" s="309">
        <v>85637408544</v>
      </c>
      <c r="P24" s="309"/>
      <c r="Q24" s="309">
        <v>1</v>
      </c>
      <c r="R24" s="310"/>
      <c r="S24" s="309">
        <v>6900</v>
      </c>
      <c r="T24" s="309"/>
      <c r="U24" s="309">
        <v>2259</v>
      </c>
      <c r="V24" s="309"/>
      <c r="W24" s="309">
        <v>6858.9449999999997</v>
      </c>
      <c r="X24" s="33"/>
      <c r="Y24" s="229">
        <f>W24/'جمع درآمدها'!$J$6</f>
        <v>1.4402660070174972E-9</v>
      </c>
      <c r="AA24" s="63"/>
      <c r="AB24" s="136"/>
      <c r="AC24" s="33"/>
      <c r="AD24" s="194"/>
      <c r="AE24" s="194"/>
      <c r="AF24" s="63"/>
      <c r="AG24" s="63"/>
      <c r="AH24" s="63"/>
      <c r="AI24" s="194"/>
      <c r="AJ24" s="63"/>
      <c r="AK24" s="63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74"/>
      <c r="AW24" s="194"/>
      <c r="AX24" s="194"/>
      <c r="AY24" s="62"/>
      <c r="AZ24" s="63"/>
      <c r="BA24" s="63"/>
      <c r="BB24" s="63"/>
    </row>
    <row r="25" spans="1:54" ht="41.25" customHeight="1" x14ac:dyDescent="0.9">
      <c r="A25" s="136" t="s">
        <v>79</v>
      </c>
      <c r="B25" s="119"/>
      <c r="C25" s="309">
        <v>8000000</v>
      </c>
      <c r="D25" s="309"/>
      <c r="E25" s="309">
        <v>182490150012</v>
      </c>
      <c r="F25" s="309"/>
      <c r="G25" s="309">
        <v>340998912000</v>
      </c>
      <c r="H25" s="309"/>
      <c r="I25" s="309">
        <v>0</v>
      </c>
      <c r="J25" s="309"/>
      <c r="K25" s="309">
        <v>0</v>
      </c>
      <c r="L25" s="309"/>
      <c r="M25" s="309">
        <v>-1200000</v>
      </c>
      <c r="N25" s="309"/>
      <c r="O25" s="309">
        <v>52557411750</v>
      </c>
      <c r="P25" s="309"/>
      <c r="Q25" s="309">
        <v>6800000</v>
      </c>
      <c r="R25" s="310"/>
      <c r="S25" s="309">
        <v>50170</v>
      </c>
      <c r="T25" s="309"/>
      <c r="U25" s="309">
        <v>155116627509</v>
      </c>
      <c r="V25" s="309"/>
      <c r="W25" s="309">
        <v>339126121800</v>
      </c>
      <c r="X25" s="33"/>
      <c r="Y25" s="229">
        <f>W25/'جمع درآمدها'!$J$6</f>
        <v>7.1210926071023375E-2</v>
      </c>
      <c r="AA25" s="63"/>
      <c r="AB25" s="136"/>
      <c r="AC25" s="33"/>
      <c r="AD25" s="194"/>
      <c r="AE25" s="194"/>
      <c r="AF25" s="63"/>
      <c r="AG25" s="63"/>
      <c r="AH25" s="63"/>
      <c r="AI25" s="194"/>
      <c r="AJ25" s="63"/>
      <c r="AK25" s="63"/>
      <c r="AL25" s="195"/>
      <c r="AM25" s="195"/>
      <c r="AN25" s="195"/>
      <c r="AO25" s="195"/>
      <c r="AP25" s="195"/>
      <c r="AQ25" s="195"/>
      <c r="AR25" s="195"/>
      <c r="AS25" s="195"/>
      <c r="AT25" s="195"/>
      <c r="AU25" s="195"/>
      <c r="AV25" s="174"/>
      <c r="AW25" s="194"/>
      <c r="AX25" s="194"/>
      <c r="AY25" s="62"/>
      <c r="AZ25" s="63"/>
      <c r="BA25" s="63"/>
      <c r="BB25" s="63"/>
    </row>
    <row r="26" spans="1:54" ht="41.25" customHeight="1" x14ac:dyDescent="0.9">
      <c r="A26" s="136" t="s">
        <v>135</v>
      </c>
      <c r="B26" s="119"/>
      <c r="C26" s="309">
        <v>7000000</v>
      </c>
      <c r="D26" s="309"/>
      <c r="E26" s="309">
        <v>26554189654</v>
      </c>
      <c r="F26" s="309"/>
      <c r="G26" s="309">
        <v>32098868550</v>
      </c>
      <c r="H26" s="309"/>
      <c r="I26" s="309">
        <v>0</v>
      </c>
      <c r="J26" s="309"/>
      <c r="K26" s="309">
        <v>0</v>
      </c>
      <c r="L26" s="309"/>
      <c r="M26" s="309">
        <v>0</v>
      </c>
      <c r="N26" s="309"/>
      <c r="O26" s="309">
        <v>0</v>
      </c>
      <c r="P26" s="309"/>
      <c r="Q26" s="309">
        <v>7000000</v>
      </c>
      <c r="R26" s="310"/>
      <c r="S26" s="309">
        <v>5350</v>
      </c>
      <c r="T26" s="309"/>
      <c r="U26" s="309">
        <v>26554189654</v>
      </c>
      <c r="V26" s="309"/>
      <c r="W26" s="309">
        <v>37227172500</v>
      </c>
      <c r="X26" s="33"/>
      <c r="Y26" s="229">
        <f>W26/'جمع درآمدها'!$J$6</f>
        <v>7.8170959366384452E-3</v>
      </c>
      <c r="AA26" s="63"/>
      <c r="AB26" s="136"/>
      <c r="AC26" s="33"/>
      <c r="AD26" s="194"/>
      <c r="AE26" s="194"/>
      <c r="AF26" s="63"/>
      <c r="AG26" s="63"/>
      <c r="AH26" s="63"/>
      <c r="AI26" s="194"/>
      <c r="AJ26" s="63"/>
      <c r="AK26" s="63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74"/>
      <c r="AW26" s="194"/>
      <c r="AX26" s="194"/>
      <c r="AY26" s="62"/>
      <c r="AZ26" s="63"/>
      <c r="BA26" s="63"/>
      <c r="BB26" s="63"/>
    </row>
    <row r="27" spans="1:54" ht="41.25" customHeight="1" x14ac:dyDescent="0.9">
      <c r="A27" s="136" t="s">
        <v>133</v>
      </c>
      <c r="B27" s="119"/>
      <c r="C27" s="309">
        <v>11600000</v>
      </c>
      <c r="D27" s="309"/>
      <c r="E27" s="309">
        <v>384838265662</v>
      </c>
      <c r="F27" s="309"/>
      <c r="G27" s="309">
        <v>370836316800</v>
      </c>
      <c r="H27" s="309"/>
      <c r="I27" s="309">
        <v>1209201</v>
      </c>
      <c r="J27" s="309"/>
      <c r="K27" s="309">
        <v>38855789743</v>
      </c>
      <c r="L27" s="309"/>
      <c r="M27" s="309">
        <v>-9201</v>
      </c>
      <c r="N27" s="309"/>
      <c r="O27" s="309">
        <v>292680135</v>
      </c>
      <c r="P27" s="309"/>
      <c r="Q27" s="309">
        <v>12800000</v>
      </c>
      <c r="R27" s="310"/>
      <c r="S27" s="309">
        <v>34680</v>
      </c>
      <c r="T27" s="309"/>
      <c r="U27" s="309">
        <v>423389882229</v>
      </c>
      <c r="V27" s="309"/>
      <c r="W27" s="309">
        <v>441262771200</v>
      </c>
      <c r="X27" s="33"/>
      <c r="Y27" s="229">
        <f>W27/'جمع درآمدها'!$J$6</f>
        <v>9.2657948054941305E-2</v>
      </c>
      <c r="AA27" s="63"/>
      <c r="AB27" s="136"/>
      <c r="AC27" s="33"/>
      <c r="AD27" s="194"/>
      <c r="AE27" s="194"/>
      <c r="AF27" s="63"/>
      <c r="AG27" s="63"/>
      <c r="AH27" s="63"/>
      <c r="AI27" s="194"/>
      <c r="AJ27" s="63"/>
      <c r="AK27" s="63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74"/>
      <c r="AW27" s="194"/>
      <c r="AX27" s="194"/>
      <c r="AY27" s="62"/>
      <c r="AZ27" s="63"/>
      <c r="BA27" s="63"/>
      <c r="BB27" s="63"/>
    </row>
    <row r="28" spans="1:54" ht="41.25" customHeight="1" x14ac:dyDescent="0.9">
      <c r="A28" s="136" t="s">
        <v>151</v>
      </c>
      <c r="B28" s="119"/>
      <c r="C28" s="309">
        <v>2000000</v>
      </c>
      <c r="D28" s="309"/>
      <c r="E28" s="309">
        <v>52234478756</v>
      </c>
      <c r="F28" s="309"/>
      <c r="G28" s="309">
        <v>82625436000</v>
      </c>
      <c r="H28" s="309"/>
      <c r="I28" s="309">
        <v>0</v>
      </c>
      <c r="J28" s="309"/>
      <c r="K28" s="309">
        <v>0</v>
      </c>
      <c r="L28" s="309"/>
      <c r="M28" s="309">
        <v>-700000</v>
      </c>
      <c r="N28" s="309"/>
      <c r="O28" s="309">
        <v>28695714600</v>
      </c>
      <c r="P28" s="309"/>
      <c r="Q28" s="309">
        <v>1300000</v>
      </c>
      <c r="R28" s="310"/>
      <c r="S28" s="309">
        <v>36590</v>
      </c>
      <c r="T28" s="309"/>
      <c r="U28" s="309">
        <v>33952411190</v>
      </c>
      <c r="V28" s="309"/>
      <c r="W28" s="309">
        <v>47283976350</v>
      </c>
      <c r="X28" s="33"/>
      <c r="Y28" s="229">
        <f>W28/'جمع درآمدها'!$J$6</f>
        <v>9.9288598776523605E-3</v>
      </c>
      <c r="AA28" s="63"/>
      <c r="AB28" s="136"/>
      <c r="AC28" s="33"/>
      <c r="AD28" s="194"/>
      <c r="AE28" s="194"/>
      <c r="AF28" s="63"/>
      <c r="AG28" s="63"/>
      <c r="AH28" s="63"/>
      <c r="AI28" s="194"/>
      <c r="AJ28" s="63"/>
      <c r="AK28" s="63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74"/>
      <c r="AW28" s="194"/>
      <c r="AX28" s="194"/>
      <c r="AY28" s="62"/>
      <c r="AZ28" s="63"/>
      <c r="BA28" s="63"/>
      <c r="BB28" s="63"/>
    </row>
    <row r="29" spans="1:54" ht="41.25" customHeight="1" x14ac:dyDescent="0.9">
      <c r="A29" s="136" t="s">
        <v>129</v>
      </c>
      <c r="B29" s="119"/>
      <c r="C29" s="309">
        <v>15437500</v>
      </c>
      <c r="D29" s="309"/>
      <c r="E29" s="309">
        <v>57769918309</v>
      </c>
      <c r="F29" s="309"/>
      <c r="G29" s="309">
        <v>59142123056.25</v>
      </c>
      <c r="H29" s="309"/>
      <c r="I29" s="309">
        <v>62500</v>
      </c>
      <c r="J29" s="309"/>
      <c r="K29" s="309">
        <v>242599923</v>
      </c>
      <c r="L29" s="309"/>
      <c r="M29" s="309">
        <v>0</v>
      </c>
      <c r="N29" s="309"/>
      <c r="O29" s="309">
        <v>0</v>
      </c>
      <c r="P29" s="309"/>
      <c r="Q29" s="309">
        <v>15500000</v>
      </c>
      <c r="R29" s="310"/>
      <c r="S29" s="309">
        <v>3377</v>
      </c>
      <c r="T29" s="309"/>
      <c r="U29" s="309">
        <v>58012518232</v>
      </c>
      <c r="V29" s="309"/>
      <c r="W29" s="309">
        <v>52032056175</v>
      </c>
      <c r="X29" s="33"/>
      <c r="Y29" s="229">
        <f>W29/'جمع درآمدها'!$J$6</f>
        <v>1.0925878802655125E-2</v>
      </c>
      <c r="AA29" s="63"/>
      <c r="AB29" s="136"/>
      <c r="AC29" s="33"/>
      <c r="AD29" s="194"/>
      <c r="AE29" s="194"/>
      <c r="AF29" s="63"/>
      <c r="AG29" s="63"/>
      <c r="AH29" s="63"/>
      <c r="AI29" s="194"/>
      <c r="AJ29" s="63"/>
      <c r="AK29" s="63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74"/>
      <c r="AW29" s="194"/>
      <c r="AX29" s="194"/>
      <c r="AY29" s="62"/>
      <c r="AZ29" s="63"/>
      <c r="BA29" s="63"/>
      <c r="BB29" s="63"/>
    </row>
    <row r="30" spans="1:54" ht="41.25" customHeight="1" x14ac:dyDescent="0.9">
      <c r="A30" s="136" t="s">
        <v>97</v>
      </c>
      <c r="B30" s="119"/>
      <c r="C30" s="309">
        <v>40000000</v>
      </c>
      <c r="D30" s="309"/>
      <c r="E30" s="309">
        <v>134891903407</v>
      </c>
      <c r="F30" s="309"/>
      <c r="G30" s="309">
        <v>161553006000</v>
      </c>
      <c r="H30" s="309"/>
      <c r="I30" s="309">
        <v>0</v>
      </c>
      <c r="J30" s="309"/>
      <c r="K30" s="309">
        <v>0</v>
      </c>
      <c r="L30" s="309"/>
      <c r="M30" s="309">
        <v>-6000000</v>
      </c>
      <c r="N30" s="309"/>
      <c r="O30" s="309">
        <v>25693806906</v>
      </c>
      <c r="P30" s="309"/>
      <c r="Q30" s="309">
        <v>34000000</v>
      </c>
      <c r="R30" s="310"/>
      <c r="S30" s="309">
        <v>4192</v>
      </c>
      <c r="T30" s="309"/>
      <c r="U30" s="309">
        <v>114658117894</v>
      </c>
      <c r="V30" s="309"/>
      <c r="W30" s="309">
        <v>141679958400</v>
      </c>
      <c r="X30" s="33"/>
      <c r="Y30" s="229">
        <f>W30/'جمع درآمدها'!$J$6</f>
        <v>2.9750468615679686E-2</v>
      </c>
      <c r="AA30" s="63"/>
      <c r="AB30" s="136"/>
      <c r="AC30" s="33"/>
      <c r="AD30" s="194"/>
      <c r="AE30" s="194"/>
      <c r="AF30" s="63"/>
      <c r="AG30" s="63"/>
      <c r="AH30" s="63"/>
      <c r="AI30" s="194"/>
      <c r="AJ30" s="63"/>
      <c r="AK30" s="63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74"/>
      <c r="AW30" s="194"/>
      <c r="AX30" s="194"/>
      <c r="AY30" s="62"/>
      <c r="AZ30" s="63"/>
      <c r="BA30" s="63"/>
      <c r="BB30" s="63"/>
    </row>
    <row r="31" spans="1:54" ht="41.25" customHeight="1" x14ac:dyDescent="0.9">
      <c r="A31" s="136" t="s">
        <v>65</v>
      </c>
      <c r="B31" s="119"/>
      <c r="C31" s="309">
        <v>50000000</v>
      </c>
      <c r="D31" s="309"/>
      <c r="E31" s="309">
        <v>447047682844</v>
      </c>
      <c r="F31" s="309"/>
      <c r="G31" s="309">
        <v>495036900000</v>
      </c>
      <c r="H31" s="309"/>
      <c r="I31" s="309">
        <v>0</v>
      </c>
      <c r="J31" s="309"/>
      <c r="K31" s="309">
        <v>0</v>
      </c>
      <c r="L31" s="309"/>
      <c r="M31" s="309">
        <v>-10000000</v>
      </c>
      <c r="N31" s="309"/>
      <c r="O31" s="309">
        <v>110061216450</v>
      </c>
      <c r="P31" s="309"/>
      <c r="Q31" s="309">
        <v>40000000</v>
      </c>
      <c r="R31" s="310"/>
      <c r="S31" s="309">
        <v>13690</v>
      </c>
      <c r="T31" s="309"/>
      <c r="U31" s="309">
        <v>357638146281</v>
      </c>
      <c r="V31" s="309"/>
      <c r="W31" s="309">
        <v>544341780000</v>
      </c>
      <c r="X31" s="33"/>
      <c r="Y31" s="229">
        <f>W31/'جمع درآمدها'!$J$6</f>
        <v>0.11430285006417122</v>
      </c>
      <c r="AA31" s="63"/>
      <c r="AB31" s="136"/>
      <c r="AC31" s="33"/>
      <c r="AD31" s="194"/>
      <c r="AE31" s="194"/>
      <c r="AF31" s="63"/>
      <c r="AG31" s="63"/>
      <c r="AH31" s="63"/>
      <c r="AI31" s="194"/>
      <c r="AJ31" s="63"/>
      <c r="AK31" s="63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74"/>
      <c r="AW31" s="194"/>
      <c r="AX31" s="194"/>
      <c r="AY31" s="62"/>
      <c r="AZ31" s="63"/>
      <c r="BA31" s="63"/>
      <c r="BB31" s="63"/>
    </row>
    <row r="32" spans="1:54" ht="41.25" customHeight="1" x14ac:dyDescent="0.9">
      <c r="A32" s="136" t="s">
        <v>88</v>
      </c>
      <c r="B32" s="119"/>
      <c r="C32" s="309">
        <v>14000000</v>
      </c>
      <c r="D32" s="309"/>
      <c r="E32" s="309">
        <v>120673405651</v>
      </c>
      <c r="F32" s="309"/>
      <c r="G32" s="309">
        <v>132486984000</v>
      </c>
      <c r="H32" s="309"/>
      <c r="I32" s="309">
        <v>0</v>
      </c>
      <c r="J32" s="309"/>
      <c r="K32" s="309">
        <v>0</v>
      </c>
      <c r="L32" s="309"/>
      <c r="M32" s="309">
        <v>-4000000</v>
      </c>
      <c r="N32" s="309"/>
      <c r="O32" s="309">
        <v>46481778113</v>
      </c>
      <c r="P32" s="309"/>
      <c r="Q32" s="309">
        <v>10000000</v>
      </c>
      <c r="R32" s="310"/>
      <c r="S32" s="309">
        <v>11690</v>
      </c>
      <c r="T32" s="309"/>
      <c r="U32" s="309">
        <v>86195289750</v>
      </c>
      <c r="V32" s="309"/>
      <c r="W32" s="309">
        <v>116204445000</v>
      </c>
      <c r="X32" s="33"/>
      <c r="Y32" s="229">
        <f>W32/'جمع درآمدها'!$J$6</f>
        <v>2.4401028437731221E-2</v>
      </c>
      <c r="AA32" s="63"/>
      <c r="AB32" s="136"/>
      <c r="AC32" s="33"/>
      <c r="AD32" s="194"/>
      <c r="AE32" s="194"/>
      <c r="AF32" s="63"/>
      <c r="AG32" s="63"/>
      <c r="AH32" s="63"/>
      <c r="AI32" s="194"/>
      <c r="AJ32" s="63"/>
      <c r="AK32" s="63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74"/>
      <c r="AW32" s="194"/>
      <c r="AX32" s="194"/>
      <c r="AY32" s="62"/>
      <c r="AZ32" s="63"/>
      <c r="BA32" s="63"/>
      <c r="BB32" s="63"/>
    </row>
    <row r="33" spans="1:54" ht="41.25" customHeight="1" x14ac:dyDescent="0.9">
      <c r="A33" s="136" t="s">
        <v>127</v>
      </c>
      <c r="B33" s="119"/>
      <c r="C33" s="309">
        <v>48000000</v>
      </c>
      <c r="D33" s="309"/>
      <c r="E33" s="309">
        <v>78457613904</v>
      </c>
      <c r="F33" s="309"/>
      <c r="G33" s="309">
        <v>87937639200</v>
      </c>
      <c r="H33" s="309"/>
      <c r="I33" s="309">
        <v>2000000</v>
      </c>
      <c r="J33" s="309"/>
      <c r="K33" s="309">
        <v>3650484481</v>
      </c>
      <c r="L33" s="309"/>
      <c r="M33" s="309">
        <v>0</v>
      </c>
      <c r="N33" s="309"/>
      <c r="O33" s="309">
        <v>0</v>
      </c>
      <c r="P33" s="309"/>
      <c r="Q33" s="309">
        <v>50000000</v>
      </c>
      <c r="R33" s="310"/>
      <c r="S33" s="309">
        <v>1873</v>
      </c>
      <c r="T33" s="309"/>
      <c r="U33" s="309">
        <v>82108098385</v>
      </c>
      <c r="V33" s="309"/>
      <c r="W33" s="309">
        <v>93092782500</v>
      </c>
      <c r="X33" s="33"/>
      <c r="Y33" s="229">
        <f>W33/'جمع درآمدها'!$J$6</f>
        <v>1.9547958196694002E-2</v>
      </c>
      <c r="AA33" s="63"/>
      <c r="AB33" s="136"/>
      <c r="AC33" s="33"/>
      <c r="AD33" s="194"/>
      <c r="AE33" s="194"/>
      <c r="AF33" s="63"/>
      <c r="AG33" s="63"/>
      <c r="AH33" s="63"/>
      <c r="AI33" s="194"/>
      <c r="AJ33" s="63"/>
      <c r="AK33" s="63"/>
      <c r="AL33" s="195"/>
      <c r="AM33" s="195"/>
      <c r="AN33" s="195"/>
      <c r="AO33" s="195"/>
      <c r="AP33" s="195"/>
      <c r="AQ33" s="195"/>
      <c r="AR33" s="195"/>
      <c r="AS33" s="195"/>
      <c r="AT33" s="195"/>
      <c r="AU33" s="195"/>
      <c r="AV33" s="174"/>
      <c r="AW33" s="194"/>
      <c r="AX33" s="194"/>
      <c r="AY33" s="62"/>
      <c r="AZ33" s="63"/>
      <c r="BA33" s="63"/>
      <c r="BB33" s="63"/>
    </row>
    <row r="34" spans="1:54" ht="41.25" customHeight="1" x14ac:dyDescent="0.9">
      <c r="A34" s="136" t="s">
        <v>136</v>
      </c>
      <c r="B34" s="119"/>
      <c r="C34" s="309">
        <v>0</v>
      </c>
      <c r="D34" s="309"/>
      <c r="E34" s="309">
        <v>0</v>
      </c>
      <c r="F34" s="309"/>
      <c r="G34" s="309">
        <v>0</v>
      </c>
      <c r="H34" s="309"/>
      <c r="I34" s="309">
        <v>0</v>
      </c>
      <c r="J34" s="309"/>
      <c r="K34" s="309">
        <v>0</v>
      </c>
      <c r="L34" s="309"/>
      <c r="M34" s="309"/>
      <c r="N34" s="309"/>
      <c r="O34" s="309"/>
      <c r="P34" s="309"/>
      <c r="Q34" s="309">
        <v>0</v>
      </c>
      <c r="R34" s="310"/>
      <c r="S34" s="309">
        <v>0</v>
      </c>
      <c r="T34" s="309"/>
      <c r="U34" s="309">
        <v>0</v>
      </c>
      <c r="V34" s="309"/>
      <c r="W34" s="309">
        <v>0</v>
      </c>
      <c r="X34" s="33"/>
      <c r="Y34" s="229">
        <f>W34/'جمع درآمدها'!$J$6</f>
        <v>0</v>
      </c>
      <c r="AA34" s="63"/>
      <c r="AB34" s="136"/>
      <c r="AC34" s="33"/>
      <c r="AD34" s="194"/>
      <c r="AE34" s="194"/>
      <c r="AF34" s="63"/>
      <c r="AG34" s="63"/>
      <c r="AH34" s="63"/>
      <c r="AI34" s="194"/>
      <c r="AJ34" s="63"/>
      <c r="AK34" s="63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74"/>
      <c r="AW34" s="194"/>
      <c r="AX34" s="194"/>
      <c r="AY34" s="62"/>
      <c r="AZ34" s="63"/>
      <c r="BA34" s="63"/>
      <c r="BB34" s="63"/>
    </row>
    <row r="35" spans="1:54" ht="41.25" customHeight="1" x14ac:dyDescent="0.9">
      <c r="A35" s="136" t="s">
        <v>96</v>
      </c>
      <c r="B35" s="119"/>
      <c r="C35" s="309">
        <v>31000000</v>
      </c>
      <c r="D35" s="309"/>
      <c r="E35" s="309">
        <v>198002083226</v>
      </c>
      <c r="F35" s="311"/>
      <c r="G35" s="309">
        <v>321098031000</v>
      </c>
      <c r="H35" s="312"/>
      <c r="I35" s="309">
        <v>3500000</v>
      </c>
      <c r="J35" s="311"/>
      <c r="K35" s="309">
        <v>36986481164</v>
      </c>
      <c r="L35" s="311"/>
      <c r="M35" s="309">
        <v>0</v>
      </c>
      <c r="N35" s="311"/>
      <c r="O35" s="309">
        <v>0</v>
      </c>
      <c r="P35" s="313"/>
      <c r="Q35" s="309">
        <v>34500000</v>
      </c>
      <c r="R35" s="311"/>
      <c r="S35" s="309">
        <v>10160</v>
      </c>
      <c r="T35" s="312"/>
      <c r="U35" s="309">
        <v>234988564390</v>
      </c>
      <c r="V35" s="311"/>
      <c r="W35" s="309">
        <v>348434406000</v>
      </c>
      <c r="Y35" s="229">
        <f>W35/'جمع درآمدها'!$J$6</f>
        <v>7.3165513156488851E-2</v>
      </c>
      <c r="AA35" s="63"/>
      <c r="AC35" s="194"/>
      <c r="AD35" s="194"/>
      <c r="AE35" s="194"/>
      <c r="AF35" s="63"/>
      <c r="AG35" s="63"/>
      <c r="AH35" s="63"/>
      <c r="AI35" s="194"/>
      <c r="AJ35" s="63"/>
      <c r="AK35" s="63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74"/>
      <c r="AW35" s="194"/>
      <c r="AX35" s="194"/>
      <c r="AY35" s="62"/>
      <c r="AZ35" s="63"/>
      <c r="BA35" s="63"/>
      <c r="BB35" s="63"/>
    </row>
    <row r="36" spans="1:54" ht="41.25" customHeight="1" x14ac:dyDescent="0.9">
      <c r="A36" s="136" t="s">
        <v>148</v>
      </c>
      <c r="B36" s="119"/>
      <c r="C36" s="309">
        <v>4885496</v>
      </c>
      <c r="D36" s="309"/>
      <c r="E36" s="309">
        <v>16898930664</v>
      </c>
      <c r="F36" s="311"/>
      <c r="G36" s="309">
        <v>15870804412.478399</v>
      </c>
      <c r="H36" s="312"/>
      <c r="I36" s="309">
        <v>16114504</v>
      </c>
      <c r="J36" s="311"/>
      <c r="K36" s="309">
        <v>37364519453</v>
      </c>
      <c r="L36" s="311"/>
      <c r="M36" s="309">
        <v>0</v>
      </c>
      <c r="N36" s="311"/>
      <c r="O36" s="309">
        <v>0</v>
      </c>
      <c r="P36" s="313"/>
      <c r="Q36" s="309">
        <v>21000000</v>
      </c>
      <c r="R36" s="311"/>
      <c r="S36" s="309">
        <v>2118</v>
      </c>
      <c r="T36" s="312"/>
      <c r="U36" s="309">
        <v>54263450117</v>
      </c>
      <c r="V36" s="311"/>
      <c r="W36" s="309">
        <v>44213355900</v>
      </c>
      <c r="Y36" s="229">
        <f>W36/'جمع درآمدها'!$J$6</f>
        <v>9.2840799217571365E-3</v>
      </c>
      <c r="AA36" s="63"/>
      <c r="AD36" s="194"/>
      <c r="AE36" s="194"/>
      <c r="AF36" s="63"/>
      <c r="AG36" s="63"/>
      <c r="AH36" s="63"/>
      <c r="AI36" s="194"/>
      <c r="AJ36" s="63"/>
      <c r="AK36" s="63"/>
      <c r="AL36" s="195"/>
      <c r="AO36" s="196"/>
      <c r="AP36" s="195"/>
      <c r="AQ36" s="195"/>
      <c r="AR36" s="195"/>
      <c r="AS36" s="195"/>
      <c r="AT36" s="195"/>
      <c r="AU36" s="195"/>
      <c r="AV36" s="174"/>
      <c r="AW36" s="53"/>
      <c r="AX36" s="194"/>
      <c r="AY36" s="62"/>
      <c r="AZ36" s="63"/>
      <c r="BA36" s="63"/>
    </row>
    <row r="37" spans="1:54" ht="41.25" customHeight="1" x14ac:dyDescent="0.9">
      <c r="A37" s="136" t="s">
        <v>149</v>
      </c>
      <c r="B37" s="119"/>
      <c r="C37" s="309">
        <v>48268099</v>
      </c>
      <c r="D37" s="309"/>
      <c r="E37" s="309">
        <v>192697924889</v>
      </c>
      <c r="F37" s="311"/>
      <c r="G37" s="309">
        <v>136505671342.153</v>
      </c>
      <c r="H37" s="312"/>
      <c r="I37" s="309">
        <v>6731901</v>
      </c>
      <c r="J37" s="311"/>
      <c r="K37" s="309">
        <v>18578076403</v>
      </c>
      <c r="L37" s="311"/>
      <c r="M37" s="309">
        <v>0</v>
      </c>
      <c r="N37" s="311"/>
      <c r="O37" s="309">
        <v>0</v>
      </c>
      <c r="P37" s="313"/>
      <c r="Q37" s="309">
        <v>55000000</v>
      </c>
      <c r="R37" s="311"/>
      <c r="S37" s="309">
        <v>3299</v>
      </c>
      <c r="T37" s="312"/>
      <c r="U37" s="309">
        <v>211276001292</v>
      </c>
      <c r="V37" s="311"/>
      <c r="W37" s="309">
        <v>180365402250</v>
      </c>
      <c r="Y37" s="229">
        <f>W37/'جمع درآمدها'!$J$6</f>
        <v>3.7873777629462285E-2</v>
      </c>
      <c r="AA37" s="63"/>
      <c r="AD37" s="194"/>
      <c r="AE37" s="194"/>
      <c r="AF37" s="63"/>
      <c r="AG37" s="63"/>
      <c r="AH37" s="63"/>
      <c r="AI37" s="194"/>
      <c r="AJ37" s="63"/>
      <c r="AK37" s="63"/>
      <c r="AL37" s="195"/>
      <c r="AO37" s="196"/>
      <c r="AP37" s="195"/>
      <c r="AQ37" s="195"/>
      <c r="AR37" s="195"/>
      <c r="AS37" s="195"/>
      <c r="AT37" s="195"/>
      <c r="AU37" s="195"/>
      <c r="AV37" s="174"/>
      <c r="AW37" s="53"/>
      <c r="AX37" s="194"/>
      <c r="AY37" s="62"/>
      <c r="AZ37" s="63"/>
      <c r="BA37" s="63"/>
    </row>
    <row r="38" spans="1:54" ht="41.25" customHeight="1" x14ac:dyDescent="0.9">
      <c r="A38" s="136" t="s">
        <v>128</v>
      </c>
      <c r="B38" s="119"/>
      <c r="C38" s="309">
        <v>10000000</v>
      </c>
      <c r="D38" s="309"/>
      <c r="E38" s="309">
        <v>179607252556</v>
      </c>
      <c r="F38" s="311"/>
      <c r="G38" s="309">
        <v>191454030000</v>
      </c>
      <c r="H38" s="312"/>
      <c r="I38" s="309"/>
      <c r="J38" s="311"/>
      <c r="K38" s="309"/>
      <c r="L38" s="311"/>
      <c r="M38" s="309"/>
      <c r="N38" s="311"/>
      <c r="O38" s="309"/>
      <c r="P38" s="313"/>
      <c r="Q38" s="309">
        <v>10000000</v>
      </c>
      <c r="R38" s="311"/>
      <c r="S38" s="309">
        <v>23780</v>
      </c>
      <c r="T38" s="312"/>
      <c r="U38" s="309">
        <v>179607252556</v>
      </c>
      <c r="V38" s="311"/>
      <c r="W38" s="309">
        <v>236385090000</v>
      </c>
      <c r="Y38" s="229">
        <f>W38/'جمع درآمدها'!$J$6</f>
        <v>4.9636993691124759E-2</v>
      </c>
      <c r="AD38" s="194"/>
      <c r="AE38" s="194"/>
      <c r="AF38" s="63"/>
      <c r="AG38" s="63"/>
      <c r="AH38" s="63"/>
      <c r="AI38" s="63"/>
      <c r="AJ38" s="63"/>
      <c r="AK38" s="63"/>
      <c r="AO38" s="196"/>
      <c r="AP38" s="195"/>
      <c r="AQ38" s="195"/>
      <c r="AR38" s="195"/>
      <c r="AS38" s="195"/>
      <c r="AT38" s="195"/>
      <c r="AU38" s="195"/>
      <c r="AV38" s="174"/>
      <c r="AW38" s="53"/>
      <c r="AX38" s="194"/>
      <c r="AY38" s="62"/>
      <c r="AZ38" s="63"/>
      <c r="BA38" s="63"/>
    </row>
    <row r="39" spans="1:54" ht="41.25" customHeight="1" x14ac:dyDescent="0.9">
      <c r="A39" s="136" t="s">
        <v>162</v>
      </c>
      <c r="B39" s="119"/>
      <c r="C39" s="309">
        <v>0</v>
      </c>
      <c r="D39" s="309"/>
      <c r="E39" s="309"/>
      <c r="F39" s="311">
        <v>0</v>
      </c>
      <c r="G39" s="309"/>
      <c r="H39" s="312">
        <v>0</v>
      </c>
      <c r="I39" s="309">
        <v>11000000</v>
      </c>
      <c r="J39" s="311"/>
      <c r="K39" s="309">
        <v>73196800313</v>
      </c>
      <c r="L39" s="311"/>
      <c r="M39" s="309">
        <v>0</v>
      </c>
      <c r="N39" s="311"/>
      <c r="O39" s="309">
        <v>0</v>
      </c>
      <c r="P39" s="313"/>
      <c r="Q39" s="309">
        <v>11000000</v>
      </c>
      <c r="R39" s="311"/>
      <c r="S39" s="309">
        <v>5940</v>
      </c>
      <c r="T39" s="312"/>
      <c r="U39" s="309">
        <v>73196800313</v>
      </c>
      <c r="V39" s="311"/>
      <c r="W39" s="309">
        <v>64951227000</v>
      </c>
      <c r="X39" s="53">
        <v>64951227000</v>
      </c>
      <c r="Y39" s="229">
        <f>W39/'جمع درآمدها'!$J$6</f>
        <v>1.3638692883843952E-2</v>
      </c>
      <c r="AA39" s="63"/>
      <c r="AD39" s="194"/>
      <c r="AE39" s="194"/>
      <c r="AF39" s="63"/>
      <c r="AG39" s="63"/>
      <c r="AH39" s="63"/>
      <c r="AI39" s="63"/>
      <c r="AJ39" s="63"/>
      <c r="AK39" s="63"/>
      <c r="AO39" s="196"/>
      <c r="AP39" s="195"/>
      <c r="AQ39" s="195"/>
      <c r="AR39" s="195"/>
      <c r="AS39" s="195"/>
      <c r="AT39" s="195"/>
      <c r="AU39" s="195"/>
      <c r="AV39" s="174"/>
      <c r="AW39" s="53"/>
      <c r="AX39" s="194"/>
      <c r="AY39" s="62"/>
      <c r="AZ39" s="63"/>
      <c r="BA39" s="63"/>
    </row>
    <row r="40" spans="1:54" ht="41.25" customHeight="1" x14ac:dyDescent="0.9">
      <c r="A40" s="136" t="s">
        <v>163</v>
      </c>
      <c r="B40" s="119"/>
      <c r="C40" s="309">
        <v>0</v>
      </c>
      <c r="D40" s="309"/>
      <c r="E40" s="309"/>
      <c r="F40" s="311">
        <v>0</v>
      </c>
      <c r="G40" s="309"/>
      <c r="H40" s="312">
        <v>0</v>
      </c>
      <c r="I40" s="309">
        <v>1000000</v>
      </c>
      <c r="J40" s="311"/>
      <c r="K40" s="309">
        <v>26995100723</v>
      </c>
      <c r="L40" s="311"/>
      <c r="M40" s="309">
        <v>0</v>
      </c>
      <c r="N40" s="311"/>
      <c r="O40" s="309">
        <v>0</v>
      </c>
      <c r="P40" s="313"/>
      <c r="Q40" s="309">
        <v>1000000</v>
      </c>
      <c r="R40" s="311"/>
      <c r="S40" s="309">
        <v>25210</v>
      </c>
      <c r="T40" s="312"/>
      <c r="U40" s="309">
        <v>26995100723</v>
      </c>
      <c r="V40" s="311"/>
      <c r="W40" s="309">
        <v>25060000500</v>
      </c>
      <c r="X40" s="53">
        <v>25060000500</v>
      </c>
      <c r="Y40" s="229">
        <f>W40/'جمع درآمدها'!$J$6</f>
        <v>5.2621892807117538E-3</v>
      </c>
      <c r="AA40" s="63"/>
      <c r="AD40" s="194"/>
      <c r="AE40" s="194"/>
      <c r="AF40" s="63"/>
      <c r="AG40" s="63"/>
      <c r="AH40" s="63"/>
      <c r="AI40" s="63"/>
      <c r="AJ40" s="63"/>
      <c r="AK40" s="63"/>
      <c r="AO40" s="196"/>
      <c r="AP40" s="195"/>
      <c r="AQ40" s="195"/>
      <c r="AR40" s="195"/>
      <c r="AS40" s="195"/>
      <c r="AT40" s="195"/>
      <c r="AU40" s="195"/>
      <c r="AV40" s="174"/>
      <c r="AW40" s="53"/>
      <c r="AX40" s="194"/>
      <c r="AY40" s="62"/>
      <c r="AZ40" s="63"/>
      <c r="BA40" s="63"/>
    </row>
    <row r="41" spans="1:54" ht="41.25" customHeight="1" x14ac:dyDescent="0.9">
      <c r="A41" s="136" t="s">
        <v>164</v>
      </c>
      <c r="B41" s="119"/>
      <c r="C41" s="309">
        <v>0</v>
      </c>
      <c r="D41" s="309"/>
      <c r="E41" s="309"/>
      <c r="F41" s="311">
        <v>0</v>
      </c>
      <c r="G41" s="309"/>
      <c r="H41" s="312">
        <v>0</v>
      </c>
      <c r="I41" s="309">
        <v>300000</v>
      </c>
      <c r="J41" s="311"/>
      <c r="K41" s="309">
        <v>3369123609</v>
      </c>
      <c r="L41" s="311"/>
      <c r="M41" s="309">
        <v>-300000</v>
      </c>
      <c r="N41" s="311"/>
      <c r="O41" s="309">
        <v>3432454695</v>
      </c>
      <c r="P41" s="313"/>
      <c r="Q41" s="309">
        <v>0</v>
      </c>
      <c r="R41" s="311"/>
      <c r="S41" s="309">
        <v>0</v>
      </c>
      <c r="T41" s="312"/>
      <c r="U41" s="309">
        <v>0</v>
      </c>
      <c r="V41" s="311"/>
      <c r="W41" s="309">
        <v>0</v>
      </c>
      <c r="X41" s="53">
        <v>0</v>
      </c>
      <c r="Y41" s="229">
        <f>W41/'جمع درآمدها'!$J$6</f>
        <v>0</v>
      </c>
      <c r="AA41" s="63"/>
      <c r="AD41" s="194"/>
      <c r="AE41" s="194"/>
      <c r="AF41" s="63"/>
      <c r="AG41" s="63"/>
      <c r="AH41" s="63"/>
      <c r="AI41" s="63"/>
      <c r="AJ41" s="63"/>
      <c r="AK41" s="63"/>
      <c r="AO41" s="196"/>
      <c r="AP41" s="195"/>
      <c r="AQ41" s="195"/>
      <c r="AR41" s="195"/>
      <c r="AS41" s="195"/>
      <c r="AT41" s="195"/>
      <c r="AU41" s="195"/>
      <c r="AV41" s="174"/>
      <c r="AW41" s="53"/>
      <c r="AX41" s="194"/>
      <c r="AY41" s="62"/>
      <c r="AZ41" s="63"/>
      <c r="BA41" s="63"/>
    </row>
    <row r="42" spans="1:54" ht="41.25" customHeight="1" thickBot="1" x14ac:dyDescent="0.95">
      <c r="A42" s="152" t="s">
        <v>48</v>
      </c>
      <c r="B42" s="119"/>
      <c r="C42" s="33"/>
      <c r="D42" s="33"/>
      <c r="E42" s="231">
        <f>SUM(E12:F41)</f>
        <v>3175398701374</v>
      </c>
      <c r="F42" s="231">
        <f t="shared" ref="F42:G42" si="0">SUM(F12:G41)</f>
        <v>3971199431984.9478</v>
      </c>
      <c r="G42" s="231">
        <f>SUM(G12:H41)</f>
        <v>3971199431984.9478</v>
      </c>
      <c r="I42" s="230"/>
      <c r="J42" s="230"/>
      <c r="K42" s="232">
        <f>SUM(K12:L41)</f>
        <v>578804435847</v>
      </c>
      <c r="L42" s="233"/>
      <c r="M42" s="230"/>
      <c r="N42" s="233"/>
      <c r="O42" s="232">
        <f>SUM(O12:P41)</f>
        <v>518436116282</v>
      </c>
      <c r="Q42" s="33"/>
      <c r="R42" s="33"/>
      <c r="S42" s="33"/>
      <c r="U42" s="231">
        <f>SUM(U12:V41)</f>
        <v>3407616137442</v>
      </c>
      <c r="V42" s="231">
        <f t="shared" ref="V42:W42" si="1">SUM(V12:W41)</f>
        <v>4538117070020.8662</v>
      </c>
      <c r="W42" s="231">
        <f t="shared" si="1"/>
        <v>4628128297520.8662</v>
      </c>
      <c r="Y42" s="153">
        <f>SUM(Y12:Y38)</f>
        <v>0.93402930634357428</v>
      </c>
      <c r="AD42" s="194"/>
      <c r="AE42" s="194"/>
      <c r="AP42" s="195"/>
      <c r="AQ42" s="195"/>
      <c r="AR42" s="195"/>
      <c r="AS42" s="195"/>
      <c r="AT42" s="195"/>
      <c r="AU42" s="195"/>
      <c r="AV42" s="174"/>
      <c r="AW42" s="53"/>
      <c r="AY42" s="192"/>
      <c r="BA42" s="63"/>
    </row>
    <row r="43" spans="1:54" s="146" customFormat="1" ht="41.25" thickTop="1" x14ac:dyDescent="0.9">
      <c r="A43" s="136"/>
      <c r="C43" s="151"/>
      <c r="D43" s="151"/>
      <c r="Z43" s="147"/>
      <c r="AA43" s="147"/>
      <c r="AB43" s="147"/>
      <c r="AC43" s="147"/>
      <c r="AD43" s="194"/>
      <c r="AE43" s="194"/>
      <c r="AF43" s="147"/>
      <c r="AG43" s="147"/>
      <c r="AH43" s="147"/>
      <c r="AI43" s="147"/>
      <c r="AJ43" s="147"/>
      <c r="AK43" s="147"/>
      <c r="AL43" s="54"/>
      <c r="AM43" s="54"/>
      <c r="AN43" s="54"/>
      <c r="AO43" s="54"/>
      <c r="AP43" s="195"/>
      <c r="AQ43" s="195"/>
      <c r="AR43" s="195"/>
      <c r="AS43" s="195"/>
      <c r="AT43" s="195"/>
      <c r="AU43" s="195"/>
      <c r="AV43" s="174"/>
      <c r="AX43" s="53"/>
      <c r="AY43" s="192"/>
      <c r="AZ43" s="53"/>
      <c r="BA43" s="63"/>
    </row>
    <row r="44" spans="1:54" s="146" customFormat="1" ht="42.75" x14ac:dyDescent="0.9">
      <c r="A44" s="136"/>
      <c r="C44" s="151"/>
      <c r="D44" s="151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Z44" s="147"/>
      <c r="AA44" s="147"/>
      <c r="AB44" s="147"/>
      <c r="AC44" s="147"/>
      <c r="AD44" s="194"/>
      <c r="AE44" s="194"/>
      <c r="AF44" s="147"/>
      <c r="AG44" s="147"/>
      <c r="AH44" s="147"/>
      <c r="AI44" s="147"/>
      <c r="AJ44" s="147"/>
      <c r="AK44" s="147"/>
      <c r="AL44" s="54"/>
      <c r="AM44" s="54"/>
      <c r="AN44" s="54"/>
      <c r="AO44" s="54"/>
      <c r="AP44" s="195"/>
      <c r="AQ44" s="195"/>
      <c r="AR44" s="195"/>
      <c r="AS44" s="195"/>
      <c r="AT44" s="195"/>
      <c r="AU44" s="195"/>
      <c r="AV44" s="174"/>
      <c r="AX44" s="53"/>
      <c r="AY44" s="192"/>
      <c r="AZ44" s="53"/>
      <c r="BA44" s="63"/>
    </row>
    <row r="45" spans="1:54" s="146" customFormat="1" ht="42.75" x14ac:dyDescent="0.9">
      <c r="A45" s="136"/>
      <c r="C45" s="151"/>
      <c r="D45" s="151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Z45" s="147"/>
      <c r="AA45" s="147"/>
      <c r="AB45" s="147"/>
      <c r="AC45" s="147"/>
      <c r="AD45" s="194"/>
      <c r="AE45" s="194"/>
      <c r="AF45" s="147"/>
      <c r="AG45" s="147"/>
      <c r="AH45" s="147"/>
      <c r="AI45" s="147"/>
      <c r="AJ45" s="147"/>
      <c r="AK45" s="147"/>
      <c r="AL45" s="54"/>
      <c r="AM45" s="54"/>
      <c r="AN45" s="54"/>
      <c r="AO45" s="54"/>
      <c r="AP45" s="195"/>
      <c r="AQ45" s="195"/>
      <c r="AR45" s="195"/>
      <c r="AS45" s="195"/>
      <c r="AT45" s="195"/>
      <c r="AU45" s="195"/>
      <c r="AV45" s="174"/>
      <c r="AX45" s="53"/>
      <c r="AY45" s="192"/>
      <c r="AZ45" s="53"/>
      <c r="BA45" s="63"/>
    </row>
    <row r="46" spans="1:54" s="146" customFormat="1" ht="42.75" x14ac:dyDescent="0.9">
      <c r="A46" s="136"/>
      <c r="C46" s="151"/>
      <c r="D46" s="151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Z46" s="147"/>
      <c r="AA46" s="147"/>
      <c r="AB46" s="147"/>
      <c r="AC46" s="147"/>
      <c r="AD46" s="194"/>
      <c r="AE46" s="194"/>
      <c r="AF46" s="147"/>
      <c r="AG46" s="147"/>
      <c r="AH46" s="147"/>
      <c r="AI46" s="147"/>
      <c r="AJ46" s="147"/>
      <c r="AK46" s="147"/>
      <c r="AL46" s="54"/>
      <c r="AM46" s="54"/>
      <c r="AN46" s="54"/>
      <c r="AO46" s="54"/>
      <c r="AP46" s="195"/>
      <c r="AQ46" s="195"/>
      <c r="AR46" s="195"/>
      <c r="AS46" s="195"/>
      <c r="AT46" s="195"/>
      <c r="AU46" s="195"/>
      <c r="AV46" s="174"/>
      <c r="AX46" s="53"/>
      <c r="AY46" s="192"/>
      <c r="AZ46" s="53"/>
      <c r="BA46" s="63"/>
    </row>
    <row r="47" spans="1:54" s="146" customFormat="1" ht="42.75" x14ac:dyDescent="0.9">
      <c r="A47" s="136"/>
      <c r="C47" s="151"/>
      <c r="D47" s="151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Z47" s="147"/>
      <c r="AA47" s="147"/>
      <c r="AB47" s="147"/>
      <c r="AC47" s="147"/>
      <c r="AD47" s="194"/>
      <c r="AE47" s="194"/>
      <c r="AF47" s="147"/>
      <c r="AG47" s="147"/>
      <c r="AH47" s="147"/>
      <c r="AI47" s="147"/>
      <c r="AJ47" s="147"/>
      <c r="AK47" s="147"/>
      <c r="AL47" s="54"/>
      <c r="AM47" s="54"/>
      <c r="AN47" s="54"/>
      <c r="AO47" s="54"/>
      <c r="AP47" s="195"/>
      <c r="AQ47" s="195"/>
      <c r="AR47" s="195"/>
      <c r="AS47" s="195"/>
      <c r="AT47" s="195"/>
      <c r="AU47" s="195"/>
      <c r="AV47" s="174"/>
      <c r="AX47" s="53"/>
      <c r="AY47" s="192"/>
      <c r="AZ47" s="53"/>
      <c r="BA47" s="63"/>
    </row>
    <row r="48" spans="1:54" s="146" customFormat="1" ht="42.75" x14ac:dyDescent="0.9">
      <c r="A48" s="136"/>
      <c r="C48" s="151"/>
      <c r="D48" s="151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Z48" s="147"/>
      <c r="AA48" s="147"/>
      <c r="AB48" s="147"/>
      <c r="AC48" s="147"/>
      <c r="AD48" s="194"/>
      <c r="AE48" s="194"/>
      <c r="AF48" s="147"/>
      <c r="AG48" s="147"/>
      <c r="AH48" s="147"/>
      <c r="AI48" s="147"/>
      <c r="AJ48" s="147"/>
      <c r="AK48" s="147"/>
      <c r="AL48" s="54"/>
      <c r="AM48" s="54"/>
      <c r="AN48" s="54"/>
      <c r="AO48" s="54"/>
      <c r="AP48" s="195"/>
      <c r="AQ48" s="195"/>
      <c r="AR48" s="195"/>
      <c r="AS48" s="195"/>
      <c r="AT48" s="195"/>
      <c r="AU48" s="195"/>
      <c r="AV48" s="174"/>
      <c r="AX48" s="53"/>
      <c r="AY48" s="192"/>
      <c r="AZ48" s="53"/>
      <c r="BA48" s="63"/>
    </row>
    <row r="49" spans="1:53" x14ac:dyDescent="0.9">
      <c r="A49" s="136"/>
      <c r="B49" s="159"/>
      <c r="C49" s="160"/>
      <c r="D49" s="161"/>
      <c r="E49" s="171"/>
      <c r="F49" s="161"/>
      <c r="G49" s="162"/>
      <c r="H49" s="86"/>
      <c r="I49" s="163"/>
      <c r="J49" s="86"/>
      <c r="K49" s="169"/>
      <c r="L49" s="86"/>
      <c r="M49" s="163"/>
      <c r="N49" s="86"/>
      <c r="P49" s="86"/>
      <c r="R49" s="86"/>
      <c r="T49" s="86"/>
      <c r="U49" s="169"/>
      <c r="V49" s="86"/>
      <c r="W49" s="169"/>
      <c r="X49" s="86"/>
      <c r="Y49" s="165"/>
      <c r="Z49" s="144"/>
      <c r="AA49" s="144"/>
      <c r="AB49" s="144"/>
      <c r="AC49" s="144"/>
      <c r="AD49" s="194"/>
      <c r="AE49" s="194"/>
      <c r="AF49" s="144"/>
      <c r="AG49" s="144"/>
      <c r="AH49" s="144"/>
      <c r="AI49" s="144"/>
      <c r="AJ49" s="144"/>
      <c r="AK49" s="144"/>
      <c r="AP49" s="195"/>
      <c r="AQ49" s="195"/>
      <c r="AR49" s="195"/>
      <c r="AS49" s="195"/>
      <c r="AT49" s="195"/>
      <c r="AU49" s="195"/>
      <c r="AV49" s="174"/>
      <c r="AW49" s="53"/>
      <c r="AY49" s="192"/>
      <c r="BA49" s="63"/>
    </row>
    <row r="50" spans="1:53" x14ac:dyDescent="0.9">
      <c r="A50" s="136"/>
      <c r="B50" s="159"/>
      <c r="C50" s="166"/>
      <c r="D50" s="161"/>
      <c r="E50" s="172"/>
      <c r="F50" s="161"/>
      <c r="G50" s="167"/>
      <c r="H50" s="86"/>
      <c r="I50" s="136"/>
      <c r="K50" s="33"/>
      <c r="L50" s="33"/>
      <c r="M50" s="33"/>
      <c r="N50" s="86"/>
      <c r="O50" s="63"/>
      <c r="P50" s="86"/>
      <c r="Q50" s="198"/>
      <c r="R50" s="86"/>
      <c r="S50" s="63"/>
      <c r="T50" s="86"/>
      <c r="U50" s="170"/>
      <c r="V50" s="86"/>
      <c r="W50" s="173"/>
      <c r="X50" s="86"/>
      <c r="Y50" s="168"/>
      <c r="Z50" s="144"/>
      <c r="AA50" s="144"/>
      <c r="AB50" s="144"/>
      <c r="AC50" s="144"/>
      <c r="AD50" s="194"/>
      <c r="AE50" s="194"/>
      <c r="AF50" s="144"/>
      <c r="AG50" s="144"/>
      <c r="AH50" s="144"/>
      <c r="AI50" s="144"/>
      <c r="AJ50" s="144"/>
      <c r="AK50" s="144"/>
      <c r="AP50" s="195"/>
      <c r="AQ50" s="195"/>
      <c r="AR50" s="195"/>
      <c r="AS50" s="195"/>
      <c r="AT50" s="195"/>
      <c r="AU50" s="195"/>
      <c r="AV50" s="174"/>
      <c r="AW50" s="53"/>
      <c r="AY50" s="192"/>
      <c r="BA50" s="63"/>
    </row>
    <row r="51" spans="1:53" x14ac:dyDescent="0.9">
      <c r="A51" s="161"/>
      <c r="B51" s="161"/>
      <c r="C51" s="164"/>
      <c r="D51" s="161"/>
      <c r="E51" s="161"/>
      <c r="F51" s="161"/>
      <c r="G51" s="161"/>
      <c r="H51" s="161"/>
      <c r="I51" s="136"/>
      <c r="K51" s="33"/>
      <c r="L51" s="33"/>
      <c r="M51" s="33"/>
      <c r="N51" s="86"/>
      <c r="P51" s="86"/>
      <c r="R51" s="86"/>
      <c r="T51" s="86"/>
      <c r="U51" s="170"/>
      <c r="V51" s="86"/>
      <c r="W51" s="86"/>
      <c r="X51" s="86"/>
      <c r="Y51" s="165"/>
      <c r="Z51" s="144"/>
      <c r="AA51" s="144"/>
      <c r="AB51" s="144"/>
      <c r="AC51" s="144"/>
      <c r="AD51" s="194"/>
      <c r="AE51" s="194"/>
      <c r="AF51" s="144"/>
      <c r="AG51" s="144"/>
      <c r="AH51" s="144"/>
      <c r="AI51" s="144"/>
      <c r="AJ51" s="144"/>
      <c r="AK51" s="144"/>
      <c r="AP51" s="195"/>
      <c r="AQ51" s="195"/>
      <c r="AR51" s="195"/>
      <c r="AS51" s="195"/>
      <c r="AT51" s="195"/>
      <c r="AU51" s="195"/>
      <c r="AV51" s="174"/>
      <c r="AW51" s="53"/>
      <c r="AY51" s="192"/>
      <c r="BA51" s="63"/>
    </row>
    <row r="52" spans="1:53" x14ac:dyDescent="0.9">
      <c r="A52" s="161"/>
      <c r="B52" s="161"/>
      <c r="C52" s="171"/>
      <c r="D52" s="161"/>
      <c r="E52" s="161"/>
      <c r="F52" s="161"/>
      <c r="G52" s="161"/>
      <c r="H52" s="161"/>
      <c r="I52" s="136"/>
      <c r="K52" s="33"/>
      <c r="L52" s="33"/>
      <c r="M52" s="33"/>
      <c r="N52" s="86"/>
      <c r="P52" s="86"/>
      <c r="R52" s="86"/>
      <c r="T52" s="86"/>
      <c r="U52" s="170"/>
      <c r="V52" s="86"/>
      <c r="W52" s="86"/>
      <c r="X52" s="86"/>
      <c r="Y52" s="168"/>
      <c r="Z52" s="144"/>
      <c r="AA52" s="144"/>
      <c r="AB52" s="144"/>
      <c r="AC52" s="144"/>
      <c r="AD52" s="194"/>
      <c r="AE52" s="194"/>
      <c r="AF52" s="144"/>
      <c r="AG52" s="144"/>
      <c r="AH52" s="144"/>
      <c r="AI52" s="144"/>
      <c r="AJ52" s="144"/>
      <c r="AK52" s="144"/>
      <c r="AP52" s="195"/>
      <c r="AQ52" s="195"/>
      <c r="AR52" s="195"/>
      <c r="AS52" s="195"/>
      <c r="AT52" s="195"/>
      <c r="AU52" s="195"/>
      <c r="AV52" s="174"/>
      <c r="AW52" s="53"/>
      <c r="AY52" s="192"/>
      <c r="BA52" s="63"/>
    </row>
    <row r="53" spans="1:53" x14ac:dyDescent="0.9">
      <c r="A53" s="161"/>
      <c r="B53" s="161"/>
      <c r="C53" s="244"/>
      <c r="D53" s="161"/>
      <c r="E53" s="161"/>
      <c r="F53" s="161"/>
      <c r="G53" s="161"/>
      <c r="H53" s="161"/>
      <c r="I53" s="136"/>
      <c r="K53" s="33"/>
      <c r="L53" s="33"/>
      <c r="M53" s="33"/>
      <c r="N53" s="86"/>
      <c r="P53" s="86"/>
      <c r="R53" s="86"/>
      <c r="T53" s="86"/>
      <c r="U53" s="170"/>
      <c r="V53" s="86"/>
      <c r="W53" s="86"/>
      <c r="X53" s="86"/>
      <c r="Y53" s="165"/>
      <c r="Z53" s="144"/>
      <c r="AA53" s="144"/>
      <c r="AB53" s="144"/>
      <c r="AC53" s="144"/>
      <c r="AD53" s="194"/>
      <c r="AE53" s="194"/>
      <c r="AF53" s="144"/>
      <c r="AG53" s="144"/>
      <c r="AH53" s="144"/>
      <c r="AI53" s="144"/>
      <c r="AJ53" s="144"/>
      <c r="AK53" s="144"/>
      <c r="AP53" s="195"/>
      <c r="AQ53" s="195"/>
      <c r="AR53" s="195"/>
      <c r="AS53" s="195"/>
      <c r="AT53" s="195"/>
      <c r="AU53" s="195"/>
      <c r="AV53" s="174"/>
      <c r="AW53" s="53"/>
      <c r="AY53" s="192"/>
      <c r="BA53" s="63"/>
    </row>
    <row r="54" spans="1:53" x14ac:dyDescent="0.9">
      <c r="A54"/>
      <c r="B54"/>
      <c r="C54" s="245"/>
      <c r="D54"/>
      <c r="E54"/>
      <c r="F54"/>
      <c r="G54"/>
      <c r="H54"/>
      <c r="I54" s="136"/>
      <c r="K54" s="33"/>
      <c r="L54" s="33"/>
      <c r="M54" s="33"/>
      <c r="U54" s="63"/>
      <c r="Y54" s="142"/>
      <c r="Z54" s="144"/>
      <c r="AA54" s="144"/>
      <c r="AB54" s="144"/>
      <c r="AC54" s="144"/>
      <c r="AD54" s="194"/>
      <c r="AE54" s="194"/>
      <c r="AF54" s="144"/>
      <c r="AG54" s="144"/>
      <c r="AH54" s="144"/>
      <c r="AI54" s="144"/>
      <c r="AJ54" s="144"/>
      <c r="AK54" s="144"/>
      <c r="AQ54" s="195"/>
      <c r="AR54" s="195"/>
      <c r="AS54" s="195"/>
      <c r="AT54" s="195"/>
      <c r="AU54" s="195"/>
      <c r="AV54" s="174"/>
      <c r="AW54" s="53"/>
    </row>
    <row r="55" spans="1:53" x14ac:dyDescent="0.9">
      <c r="A55"/>
      <c r="B55"/>
      <c r="C55" s="246"/>
      <c r="D55"/>
      <c r="E55"/>
      <c r="F55"/>
      <c r="G55"/>
      <c r="H55"/>
      <c r="I55" s="136"/>
      <c r="K55" s="33"/>
      <c r="L55" s="33"/>
      <c r="M55" s="33"/>
      <c r="U55" s="63"/>
      <c r="Y55" s="143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Q55" s="195"/>
      <c r="AR55" s="195"/>
      <c r="AS55" s="195"/>
      <c r="AT55" s="195"/>
      <c r="AU55" s="195"/>
      <c r="AV55" s="195"/>
      <c r="AX55" s="63"/>
    </row>
    <row r="56" spans="1:53" x14ac:dyDescent="0.9">
      <c r="A56"/>
      <c r="B56"/>
      <c r="C56"/>
      <c r="D56"/>
      <c r="E56"/>
      <c r="F56"/>
      <c r="G56"/>
      <c r="H56"/>
      <c r="I56" s="136"/>
      <c r="K56" s="33"/>
      <c r="L56" s="33"/>
      <c r="M56" s="33"/>
      <c r="O56" s="63"/>
      <c r="Q56" s="33"/>
      <c r="S56" s="63"/>
      <c r="U56" s="63"/>
      <c r="Y56" s="142"/>
      <c r="AQ56" s="195"/>
      <c r="AR56" s="195"/>
      <c r="AS56" s="195"/>
      <c r="AT56" s="195"/>
      <c r="AU56" s="195"/>
      <c r="AV56" s="195"/>
    </row>
    <row r="57" spans="1:53" x14ac:dyDescent="0.75">
      <c r="A57"/>
      <c r="B57"/>
      <c r="C57"/>
      <c r="D57"/>
      <c r="E57"/>
      <c r="F57"/>
      <c r="G57"/>
      <c r="H57"/>
      <c r="I57" s="33"/>
      <c r="J57" s="33"/>
      <c r="K57" s="33"/>
      <c r="O57" s="63"/>
      <c r="Q57" s="33"/>
      <c r="S57" s="63"/>
      <c r="Y57" s="143"/>
    </row>
    <row r="58" spans="1:53" x14ac:dyDescent="0.25">
      <c r="A58"/>
      <c r="B58"/>
      <c r="C58"/>
      <c r="D58"/>
      <c r="E58"/>
      <c r="F58"/>
      <c r="G58"/>
      <c r="H58"/>
      <c r="I58"/>
      <c r="J58"/>
      <c r="K58"/>
      <c r="Q58"/>
      <c r="Y58" s="142"/>
    </row>
    <row r="59" spans="1:53" ht="42.75" x14ac:dyDescent="0.25">
      <c r="C59" s="139"/>
      <c r="D59"/>
      <c r="E59"/>
      <c r="F59"/>
      <c r="G59" s="140"/>
      <c r="I59" s="259"/>
      <c r="J59" s="259"/>
      <c r="K59" s="259"/>
      <c r="L59" s="259"/>
      <c r="M59" s="259"/>
      <c r="N59" s="259"/>
      <c r="O59" s="259"/>
      <c r="P59" s="199"/>
      <c r="Q59" s="199"/>
      <c r="R59" s="199"/>
      <c r="S59" s="199"/>
      <c r="T59" s="199"/>
      <c r="U59" s="199"/>
      <c r="Y59" s="143"/>
    </row>
    <row r="60" spans="1:53" x14ac:dyDescent="0.75">
      <c r="C60" s="33"/>
      <c r="D60"/>
      <c r="E60"/>
      <c r="F60"/>
      <c r="G60" s="141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Y60" s="142"/>
    </row>
    <row r="61" spans="1:53" x14ac:dyDescent="0.25">
      <c r="C61" s="140"/>
      <c r="D61"/>
      <c r="E61"/>
      <c r="F61"/>
      <c r="G61" s="140"/>
      <c r="K61" s="194"/>
      <c r="M61" s="201"/>
      <c r="O61" s="63"/>
      <c r="Q61"/>
      <c r="Y61" s="142"/>
    </row>
    <row r="62" spans="1:53" x14ac:dyDescent="0.75">
      <c r="C62" s="33"/>
      <c r="D62"/>
      <c r="E62"/>
      <c r="F62"/>
      <c r="G62" s="141"/>
      <c r="K62" s="194"/>
      <c r="M62" s="201"/>
      <c r="O62" s="63"/>
      <c r="Q62"/>
      <c r="Y62" s="143"/>
    </row>
    <row r="63" spans="1:53" x14ac:dyDescent="0.25">
      <c r="C63" s="140"/>
      <c r="D63"/>
      <c r="E63"/>
      <c r="F63"/>
      <c r="G63" s="140"/>
      <c r="K63" s="194"/>
      <c r="M63" s="201"/>
      <c r="O63" s="63"/>
      <c r="Q63"/>
      <c r="Y63" s="143"/>
    </row>
    <row r="64" spans="1:53" x14ac:dyDescent="0.75">
      <c r="C64" s="33"/>
      <c r="D64"/>
      <c r="E64"/>
      <c r="F64"/>
      <c r="G64" s="141"/>
      <c r="K64" s="194"/>
      <c r="M64" s="201"/>
      <c r="O64" s="63"/>
      <c r="Q64"/>
      <c r="Y64" s="142"/>
    </row>
    <row r="65" spans="3:25" x14ac:dyDescent="0.25">
      <c r="C65" s="139"/>
      <c r="D65"/>
      <c r="E65"/>
      <c r="F65"/>
      <c r="G65" s="139"/>
      <c r="Q65"/>
      <c r="Y65" s="143"/>
    </row>
    <row r="66" spans="3:25" ht="39.75" x14ac:dyDescent="0.75">
      <c r="C66" s="33"/>
      <c r="E66" s="131"/>
      <c r="G66" s="141"/>
      <c r="Q66"/>
      <c r="Y66" s="142"/>
    </row>
    <row r="67" spans="3:25" x14ac:dyDescent="0.85">
      <c r="C67" s="139"/>
      <c r="E67" s="130"/>
      <c r="G67" s="140"/>
      <c r="Q67"/>
      <c r="Y67" s="142"/>
    </row>
    <row r="68" spans="3:25" ht="39.75" x14ac:dyDescent="0.75">
      <c r="C68" s="33"/>
      <c r="E68" s="131"/>
      <c r="G68" s="141"/>
      <c r="Q68"/>
      <c r="Y68" s="143"/>
    </row>
    <row r="69" spans="3:25" x14ac:dyDescent="0.85">
      <c r="C69" s="140"/>
      <c r="E69" s="130"/>
      <c r="G69" s="139"/>
      <c r="Q69"/>
      <c r="Y69" s="142"/>
    </row>
    <row r="70" spans="3:25" ht="39.75" x14ac:dyDescent="0.75">
      <c r="C70" s="33"/>
      <c r="E70" s="131"/>
      <c r="G70" s="141"/>
      <c r="Q70"/>
      <c r="Y70" s="143"/>
    </row>
    <row r="71" spans="3:25" x14ac:dyDescent="0.85">
      <c r="C71" s="139"/>
      <c r="E71" s="130"/>
      <c r="G71" s="139"/>
      <c r="Q71"/>
      <c r="Y71" s="142"/>
    </row>
    <row r="72" spans="3:25" x14ac:dyDescent="0.75">
      <c r="C72" s="33"/>
      <c r="G72" s="141"/>
      <c r="Q72"/>
      <c r="Y72" s="143"/>
    </row>
    <row r="73" spans="3:25" x14ac:dyDescent="0.25">
      <c r="Q73"/>
      <c r="Y73" s="143"/>
    </row>
    <row r="74" spans="3:25" x14ac:dyDescent="0.25">
      <c r="Q74"/>
      <c r="Y74" s="142"/>
    </row>
    <row r="75" spans="3:25" x14ac:dyDescent="0.25">
      <c r="Q75"/>
      <c r="Y75" s="142"/>
    </row>
    <row r="76" spans="3:25" x14ac:dyDescent="0.25">
      <c r="Q76"/>
      <c r="Y76" s="143"/>
    </row>
    <row r="77" spans="3:25" x14ac:dyDescent="0.25">
      <c r="Q77"/>
      <c r="Y77" s="142"/>
    </row>
    <row r="78" spans="3:25" x14ac:dyDescent="0.25">
      <c r="Q78"/>
      <c r="Y78" s="143"/>
    </row>
  </sheetData>
  <sortState xmlns:xlrd2="http://schemas.microsoft.com/office/spreadsheetml/2017/richdata2" ref="Y43:Y78">
    <sortCondition descending="1" ref="Y43:Y78"/>
  </sortState>
  <mergeCells count="21">
    <mergeCell ref="A2:Y2"/>
    <mergeCell ref="A3:Y3"/>
    <mergeCell ref="A4:Y4"/>
    <mergeCell ref="I9:O9"/>
    <mergeCell ref="A9:A11"/>
    <mergeCell ref="C10:C11"/>
    <mergeCell ref="E10:E11"/>
    <mergeCell ref="G10:G11"/>
    <mergeCell ref="C9:G9"/>
    <mergeCell ref="Y10:Y11"/>
    <mergeCell ref="Q10:Q11"/>
    <mergeCell ref="S10:S11"/>
    <mergeCell ref="V10:V11"/>
    <mergeCell ref="U10:U11"/>
    <mergeCell ref="W10:W11"/>
    <mergeCell ref="I10:K10"/>
    <mergeCell ref="I59:O59"/>
    <mergeCell ref="AB9:AM10"/>
    <mergeCell ref="AN9:BA10"/>
    <mergeCell ref="Q9:Y9"/>
    <mergeCell ref="M10:O10"/>
  </mergeCells>
  <pageMargins left="0.7" right="0.7" top="0.75" bottom="0.75" header="0.3" footer="0.3"/>
  <pageSetup paperSize="9" scale="2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F125E-485D-4580-875E-749181E3DFBF}">
  <dimension ref="A2:AM17"/>
  <sheetViews>
    <sheetView rightToLeft="1" view="pageBreakPreview" zoomScale="55" zoomScaleNormal="100" zoomScaleSheetLayoutView="55" workbookViewId="0">
      <selection activeCell="A10" sqref="A10"/>
    </sheetView>
  </sheetViews>
  <sheetFormatPr defaultColWidth="9" defaultRowHeight="27.75" x14ac:dyDescent="0.65"/>
  <cols>
    <col min="1" max="1" width="39.28515625" style="1" customWidth="1"/>
    <col min="2" max="2" width="0.42578125" style="1" customWidth="1"/>
    <col min="3" max="3" width="17.7109375" style="1" bestFit="1" customWidth="1"/>
    <col min="4" max="4" width="0.42578125" style="1" customWidth="1"/>
    <col min="5" max="5" width="14.42578125" style="1" bestFit="1" customWidth="1"/>
    <col min="6" max="6" width="0.5703125" style="1" customWidth="1"/>
    <col min="7" max="7" width="19.140625" style="1" bestFit="1" customWidth="1"/>
    <col min="8" max="8" width="0.28515625" style="1" customWidth="1"/>
    <col min="9" max="9" width="19.140625" style="1" bestFit="1" customWidth="1"/>
    <col min="10" max="10" width="0.42578125" style="1" customWidth="1"/>
    <col min="11" max="11" width="11.5703125" style="1" bestFit="1" customWidth="1"/>
    <col min="12" max="12" width="0.42578125" style="1" customWidth="1"/>
    <col min="13" max="13" width="11.5703125" style="1" bestFit="1" customWidth="1"/>
    <col min="14" max="14" width="0.42578125" style="1" customWidth="1"/>
    <col min="15" max="15" width="12.5703125" style="1" bestFit="1" customWidth="1"/>
    <col min="16" max="16" width="0.42578125" style="1" customWidth="1"/>
    <col min="17" max="17" width="24.42578125" style="1" bestFit="1" customWidth="1"/>
    <col min="18" max="18" width="0.5703125" style="1" customWidth="1"/>
    <col min="19" max="19" width="23.5703125" style="1" bestFit="1" customWidth="1"/>
    <col min="20" max="20" width="0.42578125" style="1" customWidth="1"/>
    <col min="21" max="21" width="21" style="1" bestFit="1" customWidth="1"/>
    <col min="22" max="22" width="0.5703125" style="1" customWidth="1"/>
    <col min="23" max="23" width="24.42578125" style="1" bestFit="1" customWidth="1"/>
    <col min="24" max="24" width="0.42578125" style="1" customWidth="1"/>
    <col min="25" max="25" width="13.42578125" style="1" bestFit="1" customWidth="1"/>
    <col min="26" max="26" width="0.5703125" style="1" customWidth="1"/>
    <col min="27" max="27" width="24.140625" style="1" bestFit="1" customWidth="1"/>
    <col min="28" max="28" width="0.85546875" style="1" customWidth="1"/>
    <col min="29" max="29" width="11" style="1" bestFit="1" customWidth="1"/>
    <col min="30" max="30" width="0.5703125" style="1" customWidth="1"/>
    <col min="31" max="31" width="23.5703125" style="1" bestFit="1" customWidth="1"/>
    <col min="32" max="32" width="0.28515625" style="1" customWidth="1"/>
    <col min="33" max="33" width="21.42578125" style="1" bestFit="1" customWidth="1"/>
    <col min="34" max="34" width="0.42578125" style="1" customWidth="1"/>
    <col min="35" max="35" width="23.5703125" style="1" bestFit="1" customWidth="1"/>
    <col min="36" max="36" width="0.42578125" style="1" customWidth="1"/>
    <col min="37" max="37" width="29.42578125" style="1" customWidth="1"/>
    <col min="38" max="38" width="0.28515625" style="1" customWidth="1"/>
    <col min="39" max="39" width="28.28515625" style="1" bestFit="1" customWidth="1"/>
    <col min="40" max="40" width="18" style="1" bestFit="1" customWidth="1"/>
    <col min="41" max="16384" width="9" style="1"/>
  </cols>
  <sheetData>
    <row r="2" spans="1:39" ht="30" x14ac:dyDescent="0.75">
      <c r="A2" s="268" t="s">
        <v>51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</row>
    <row r="3" spans="1:39" ht="30" x14ac:dyDescent="0.75">
      <c r="A3" s="268" t="s">
        <v>68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B3" s="268"/>
      <c r="AC3" s="268"/>
      <c r="AD3" s="268"/>
      <c r="AE3" s="268"/>
      <c r="AF3" s="268"/>
      <c r="AG3" s="268"/>
      <c r="AH3" s="268"/>
      <c r="AI3" s="268"/>
      <c r="AJ3" s="268"/>
      <c r="AK3" s="268"/>
    </row>
    <row r="4" spans="1:39" ht="30" x14ac:dyDescent="0.75">
      <c r="A4" s="268" t="s">
        <v>157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</row>
    <row r="6" spans="1:39" ht="40.5" x14ac:dyDescent="0.65">
      <c r="A6" s="11" t="s">
        <v>52</v>
      </c>
    </row>
    <row r="7" spans="1:39" ht="40.5" x14ac:dyDescent="0.65">
      <c r="A7" s="270" t="s">
        <v>89</v>
      </c>
      <c r="B7" s="270"/>
      <c r="C7" s="270"/>
      <c r="D7" s="270"/>
      <c r="E7" s="270"/>
      <c r="F7" s="270"/>
      <c r="G7" s="270"/>
    </row>
    <row r="9" spans="1:39" x14ac:dyDescent="0.65">
      <c r="A9" s="269" t="s">
        <v>154</v>
      </c>
      <c r="B9" s="269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U9" s="271" t="s">
        <v>2</v>
      </c>
      <c r="V9" s="271"/>
      <c r="W9" s="271"/>
      <c r="X9" s="271"/>
      <c r="Y9" s="271"/>
      <c r="Z9" s="271"/>
      <c r="AA9" s="271"/>
      <c r="AC9" s="271" t="s">
        <v>158</v>
      </c>
      <c r="AD9" s="271"/>
      <c r="AE9" s="271"/>
      <c r="AF9" s="271"/>
      <c r="AG9" s="271"/>
      <c r="AH9" s="271"/>
      <c r="AI9" s="271"/>
      <c r="AJ9" s="271"/>
      <c r="AK9" s="271"/>
    </row>
    <row r="10" spans="1:39" s="8" customFormat="1" ht="101.25" x14ac:dyDescent="0.65">
      <c r="A10" s="12" t="s">
        <v>1</v>
      </c>
      <c r="B10" s="13"/>
      <c r="C10" s="14" t="s">
        <v>90</v>
      </c>
      <c r="D10" s="13"/>
      <c r="E10" s="14" t="s">
        <v>91</v>
      </c>
      <c r="F10" s="13"/>
      <c r="G10" s="14" t="s">
        <v>92</v>
      </c>
      <c r="H10" s="13"/>
      <c r="I10" s="14" t="s">
        <v>93</v>
      </c>
      <c r="J10" s="15"/>
      <c r="K10" s="14" t="s">
        <v>12</v>
      </c>
      <c r="L10" s="13"/>
      <c r="M10" s="14" t="s">
        <v>94</v>
      </c>
      <c r="N10" s="15"/>
      <c r="O10" s="14" t="s">
        <v>4</v>
      </c>
      <c r="P10" s="13"/>
      <c r="Q10" s="14" t="s">
        <v>5</v>
      </c>
      <c r="R10" s="32"/>
      <c r="S10" s="14" t="s">
        <v>6</v>
      </c>
      <c r="T10" s="13"/>
      <c r="U10" s="14" t="s">
        <v>4</v>
      </c>
      <c r="V10" s="12"/>
      <c r="W10" s="14" t="s">
        <v>5</v>
      </c>
      <c r="X10" s="12"/>
      <c r="Y10" s="14" t="s">
        <v>4</v>
      </c>
      <c r="Z10" s="13"/>
      <c r="AA10" s="14" t="s">
        <v>11</v>
      </c>
      <c r="AB10" s="13"/>
      <c r="AC10" s="14" t="s">
        <v>4</v>
      </c>
      <c r="AD10" s="13"/>
      <c r="AE10" s="14" t="s">
        <v>95</v>
      </c>
      <c r="AF10" s="13"/>
      <c r="AG10" s="14" t="s">
        <v>5</v>
      </c>
      <c r="AH10" s="13"/>
      <c r="AI10" s="14" t="s">
        <v>6</v>
      </c>
      <c r="AJ10" s="13"/>
      <c r="AK10" s="14" t="s">
        <v>10</v>
      </c>
      <c r="AM10" s="16"/>
    </row>
    <row r="11" spans="1:39" x14ac:dyDescent="0.65">
      <c r="N11" s="17"/>
      <c r="O11" s="17"/>
      <c r="P11" s="17"/>
      <c r="Q11" s="17"/>
      <c r="R11" s="17"/>
      <c r="S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M11" s="17"/>
    </row>
    <row r="12" spans="1:39" ht="28.5" thickBot="1" x14ac:dyDescent="0.7">
      <c r="O12" s="17">
        <f>SUM(O11:O11)</f>
        <v>0</v>
      </c>
      <c r="P12" s="18"/>
      <c r="Q12" s="19">
        <f>SUM(Q11:Q11)</f>
        <v>0</v>
      </c>
      <c r="R12" s="18"/>
      <c r="S12" s="19">
        <f>SUM(S11:S11)</f>
        <v>0</v>
      </c>
      <c r="T12" s="18"/>
      <c r="V12" s="18"/>
      <c r="W12" s="19">
        <f>SUM(W11:W11)</f>
        <v>0</v>
      </c>
      <c r="X12" s="18"/>
      <c r="Y12" s="17"/>
      <c r="Z12" s="18"/>
      <c r="AA12" s="19">
        <f>SUM(AA11:AA11)</f>
        <v>0</v>
      </c>
      <c r="AB12" s="18"/>
      <c r="AC12" s="18"/>
      <c r="AD12" s="18"/>
      <c r="AE12" s="18"/>
      <c r="AF12" s="18"/>
      <c r="AG12" s="18">
        <f>SUM(AG11:AG11)</f>
        <v>0</v>
      </c>
      <c r="AH12" s="18"/>
      <c r="AI12" s="18">
        <f>SUM(AI11:AI11)</f>
        <v>0</v>
      </c>
      <c r="AK12" s="18">
        <f>SUM(AK11:AK11)</f>
        <v>0</v>
      </c>
    </row>
    <row r="13" spans="1:39" ht="28.5" thickTop="1" x14ac:dyDescent="0.65"/>
    <row r="14" spans="1:39" x14ac:dyDescent="0.65">
      <c r="Q14" s="3"/>
      <c r="S14" s="3"/>
      <c r="Y14" s="17"/>
    </row>
    <row r="15" spans="1:39" ht="31.5" x14ac:dyDescent="0.65">
      <c r="Q15" s="3"/>
      <c r="S15" s="3"/>
      <c r="W15" s="3"/>
      <c r="AA15" s="10"/>
    </row>
    <row r="16" spans="1:39" x14ac:dyDescent="0.65">
      <c r="Q16" s="3"/>
      <c r="S16" s="3"/>
      <c r="W16" s="17"/>
      <c r="Y16" s="17"/>
      <c r="AA16" s="17"/>
    </row>
    <row r="17" spans="17:19" x14ac:dyDescent="0.65">
      <c r="Q17" s="17"/>
      <c r="S17" s="17"/>
    </row>
  </sheetData>
  <mergeCells count="7">
    <mergeCell ref="A2:AK2"/>
    <mergeCell ref="A3:AK3"/>
    <mergeCell ref="A4:AK4"/>
    <mergeCell ref="A9:S9"/>
    <mergeCell ref="A7:G7"/>
    <mergeCell ref="U9:AA9"/>
    <mergeCell ref="AC9:AK9"/>
  </mergeCells>
  <pageMargins left="0.7" right="0.7" top="0.75" bottom="0.75" header="0.3" footer="0.3"/>
  <pageSetup scale="22" orientation="portrait" r:id="rId1"/>
  <colBreaks count="1" manualBreakCount="1">
    <brk id="3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T43"/>
  <sheetViews>
    <sheetView rightToLeft="1" view="pageBreakPreview" zoomScale="70" zoomScaleNormal="100" zoomScaleSheetLayoutView="70" workbookViewId="0">
      <selection activeCell="E16" sqref="E16"/>
    </sheetView>
  </sheetViews>
  <sheetFormatPr defaultColWidth="9.140625" defaultRowHeight="24.75" x14ac:dyDescent="0.6"/>
  <cols>
    <col min="1" max="1" width="58.85546875" style="23" customWidth="1"/>
    <col min="2" max="2" width="1" style="23" customWidth="1"/>
    <col min="3" max="3" width="29.28515625" style="23" bestFit="1" customWidth="1"/>
    <col min="4" max="4" width="1" style="23" customWidth="1"/>
    <col min="5" max="5" width="29" style="23" bestFit="1" customWidth="1"/>
    <col min="6" max="6" width="1" style="23" customWidth="1"/>
    <col min="7" max="7" width="28.140625" style="23" bestFit="1" customWidth="1"/>
    <col min="8" max="8" width="1" style="23" customWidth="1"/>
    <col min="9" max="9" width="29.28515625" style="23" bestFit="1" customWidth="1"/>
    <col min="10" max="10" width="1" style="23" customWidth="1"/>
    <col min="11" max="11" width="15.7109375" style="66" customWidth="1"/>
    <col min="12" max="12" width="1" style="23" customWidth="1"/>
    <col min="13" max="13" width="16" style="23" customWidth="1"/>
    <col min="14" max="14" width="29.28515625" style="23" bestFit="1" customWidth="1"/>
    <col min="15" max="15" width="13.85546875" style="23" customWidth="1"/>
    <col min="16" max="16" width="27.140625" style="23" customWidth="1"/>
    <col min="17" max="17" width="29.140625" style="23" customWidth="1"/>
    <col min="18" max="18" width="12.5703125" style="23" customWidth="1"/>
    <col min="19" max="19" width="27.140625" style="23" customWidth="1"/>
    <col min="20" max="20" width="12.5703125" style="23" bestFit="1" customWidth="1"/>
    <col min="21" max="16384" width="9.140625" style="23"/>
  </cols>
  <sheetData>
    <row r="2" spans="1:20" ht="26.25" x14ac:dyDescent="0.65">
      <c r="A2" s="273" t="str">
        <f>سهام!A2</f>
        <v>صندوق سرمایه‌گذاری آهنگ سهام کیان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</row>
    <row r="3" spans="1:20" ht="26.25" x14ac:dyDescent="0.65">
      <c r="A3" s="273" t="str">
        <f>سهام!A3</f>
        <v>صورت وضعیت پرتفوی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</row>
    <row r="4" spans="1:20" ht="26.25" x14ac:dyDescent="0.65">
      <c r="A4" s="273" t="str">
        <f>سهام!A4</f>
        <v>برای ماه منتهی به 1404/02/31</v>
      </c>
      <c r="B4" s="273"/>
      <c r="C4" s="273"/>
      <c r="D4" s="273"/>
      <c r="E4" s="273"/>
      <c r="F4" s="273"/>
      <c r="G4" s="273"/>
      <c r="H4" s="273"/>
      <c r="I4" s="273"/>
      <c r="J4" s="273"/>
      <c r="K4" s="273"/>
    </row>
    <row r="5" spans="1:20" ht="26.25" x14ac:dyDescent="0.6">
      <c r="C5" s="274"/>
      <c r="D5" s="274"/>
      <c r="E5" s="274"/>
    </row>
    <row r="6" spans="1:20" ht="33.75" x14ac:dyDescent="0.6">
      <c r="A6" s="276" t="s">
        <v>54</v>
      </c>
      <c r="B6" s="276"/>
      <c r="C6" s="276"/>
      <c r="D6" s="276"/>
      <c r="E6" s="276"/>
      <c r="F6" s="276"/>
      <c r="G6" s="276"/>
      <c r="H6" s="276"/>
      <c r="I6" s="276"/>
      <c r="J6" s="276"/>
      <c r="K6" s="276"/>
      <c r="N6" s="260"/>
      <c r="O6" s="260"/>
      <c r="P6" s="272"/>
      <c r="Q6" s="272"/>
      <c r="R6" s="272"/>
      <c r="S6" s="260"/>
      <c r="T6" s="260"/>
    </row>
    <row r="7" spans="1:20" ht="32.25" customHeight="1" thickBot="1" x14ac:dyDescent="0.65">
      <c r="A7" s="274" t="s">
        <v>14</v>
      </c>
      <c r="C7" s="67" t="str">
        <f>سهام!C9</f>
        <v>1404/01/31</v>
      </c>
      <c r="E7" s="275" t="s">
        <v>2</v>
      </c>
      <c r="F7" s="275" t="s">
        <v>2</v>
      </c>
      <c r="G7" s="275" t="s">
        <v>2</v>
      </c>
      <c r="I7" s="275" t="str">
        <f>سهام!Q9</f>
        <v>1404/02/31</v>
      </c>
      <c r="J7" s="275" t="s">
        <v>3</v>
      </c>
      <c r="K7" s="275" t="s">
        <v>3</v>
      </c>
      <c r="N7" s="260"/>
      <c r="O7" s="260"/>
      <c r="P7" s="272"/>
      <c r="Q7" s="272"/>
      <c r="R7" s="272"/>
      <c r="S7" s="260"/>
      <c r="T7" s="260"/>
    </row>
    <row r="8" spans="1:20" ht="52.5" x14ac:dyDescent="0.75">
      <c r="A8" s="274" t="s">
        <v>14</v>
      </c>
      <c r="C8" s="234" t="s">
        <v>15</v>
      </c>
      <c r="E8" s="234" t="s">
        <v>16</v>
      </c>
      <c r="G8" s="234" t="s">
        <v>17</v>
      </c>
      <c r="I8" s="234" t="s">
        <v>15</v>
      </c>
      <c r="K8" s="235" t="s">
        <v>13</v>
      </c>
      <c r="N8" s="33"/>
      <c r="O8" s="33"/>
      <c r="P8" s="33"/>
      <c r="Q8" s="33"/>
      <c r="R8" s="33"/>
      <c r="S8" s="33"/>
      <c r="T8" s="33"/>
    </row>
    <row r="9" spans="1:20" ht="31.5" x14ac:dyDescent="0.75">
      <c r="A9" s="68" t="s">
        <v>130</v>
      </c>
      <c r="B9" s="68"/>
      <c r="C9" s="309">
        <v>10080080</v>
      </c>
      <c r="D9" s="309"/>
      <c r="E9" s="309">
        <v>42806</v>
      </c>
      <c r="F9" s="309"/>
      <c r="G9" s="309">
        <v>0</v>
      </c>
      <c r="H9" s="309"/>
      <c r="I9" s="309">
        <v>10122886</v>
      </c>
      <c r="J9" s="33"/>
      <c r="K9" s="229">
        <f>I9/'جمع درآمدها'!$J$6</f>
        <v>2.1256401091878306E-6</v>
      </c>
      <c r="M9" s="191"/>
      <c r="N9" s="33"/>
      <c r="O9" s="33"/>
      <c r="P9" s="33"/>
      <c r="Q9" s="33"/>
      <c r="R9" s="33"/>
      <c r="S9" s="33"/>
      <c r="T9" s="33"/>
    </row>
    <row r="10" spans="1:20" ht="31.5" x14ac:dyDescent="0.75">
      <c r="A10" s="68" t="s">
        <v>105</v>
      </c>
      <c r="B10" s="68"/>
      <c r="C10" s="309">
        <v>55075452420</v>
      </c>
      <c r="D10" s="309"/>
      <c r="E10" s="309">
        <v>370125113558</v>
      </c>
      <c r="F10" s="309"/>
      <c r="G10" s="309">
        <v>394874219348</v>
      </c>
      <c r="H10" s="309"/>
      <c r="I10" s="309">
        <v>30326346630</v>
      </c>
      <c r="J10" s="33"/>
      <c r="K10" s="229">
        <f>I10/'جمع درآمدها'!$J$6</f>
        <v>6.368035633500288E-3</v>
      </c>
      <c r="M10" s="191"/>
      <c r="N10" s="33"/>
      <c r="O10" s="33"/>
      <c r="P10" s="33"/>
      <c r="Q10" s="33"/>
      <c r="R10" s="33"/>
      <c r="S10" s="33"/>
      <c r="T10" s="33"/>
    </row>
    <row r="11" spans="1:20" ht="31.5" x14ac:dyDescent="0.75">
      <c r="A11" s="68" t="s">
        <v>106</v>
      </c>
      <c r="B11" s="68"/>
      <c r="C11" s="309">
        <v>126219000</v>
      </c>
      <c r="D11" s="309"/>
      <c r="E11" s="309">
        <v>535998</v>
      </c>
      <c r="F11" s="309"/>
      <c r="G11" s="309">
        <v>0</v>
      </c>
      <c r="H11" s="309"/>
      <c r="I11" s="309">
        <v>126754998</v>
      </c>
      <c r="J11" s="33"/>
      <c r="K11" s="229">
        <f>I11/'جمع درآمدها'!$J$6</f>
        <v>2.6616471605905987E-5</v>
      </c>
      <c r="M11" s="191"/>
      <c r="N11" s="33"/>
      <c r="O11" s="33"/>
      <c r="P11" s="33"/>
      <c r="Q11" s="33"/>
      <c r="R11" s="33"/>
      <c r="S11" s="33"/>
      <c r="T11" s="33"/>
    </row>
    <row r="12" spans="1:20" ht="31.5" x14ac:dyDescent="0.75">
      <c r="A12" s="68" t="s">
        <v>107</v>
      </c>
      <c r="B12" s="68"/>
      <c r="C12" s="309">
        <v>526258</v>
      </c>
      <c r="D12" s="309"/>
      <c r="E12" s="309">
        <v>2235</v>
      </c>
      <c r="F12" s="309"/>
      <c r="G12" s="309">
        <v>0</v>
      </c>
      <c r="H12" s="309"/>
      <c r="I12" s="309">
        <v>528493</v>
      </c>
      <c r="J12" s="33"/>
      <c r="K12" s="229">
        <f>I12/'جمع درآمدها'!$J$6</f>
        <v>1.1097486608315099E-7</v>
      </c>
      <c r="M12" s="191"/>
      <c r="N12" s="33"/>
      <c r="O12" s="33"/>
      <c r="P12" s="33"/>
      <c r="Q12" s="33"/>
      <c r="R12" s="33"/>
      <c r="S12" s="33"/>
      <c r="T12" s="33"/>
    </row>
    <row r="13" spans="1:20" ht="31.5" x14ac:dyDescent="0.75">
      <c r="A13" s="68" t="s">
        <v>131</v>
      </c>
      <c r="B13" s="68"/>
      <c r="C13" s="309">
        <v>0</v>
      </c>
      <c r="D13" s="309"/>
      <c r="E13" s="309">
        <v>0</v>
      </c>
      <c r="F13" s="309"/>
      <c r="G13" s="309">
        <v>0</v>
      </c>
      <c r="H13" s="309"/>
      <c r="I13" s="309">
        <v>0</v>
      </c>
      <c r="J13" s="33"/>
      <c r="K13" s="229">
        <f>I13/'جمع درآمدها'!$J$6</f>
        <v>0</v>
      </c>
      <c r="M13" s="191"/>
      <c r="N13" s="33"/>
      <c r="O13" s="33"/>
      <c r="P13" s="33"/>
      <c r="Q13" s="33"/>
      <c r="R13" s="33"/>
      <c r="S13" s="33"/>
      <c r="T13" s="33"/>
    </row>
    <row r="14" spans="1:20" ht="31.5" x14ac:dyDescent="0.75">
      <c r="A14" s="68" t="s">
        <v>108</v>
      </c>
      <c r="B14" s="68"/>
      <c r="C14" s="309">
        <v>2640975</v>
      </c>
      <c r="D14" s="309"/>
      <c r="E14" s="309">
        <v>11214</v>
      </c>
      <c r="F14" s="309"/>
      <c r="G14" s="309">
        <v>0</v>
      </c>
      <c r="H14" s="309"/>
      <c r="I14" s="309">
        <v>2652189</v>
      </c>
      <c r="J14" s="33"/>
      <c r="K14" s="229">
        <f>I14/'جمع درآمدها'!$J$6</f>
        <v>5.5691621100413093E-7</v>
      </c>
      <c r="M14" s="191"/>
      <c r="N14" s="33"/>
      <c r="O14" s="33"/>
      <c r="P14" s="33"/>
      <c r="Q14" s="33"/>
      <c r="R14" s="33"/>
      <c r="S14" s="33"/>
      <c r="T14" s="33"/>
    </row>
    <row r="15" spans="1:20" ht="32.25" thickBot="1" x14ac:dyDescent="0.8">
      <c r="C15" s="236">
        <f>SUM(C9:C14)</f>
        <v>55214918733</v>
      </c>
      <c r="D15" s="68"/>
      <c r="E15" s="236">
        <f>SUM(E9:E14)</f>
        <v>370125705811</v>
      </c>
      <c r="F15" s="68"/>
      <c r="G15" s="237">
        <f>SUM(G9:G14)</f>
        <v>394874219348</v>
      </c>
      <c r="H15" s="68"/>
      <c r="I15" s="237">
        <f>SUM(I9:I14)</f>
        <v>30466405196</v>
      </c>
      <c r="J15" s="68"/>
      <c r="K15" s="155">
        <f>SUM(K9:K14)</f>
        <v>6.3974456362924691E-3</v>
      </c>
      <c r="N15" s="33"/>
    </row>
    <row r="16" spans="1:20" ht="32.25" thickTop="1" x14ac:dyDescent="0.75">
      <c r="E16" s="70"/>
      <c r="N16" s="33"/>
    </row>
    <row r="17" spans="3:14" ht="31.5" x14ac:dyDescent="0.75">
      <c r="C17" s="71"/>
      <c r="E17" s="71"/>
      <c r="G17" s="71"/>
      <c r="I17" s="71"/>
      <c r="K17" s="23"/>
      <c r="N17" s="33"/>
    </row>
    <row r="18" spans="3:14" x14ac:dyDescent="0.6">
      <c r="C18" s="71"/>
      <c r="D18" s="71"/>
      <c r="E18" s="71"/>
      <c r="F18" s="71"/>
      <c r="G18" s="71"/>
      <c r="H18" s="71"/>
      <c r="I18" s="71"/>
      <c r="K18" s="23"/>
    </row>
    <row r="19" spans="3:14" x14ac:dyDescent="0.6">
      <c r="K19" s="23"/>
    </row>
    <row r="20" spans="3:14" s="132" customFormat="1" ht="31.5" x14ac:dyDescent="0.75"/>
    <row r="21" spans="3:14" x14ac:dyDescent="0.6">
      <c r="K21" s="23"/>
    </row>
    <row r="22" spans="3:14" x14ac:dyDescent="0.6">
      <c r="K22" s="23"/>
    </row>
    <row r="23" spans="3:14" x14ac:dyDescent="0.6">
      <c r="K23" s="23"/>
    </row>
    <row r="24" spans="3:14" x14ac:dyDescent="0.6">
      <c r="K24" s="23"/>
    </row>
    <row r="25" spans="3:14" x14ac:dyDescent="0.6">
      <c r="K25" s="23"/>
    </row>
    <row r="26" spans="3:14" x14ac:dyDescent="0.6">
      <c r="K26" s="23"/>
    </row>
    <row r="27" spans="3:14" x14ac:dyDescent="0.6">
      <c r="K27" s="23"/>
    </row>
    <row r="28" spans="3:14" x14ac:dyDescent="0.6">
      <c r="K28" s="23"/>
    </row>
    <row r="29" spans="3:14" x14ac:dyDescent="0.6">
      <c r="K29" s="23"/>
    </row>
    <row r="30" spans="3:14" x14ac:dyDescent="0.6">
      <c r="E30" s="70"/>
    </row>
    <row r="31" spans="3:14" x14ac:dyDescent="0.6">
      <c r="E31" s="70"/>
    </row>
    <row r="32" spans="3:14" x14ac:dyDescent="0.6">
      <c r="E32" s="70"/>
    </row>
    <row r="33" spans="5:5" x14ac:dyDescent="0.6">
      <c r="E33" s="70"/>
    </row>
    <row r="34" spans="5:5" x14ac:dyDescent="0.6">
      <c r="E34" s="70"/>
    </row>
    <row r="35" spans="5:5" x14ac:dyDescent="0.6">
      <c r="E35" s="70"/>
    </row>
    <row r="36" spans="5:5" x14ac:dyDescent="0.6">
      <c r="E36" s="70"/>
    </row>
    <row r="37" spans="5:5" x14ac:dyDescent="0.6">
      <c r="E37" s="70"/>
    </row>
    <row r="38" spans="5:5" x14ac:dyDescent="0.6">
      <c r="E38" s="70"/>
    </row>
    <row r="39" spans="5:5" x14ac:dyDescent="0.6">
      <c r="E39" s="70"/>
    </row>
    <row r="40" spans="5:5" x14ac:dyDescent="0.6">
      <c r="E40" s="70"/>
    </row>
    <row r="41" spans="5:5" x14ac:dyDescent="0.6">
      <c r="E41" s="70"/>
    </row>
    <row r="42" spans="5:5" x14ac:dyDescent="0.6">
      <c r="E42" s="70"/>
    </row>
    <row r="43" spans="5:5" x14ac:dyDescent="0.6">
      <c r="E43" s="70"/>
    </row>
  </sheetData>
  <mergeCells count="11">
    <mergeCell ref="N6:O7"/>
    <mergeCell ref="P6:R7"/>
    <mergeCell ref="S6:T7"/>
    <mergeCell ref="A2:K2"/>
    <mergeCell ref="A3:K3"/>
    <mergeCell ref="A4:K4"/>
    <mergeCell ref="A7:A8"/>
    <mergeCell ref="I7:K7"/>
    <mergeCell ref="C5:E5"/>
    <mergeCell ref="E7:G7"/>
    <mergeCell ref="A6:K6"/>
  </mergeCells>
  <pageMargins left="0.7" right="0.7" top="0.75" bottom="0.75" header="0.3" footer="0.3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40"/>
  <sheetViews>
    <sheetView rightToLeft="1" view="pageBreakPreview" zoomScale="90" zoomScaleNormal="100" zoomScaleSheetLayoutView="90" workbookViewId="0">
      <selection activeCell="J5" sqref="J5"/>
    </sheetView>
  </sheetViews>
  <sheetFormatPr defaultColWidth="9.140625" defaultRowHeight="27.75" x14ac:dyDescent="0.65"/>
  <cols>
    <col min="1" max="1" width="60.28515625" style="1" bestFit="1" customWidth="1"/>
    <col min="2" max="2" width="1" style="1" customWidth="1"/>
    <col min="3" max="3" width="27.28515625" style="5" bestFit="1" customWidth="1"/>
    <col min="4" max="4" width="1" style="1" customWidth="1"/>
    <col min="5" max="5" width="35.42578125" style="1" bestFit="1" customWidth="1"/>
    <col min="6" max="6" width="1" style="1" customWidth="1"/>
    <col min="7" max="7" width="25" style="1" bestFit="1" customWidth="1"/>
    <col min="8" max="8" width="1" style="1" customWidth="1"/>
    <col min="9" max="9" width="25.5703125" style="1" customWidth="1"/>
    <col min="10" max="10" width="37.42578125" style="1" customWidth="1"/>
    <col min="11" max="11" width="21.85546875" style="1" bestFit="1" customWidth="1"/>
    <col min="12" max="12" width="9.140625" style="1"/>
    <col min="13" max="13" width="22.85546875" style="1" bestFit="1" customWidth="1"/>
    <col min="14" max="14" width="3.85546875" style="1" customWidth="1"/>
    <col min="15" max="15" width="22.85546875" style="1" bestFit="1" customWidth="1"/>
    <col min="16" max="16" width="20" style="1" bestFit="1" customWidth="1"/>
    <col min="17" max="17" width="12.7109375" style="1" customWidth="1"/>
    <col min="18" max="16384" width="9.140625" style="1"/>
  </cols>
  <sheetData>
    <row r="2" spans="1:17" ht="30" x14ac:dyDescent="0.65">
      <c r="A2" s="277" t="s">
        <v>51</v>
      </c>
      <c r="B2" s="277"/>
      <c r="C2" s="277"/>
      <c r="D2" s="277"/>
      <c r="E2" s="277"/>
      <c r="F2" s="277"/>
      <c r="G2" s="277"/>
      <c r="H2" s="277"/>
      <c r="I2" s="277"/>
      <c r="J2" s="3"/>
    </row>
    <row r="3" spans="1:17" ht="30" x14ac:dyDescent="0.65">
      <c r="A3" s="277" t="s">
        <v>18</v>
      </c>
      <c r="B3" s="277" t="s">
        <v>18</v>
      </c>
      <c r="C3" s="277"/>
      <c r="D3" s="277"/>
      <c r="E3" s="277" t="s">
        <v>18</v>
      </c>
      <c r="F3" s="277" t="s">
        <v>18</v>
      </c>
      <c r="G3" s="277" t="s">
        <v>18</v>
      </c>
      <c r="H3" s="277"/>
      <c r="I3" s="277"/>
      <c r="J3" s="3"/>
    </row>
    <row r="4" spans="1:17" ht="30" x14ac:dyDescent="0.65">
      <c r="A4" s="277" t="str">
        <f>سهام!A4</f>
        <v>برای ماه منتهی به 1404/02/31</v>
      </c>
      <c r="B4" s="277" t="s">
        <v>0</v>
      </c>
      <c r="C4" s="277"/>
      <c r="D4" s="277"/>
      <c r="E4" s="277" t="s">
        <v>0</v>
      </c>
      <c r="F4" s="277" t="s">
        <v>0</v>
      </c>
      <c r="G4" s="277" t="s">
        <v>0</v>
      </c>
      <c r="H4" s="277"/>
      <c r="I4" s="277"/>
      <c r="J4" s="3"/>
    </row>
    <row r="5" spans="1:17" ht="33.75" x14ac:dyDescent="0.65">
      <c r="A5" s="34"/>
      <c r="B5" s="34"/>
      <c r="C5" s="34"/>
      <c r="D5" s="34"/>
      <c r="E5" s="34"/>
      <c r="F5" s="34"/>
      <c r="G5" s="34"/>
      <c r="H5" s="34"/>
      <c r="I5" s="34"/>
      <c r="J5" s="9">
        <v>837532625577</v>
      </c>
      <c r="K5" s="61" t="s">
        <v>87</v>
      </c>
    </row>
    <row r="6" spans="1:17" ht="33.75" x14ac:dyDescent="0.65">
      <c r="A6" s="278" t="s">
        <v>56</v>
      </c>
      <c r="B6" s="278"/>
      <c r="C6" s="278"/>
      <c r="D6" s="278"/>
      <c r="E6" s="278"/>
      <c r="F6" s="278"/>
      <c r="G6" s="278"/>
      <c r="J6" s="9">
        <v>4762276528489</v>
      </c>
      <c r="K6" s="61" t="s">
        <v>76</v>
      </c>
    </row>
    <row r="7" spans="1:17" ht="28.5" x14ac:dyDescent="0.65">
      <c r="A7" s="72"/>
      <c r="B7" s="72"/>
      <c r="C7" s="279" t="s">
        <v>159</v>
      </c>
      <c r="D7" s="279"/>
      <c r="E7" s="279"/>
      <c r="F7" s="279"/>
      <c r="G7" s="279"/>
      <c r="H7" s="279"/>
      <c r="I7" s="279"/>
      <c r="J7" s="3"/>
    </row>
    <row r="8" spans="1:17" ht="64.5" customHeight="1" thickBot="1" x14ac:dyDescent="0.7">
      <c r="A8" s="73" t="s">
        <v>22</v>
      </c>
      <c r="C8" s="73" t="s">
        <v>55</v>
      </c>
      <c r="E8" s="73" t="s">
        <v>15</v>
      </c>
      <c r="G8" s="73" t="s">
        <v>40</v>
      </c>
      <c r="I8" s="149" t="s">
        <v>10</v>
      </c>
      <c r="J8" s="74"/>
      <c r="K8" s="74"/>
      <c r="L8" s="74"/>
      <c r="M8" s="74"/>
      <c r="N8" s="74"/>
      <c r="O8" s="74"/>
      <c r="P8" s="74"/>
      <c r="Q8" s="74"/>
    </row>
    <row r="9" spans="1:17" ht="31.5" customHeight="1" x14ac:dyDescent="0.65">
      <c r="A9" s="126" t="s">
        <v>111</v>
      </c>
      <c r="B9" s="126"/>
      <c r="C9" s="127" t="s">
        <v>119</v>
      </c>
      <c r="E9" s="122">
        <f>'سرمایه‌گذاری در سهام '!S40</f>
        <v>828677903127</v>
      </c>
      <c r="F9" s="120"/>
      <c r="G9" s="124">
        <f>E9/$E$12</f>
        <v>0.99709433625679755</v>
      </c>
      <c r="H9" s="125"/>
      <c r="I9" s="124">
        <f>E9/$J$6</f>
        <v>0.17400877462063868</v>
      </c>
      <c r="J9" s="74"/>
      <c r="L9" s="74"/>
      <c r="M9" s="74"/>
      <c r="N9" s="74"/>
      <c r="O9" s="74"/>
      <c r="P9" s="74"/>
      <c r="Q9" s="74"/>
    </row>
    <row r="10" spans="1:17" x14ac:dyDescent="0.65">
      <c r="A10" s="126" t="s">
        <v>112</v>
      </c>
      <c r="B10" s="126"/>
      <c r="C10" s="127" t="s">
        <v>120</v>
      </c>
      <c r="E10" s="122">
        <f>'درآمد سپرده بانکی '!G16</f>
        <v>75204254</v>
      </c>
      <c r="F10" s="120"/>
      <c r="G10" s="124">
        <f t="shared" ref="G10:G11" si="0">E10/$E$12</f>
        <v>9.0488397775372541E-5</v>
      </c>
      <c r="H10" s="125"/>
      <c r="I10" s="124">
        <f t="shared" ref="I10:I11" si="1">E10/$J$6</f>
        <v>1.5791660469548835E-5</v>
      </c>
      <c r="J10" s="74"/>
      <c r="K10" s="74"/>
      <c r="L10" s="74"/>
      <c r="M10" s="74"/>
      <c r="N10" s="74"/>
      <c r="O10" s="74"/>
      <c r="P10" s="74"/>
      <c r="Q10" s="74"/>
    </row>
    <row r="11" spans="1:17" x14ac:dyDescent="0.65">
      <c r="A11" s="126" t="s">
        <v>50</v>
      </c>
      <c r="B11" s="126"/>
      <c r="C11" s="127" t="s">
        <v>121</v>
      </c>
      <c r="E11" s="122">
        <f>'سایر درآمدها '!E12</f>
        <v>2339671902</v>
      </c>
      <c r="F11" s="120"/>
      <c r="G11" s="124">
        <f t="shared" si="0"/>
        <v>2.8151753454271145E-3</v>
      </c>
      <c r="H11" s="125"/>
      <c r="I11" s="124">
        <f t="shared" si="1"/>
        <v>4.9129274371270985E-4</v>
      </c>
      <c r="J11" s="74"/>
      <c r="K11" s="74"/>
      <c r="L11" s="74"/>
      <c r="M11" s="74"/>
      <c r="N11" s="74"/>
      <c r="O11" s="74"/>
      <c r="P11" s="74"/>
      <c r="Q11" s="74"/>
    </row>
    <row r="12" spans="1:17" ht="32.25" thickBot="1" x14ac:dyDescent="0.8">
      <c r="C12" s="128"/>
      <c r="E12" s="154">
        <f>SUM(E9:E11)</f>
        <v>831092779283</v>
      </c>
      <c r="F12" s="75"/>
      <c r="G12" s="121">
        <f>SUM(G9:G11)</f>
        <v>1</v>
      </c>
      <c r="H12" s="75"/>
      <c r="I12" s="121">
        <f>SUM(I9:I11)</f>
        <v>0.17451585902482095</v>
      </c>
      <c r="J12" s="74"/>
      <c r="K12" s="74"/>
      <c r="L12" s="74"/>
      <c r="M12" s="74"/>
      <c r="N12" s="74"/>
      <c r="O12" s="74"/>
      <c r="P12" s="74"/>
      <c r="Q12" s="74"/>
    </row>
    <row r="13" spans="1:17" ht="28.5" thickTop="1" x14ac:dyDescent="0.65">
      <c r="E13" s="3"/>
      <c r="J13" s="74"/>
      <c r="K13" s="74"/>
      <c r="L13" s="74"/>
      <c r="M13" s="74"/>
      <c r="N13" s="74"/>
      <c r="O13" s="74"/>
      <c r="P13" s="74"/>
      <c r="Q13" s="74"/>
    </row>
    <row r="14" spans="1:17" x14ac:dyDescent="0.65">
      <c r="B14" s="76"/>
      <c r="C14" s="74"/>
      <c r="D14" s="74"/>
      <c r="E14" s="74"/>
      <c r="F14" s="74"/>
      <c r="G14" s="74"/>
      <c r="H14" s="74"/>
      <c r="I14" s="74"/>
      <c r="J14" s="74"/>
    </row>
    <row r="15" spans="1:17" ht="27.75" customHeight="1" x14ac:dyDescent="0.65">
      <c r="B15" s="3"/>
      <c r="C15" s="1"/>
      <c r="F15" s="37"/>
    </row>
    <row r="16" spans="1:17" x14ac:dyDescent="0.65">
      <c r="B16" s="77"/>
      <c r="C16" s="1"/>
      <c r="F16" s="37"/>
    </row>
    <row r="17" spans="2:13" x14ac:dyDescent="0.65">
      <c r="C17" s="1"/>
      <c r="F17" s="37"/>
    </row>
    <row r="18" spans="2:13" x14ac:dyDescent="0.65">
      <c r="B18" s="3"/>
      <c r="C18" s="1"/>
      <c r="F18" s="37"/>
    </row>
    <row r="19" spans="2:13" x14ac:dyDescent="0.65">
      <c r="I19" s="3"/>
      <c r="M19" s="37"/>
    </row>
    <row r="20" spans="2:13" x14ac:dyDescent="0.65">
      <c r="G20" s="21"/>
      <c r="I20" s="3"/>
      <c r="M20" s="37"/>
    </row>
    <row r="21" spans="2:13" x14ac:dyDescent="0.65">
      <c r="I21" s="17"/>
      <c r="M21" s="37"/>
    </row>
    <row r="22" spans="2:13" x14ac:dyDescent="0.65">
      <c r="M22" s="37"/>
    </row>
    <row r="23" spans="2:13" x14ac:dyDescent="0.65">
      <c r="M23" s="37"/>
    </row>
    <row r="24" spans="2:13" ht="28.5" customHeight="1" x14ac:dyDescent="0.65">
      <c r="M24" s="37"/>
    </row>
    <row r="25" spans="2:13" x14ac:dyDescent="0.65">
      <c r="M25" s="37"/>
    </row>
    <row r="26" spans="2:13" x14ac:dyDescent="0.65">
      <c r="M26" s="37"/>
    </row>
    <row r="27" spans="2:13" x14ac:dyDescent="0.65">
      <c r="M27" s="37"/>
    </row>
    <row r="28" spans="2:13" x14ac:dyDescent="0.65">
      <c r="M28" s="37"/>
    </row>
    <row r="29" spans="2:13" x14ac:dyDescent="0.65">
      <c r="M29" s="37"/>
    </row>
    <row r="30" spans="2:13" x14ac:dyDescent="0.65">
      <c r="M30" s="37"/>
    </row>
    <row r="31" spans="2:13" x14ac:dyDescent="0.65">
      <c r="M31" s="37"/>
    </row>
    <row r="32" spans="2:13" x14ac:dyDescent="0.65">
      <c r="M32" s="37"/>
    </row>
    <row r="33" spans="13:13" x14ac:dyDescent="0.65">
      <c r="M33" s="37"/>
    </row>
    <row r="34" spans="13:13" x14ac:dyDescent="0.65">
      <c r="M34" s="37"/>
    </row>
    <row r="35" spans="13:13" x14ac:dyDescent="0.65">
      <c r="M35" s="37"/>
    </row>
    <row r="36" spans="13:13" x14ac:dyDescent="0.65">
      <c r="M36" s="37"/>
    </row>
    <row r="37" spans="13:13" x14ac:dyDescent="0.65">
      <c r="M37" s="37"/>
    </row>
    <row r="38" spans="13:13" x14ac:dyDescent="0.65">
      <c r="M38" s="37"/>
    </row>
    <row r="39" spans="13:13" x14ac:dyDescent="0.65">
      <c r="M39" s="37"/>
    </row>
    <row r="40" spans="13:13" x14ac:dyDescent="0.65">
      <c r="M40" s="37"/>
    </row>
  </sheetData>
  <mergeCells count="5">
    <mergeCell ref="A2:I2"/>
    <mergeCell ref="A3:I3"/>
    <mergeCell ref="A4:I4"/>
    <mergeCell ref="A6:G6"/>
    <mergeCell ref="C7:I7"/>
  </mergeCells>
  <phoneticPr fontId="49" type="noConversion"/>
  <pageMargins left="0.7" right="0.7" top="0.75" bottom="0.75" header="0.3" footer="0.3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AA68"/>
  <sheetViews>
    <sheetView rightToLeft="1" view="pageBreakPreview" topLeftCell="I28" zoomScale="62" zoomScaleNormal="91" zoomScaleSheetLayoutView="62" workbookViewId="0">
      <selection activeCell="S41" sqref="S41"/>
    </sheetView>
  </sheetViews>
  <sheetFormatPr defaultColWidth="9.140625" defaultRowHeight="27.75" x14ac:dyDescent="0.65"/>
  <cols>
    <col min="1" max="1" width="74.140625" style="21" bestFit="1" customWidth="1"/>
    <col min="2" max="2" width="1" style="21" customWidth="1"/>
    <col min="3" max="3" width="44.140625" style="76" bestFit="1" customWidth="1"/>
    <col min="4" max="4" width="1" style="76" customWidth="1"/>
    <col min="5" max="5" width="45.7109375" style="76" bestFit="1" customWidth="1"/>
    <col min="6" max="6" width="2.5703125" style="76" customWidth="1"/>
    <col min="7" max="7" width="44.28515625" style="76" bestFit="1" customWidth="1"/>
    <col min="8" max="8" width="1" style="76" customWidth="1"/>
    <col min="9" max="9" width="49.140625" style="76" bestFit="1" customWidth="1"/>
    <col min="10" max="10" width="1" style="21" customWidth="1"/>
    <col min="11" max="11" width="32.28515625" style="47" bestFit="1" customWidth="1"/>
    <col min="12" max="12" width="1" style="21" customWidth="1"/>
    <col min="13" max="13" width="44.28515625" style="21" bestFit="1" customWidth="1"/>
    <col min="14" max="14" width="1" style="21" customWidth="1"/>
    <col min="15" max="15" width="49.140625" style="21" bestFit="1" customWidth="1"/>
    <col min="16" max="16" width="1.5703125" style="21" customWidth="1"/>
    <col min="17" max="17" width="44" style="21" customWidth="1"/>
    <col min="18" max="18" width="1.28515625" style="21" customWidth="1"/>
    <col min="19" max="19" width="49.140625" style="21" bestFit="1" customWidth="1"/>
    <col min="20" max="20" width="1" style="21" customWidth="1"/>
    <col min="21" max="21" width="23.42578125" style="47" customWidth="1"/>
    <col min="22" max="22" width="1" style="21" customWidth="1"/>
    <col min="23" max="23" width="54.140625" style="21" bestFit="1" customWidth="1"/>
    <col min="24" max="24" width="45.140625" style="21" bestFit="1" customWidth="1"/>
    <col min="25" max="25" width="37.7109375" style="21" bestFit="1" customWidth="1"/>
    <col min="26" max="26" width="23" style="21" bestFit="1" customWidth="1"/>
    <col min="27" max="27" width="31.7109375" style="21" bestFit="1" customWidth="1"/>
    <col min="28" max="16384" width="9.140625" style="21"/>
  </cols>
  <sheetData>
    <row r="2" spans="1:26" s="40" customFormat="1" ht="78" x14ac:dyDescent="1.7">
      <c r="A2" s="280" t="s">
        <v>51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</row>
    <row r="3" spans="1:26" s="40" customFormat="1" ht="78" x14ac:dyDescent="1.7">
      <c r="A3" s="280" t="s">
        <v>18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</row>
    <row r="4" spans="1:26" s="40" customFormat="1" ht="78" x14ac:dyDescent="1.7">
      <c r="A4" s="280" t="str">
        <f>'درآمد ناشی از فروش '!A4:Q4</f>
        <v>برای ماه منتهی به 1404/02/31</v>
      </c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</row>
    <row r="5" spans="1:26" s="42" customFormat="1" ht="36" x14ac:dyDescent="0.8">
      <c r="A5" s="41"/>
      <c r="B5" s="41"/>
      <c r="C5" s="176"/>
      <c r="D5" s="176"/>
      <c r="E5" s="176"/>
      <c r="F5" s="176"/>
      <c r="G5" s="176"/>
      <c r="H5" s="176"/>
      <c r="I5" s="176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</row>
    <row r="6" spans="1:26" s="43" customFormat="1" ht="53.25" x14ac:dyDescent="0.95">
      <c r="A6" s="283" t="s">
        <v>60</v>
      </c>
      <c r="B6" s="283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U6" s="44"/>
    </row>
    <row r="7" spans="1:26" ht="40.5" x14ac:dyDescent="0.65">
      <c r="A7" s="45"/>
      <c r="B7" s="45"/>
      <c r="C7" s="177"/>
      <c r="D7" s="177"/>
      <c r="E7" s="177"/>
      <c r="F7" s="177"/>
      <c r="G7" s="177"/>
      <c r="H7" s="177"/>
      <c r="I7" s="177"/>
      <c r="J7" s="45"/>
      <c r="K7" s="197"/>
      <c r="L7" s="45"/>
      <c r="M7" s="45"/>
      <c r="N7" s="45"/>
      <c r="O7" s="45"/>
      <c r="P7" s="45"/>
      <c r="Q7" s="45"/>
      <c r="R7" s="45"/>
      <c r="S7" s="46"/>
    </row>
    <row r="8" spans="1:26" s="43" customFormat="1" ht="46.5" customHeight="1" thickBot="1" x14ac:dyDescent="1">
      <c r="A8" s="281" t="s">
        <v>1</v>
      </c>
      <c r="C8" s="282" t="s">
        <v>160</v>
      </c>
      <c r="D8" s="282" t="s">
        <v>20</v>
      </c>
      <c r="E8" s="282" t="s">
        <v>20</v>
      </c>
      <c r="F8" s="282"/>
      <c r="G8" s="282" t="s">
        <v>20</v>
      </c>
      <c r="H8" s="282" t="s">
        <v>20</v>
      </c>
      <c r="I8" s="282" t="s">
        <v>20</v>
      </c>
      <c r="J8" s="282" t="s">
        <v>20</v>
      </c>
      <c r="K8" s="282" t="s">
        <v>20</v>
      </c>
      <c r="M8" s="282" t="s">
        <v>161</v>
      </c>
      <c r="N8" s="282" t="s">
        <v>21</v>
      </c>
      <c r="O8" s="282" t="s">
        <v>21</v>
      </c>
      <c r="P8" s="282" t="s">
        <v>21</v>
      </c>
      <c r="Q8" s="282" t="s">
        <v>21</v>
      </c>
      <c r="R8" s="281"/>
      <c r="S8" s="282" t="s">
        <v>21</v>
      </c>
      <c r="T8" s="282" t="s">
        <v>21</v>
      </c>
      <c r="U8" s="282" t="s">
        <v>21</v>
      </c>
    </row>
    <row r="9" spans="1:26" s="48" customFormat="1" ht="76.5" customHeight="1" thickBot="1" x14ac:dyDescent="1">
      <c r="A9" s="282" t="s">
        <v>1</v>
      </c>
      <c r="C9" s="178" t="s">
        <v>37</v>
      </c>
      <c r="D9" s="180"/>
      <c r="E9" s="178" t="s">
        <v>38</v>
      </c>
      <c r="F9" s="178"/>
      <c r="G9" s="178" t="s">
        <v>39</v>
      </c>
      <c r="H9" s="180"/>
      <c r="I9" s="178" t="s">
        <v>15</v>
      </c>
      <c r="K9" s="49" t="s">
        <v>40</v>
      </c>
      <c r="M9" s="49" t="s">
        <v>37</v>
      </c>
      <c r="O9" s="49" t="s">
        <v>38</v>
      </c>
      <c r="Q9" s="49" t="s">
        <v>39</v>
      </c>
      <c r="R9" s="45"/>
      <c r="S9" s="49" t="s">
        <v>15</v>
      </c>
      <c r="T9" s="21"/>
      <c r="U9" s="49" t="s">
        <v>40</v>
      </c>
    </row>
    <row r="10" spans="1:26" s="299" customFormat="1" ht="51" customHeight="1" x14ac:dyDescent="1.45">
      <c r="A10" s="314" t="s">
        <v>153</v>
      </c>
      <c r="B10" s="314"/>
      <c r="C10" s="315">
        <v>0</v>
      </c>
      <c r="D10" s="315"/>
      <c r="E10" s="315">
        <f>IFERROR(VLOOKUP('سرمایه‌گذاری در سهام '!A10,'درآمد ناشی از تغییر قیمت اوراق '!$A$9:$Q$34,9,0),0)</f>
        <v>-23289919328</v>
      </c>
      <c r="F10" s="315"/>
      <c r="G10" s="315">
        <f>IFERROR(VLOOKUP(A10,'درآمد ناشی از فروش '!$A$9:$Q$39,9,0),0)</f>
        <v>0</v>
      </c>
      <c r="H10" s="315"/>
      <c r="I10" s="315">
        <f>C10+E10+G10</f>
        <v>-23289919328</v>
      </c>
      <c r="J10" s="316"/>
      <c r="K10" s="317">
        <f>I10/W$10</f>
        <v>-4.4450755273439613E-2</v>
      </c>
      <c r="L10" s="316"/>
      <c r="M10" s="315">
        <f>IFERROR(_xlfn.XLOOKUP(A10,'درآمد سود سهام '!$A$9:$A$28,'درآمد سود سهام '!$S$9:$S$28),0)</f>
        <v>0</v>
      </c>
      <c r="N10" s="315"/>
      <c r="O10" s="315">
        <f>IFERROR(VLOOKUP(A10,'درآمد ناشی از تغییر قیمت اوراق '!$A$9:$Q$34,17,0),0)</f>
        <v>-1867838361</v>
      </c>
      <c r="P10" s="315"/>
      <c r="Q10" s="315">
        <f>IFERROR(VLOOKUP(A10,'درآمد ناشی از فروش '!$A$9:$Q$39,17,0),0)</f>
        <v>0</v>
      </c>
      <c r="R10" s="315"/>
      <c r="S10" s="315">
        <f>M10+O10+Q10</f>
        <v>-1867838361</v>
      </c>
      <c r="T10" s="316"/>
      <c r="U10" s="317">
        <f>S10/'جمع درآمدها'!$J$5</f>
        <v>-2.2301678811773966E-3</v>
      </c>
      <c r="W10" s="308">
        <v>523948787478</v>
      </c>
      <c r="X10" s="308" t="s">
        <v>122</v>
      </c>
      <c r="Y10" s="301"/>
      <c r="Z10" s="302"/>
    </row>
    <row r="11" spans="1:26" s="299" customFormat="1" ht="51" customHeight="1" x14ac:dyDescent="1.45">
      <c r="A11" s="314" t="s">
        <v>129</v>
      </c>
      <c r="B11" s="314"/>
      <c r="C11" s="315">
        <v>0</v>
      </c>
      <c r="D11" s="315"/>
      <c r="E11" s="315">
        <f>IFERROR(VLOOKUP('سرمایه‌گذاری در سهام '!A11,'درآمد ناشی از تغییر قیمت اوراق '!$A$9:$Q$34,9,0),0)</f>
        <v>-7352666804</v>
      </c>
      <c r="F11" s="315"/>
      <c r="G11" s="315">
        <f>IFERROR(VLOOKUP(A11,'درآمد ناشی از فروش '!$A$9:$Q$39,9,0),0)</f>
        <v>0</v>
      </c>
      <c r="H11" s="315"/>
      <c r="I11" s="315">
        <f>C11+E11+G11</f>
        <v>-7352666804</v>
      </c>
      <c r="J11" s="316"/>
      <c r="K11" s="317">
        <f t="shared" ref="K11:K38" si="0">I11/W$10</f>
        <v>-1.4033178394002352E-2</v>
      </c>
      <c r="L11" s="316"/>
      <c r="M11" s="315">
        <f>IFERROR(_xlfn.XLOOKUP(A11,'درآمد سود سهام '!$A$9:$A$28,'درآمد سود سهام '!$S$9:$S$28),0)</f>
        <v>0</v>
      </c>
      <c r="N11" s="315"/>
      <c r="O11" s="315">
        <f>IFERROR(VLOOKUP(A11,'درآمد ناشی از تغییر قیمت اوراق '!$A$9:$Q$34,17,0),0)</f>
        <v>-6306868271</v>
      </c>
      <c r="P11" s="315"/>
      <c r="Q11" s="315">
        <f>IFERROR(VLOOKUP(A11,'درآمد ناشی از فروش '!$A$9:$Q$39,17,0),0)</f>
        <v>0</v>
      </c>
      <c r="R11" s="315"/>
      <c r="S11" s="315">
        <f t="shared" ref="S11:S39" si="1">M11+O11+Q11</f>
        <v>-6306868271</v>
      </c>
      <c r="T11" s="316"/>
      <c r="U11" s="317">
        <f>S11/'جمع درآمدها'!$J$5</f>
        <v>-7.5302956307582878E-3</v>
      </c>
      <c r="W11" s="308">
        <v>837532625577</v>
      </c>
      <c r="X11" s="308" t="s">
        <v>123</v>
      </c>
      <c r="Y11" s="301"/>
      <c r="Z11" s="302"/>
    </row>
    <row r="12" spans="1:26" s="299" customFormat="1" ht="51" customHeight="1" x14ac:dyDescent="1.05">
      <c r="A12" s="314" t="s">
        <v>97</v>
      </c>
      <c r="B12" s="314"/>
      <c r="C12" s="315">
        <v>0</v>
      </c>
      <c r="D12" s="315"/>
      <c r="E12" s="315">
        <f>IFERROR(VLOOKUP('سرمایه‌گذاری در سهام '!A12,'درآمد ناشی از تغییر قیمت اوراق '!$A$9:$Q$34,9,0),0)</f>
        <v>1395646200</v>
      </c>
      <c r="F12" s="315"/>
      <c r="G12" s="315">
        <f>IFERROR(VLOOKUP(A12,'درآمد ناشی از فروش '!$A$9:$Q$39,9,0),0)</f>
        <v>4425113106</v>
      </c>
      <c r="H12" s="315"/>
      <c r="I12" s="315">
        <f t="shared" ref="I12:I38" si="2">C12+E12+G12</f>
        <v>5820759306</v>
      </c>
      <c r="J12" s="316"/>
      <c r="K12" s="317">
        <f t="shared" si="0"/>
        <v>1.1109405050859875E-2</v>
      </c>
      <c r="L12" s="316"/>
      <c r="M12" s="315">
        <f>IFERROR(_xlfn.XLOOKUP(A12,'درآمد سود سهام '!$A$9:$A$28,'درآمد سود سهام '!$S$9:$S$28),0)</f>
        <v>0</v>
      </c>
      <c r="N12" s="315"/>
      <c r="O12" s="315">
        <f>IFERROR(VLOOKUP(A12,'درآمد ناشی از تغییر قیمت اوراق '!$A$9:$Q$34,17,0),0)</f>
        <v>21157360200</v>
      </c>
      <c r="P12" s="315"/>
      <c r="Q12" s="315">
        <f>IFERROR(VLOOKUP(A12,'درآمد ناشی از فروش '!$A$9:$Q$39,17,0),0)</f>
        <v>4425113106</v>
      </c>
      <c r="R12" s="315"/>
      <c r="S12" s="315">
        <f t="shared" si="1"/>
        <v>25582473306</v>
      </c>
      <c r="T12" s="316"/>
      <c r="U12" s="317">
        <f>S12/'جمع درآمدها'!$J$5</f>
        <v>3.0545046873100029E-2</v>
      </c>
      <c r="W12" s="300"/>
      <c r="X12" s="300"/>
      <c r="Y12" s="301"/>
      <c r="Z12" s="302"/>
    </row>
    <row r="13" spans="1:26" s="299" customFormat="1" ht="51" customHeight="1" x14ac:dyDescent="1.05">
      <c r="A13" s="314" t="s">
        <v>135</v>
      </c>
      <c r="B13" s="314"/>
      <c r="C13" s="315">
        <v>0</v>
      </c>
      <c r="D13" s="315"/>
      <c r="E13" s="315">
        <f>IFERROR(VLOOKUP('سرمایه‌گذاری در سهام '!A13,'درآمد ناشی از تغییر قیمت اوراق '!$A$9:$Q$34,9,0),0)</f>
        <v>5128303950</v>
      </c>
      <c r="F13" s="315"/>
      <c r="G13" s="315">
        <f>IFERROR(VLOOKUP(A13,'درآمد ناشی از فروش '!$A$9:$Q$39,9,0),0)</f>
        <v>0</v>
      </c>
      <c r="H13" s="315"/>
      <c r="I13" s="315">
        <f t="shared" si="2"/>
        <v>5128303950</v>
      </c>
      <c r="J13" s="316"/>
      <c r="K13" s="317">
        <f t="shared" si="0"/>
        <v>9.7877961979544268E-3</v>
      </c>
      <c r="L13" s="316"/>
      <c r="M13" s="315">
        <f>IFERROR(_xlfn.XLOOKUP(A13,'درآمد سود سهام '!$A$9:$A$28,'درآمد سود سهام '!$S$9:$S$28),0)</f>
        <v>0</v>
      </c>
      <c r="N13" s="315"/>
      <c r="O13" s="315">
        <f>IFERROR(VLOOKUP(A13,'درآمد ناشی از تغییر قیمت اوراق '!$A$9:$Q$34,17,0),0)</f>
        <v>7278434100</v>
      </c>
      <c r="P13" s="315"/>
      <c r="Q13" s="315">
        <f>IFERROR(VLOOKUP(A13,'درآمد ناشی از فروش '!$A$9:$Q$39,17,0),0)</f>
        <v>0</v>
      </c>
      <c r="R13" s="315"/>
      <c r="S13" s="315">
        <f t="shared" si="1"/>
        <v>7278434100</v>
      </c>
      <c r="T13" s="316"/>
      <c r="U13" s="317">
        <f>S13/'جمع درآمدها'!$J$5</f>
        <v>8.6903290423888616E-3</v>
      </c>
      <c r="W13" s="300"/>
      <c r="X13" s="300"/>
      <c r="Y13" s="301"/>
      <c r="Z13" s="302"/>
    </row>
    <row r="14" spans="1:26" s="299" customFormat="1" ht="51" customHeight="1" x14ac:dyDescent="1.05">
      <c r="A14" s="314" t="s">
        <v>64</v>
      </c>
      <c r="B14" s="314"/>
      <c r="C14" s="315">
        <v>0</v>
      </c>
      <c r="D14" s="315"/>
      <c r="E14" s="315">
        <f>IFERROR(VLOOKUP('سرمایه‌گذاری در سهام '!A14,'درآمد ناشی از تغییر قیمت اوراق '!$A$9:$Q$34,9,0),0)</f>
        <v>72303139289</v>
      </c>
      <c r="F14" s="315"/>
      <c r="G14" s="315">
        <f>IFERROR(VLOOKUP(A14,'درآمد ناشی از فروش '!$A$9:$Q$39,9,0),0)</f>
        <v>2638039120</v>
      </c>
      <c r="H14" s="315"/>
      <c r="I14" s="315">
        <f t="shared" si="2"/>
        <v>74941178409</v>
      </c>
      <c r="J14" s="316"/>
      <c r="K14" s="317">
        <f t="shared" si="0"/>
        <v>0.14303149506219001</v>
      </c>
      <c r="L14" s="316"/>
      <c r="M14" s="315">
        <f>IFERROR(_xlfn.XLOOKUP(A14,'درآمد سود سهام '!$A$9:$A$28,'درآمد سود سهام '!$S$9:$S$28),0)</f>
        <v>0</v>
      </c>
      <c r="N14" s="315"/>
      <c r="O14" s="315">
        <f>IFERROR(VLOOKUP(A14,'درآمد ناشی از تغییر قیمت اوراق '!$A$9:$Q$34,17,0),0)</f>
        <v>116395791461</v>
      </c>
      <c r="P14" s="315"/>
      <c r="Q14" s="315">
        <f>IFERROR(VLOOKUP(A14,'درآمد ناشی از فروش '!$A$9:$Q$39,17,0),0)</f>
        <v>4307049128</v>
      </c>
      <c r="R14" s="315"/>
      <c r="S14" s="315">
        <f t="shared" si="1"/>
        <v>120702840589</v>
      </c>
      <c r="T14" s="316"/>
      <c r="U14" s="317">
        <f>S14/'جمع درآمدها'!$J$5</f>
        <v>0.14411718051681197</v>
      </c>
      <c r="W14" s="300"/>
      <c r="X14" s="305"/>
      <c r="Y14" s="301"/>
      <c r="Z14" s="302"/>
    </row>
    <row r="15" spans="1:26" s="299" customFormat="1" ht="51" customHeight="1" x14ac:dyDescent="1.05">
      <c r="A15" s="314" t="s">
        <v>144</v>
      </c>
      <c r="B15" s="314"/>
      <c r="C15" s="315">
        <v>0</v>
      </c>
      <c r="D15" s="315"/>
      <c r="E15" s="315">
        <f>IFERROR(VLOOKUP('سرمایه‌گذاری در سهام '!A15,'درآمد ناشی از تغییر قیمت اوراق '!$A$9:$Q$34,9,0),0)</f>
        <v>40799336060</v>
      </c>
      <c r="F15" s="315"/>
      <c r="G15" s="315">
        <f>IFERROR(VLOOKUP(A15,'درآمد ناشی از فروش '!$A$9:$Q$39,9,0),0)</f>
        <v>9885285490</v>
      </c>
      <c r="H15" s="315"/>
      <c r="I15" s="315">
        <f t="shared" si="2"/>
        <v>50684621550</v>
      </c>
      <c r="J15" s="316"/>
      <c r="K15" s="317">
        <f t="shared" si="0"/>
        <v>9.6735831366206171E-2</v>
      </c>
      <c r="L15" s="316"/>
      <c r="M15" s="315">
        <f>IFERROR(_xlfn.XLOOKUP(A15,'درآمد سود سهام '!$A$9:$A$28,'درآمد سود سهام '!$S$9:$S$28),0)</f>
        <v>0</v>
      </c>
      <c r="N15" s="315"/>
      <c r="O15" s="315">
        <f>IFERROR(VLOOKUP(A15,'درآمد ناشی از تغییر قیمت اوراق '!$A$9:$Q$34,17,0),0)</f>
        <v>97317406317</v>
      </c>
      <c r="P15" s="315"/>
      <c r="Q15" s="315">
        <f>IFERROR(VLOOKUP(A15,'درآمد ناشی از فروش '!$A$9:$Q$39,17,0),0)</f>
        <v>13963104790</v>
      </c>
      <c r="R15" s="315"/>
      <c r="S15" s="315">
        <f t="shared" si="1"/>
        <v>111280511107</v>
      </c>
      <c r="T15" s="316"/>
      <c r="U15" s="317">
        <f>S15/'جمع درآمدها'!$J$5</f>
        <v>0.13286707610982401</v>
      </c>
      <c r="W15" s="300"/>
      <c r="X15" s="305"/>
      <c r="Y15" s="301"/>
      <c r="Z15" s="302"/>
    </row>
    <row r="16" spans="1:26" s="299" customFormat="1" ht="51" customHeight="1" x14ac:dyDescent="1.05">
      <c r="A16" s="314" t="s">
        <v>133</v>
      </c>
      <c r="B16" s="314"/>
      <c r="C16" s="315">
        <v>0</v>
      </c>
      <c r="D16" s="315"/>
      <c r="E16" s="315">
        <f>IFERROR(VLOOKUP('سرمایه‌گذاری در سهام '!A16,'درآمد ناشی از تغییر قیمت اوراق '!$A$9:$Q$34,9,0),0)</f>
        <v>31837594877</v>
      </c>
      <c r="F16" s="315"/>
      <c r="G16" s="315">
        <f>IFERROR(VLOOKUP(A16,'درآمد ناشی از فروش '!$A$9:$Q$39,9,0),0)</f>
        <v>25749915</v>
      </c>
      <c r="H16" s="315"/>
      <c r="I16" s="315">
        <f t="shared" si="2"/>
        <v>31863344792</v>
      </c>
      <c r="J16" s="316"/>
      <c r="K16" s="317">
        <f t="shared" si="0"/>
        <v>6.0813853478643473E-2</v>
      </c>
      <c r="L16" s="316"/>
      <c r="M16" s="315">
        <f>IFERROR(_xlfn.XLOOKUP(A16,'درآمد سود سهام '!$A$9:$A$28,'درآمد سود سهام '!$S$9:$S$28),0)</f>
        <v>0</v>
      </c>
      <c r="N16" s="315"/>
      <c r="O16" s="315">
        <f>IFERROR(VLOOKUP(A16,'درآمد ناشی از تغییر قیمت اوراق '!$A$9:$Q$34,17,0),0)</f>
        <v>68064462547</v>
      </c>
      <c r="P16" s="315"/>
      <c r="Q16" s="315">
        <f>IFERROR(VLOOKUP(A16,'درآمد ناشی از فروش '!$A$9:$Q$39,17,0),0)</f>
        <v>255544350</v>
      </c>
      <c r="R16" s="315"/>
      <c r="S16" s="315">
        <f t="shared" si="1"/>
        <v>68320006897</v>
      </c>
      <c r="T16" s="316"/>
      <c r="U16" s="317">
        <f>S16/'جمع درآمدها'!$J$5</f>
        <v>8.1572949889483298E-2</v>
      </c>
      <c r="W16" s="300"/>
      <c r="X16" s="303"/>
      <c r="Y16" s="301"/>
      <c r="Z16" s="302"/>
    </row>
    <row r="17" spans="1:27" s="299" customFormat="1" ht="51" customHeight="1" x14ac:dyDescent="1.05">
      <c r="A17" s="314" t="s">
        <v>73</v>
      </c>
      <c r="B17" s="314"/>
      <c r="C17" s="315">
        <v>0</v>
      </c>
      <c r="D17" s="315"/>
      <c r="E17" s="315">
        <f>IFERROR(VLOOKUP('سرمایه‌گذاری در سهام '!A17,'درآمد ناشی از تغییر قیمت اوراق '!$A$9:$Q$34,9,0),0)</f>
        <v>-7469291698</v>
      </c>
      <c r="F17" s="315"/>
      <c r="G17" s="315">
        <f>IFERROR(VLOOKUP(A17,'درآمد ناشی از فروش '!$A$9:$Q$39,9,0),0)</f>
        <v>24552091155</v>
      </c>
      <c r="H17" s="315"/>
      <c r="I17" s="315">
        <f t="shared" si="2"/>
        <v>17082799457</v>
      </c>
      <c r="J17" s="316"/>
      <c r="K17" s="317">
        <f t="shared" si="0"/>
        <v>3.2603948831005335E-2</v>
      </c>
      <c r="L17" s="316"/>
      <c r="M17" s="315">
        <f>IFERROR(_xlfn.XLOOKUP(A17,'درآمد سود سهام '!$A$9:$A$28,'درآمد سود سهام '!$S$9:$S$28),0)</f>
        <v>0</v>
      </c>
      <c r="N17" s="315"/>
      <c r="O17" s="315">
        <f>IFERROR(VLOOKUP(A17,'درآمد ناشی از تغییر قیمت اوراق '!$A$9:$Q$34,17,0),0)</f>
        <v>13310329502</v>
      </c>
      <c r="P17" s="315"/>
      <c r="Q17" s="315">
        <f>IFERROR(VLOOKUP(A17,'درآمد ناشی از فروش '!$A$9:$Q$39,17,0),0)</f>
        <v>24844341890</v>
      </c>
      <c r="R17" s="315"/>
      <c r="S17" s="315">
        <f t="shared" si="1"/>
        <v>38154671392</v>
      </c>
      <c r="T17" s="316"/>
      <c r="U17" s="317">
        <f>S17/'جمع درآمدها'!$J$5</f>
        <v>4.5556041910264883E-2</v>
      </c>
      <c r="W17" s="300"/>
      <c r="X17" s="303"/>
      <c r="Y17" s="301"/>
      <c r="Z17" s="302"/>
    </row>
    <row r="18" spans="1:27" s="299" customFormat="1" ht="51" customHeight="1" x14ac:dyDescent="1.05">
      <c r="A18" s="314" t="s">
        <v>98</v>
      </c>
      <c r="B18" s="314"/>
      <c r="C18" s="315">
        <v>0</v>
      </c>
      <c r="D18" s="315"/>
      <c r="E18" s="315">
        <f>IFERROR(VLOOKUP('سرمایه‌گذاری در سهام '!A18,'درآمد ناشی از تغییر قیمت اوراق '!$A$9:$Q$34,9,0),0)</f>
        <v>72129897436</v>
      </c>
      <c r="F18" s="315"/>
      <c r="G18" s="315">
        <f>IFERROR(VLOOKUP(A18,'درآمد ناشی از فروش '!$A$9:$Q$39,9,0),0)</f>
        <v>0</v>
      </c>
      <c r="H18" s="315"/>
      <c r="I18" s="315">
        <f t="shared" si="2"/>
        <v>72129897436</v>
      </c>
      <c r="J18" s="316"/>
      <c r="K18" s="317">
        <f t="shared" si="0"/>
        <v>0.13766593064027016</v>
      </c>
      <c r="L18" s="316"/>
      <c r="M18" s="315">
        <f>IFERROR(_xlfn.XLOOKUP(A18,'درآمد سود سهام '!$A$9:$A$28,'درآمد سود سهام '!$S$9:$S$28),0)</f>
        <v>0</v>
      </c>
      <c r="N18" s="315"/>
      <c r="O18" s="315">
        <f>IFERROR(VLOOKUP(A18,'درآمد ناشی از تغییر قیمت اوراق '!$A$9:$Q$34,17,0),0)</f>
        <v>64508386360</v>
      </c>
      <c r="P18" s="315"/>
      <c r="Q18" s="315">
        <f>IFERROR(VLOOKUP(A18,'درآمد ناشی از فروش '!$A$9:$Q$39,17,0),0)</f>
        <v>0</v>
      </c>
      <c r="R18" s="315"/>
      <c r="S18" s="315">
        <f t="shared" si="1"/>
        <v>64508386360</v>
      </c>
      <c r="T18" s="316"/>
      <c r="U18" s="317">
        <f>S18/'جمع درآمدها'!$J$5</f>
        <v>7.7021938477391666E-2</v>
      </c>
      <c r="W18" s="300"/>
      <c r="X18" s="303"/>
      <c r="Y18" s="301"/>
      <c r="Z18" s="302"/>
    </row>
    <row r="19" spans="1:27" s="299" customFormat="1" ht="51" customHeight="1" x14ac:dyDescent="1.05">
      <c r="A19" s="314" t="s">
        <v>96</v>
      </c>
      <c r="B19" s="314"/>
      <c r="C19" s="315">
        <v>0</v>
      </c>
      <c r="D19" s="315"/>
      <c r="E19" s="315">
        <f>IFERROR(VLOOKUP('سرمایه‌گذاری در سهام '!A19,'درآمد ناشی از تغییر قیمت اوراق '!$A$9:$Q$34,9,0),0)</f>
        <v>-9650106164</v>
      </c>
      <c r="F19" s="315"/>
      <c r="G19" s="315">
        <f>IFERROR(VLOOKUP(A19,'درآمد ناشی از فروش '!$A$9:$Q$39,9,0),0)</f>
        <v>0</v>
      </c>
      <c r="H19" s="315"/>
      <c r="I19" s="315">
        <f t="shared" si="2"/>
        <v>-9650106164</v>
      </c>
      <c r="J19" s="316"/>
      <c r="K19" s="317">
        <f t="shared" si="0"/>
        <v>-1.8418033202157562E-2</v>
      </c>
      <c r="L19" s="316"/>
      <c r="M19" s="315">
        <f>IFERROR(_xlfn.XLOOKUP(A19,'درآمد سود سهام '!$A$9:$A$28,'درآمد سود سهام '!$S$9:$S$28),0)</f>
        <v>0</v>
      </c>
      <c r="N19" s="315"/>
      <c r="O19" s="315">
        <f>IFERROR(VLOOKUP(A19,'درآمد ناشی از تغییر قیمت اوراق '!$A$9:$Q$34,17,0),0)</f>
        <v>27687284152</v>
      </c>
      <c r="P19" s="315"/>
      <c r="Q19" s="315">
        <f>IFERROR(VLOOKUP(A19,'درآمد ناشی از فروش '!$A$9:$Q$39,17,0),0)</f>
        <v>0</v>
      </c>
      <c r="R19" s="315"/>
      <c r="S19" s="315">
        <f t="shared" si="1"/>
        <v>27687284152</v>
      </c>
      <c r="T19" s="316"/>
      <c r="U19" s="317">
        <f>S19/'جمع درآمدها'!$J$5</f>
        <v>3.3058155952940274E-2</v>
      </c>
      <c r="W19" s="300"/>
      <c r="X19" s="303"/>
      <c r="Y19" s="301"/>
      <c r="Z19" s="302"/>
    </row>
    <row r="20" spans="1:27" s="299" customFormat="1" ht="51" customHeight="1" x14ac:dyDescent="1.05">
      <c r="A20" s="314" t="s">
        <v>164</v>
      </c>
      <c r="B20" s="314"/>
      <c r="C20" s="315">
        <v>0</v>
      </c>
      <c r="D20" s="315"/>
      <c r="E20" s="315">
        <f>IFERROR(VLOOKUP('سرمایه‌گذاری در سهام '!A20,'درآمد ناشی از تغییر قیمت اوراق '!$A$9:$Q$34,9,0),0)</f>
        <v>0</v>
      </c>
      <c r="F20" s="315"/>
      <c r="G20" s="315">
        <f>IFERROR(VLOOKUP(A20,'درآمد ناشی از فروش '!$A$9:$Q$39,9,0),0)</f>
        <v>63331086</v>
      </c>
      <c r="H20" s="315"/>
      <c r="I20" s="315">
        <f t="shared" si="2"/>
        <v>63331086</v>
      </c>
      <c r="J20" s="316"/>
      <c r="K20" s="317">
        <f t="shared" si="0"/>
        <v>1.2087266449234641E-4</v>
      </c>
      <c r="L20" s="316"/>
      <c r="M20" s="315">
        <f>IFERROR(_xlfn.XLOOKUP(A20,'درآمد سود سهام '!$A$9:$A$28,'درآمد سود سهام '!$S$9:$S$28),0)</f>
        <v>0</v>
      </c>
      <c r="N20" s="315"/>
      <c r="O20" s="315">
        <f>IFERROR(VLOOKUP(A20,'درآمد ناشی از تغییر قیمت اوراق '!$A$9:$Q$34,17,0),0)</f>
        <v>0</v>
      </c>
      <c r="P20" s="315"/>
      <c r="Q20" s="315">
        <f>IFERROR(VLOOKUP(A20,'درآمد ناشی از فروش '!$A$9:$Q$39,17,0),0)</f>
        <v>63331086</v>
      </c>
      <c r="R20" s="315"/>
      <c r="S20" s="315">
        <f t="shared" si="1"/>
        <v>63331086</v>
      </c>
      <c r="T20" s="316"/>
      <c r="U20" s="317">
        <f>S20/'جمع درآمدها'!$J$5</f>
        <v>7.5616261463688552E-5</v>
      </c>
      <c r="W20" s="300"/>
      <c r="X20" s="303"/>
      <c r="Y20" s="301"/>
      <c r="Z20" s="302"/>
    </row>
    <row r="21" spans="1:27" s="299" customFormat="1" ht="51" customHeight="1" x14ac:dyDescent="1.05">
      <c r="A21" s="314" t="s">
        <v>128</v>
      </c>
      <c r="B21" s="314"/>
      <c r="C21" s="315">
        <v>0</v>
      </c>
      <c r="D21" s="315"/>
      <c r="E21" s="315">
        <f>IFERROR(VLOOKUP('سرمایه‌گذاری در سهام '!A21,'درآمد ناشی از تغییر قیمت اوراق '!$A$9:$Q$34,9,0),0)</f>
        <v>44931060000</v>
      </c>
      <c r="F21" s="315"/>
      <c r="G21" s="315">
        <f>IFERROR(VLOOKUP(A21,'درآمد ناشی از فروش '!$A$9:$Q$39,9,0),0)</f>
        <v>0</v>
      </c>
      <c r="H21" s="315"/>
      <c r="I21" s="315">
        <f t="shared" si="2"/>
        <v>44931060000</v>
      </c>
      <c r="J21" s="316"/>
      <c r="K21" s="317">
        <f t="shared" si="0"/>
        <v>8.5754678842322171E-2</v>
      </c>
      <c r="L21" s="316"/>
      <c r="M21" s="315">
        <f>IFERROR(_xlfn.XLOOKUP(A21,'درآمد سود سهام '!$A$9:$A$28,'درآمد سود سهام '!$S$9:$S$28),0)</f>
        <v>0</v>
      </c>
      <c r="N21" s="315"/>
      <c r="O21" s="315">
        <f>IFERROR(VLOOKUP(A21,'درآمد ناشی از تغییر قیمت اوراق '!$A$9:$Q$34,17,0),0)</f>
        <v>56777837444</v>
      </c>
      <c r="P21" s="315"/>
      <c r="Q21" s="315">
        <f>IFERROR(VLOOKUP(A21,'درآمد ناشی از فروش '!$A$9:$Q$39,17,0),0)</f>
        <v>0</v>
      </c>
      <c r="R21" s="315"/>
      <c r="S21" s="315">
        <f t="shared" si="1"/>
        <v>56777837444</v>
      </c>
      <c r="T21" s="316"/>
      <c r="U21" s="317">
        <f>S21/'جمع درآمدها'!$J$5</f>
        <v>6.7791791877819849E-2</v>
      </c>
      <c r="W21" s="300"/>
      <c r="X21" s="303"/>
      <c r="Y21" s="301"/>
      <c r="Z21" s="302"/>
    </row>
    <row r="22" spans="1:27" s="299" customFormat="1" ht="51" customHeight="1" x14ac:dyDescent="1.05">
      <c r="A22" s="314" t="s">
        <v>65</v>
      </c>
      <c r="B22" s="314"/>
      <c r="C22" s="315">
        <v>0</v>
      </c>
      <c r="D22" s="315"/>
      <c r="E22" s="315">
        <f>IFERROR(VLOOKUP('سرمایه‌گذاری در سهام '!A22,'درآمد ناشی از تغییر قیمت اوراق '!$A$9:$Q$34,9,0),0)</f>
        <v>149405714965</v>
      </c>
      <c r="F22" s="315"/>
      <c r="G22" s="315">
        <f>IFERROR(VLOOKUP(A22,'درآمد ناشی از فروش '!$A$9:$Q$39,9,0),0)</f>
        <v>9960381485</v>
      </c>
      <c r="H22" s="315"/>
      <c r="I22" s="315">
        <f t="shared" si="2"/>
        <v>159366096450</v>
      </c>
      <c r="J22" s="316"/>
      <c r="K22" s="317">
        <f t="shared" si="0"/>
        <v>0.30416349891198402</v>
      </c>
      <c r="L22" s="316"/>
      <c r="M22" s="315">
        <f>IFERROR(_xlfn.XLOOKUP(A22,'درآمد سود سهام '!$A$9:$A$28,'درآمد سود سهام '!$S$9:$S$28),0)</f>
        <v>0</v>
      </c>
      <c r="N22" s="315"/>
      <c r="O22" s="315">
        <f>IFERROR(VLOOKUP(A22,'درآمد ناشی از تغییر قیمت اوراق '!$A$9:$Q$34,17,0),0)</f>
        <v>143938439965</v>
      </c>
      <c r="P22" s="315"/>
      <c r="Q22" s="315">
        <f>IFERROR(VLOOKUP(A22,'درآمد ناشی از فروش '!$A$9:$Q$39,17,0),0)</f>
        <v>9960381485</v>
      </c>
      <c r="R22" s="315"/>
      <c r="S22" s="315">
        <f t="shared" si="1"/>
        <v>153898821450</v>
      </c>
      <c r="T22" s="316"/>
      <c r="U22" s="317">
        <f>S22/'جمع درآمدها'!$J$5</f>
        <v>0.18375262855458882</v>
      </c>
      <c r="W22" s="300"/>
      <c r="X22" s="303"/>
      <c r="Y22" s="301"/>
      <c r="Z22" s="302"/>
    </row>
    <row r="23" spans="1:27" s="299" customFormat="1" ht="51" customHeight="1" x14ac:dyDescent="1.05">
      <c r="A23" s="314" t="s">
        <v>88</v>
      </c>
      <c r="B23" s="314"/>
      <c r="C23" s="315">
        <v>0</v>
      </c>
      <c r="D23" s="315"/>
      <c r="E23" s="315">
        <f>IFERROR(VLOOKUP('سرمایه‌گذاری در سهام '!A23,'درآمد ناشی از تغییر قیمت اوراق '!$A$9:$Q$34,9,0),0)</f>
        <v>21570885001</v>
      </c>
      <c r="F23" s="315"/>
      <c r="G23" s="315">
        <f>IFERROR(VLOOKUP(A23,'درآمد ناشی از فروش '!$A$9:$Q$39,9,0),0)</f>
        <v>8628354112</v>
      </c>
      <c r="H23" s="315"/>
      <c r="I23" s="315">
        <f t="shared" si="2"/>
        <v>30199239113</v>
      </c>
      <c r="J23" s="316"/>
      <c r="K23" s="317">
        <f t="shared" si="0"/>
        <v>5.7637768871195316E-2</v>
      </c>
      <c r="L23" s="316"/>
      <c r="M23" s="315">
        <f>IFERROR(_xlfn.XLOOKUP(A23,'درآمد سود سهام '!$A$9:$A$28,'درآمد سود سهام '!$S$9:$S$28),0)</f>
        <v>0</v>
      </c>
      <c r="N23" s="315"/>
      <c r="O23" s="315">
        <f>IFERROR(VLOOKUP(A23,'درآمد ناشی از تغییر قیمت اوراق '!$A$9:$Q$34,17,0),0)</f>
        <v>21570885001</v>
      </c>
      <c r="P23" s="315"/>
      <c r="Q23" s="315">
        <f>IFERROR(VLOOKUP(A23,'درآمد ناشی از فروش '!$A$9:$Q$39,17,0),0)</f>
        <v>8628354112</v>
      </c>
      <c r="R23" s="315"/>
      <c r="S23" s="315">
        <f t="shared" si="1"/>
        <v>30199239113</v>
      </c>
      <c r="T23" s="316"/>
      <c r="U23" s="317">
        <f>S23/'جمع درآمدها'!$J$5</f>
        <v>3.60573883222697E-2</v>
      </c>
      <c r="W23" s="300"/>
      <c r="X23" s="303"/>
      <c r="Y23" s="301"/>
      <c r="Z23" s="302"/>
    </row>
    <row r="24" spans="1:27" s="299" customFormat="1" ht="51" customHeight="1" x14ac:dyDescent="1.05">
      <c r="A24" s="314" t="s">
        <v>151</v>
      </c>
      <c r="B24" s="314"/>
      <c r="C24" s="315">
        <v>3624443030</v>
      </c>
      <c r="D24" s="315"/>
      <c r="E24" s="315">
        <f>IFERROR(VLOOKUP('سرمایه‌گذاری در سهام '!A24,'درآمد ناشی از تغییر قیمت اوراق '!$A$9:$Q$34,9,0),0)</f>
        <v>-11084651548</v>
      </c>
      <c r="F24" s="315"/>
      <c r="G24" s="315">
        <f>IFERROR(VLOOKUP(A24,'درآمد ناشی از فروش '!$A$9:$Q$39,9,0),0)</f>
        <v>4438906498</v>
      </c>
      <c r="H24" s="315"/>
      <c r="I24" s="315">
        <f>C24+E24+G24</f>
        <v>-3021302020</v>
      </c>
      <c r="J24" s="316"/>
      <c r="K24" s="317">
        <f t="shared" si="0"/>
        <v>-5.7664071226176108E-3</v>
      </c>
      <c r="L24" s="316"/>
      <c r="M24" s="315">
        <f>IFERROR(_xlfn.XLOOKUP(A24,'درآمد سود سهام '!$A$9:$A$28,'درآمد سود سهام '!$S$9:$S$28),0)</f>
        <v>3624443030</v>
      </c>
      <c r="N24" s="315"/>
      <c r="O24" s="315">
        <f>IFERROR(VLOOKUP(A24,'درآمد ناشی از تغییر قیمت اوراق '!$A$9:$Q$34,17,0),0)</f>
        <v>2235618450</v>
      </c>
      <c r="P24" s="315"/>
      <c r="Q24" s="315">
        <f>IFERROR(VLOOKUP(A24,'درآمد ناشی از فروش '!$A$9:$Q$39,17,0),0)</f>
        <v>8416100637</v>
      </c>
      <c r="R24" s="315"/>
      <c r="S24" s="315">
        <f t="shared" si="1"/>
        <v>14276162117</v>
      </c>
      <c r="T24" s="316"/>
      <c r="U24" s="317">
        <f>S24/'جمع درآمدها'!$J$5</f>
        <v>1.7045499698790535E-2</v>
      </c>
      <c r="W24" s="300"/>
      <c r="X24" s="303"/>
      <c r="Y24" s="301"/>
      <c r="Z24" s="302"/>
    </row>
    <row r="25" spans="1:27" s="299" customFormat="1" ht="51" customHeight="1" x14ac:dyDescent="1.05">
      <c r="A25" s="314" t="s">
        <v>162</v>
      </c>
      <c r="B25" s="314"/>
      <c r="C25" s="315">
        <v>0</v>
      </c>
      <c r="D25" s="315"/>
      <c r="E25" s="315">
        <f>IFERROR(VLOOKUP('سرمایه‌گذاری در سهام '!A25,'درآمد ناشی از تغییر قیمت اوراق '!$A$9:$Q$34,9,0),0)</f>
        <v>-8245573313</v>
      </c>
      <c r="F25" s="315"/>
      <c r="G25" s="315">
        <f>IFERROR(VLOOKUP(A25,'درآمد ناشی از فروش '!$A$9:$Q$39,9,0),0)</f>
        <v>0</v>
      </c>
      <c r="H25" s="315"/>
      <c r="I25" s="315">
        <f t="shared" si="2"/>
        <v>-8245573313</v>
      </c>
      <c r="J25" s="316"/>
      <c r="K25" s="317">
        <f t="shared" si="0"/>
        <v>-1.5737365006014491E-2</v>
      </c>
      <c r="L25" s="316"/>
      <c r="M25" s="315">
        <f>IFERROR(_xlfn.XLOOKUP(A25,'درآمد سود سهام '!$A$9:$A$28,'درآمد سود سهام '!$S$9:$S$28),0)</f>
        <v>0</v>
      </c>
      <c r="N25" s="315"/>
      <c r="O25" s="315">
        <f>IFERROR(VLOOKUP(A25,'درآمد ناشی از تغییر قیمت اوراق '!$A$9:$Q$34,17,0),0)</f>
        <v>-8245573313</v>
      </c>
      <c r="P25" s="315"/>
      <c r="Q25" s="315">
        <f>IFERROR(VLOOKUP(A25,'درآمد ناشی از فروش '!$A$9:$Q$39,17,0),0)</f>
        <v>0</v>
      </c>
      <c r="R25" s="315"/>
      <c r="S25" s="315">
        <f t="shared" si="1"/>
        <v>-8245573313</v>
      </c>
      <c r="T25" s="316"/>
      <c r="U25" s="317">
        <f>S25/'جمع درآمدها'!$J$5</f>
        <v>-9.8450771482715554E-3</v>
      </c>
      <c r="W25" s="300"/>
      <c r="X25" s="303"/>
      <c r="Y25" s="301"/>
      <c r="Z25" s="302"/>
    </row>
    <row r="26" spans="1:27" s="299" customFormat="1" ht="51" customHeight="1" x14ac:dyDescent="1.05">
      <c r="A26" s="314" t="s">
        <v>163</v>
      </c>
      <c r="B26" s="314"/>
      <c r="C26" s="315">
        <v>0</v>
      </c>
      <c r="D26" s="315"/>
      <c r="E26" s="315">
        <f>IFERROR(VLOOKUP('سرمایه‌گذاری در سهام '!A26,'درآمد ناشی از تغییر قیمت اوراق '!$A$9:$Q$34,9,0),0)</f>
        <v>-1935100223</v>
      </c>
      <c r="F26" s="315"/>
      <c r="G26" s="315">
        <f>IFERROR(VLOOKUP(A26,'درآمد ناشی از فروش '!$A$9:$Q$39,9,0),0)</f>
        <v>0</v>
      </c>
      <c r="H26" s="315"/>
      <c r="I26" s="315">
        <f t="shared" si="2"/>
        <v>-1935100223</v>
      </c>
      <c r="J26" s="316"/>
      <c r="K26" s="317">
        <f t="shared" si="0"/>
        <v>-3.6933003172208937E-3</v>
      </c>
      <c r="L26" s="316"/>
      <c r="M26" s="315">
        <f>IFERROR(_xlfn.XLOOKUP(A26,'درآمد سود سهام '!$A$9:$A$28,'درآمد سود سهام '!$S$9:$S$28),0)</f>
        <v>0</v>
      </c>
      <c r="N26" s="315"/>
      <c r="O26" s="315">
        <f>IFERROR(VLOOKUP(A26,'درآمد ناشی از تغییر قیمت اوراق '!$A$9:$Q$34,17,0),0)</f>
        <v>-1935100223</v>
      </c>
      <c r="P26" s="315"/>
      <c r="Q26" s="315">
        <f>IFERROR(VLOOKUP(A26,'درآمد ناشی از فروش '!$A$9:$Q$39,17,0),0)</f>
        <v>0</v>
      </c>
      <c r="R26" s="315"/>
      <c r="S26" s="315">
        <f t="shared" si="1"/>
        <v>-1935100223</v>
      </c>
      <c r="T26" s="316"/>
      <c r="U26" s="317">
        <f>S26/'جمع درآمدها'!$J$5</f>
        <v>-2.3104774236906347E-3</v>
      </c>
      <c r="W26" s="300"/>
      <c r="X26" s="303"/>
      <c r="Y26" s="301"/>
      <c r="Z26" s="302"/>
    </row>
    <row r="27" spans="1:27" s="299" customFormat="1" ht="51" customHeight="1" x14ac:dyDescent="1.05">
      <c r="A27" s="314" t="s">
        <v>150</v>
      </c>
      <c r="B27" s="314"/>
      <c r="C27" s="315">
        <v>67819355</v>
      </c>
      <c r="D27" s="315"/>
      <c r="E27" s="315">
        <f>IFERROR(VLOOKUP('سرمایه‌گذاری در سهام '!A27,'درآمد ناشی از تغییر قیمت اوراق '!$A$9:$Q$34,9,0),0)</f>
        <v>0</v>
      </c>
      <c r="F27" s="315"/>
      <c r="G27" s="315">
        <f>IFERROR(VLOOKUP(A27,'درآمد ناشی از فروش '!$A$9:$Q$39,9,0),0)</f>
        <v>-30219079</v>
      </c>
      <c r="H27" s="315"/>
      <c r="I27" s="315">
        <f t="shared" si="2"/>
        <v>37600276</v>
      </c>
      <c r="J27" s="316"/>
      <c r="K27" s="317">
        <f t="shared" si="0"/>
        <v>7.1763265606524171E-5</v>
      </c>
      <c r="L27" s="316"/>
      <c r="M27" s="315">
        <f>IFERROR(_xlfn.XLOOKUP(A27,'درآمد سود سهام '!$A$9:$A$28,'درآمد سود سهام '!$S$9:$S$28),0)</f>
        <v>67819355</v>
      </c>
      <c r="N27" s="315"/>
      <c r="O27" s="315">
        <f>IFERROR(VLOOKUP(A27,'درآمد ناشی از تغییر قیمت اوراق '!$A$9:$Q$34,17,0),0)</f>
        <v>0</v>
      </c>
      <c r="P27" s="315"/>
      <c r="Q27" s="315">
        <f>IFERROR(VLOOKUP(A27,'درآمد ناشی از فروش '!$A$9:$Q$39,17,0),0)</f>
        <v>-287876787</v>
      </c>
      <c r="R27" s="315"/>
      <c r="S27" s="315">
        <f t="shared" si="1"/>
        <v>-220057432</v>
      </c>
      <c r="T27" s="316"/>
      <c r="U27" s="317">
        <f>S27/'جمع درآمدها'!$J$5</f>
        <v>-2.6274490721886349E-4</v>
      </c>
      <c r="W27" s="300"/>
      <c r="X27" s="303"/>
      <c r="Y27" s="301"/>
      <c r="Z27" s="302"/>
    </row>
    <row r="28" spans="1:27" s="299" customFormat="1" ht="51" customHeight="1" x14ac:dyDescent="1.05">
      <c r="A28" s="314" t="s">
        <v>78</v>
      </c>
      <c r="B28" s="314"/>
      <c r="C28" s="315">
        <v>0</v>
      </c>
      <c r="D28" s="315"/>
      <c r="E28" s="315">
        <f>IFERROR(VLOOKUP('سرمایه‌گذاری در سهام '!A28,'درآمد ناشی از تغییر قیمت اوراق '!$A$9:$Q$34,9,0),0)</f>
        <v>-8707877480</v>
      </c>
      <c r="F28" s="315"/>
      <c r="G28" s="315">
        <f>IFERROR(VLOOKUP(A28,'درآمد ناشی از فروش '!$A$9:$Q$39,9,0),0)</f>
        <v>18240818540</v>
      </c>
      <c r="H28" s="315"/>
      <c r="I28" s="315">
        <f t="shared" si="2"/>
        <v>9532941060</v>
      </c>
      <c r="J28" s="316"/>
      <c r="K28" s="317">
        <f t="shared" si="0"/>
        <v>1.819441382026345E-2</v>
      </c>
      <c r="L28" s="316"/>
      <c r="M28" s="315">
        <f>IFERROR(_xlfn.XLOOKUP(A28,'درآمد سود سهام '!$A$9:$A$28,'درآمد سود سهام '!$S$9:$S$28),0)</f>
        <v>0</v>
      </c>
      <c r="N28" s="315"/>
      <c r="O28" s="315">
        <f>IFERROR(VLOOKUP(A28,'درآمد ناشی از تغییر قیمت اوراق '!$A$9:$Q$34,17,0),0)</f>
        <v>1260</v>
      </c>
      <c r="P28" s="315"/>
      <c r="Q28" s="315">
        <f>IFERROR(VLOOKUP(A28,'درآمد ناشی از فروش '!$A$9:$Q$39,17,0),0)</f>
        <v>42530201861</v>
      </c>
      <c r="R28" s="315"/>
      <c r="S28" s="315">
        <f t="shared" si="1"/>
        <v>42530203121</v>
      </c>
      <c r="T28" s="316"/>
      <c r="U28" s="317">
        <f>S28/'جمع درآمدها'!$J$5</f>
        <v>5.0780353889736216E-2</v>
      </c>
      <c r="W28" s="300"/>
      <c r="X28" s="303"/>
      <c r="Y28" s="301"/>
      <c r="Z28" s="302"/>
    </row>
    <row r="29" spans="1:27" s="301" customFormat="1" ht="51" customHeight="1" x14ac:dyDescent="1.05">
      <c r="A29" s="314" t="s">
        <v>67</v>
      </c>
      <c r="B29" s="314"/>
      <c r="C29" s="315">
        <v>7775147929</v>
      </c>
      <c r="D29" s="315"/>
      <c r="E29" s="315">
        <f>IFERROR(VLOOKUP('سرمایه‌گذاری در سهام '!A29,'درآمد ناشی از تغییر قیمت اوراق '!$A$9:$Q$34,9,0),0)</f>
        <v>16478244506</v>
      </c>
      <c r="F29" s="315"/>
      <c r="G29" s="315">
        <f>IFERROR(VLOOKUP(A29,'درآمد ناشی از فروش '!$A$9:$Q$39,9,0),0)</f>
        <v>0</v>
      </c>
      <c r="H29" s="315"/>
      <c r="I29" s="315">
        <f t="shared" si="2"/>
        <v>24253392435</v>
      </c>
      <c r="J29" s="318"/>
      <c r="K29" s="317">
        <f t="shared" si="0"/>
        <v>4.6289624128614613E-2</v>
      </c>
      <c r="L29" s="318"/>
      <c r="M29" s="315">
        <f>IFERROR(_xlfn.XLOOKUP(A29,'درآمد سود سهام '!$A$9:$A$28,'درآمد سود سهام '!$S$9:$S$28),0)</f>
        <v>7775147929</v>
      </c>
      <c r="N29" s="318"/>
      <c r="O29" s="315">
        <f>IFERROR(VLOOKUP(A29,'درآمد ناشی از تغییر قیمت اوراق '!$A$9:$Q$34,17,0),0)</f>
        <v>30383412640</v>
      </c>
      <c r="P29" s="315"/>
      <c r="Q29" s="315">
        <f>IFERROR(VLOOKUP(A29,'درآمد ناشی از فروش '!$A$9:$Q$39,17,0),0)</f>
        <v>0</v>
      </c>
      <c r="R29" s="318"/>
      <c r="S29" s="315">
        <f t="shared" si="1"/>
        <v>38158560569</v>
      </c>
      <c r="T29" s="318"/>
      <c r="U29" s="317">
        <f>S29/'جمع درآمدها'!$J$5</f>
        <v>4.5560685522801556E-2</v>
      </c>
      <c r="V29" s="299"/>
      <c r="X29" s="303"/>
      <c r="Z29" s="302"/>
      <c r="AA29" s="307">
        <f>SUM(W29:Z29)</f>
        <v>0</v>
      </c>
    </row>
    <row r="30" spans="1:27" s="301" customFormat="1" ht="51" customHeight="1" x14ac:dyDescent="1.05">
      <c r="A30" s="314" t="s">
        <v>77</v>
      </c>
      <c r="B30" s="314"/>
      <c r="C30" s="315">
        <v>0</v>
      </c>
      <c r="D30" s="315"/>
      <c r="E30" s="315">
        <f>IFERROR(VLOOKUP('سرمایه‌گذاری در سهام '!A30,'درآمد ناشی از تغییر قیمت اوراق '!$A$9:$Q$34,9,0),0)</f>
        <v>4720977231</v>
      </c>
      <c r="F30" s="315"/>
      <c r="G30" s="315">
        <f>IFERROR(VLOOKUP(A30,'درآمد ناشی از فروش '!$A$9:$Q$39,9,0),0)</f>
        <v>2017921130</v>
      </c>
      <c r="H30" s="315"/>
      <c r="I30" s="315">
        <f t="shared" si="2"/>
        <v>6738898361</v>
      </c>
      <c r="J30" s="316"/>
      <c r="K30" s="317">
        <f t="shared" si="0"/>
        <v>1.2861750083318893E-2</v>
      </c>
      <c r="L30" s="316"/>
      <c r="M30" s="315">
        <f>IFERROR(_xlfn.XLOOKUP(A30,'درآمد سود سهام '!$A$9:$A$28,'درآمد سود سهام '!$S$9:$S$28),0)</f>
        <v>0</v>
      </c>
      <c r="N30" s="318"/>
      <c r="O30" s="315">
        <f>IFERROR(VLOOKUP(A30,'درآمد ناشی از تغییر قیمت اوراق '!$A$9:$Q$34,17,0),0)</f>
        <v>9954650481</v>
      </c>
      <c r="P30" s="315"/>
      <c r="Q30" s="315">
        <f>IFERROR(VLOOKUP(A30,'درآمد ناشی از فروش '!$A$9:$Q$39,17,0),0)</f>
        <v>2017921130</v>
      </c>
      <c r="R30" s="319"/>
      <c r="S30" s="315">
        <f t="shared" si="1"/>
        <v>11972571611</v>
      </c>
      <c r="T30" s="316"/>
      <c r="U30" s="317">
        <f>S30/'جمع درآمدها'!$J$5</f>
        <v>1.4295051016969942E-2</v>
      </c>
      <c r="V30" s="299"/>
      <c r="X30" s="303"/>
      <c r="Z30" s="302"/>
      <c r="AA30" s="307"/>
    </row>
    <row r="31" spans="1:27" s="306" customFormat="1" ht="51" customHeight="1" x14ac:dyDescent="1.05">
      <c r="A31" s="314" t="s">
        <v>99</v>
      </c>
      <c r="B31" s="314"/>
      <c r="C31" s="315">
        <v>0</v>
      </c>
      <c r="D31" s="315"/>
      <c r="E31" s="315">
        <f>IFERROR(VLOOKUP('سرمایه‌گذاری در سهام '!A31,'درآمد ناشی از تغییر قیمت اوراق '!$A$9:$Q$34,9,0),0)</f>
        <v>-33797698</v>
      </c>
      <c r="F31" s="315"/>
      <c r="G31" s="315">
        <f>IFERROR(VLOOKUP(A31,'درآمد ناشی از فروش '!$A$9:$Q$39,9,0),0)</f>
        <v>-1078714260</v>
      </c>
      <c r="H31" s="315"/>
      <c r="I31" s="315">
        <f t="shared" si="2"/>
        <v>-1112511958</v>
      </c>
      <c r="J31" s="319"/>
      <c r="K31" s="317">
        <f t="shared" si="0"/>
        <v>-2.1233219440300985E-3</v>
      </c>
      <c r="L31" s="319"/>
      <c r="M31" s="315">
        <f>IFERROR(_xlfn.XLOOKUP(A31,'درآمد سود سهام '!$A$9:$A$28,'درآمد سود سهام '!$S$9:$S$28),0)</f>
        <v>0</v>
      </c>
      <c r="N31" s="319"/>
      <c r="O31" s="315">
        <f>IFERROR(VLOOKUP(A31,'درآمد ناشی از تغییر قیمت اوراق '!$A$9:$Q$34,17,0),0)</f>
        <v>-660049198</v>
      </c>
      <c r="P31" s="315"/>
      <c r="Q31" s="315">
        <f>IFERROR(VLOOKUP(A31,'درآمد ناشی از فروش '!$A$9:$Q$39,17,0),0)</f>
        <v>-1078714260</v>
      </c>
      <c r="R31" s="319"/>
      <c r="S31" s="315">
        <f t="shared" si="1"/>
        <v>-1738763458</v>
      </c>
      <c r="T31" s="319"/>
      <c r="U31" s="317">
        <f>S31/'جمع درآمدها'!$J$5</f>
        <v>-2.0760545976368579E-3</v>
      </c>
      <c r="X31" s="303"/>
      <c r="Z31" s="302"/>
    </row>
    <row r="32" spans="1:27" s="304" customFormat="1" ht="42.75" x14ac:dyDescent="1.05">
      <c r="A32" s="314" t="s">
        <v>126</v>
      </c>
      <c r="B32" s="314"/>
      <c r="C32" s="315">
        <v>0</v>
      </c>
      <c r="D32" s="315"/>
      <c r="E32" s="315">
        <f>IFERROR(VLOOKUP('سرمایه‌گذاری در سهام '!A32,'درآمد ناشی از تغییر قیمت اوراق '!$A$9:$Q$34,9,0),0)</f>
        <v>13261492147</v>
      </c>
      <c r="F32" s="315"/>
      <c r="G32" s="315">
        <f>IFERROR(VLOOKUP(A32,'درآمد ناشی از فروش '!$A$9:$Q$39,9,0),0)</f>
        <v>7493797</v>
      </c>
      <c r="H32" s="315"/>
      <c r="I32" s="315">
        <f t="shared" si="2"/>
        <v>13268985944</v>
      </c>
      <c r="J32" s="320"/>
      <c r="K32" s="317">
        <f t="shared" si="0"/>
        <v>2.5324967365359441E-2</v>
      </c>
      <c r="L32" s="320"/>
      <c r="M32" s="315">
        <f>IFERROR(_xlfn.XLOOKUP(A32,'درآمد سود سهام '!$A$9:$A$28,'درآمد سود سهام '!$S$9:$S$28),0)</f>
        <v>0</v>
      </c>
      <c r="N32" s="320"/>
      <c r="O32" s="315">
        <f>IFERROR(VLOOKUP(A32,'درآمد ناشی از تغییر قیمت اوراق '!$A$9:$Q$34,17,0),0)</f>
        <v>19006243159</v>
      </c>
      <c r="P32" s="315"/>
      <c r="Q32" s="315">
        <f>IFERROR(VLOOKUP(A32,'درآمد ناشی از فروش '!$A$9:$Q$39,17,0),0)</f>
        <v>7493797</v>
      </c>
      <c r="R32" s="320"/>
      <c r="S32" s="315">
        <f t="shared" si="1"/>
        <v>19013736956</v>
      </c>
      <c r="T32" s="320"/>
      <c r="U32" s="317">
        <f>S32/'جمع درآمدها'!$J$5</f>
        <v>2.2702085119252396E-2</v>
      </c>
      <c r="X32" s="303"/>
      <c r="Z32" s="302"/>
    </row>
    <row r="33" spans="1:26" s="304" customFormat="1" ht="42.75" x14ac:dyDescent="1.05">
      <c r="A33" s="314" t="s">
        <v>136</v>
      </c>
      <c r="B33" s="314"/>
      <c r="C33" s="315">
        <v>0</v>
      </c>
      <c r="D33" s="315"/>
      <c r="E33" s="315">
        <f>IFERROR(VLOOKUP('سرمایه‌گذاری در سهام '!A33,'درآمد ناشی از تغییر قیمت اوراق '!$A$9:$Q$34,9,0),0)</f>
        <v>0</v>
      </c>
      <c r="F33" s="315"/>
      <c r="G33" s="315">
        <f>IFERROR(VLOOKUP(A33,'درآمد ناشی از فروش '!$A$9:$Q$39,9,0),0)</f>
        <v>0</v>
      </c>
      <c r="H33" s="315"/>
      <c r="I33" s="315">
        <f t="shared" si="2"/>
        <v>0</v>
      </c>
      <c r="J33" s="320"/>
      <c r="K33" s="317">
        <f t="shared" si="0"/>
        <v>0</v>
      </c>
      <c r="L33" s="320"/>
      <c r="M33" s="315">
        <f>IFERROR(_xlfn.XLOOKUP(A33,'درآمد سود سهام '!$A$9:$A$28,'درآمد سود سهام '!$S$9:$S$28),0)</f>
        <v>0</v>
      </c>
      <c r="N33" s="320"/>
      <c r="O33" s="315">
        <f>IFERROR(VLOOKUP(A33,'درآمد ناشی از تغییر قیمت اوراق '!$A$9:$Q$34,17,0),0)</f>
        <v>0</v>
      </c>
      <c r="P33" s="315"/>
      <c r="Q33" s="315">
        <f>IFERROR(VLOOKUP(A33,'درآمد ناشی از فروش '!$A$9:$Q$39,17,0),0)</f>
        <v>1210265617</v>
      </c>
      <c r="R33" s="320"/>
      <c r="S33" s="315">
        <f t="shared" si="1"/>
        <v>1210265617</v>
      </c>
      <c r="T33" s="320"/>
      <c r="U33" s="317">
        <f>S33/'جمع درآمدها'!$J$5</f>
        <v>1.4450369812951628E-3</v>
      </c>
      <c r="X33" s="303"/>
      <c r="Z33" s="302"/>
    </row>
    <row r="34" spans="1:26" s="304" customFormat="1" ht="42.75" x14ac:dyDescent="1.05">
      <c r="A34" s="314" t="s">
        <v>139</v>
      </c>
      <c r="B34" s="314"/>
      <c r="C34" s="315">
        <v>0</v>
      </c>
      <c r="D34" s="315"/>
      <c r="E34" s="315">
        <f>IFERROR(VLOOKUP('سرمایه‌گذاری در سهام '!A34,'درآمد ناشی از تغییر قیمت اوراق '!$A$9:$Q$34,9,0),0)</f>
        <v>0</v>
      </c>
      <c r="F34" s="315"/>
      <c r="G34" s="315">
        <f>IFERROR(VLOOKUP(A34,'درآمد ناشی از فروش '!$A$9:$Q$39,9,0),0)</f>
        <v>576122406</v>
      </c>
      <c r="H34" s="315"/>
      <c r="I34" s="315">
        <f t="shared" si="2"/>
        <v>576122406</v>
      </c>
      <c r="J34" s="320"/>
      <c r="K34" s="317">
        <f t="shared" si="0"/>
        <v>1.099577706388319E-3</v>
      </c>
      <c r="L34" s="320"/>
      <c r="M34" s="315">
        <f>IFERROR(_xlfn.XLOOKUP(A34,'درآمد سود سهام '!$A$9:$A$28,'درآمد سود سهام '!$S$9:$S$28),0)</f>
        <v>0</v>
      </c>
      <c r="N34" s="320"/>
      <c r="O34" s="315">
        <f>IFERROR(VLOOKUP(A34,'درآمد ناشی از تغییر قیمت اوراق '!$A$9:$Q$34,17,0),0)</f>
        <v>0</v>
      </c>
      <c r="P34" s="315"/>
      <c r="Q34" s="315">
        <f>IFERROR(VLOOKUP(A34,'درآمد ناشی از فروش '!$A$9:$Q$39,17,0),0)</f>
        <v>576122406</v>
      </c>
      <c r="R34" s="320"/>
      <c r="S34" s="315">
        <f t="shared" si="1"/>
        <v>576122406</v>
      </c>
      <c r="T34" s="320"/>
      <c r="U34" s="317">
        <f>S34/'جمع درآمدها'!$J$5</f>
        <v>6.8788055343288023E-4</v>
      </c>
      <c r="X34" s="303"/>
      <c r="Z34" s="302"/>
    </row>
    <row r="35" spans="1:26" s="304" customFormat="1" ht="42.75" x14ac:dyDescent="1.05">
      <c r="A35" s="314" t="s">
        <v>127</v>
      </c>
      <c r="B35" s="314"/>
      <c r="C35" s="315">
        <v>0</v>
      </c>
      <c r="D35" s="315"/>
      <c r="E35" s="315">
        <f>IFERROR(VLOOKUP('سرمایه‌گذاری در سهام '!A35,'درآمد ناشی از تغییر قیمت اوراق '!$A$9:$Q$34,9,0),0)</f>
        <v>1504658819</v>
      </c>
      <c r="F35" s="315"/>
      <c r="G35" s="315">
        <f>IFERROR(VLOOKUP(A35,'درآمد ناشی از فروش '!$A$9:$Q$39,9,0),0)</f>
        <v>0</v>
      </c>
      <c r="H35" s="315"/>
      <c r="I35" s="315">
        <f t="shared" si="2"/>
        <v>1504658819</v>
      </c>
      <c r="J35" s="320"/>
      <c r="K35" s="317">
        <f t="shared" si="0"/>
        <v>2.8717669645588768E-3</v>
      </c>
      <c r="L35" s="320"/>
      <c r="M35" s="315">
        <f>IFERROR(_xlfn.XLOOKUP(A35,'درآمد سود سهام '!$A$9:$A$28,'درآمد سود سهام '!$S$9:$S$28),0)</f>
        <v>0</v>
      </c>
      <c r="N35" s="320"/>
      <c r="O35" s="315">
        <f>IFERROR(VLOOKUP(A35,'درآمد ناشی از تغییر قیمت اوراق '!$A$9:$Q$34,17,0),0)</f>
        <v>13771693834</v>
      </c>
      <c r="P35" s="315"/>
      <c r="Q35" s="315">
        <f>IFERROR(VLOOKUP(A35,'درآمد ناشی از فروش '!$A$9:$Q$39,17,0),0)</f>
        <v>0</v>
      </c>
      <c r="R35" s="320"/>
      <c r="S35" s="315">
        <f t="shared" si="1"/>
        <v>13771693834</v>
      </c>
      <c r="T35" s="320"/>
      <c r="U35" s="317">
        <f>S35/'جمع درآمدها'!$J$5</f>
        <v>1.6443172974321196E-2</v>
      </c>
      <c r="X35" s="303"/>
      <c r="Z35" s="302"/>
    </row>
    <row r="36" spans="1:26" s="304" customFormat="1" ht="42.75" x14ac:dyDescent="1.05">
      <c r="A36" s="314" t="s">
        <v>143</v>
      </c>
      <c r="B36" s="314"/>
      <c r="C36" s="315">
        <v>0</v>
      </c>
      <c r="D36" s="315"/>
      <c r="E36" s="315">
        <f>IFERROR(VLOOKUP('سرمایه‌گذاری در سهام '!A36,'درآمد ناشی از تغییر قیمت اوراق '!$A$9:$Q$34,9,0),0)</f>
        <v>11022026400</v>
      </c>
      <c r="F36" s="315"/>
      <c r="G36" s="315">
        <f>IFERROR(VLOOKUP(A36,'درآمد ناشی از فروش '!$A$9:$Q$39,9,0),0)</f>
        <v>0</v>
      </c>
      <c r="H36" s="315"/>
      <c r="I36" s="315">
        <f t="shared" si="2"/>
        <v>11022026400</v>
      </c>
      <c r="J36" s="320"/>
      <c r="K36" s="317">
        <f t="shared" si="0"/>
        <v>2.1036457500081155E-2</v>
      </c>
      <c r="L36" s="320"/>
      <c r="M36" s="315">
        <f>IFERROR(_xlfn.XLOOKUP(A36,'درآمد سود سهام '!$A$9:$A$28,'درآمد سود سهام '!$S$9:$S$28),0)</f>
        <v>0</v>
      </c>
      <c r="N36" s="320"/>
      <c r="O36" s="315">
        <f>IFERROR(VLOOKUP(A36,'درآمد ناشی از تغییر قیمت اوراق '!$A$9:$Q$34,17,0),0)</f>
        <v>9727773300</v>
      </c>
      <c r="P36" s="315"/>
      <c r="Q36" s="315">
        <f>IFERROR(VLOOKUP(A36,'درآمد ناشی از فروش '!$A$9:$Q$39,17,0),0)</f>
        <v>0</v>
      </c>
      <c r="R36" s="320"/>
      <c r="S36" s="315">
        <f t="shared" si="1"/>
        <v>9727773300</v>
      </c>
      <c r="T36" s="320"/>
      <c r="U36" s="317">
        <f>S36/'جمع درآمدها'!$J$5</f>
        <v>1.161479923638588E-2</v>
      </c>
      <c r="X36" s="303"/>
      <c r="Z36" s="302"/>
    </row>
    <row r="37" spans="1:26" s="304" customFormat="1" ht="42.75" x14ac:dyDescent="1.05">
      <c r="A37" s="314" t="s">
        <v>141</v>
      </c>
      <c r="B37" s="314"/>
      <c r="C37" s="315">
        <v>0</v>
      </c>
      <c r="D37" s="315"/>
      <c r="E37" s="315">
        <f>IFERROR(VLOOKUP('سرمایه‌گذاری در سهام '!A37,'درآمد ناشی از تغییر قیمت اوراق '!$A$9:$Q$34,9,0),0)</f>
        <v>-3693677132</v>
      </c>
      <c r="F37" s="315"/>
      <c r="G37" s="315">
        <f>IFERROR(VLOOKUP(A37,'درآمد ناشی از فروش '!$A$9:$Q$39,9,0),0)</f>
        <v>1435909862</v>
      </c>
      <c r="H37" s="315"/>
      <c r="I37" s="315">
        <f t="shared" si="2"/>
        <v>-2257767270</v>
      </c>
      <c r="J37" s="320"/>
      <c r="K37" s="317">
        <f t="shared" si="0"/>
        <v>-4.3091373125752315E-3</v>
      </c>
      <c r="L37" s="320"/>
      <c r="M37" s="315">
        <f>IFERROR(_xlfn.XLOOKUP(A37,'درآمد سود سهام '!$A$9:$A$28,'درآمد سود سهام '!$S$9:$S$28),0)</f>
        <v>0</v>
      </c>
      <c r="N37" s="320"/>
      <c r="O37" s="315">
        <f>IFERROR(VLOOKUP(A37,'درآمد ناشی از تغییر قیمت اوراق '!$A$9:$Q$34,17,0),0)</f>
        <v>27924639</v>
      </c>
      <c r="P37" s="315"/>
      <c r="Q37" s="315">
        <f>IFERROR(VLOOKUP(A37,'درآمد ناشی از فروش '!$A$9:$Q$39,17,0),0)</f>
        <v>1435909862</v>
      </c>
      <c r="R37" s="320"/>
      <c r="S37" s="315">
        <f t="shared" si="1"/>
        <v>1463834501</v>
      </c>
      <c r="T37" s="320"/>
      <c r="U37" s="317">
        <f>S37/'جمع درآمدها'!$J$5</f>
        <v>1.7477940038354003E-3</v>
      </c>
      <c r="X37" s="303"/>
      <c r="Z37" s="302"/>
    </row>
    <row r="38" spans="1:26" s="304" customFormat="1" ht="42.75" x14ac:dyDescent="1.05">
      <c r="A38" s="314" t="s">
        <v>149</v>
      </c>
      <c r="B38" s="314"/>
      <c r="C38" s="315">
        <v>0</v>
      </c>
      <c r="D38" s="315"/>
      <c r="E38" s="315">
        <f>IFERROR(VLOOKUP('سرمایه‌گذاری در سهام '!A38,'درآمد ناشی از تغییر قیمت اوراق '!$A$9:$Q$34,9,0),0)</f>
        <v>25281654505</v>
      </c>
      <c r="F38" s="315"/>
      <c r="G38" s="315">
        <f>IFERROR(VLOOKUP(A38,'درآمد ناشی از فروش '!$A$9:$Q$39,9,0),0)</f>
        <v>0</v>
      </c>
      <c r="H38" s="315"/>
      <c r="I38" s="315">
        <f t="shared" si="2"/>
        <v>25281654505</v>
      </c>
      <c r="J38" s="320"/>
      <c r="K38" s="317">
        <f t="shared" si="0"/>
        <v>4.8252148128239629E-2</v>
      </c>
      <c r="L38" s="320"/>
      <c r="M38" s="315">
        <f>IFERROR(_xlfn.XLOOKUP(A38,'درآمد سود سهام '!$A$9:$A$28,'درآمد سود سهام '!$S$9:$S$28),0)</f>
        <v>0</v>
      </c>
      <c r="N38" s="320"/>
      <c r="O38" s="315">
        <f>IFERROR(VLOOKUP(A38,'درآمد ناشی از تغییر قیمت اوراق '!$A$9:$Q$34,17,0),0)</f>
        <v>-1112398361</v>
      </c>
      <c r="P38" s="315"/>
      <c r="Q38" s="315">
        <f>IFERROR(VLOOKUP(A38,'درآمد ناشی از فروش '!$A$9:$Q$39,17,0),0)</f>
        <v>0</v>
      </c>
      <c r="R38" s="320"/>
      <c r="S38" s="315">
        <f t="shared" si="1"/>
        <v>-1112398361</v>
      </c>
      <c r="T38" s="320"/>
      <c r="U38" s="317">
        <f>S38/'جمع درآمدها'!$J$5</f>
        <v>-1.3281851082919153E-3</v>
      </c>
      <c r="X38" s="303"/>
      <c r="Z38" s="302"/>
    </row>
    <row r="39" spans="1:26" s="304" customFormat="1" ht="42.75" x14ac:dyDescent="1.05">
      <c r="A39" s="314" t="s">
        <v>148</v>
      </c>
      <c r="B39" s="314"/>
      <c r="C39" s="315">
        <v>0</v>
      </c>
      <c r="D39" s="315"/>
      <c r="E39" s="315">
        <f>IFERROR(VLOOKUP('سرمایه‌گذاری در سهام '!A39,'درآمد ناشی از تغییر قیمت اوراق '!$A$9:$Q$34,9,0),0)</f>
        <v>-9021967965</v>
      </c>
      <c r="F39" s="315"/>
      <c r="G39" s="315">
        <f>IFERROR(VLOOKUP(A39,'درآمد ناشی از فروش '!$A$9:$Q$39,9,0),0)</f>
        <v>0</v>
      </c>
      <c r="H39" s="315"/>
      <c r="I39" s="315">
        <f>C39+E39+G39</f>
        <v>-9021967965</v>
      </c>
      <c r="J39" s="320"/>
      <c r="K39" s="317">
        <f>I39/W$10</f>
        <v>-1.7219179012564891E-2</v>
      </c>
      <c r="L39" s="320"/>
      <c r="M39" s="315">
        <f>IFERROR(_xlfn.XLOOKUP(A39,'درآمد سود سهام '!$A$9:$A$28,'درآمد سود سهام '!$S$9:$S$28),0)</f>
        <v>0</v>
      </c>
      <c r="N39" s="320"/>
      <c r="O39" s="315">
        <f>IFERROR(VLOOKUP(A39,'درآمد ناشی از تغییر قیمت اوراق '!$A$9:$Q$34,17,0),0)</f>
        <v>-7050258482</v>
      </c>
      <c r="P39" s="315"/>
      <c r="Q39" s="315">
        <f>IFERROR(VLOOKUP(A39,'درآمد ناشی از فروش '!$A$9:$Q$39,17,0),0)</f>
        <v>0</v>
      </c>
      <c r="R39" s="320"/>
      <c r="S39" s="315">
        <f t="shared" si="1"/>
        <v>-7050258482</v>
      </c>
      <c r="T39" s="320"/>
      <c r="U39" s="317">
        <f>S39/'جمع درآمدها'!$J$5</f>
        <v>-8.4178911563509273E-3</v>
      </c>
      <c r="X39" s="303"/>
      <c r="Z39" s="302"/>
    </row>
    <row r="40" spans="1:26" s="52" customFormat="1" ht="43.5" thickBot="1" x14ac:dyDescent="1.1000000000000001">
      <c r="C40" s="181">
        <f>SUM(C10:C39)</f>
        <v>11467410314</v>
      </c>
      <c r="D40" s="181">
        <f>SUM(D10:D34)</f>
        <v>0</v>
      </c>
      <c r="E40" s="181">
        <f>SUM(E10:E39)</f>
        <v>421286002033</v>
      </c>
      <c r="F40" s="181">
        <f>SUM(F10:F34)</f>
        <v>0</v>
      </c>
      <c r="G40" s="181">
        <f>SUM(G10:G39)</f>
        <v>85786584363</v>
      </c>
      <c r="H40" s="181">
        <f>SUM(H10:H34)</f>
        <v>0</v>
      </c>
      <c r="I40" s="181">
        <f>SUM(I10:I39)</f>
        <v>518539996710</v>
      </c>
      <c r="J40" s="22">
        <f>SUM(J10:J34)</f>
        <v>0</v>
      </c>
      <c r="K40" s="157">
        <f>SUM(K10:K39)</f>
        <v>0.98967687129493154</v>
      </c>
      <c r="L40" s="22">
        <f>SUM(L10:L34)</f>
        <v>0</v>
      </c>
      <c r="M40" s="22">
        <f>SUM(M10:M39)</f>
        <v>11467410314</v>
      </c>
      <c r="N40" s="22">
        <f>SUM(N10:N34)</f>
        <v>0</v>
      </c>
      <c r="O40" s="22">
        <f>SUM(O10:O39)</f>
        <v>695935848603</v>
      </c>
      <c r="P40" s="22">
        <f>SUM(P10:P34)</f>
        <v>0</v>
      </c>
      <c r="Q40" s="22">
        <f>SUM(Q10:Q39)</f>
        <v>121274644210</v>
      </c>
      <c r="R40" s="22">
        <f>SUM(R10:R34)</f>
        <v>0</v>
      </c>
      <c r="S40" s="22">
        <f>SUM(S10:S39)</f>
        <v>828677903127</v>
      </c>
      <c r="T40" s="50"/>
      <c r="U40" s="51">
        <f>SUM(U10:U39)</f>
        <v>0.98942760893177173</v>
      </c>
      <c r="X40"/>
    </row>
    <row r="41" spans="1:26" s="52" customFormat="1" ht="37.5" thickTop="1" x14ac:dyDescent="0.25">
      <c r="C41" s="182">
        <v>0</v>
      </c>
      <c r="D41" s="179"/>
      <c r="E41" s="179"/>
      <c r="F41" s="179"/>
      <c r="G41" s="179"/>
      <c r="H41" s="179"/>
      <c r="I41" s="179"/>
      <c r="X41"/>
    </row>
    <row r="42" spans="1:26" s="52" customFormat="1" ht="36.75" x14ac:dyDescent="0.25">
      <c r="C42" s="182"/>
      <c r="D42" s="179"/>
      <c r="E42" s="179"/>
      <c r="F42" s="179"/>
      <c r="G42" s="179"/>
      <c r="H42" s="179"/>
      <c r="I42" s="179"/>
      <c r="X42"/>
    </row>
    <row r="43" spans="1:26" s="52" customFormat="1" ht="36.75" x14ac:dyDescent="0.25">
      <c r="C43" s="182"/>
      <c r="D43" s="179"/>
      <c r="E43" s="179"/>
      <c r="F43" s="179"/>
      <c r="G43" s="179"/>
      <c r="H43" s="179"/>
      <c r="I43" s="179"/>
      <c r="X43"/>
    </row>
    <row r="44" spans="1:26" s="52" customFormat="1" ht="36.75" x14ac:dyDescent="0.25">
      <c r="C44" s="182"/>
      <c r="D44" s="179"/>
      <c r="E44" s="179"/>
      <c r="F44" s="179"/>
      <c r="G44" s="179"/>
      <c r="H44" s="179"/>
      <c r="I44" s="179"/>
      <c r="X44"/>
    </row>
    <row r="45" spans="1:26" s="52" customFormat="1" ht="36.75" x14ac:dyDescent="0.25">
      <c r="C45" s="182"/>
      <c r="D45" s="179"/>
      <c r="E45" s="193"/>
      <c r="F45" s="179"/>
      <c r="G45" s="179"/>
      <c r="H45" s="179"/>
      <c r="I45" s="179"/>
      <c r="X45"/>
    </row>
    <row r="46" spans="1:26" s="52" customFormat="1" ht="36.75" x14ac:dyDescent="0.25">
      <c r="C46" s="182"/>
      <c r="D46" s="179"/>
      <c r="E46" s="193"/>
      <c r="F46" s="179"/>
      <c r="G46" s="179"/>
      <c r="H46" s="179"/>
      <c r="I46" s="179"/>
      <c r="X46"/>
    </row>
    <row r="47" spans="1:26" s="52" customFormat="1" ht="36.75" x14ac:dyDescent="0.25">
      <c r="C47" s="182"/>
      <c r="D47" s="179"/>
      <c r="E47" s="179"/>
      <c r="F47" s="179"/>
      <c r="G47" s="179"/>
      <c r="H47" s="179"/>
      <c r="I47" s="179"/>
      <c r="X47"/>
    </row>
    <row r="48" spans="1:26" s="52" customFormat="1" ht="36.75" x14ac:dyDescent="0.25">
      <c r="C48" s="182"/>
      <c r="D48" s="179"/>
      <c r="E48" s="179"/>
      <c r="F48" s="179"/>
      <c r="G48" s="179"/>
      <c r="H48" s="179"/>
      <c r="I48" s="179"/>
      <c r="X48"/>
    </row>
    <row r="49" spans="1:24" s="52" customFormat="1" ht="36.75" x14ac:dyDescent="0.25">
      <c r="C49" s="182"/>
      <c r="D49" s="179"/>
      <c r="E49" s="179"/>
      <c r="F49" s="179"/>
      <c r="G49" s="179"/>
      <c r="H49" s="179"/>
      <c r="I49" s="179"/>
      <c r="X49"/>
    </row>
    <row r="50" spans="1:24" s="52" customFormat="1" ht="36.75" x14ac:dyDescent="0.25">
      <c r="C50" s="182"/>
      <c r="D50" s="179"/>
      <c r="E50" s="179"/>
      <c r="F50" s="179"/>
      <c r="G50" s="179"/>
      <c r="H50" s="179"/>
      <c r="I50" s="179"/>
      <c r="X50"/>
    </row>
    <row r="51" spans="1:24" s="52" customFormat="1" ht="42.75" x14ac:dyDescent="1.05">
      <c r="A51" s="123"/>
      <c r="C51" s="182"/>
      <c r="D51" s="179"/>
      <c r="E51" s="179"/>
      <c r="F51" s="179"/>
      <c r="G51" s="179"/>
      <c r="H51" s="179"/>
      <c r="I51" s="179"/>
      <c r="X51"/>
    </row>
    <row r="52" spans="1:24" s="52" customFormat="1" ht="36.75" x14ac:dyDescent="0.65">
      <c r="C52" s="182"/>
      <c r="D52" s="76"/>
      <c r="E52" s="76"/>
      <c r="F52" s="76"/>
      <c r="G52" s="76"/>
      <c r="H52" s="76"/>
      <c r="I52" s="76"/>
      <c r="J52" s="21"/>
      <c r="K52" s="47"/>
      <c r="L52" s="21"/>
      <c r="M52" s="21"/>
      <c r="N52" s="21"/>
      <c r="O52" s="21"/>
      <c r="P52" s="21"/>
      <c r="Q52" s="21"/>
      <c r="R52" s="21"/>
      <c r="S52" s="21"/>
      <c r="T52" s="21"/>
      <c r="U52" s="47"/>
      <c r="X52"/>
    </row>
    <row r="53" spans="1:24" s="52" customFormat="1" ht="36.75" x14ac:dyDescent="0.65">
      <c r="C53" s="182"/>
      <c r="D53" s="76"/>
      <c r="E53" s="76"/>
      <c r="F53" s="76"/>
      <c r="G53" s="76"/>
      <c r="H53" s="76"/>
      <c r="I53" s="76"/>
      <c r="J53" s="21"/>
      <c r="K53" s="47"/>
      <c r="L53" s="21"/>
      <c r="M53" s="21"/>
      <c r="N53" s="21"/>
      <c r="O53" s="21"/>
      <c r="P53" s="21"/>
      <c r="Q53" s="21"/>
      <c r="R53" s="21"/>
      <c r="S53" s="21"/>
      <c r="T53" s="21"/>
      <c r="U53" s="47"/>
      <c r="X53"/>
    </row>
    <row r="54" spans="1:24" s="52" customFormat="1" ht="42.75" x14ac:dyDescent="1.05">
      <c r="A54" s="123"/>
      <c r="C54" s="182"/>
      <c r="D54" s="76"/>
      <c r="E54" s="76"/>
      <c r="F54" s="76"/>
      <c r="G54" s="76"/>
      <c r="H54" s="76"/>
      <c r="I54" s="76"/>
      <c r="J54" s="21"/>
      <c r="K54" s="47"/>
      <c r="L54" s="21"/>
      <c r="M54" s="21"/>
      <c r="N54" s="21"/>
      <c r="O54" s="21"/>
      <c r="P54" s="21"/>
      <c r="Q54" s="21"/>
      <c r="R54" s="21"/>
      <c r="S54" s="21"/>
      <c r="T54" s="21"/>
      <c r="U54" s="47"/>
      <c r="X54"/>
    </row>
    <row r="55" spans="1:24" s="52" customFormat="1" ht="36.75" x14ac:dyDescent="0.65">
      <c r="C55" s="182"/>
      <c r="D55" s="76"/>
      <c r="E55" s="76"/>
      <c r="F55" s="76"/>
      <c r="G55" s="76"/>
      <c r="H55" s="76"/>
      <c r="I55" s="76"/>
      <c r="J55" s="21"/>
      <c r="K55" s="47"/>
      <c r="L55" s="21"/>
      <c r="M55" s="21"/>
      <c r="N55" s="21"/>
      <c r="O55" s="21"/>
      <c r="P55" s="21"/>
      <c r="Q55" s="21"/>
      <c r="R55" s="21"/>
      <c r="S55" s="21"/>
      <c r="T55" s="21"/>
      <c r="U55" s="47"/>
      <c r="X55"/>
    </row>
    <row r="56" spans="1:24" s="52" customFormat="1" ht="36.75" x14ac:dyDescent="0.65">
      <c r="C56" s="182"/>
      <c r="D56" s="76"/>
      <c r="E56" s="76"/>
      <c r="F56" s="76"/>
      <c r="G56" s="76"/>
      <c r="H56" s="76"/>
      <c r="I56" s="76"/>
      <c r="J56" s="21"/>
      <c r="K56" s="47"/>
      <c r="L56" s="21"/>
      <c r="M56" s="21"/>
      <c r="N56" s="21"/>
      <c r="O56" s="21"/>
      <c r="P56" s="21"/>
      <c r="Q56" s="21"/>
      <c r="R56" s="21"/>
      <c r="S56" s="21"/>
      <c r="T56" s="21"/>
      <c r="U56" s="47"/>
      <c r="X56"/>
    </row>
    <row r="57" spans="1:24" s="52" customFormat="1" ht="36.75" x14ac:dyDescent="0.65">
      <c r="C57" s="182"/>
      <c r="D57" s="76"/>
      <c r="E57" s="76"/>
      <c r="F57" s="76"/>
      <c r="G57" s="76"/>
      <c r="H57" s="76"/>
      <c r="I57" s="76"/>
      <c r="J57" s="21"/>
      <c r="K57" s="47"/>
      <c r="L57" s="21"/>
      <c r="M57" s="21"/>
      <c r="N57" s="21"/>
      <c r="O57" s="21"/>
      <c r="P57" s="21"/>
      <c r="Q57" s="21"/>
      <c r="R57" s="21"/>
      <c r="S57" s="21"/>
      <c r="T57" s="21"/>
      <c r="U57" s="47"/>
    </row>
    <row r="58" spans="1:24" ht="36.75" x14ac:dyDescent="0.65">
      <c r="A58" s="52"/>
      <c r="C58" s="182"/>
    </row>
    <row r="59" spans="1:24" x14ac:dyDescent="0.65">
      <c r="C59" s="182"/>
    </row>
    <row r="60" spans="1:24" x14ac:dyDescent="0.65">
      <c r="C60" s="182"/>
    </row>
    <row r="61" spans="1:24" x14ac:dyDescent="0.65">
      <c r="C61" s="182"/>
    </row>
    <row r="62" spans="1:24" x14ac:dyDescent="0.65">
      <c r="C62" s="182"/>
    </row>
    <row r="63" spans="1:24" x14ac:dyDescent="0.65">
      <c r="C63" s="182"/>
    </row>
    <row r="64" spans="1:24" x14ac:dyDescent="0.65">
      <c r="C64" s="182"/>
    </row>
    <row r="65" spans="3:3" x14ac:dyDescent="0.65">
      <c r="C65" s="182"/>
    </row>
    <row r="66" spans="3:3" x14ac:dyDescent="0.65">
      <c r="C66" s="182"/>
    </row>
    <row r="67" spans="3:3" x14ac:dyDescent="0.65">
      <c r="C67" s="182"/>
    </row>
    <row r="68" spans="3:3" x14ac:dyDescent="0.65">
      <c r="C68" s="183"/>
    </row>
  </sheetData>
  <sortState xmlns:xlrd2="http://schemas.microsoft.com/office/spreadsheetml/2017/richdata2" ref="X16:X56">
    <sortCondition descending="1" ref="X16:X56"/>
  </sortState>
  <mergeCells count="7">
    <mergeCell ref="A2:U2"/>
    <mergeCell ref="A3:U3"/>
    <mergeCell ref="A4:U4"/>
    <mergeCell ref="A8:A9"/>
    <mergeCell ref="M8:U8"/>
    <mergeCell ref="C8:K8"/>
    <mergeCell ref="A6:S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2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R42"/>
  <sheetViews>
    <sheetView rightToLeft="1" view="pageBreakPreview" zoomScale="60" zoomScaleNormal="100" workbookViewId="0">
      <selection activeCell="C9" sqref="C9"/>
    </sheetView>
  </sheetViews>
  <sheetFormatPr defaultColWidth="9.140625" defaultRowHeight="27.75" x14ac:dyDescent="0.65"/>
  <cols>
    <col min="1" max="1" width="42" style="24" bestFit="1" customWidth="1"/>
    <col min="2" max="2" width="1" style="24" customWidth="1"/>
    <col min="3" max="3" width="20.28515625" style="24" customWidth="1"/>
    <col min="4" max="4" width="1" style="24" customWidth="1"/>
    <col min="5" max="5" width="24" style="24" bestFit="1" customWidth="1"/>
    <col min="6" max="6" width="1" style="24" customWidth="1"/>
    <col min="7" max="7" width="21.28515625" style="24" bestFit="1" customWidth="1"/>
    <col min="8" max="8" width="1" style="24" customWidth="1"/>
    <col min="9" max="9" width="21.28515625" style="24" bestFit="1" customWidth="1"/>
    <col min="10" max="10" width="1" style="24" customWidth="1"/>
    <col min="11" max="11" width="20.7109375" style="24" customWidth="1"/>
    <col min="12" max="12" width="1" style="24" customWidth="1"/>
    <col min="13" max="13" width="24" style="24" bestFit="1" customWidth="1"/>
    <col min="14" max="14" width="1" style="24" customWidth="1"/>
    <col min="15" max="15" width="20.5703125" style="24" bestFit="1" customWidth="1"/>
    <col min="16" max="16" width="1" style="24" customWidth="1"/>
    <col min="17" max="17" width="20.5703125" style="24" bestFit="1" customWidth="1"/>
    <col min="18" max="18" width="1" style="24" customWidth="1"/>
    <col min="19" max="19" width="9.140625" style="24" customWidth="1"/>
    <col min="20" max="16384" width="9.140625" style="24"/>
  </cols>
  <sheetData>
    <row r="2" spans="1:18" ht="30" x14ac:dyDescent="0.65">
      <c r="A2" s="284" t="s">
        <v>51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</row>
    <row r="3" spans="1:18" ht="30" x14ac:dyDescent="0.65">
      <c r="A3" s="284" t="str">
        <f>'سرمایه‌گذاری در سهام '!A3:U3</f>
        <v>صورت وضعیت درآمدها</v>
      </c>
      <c r="B3" s="284"/>
      <c r="C3" s="284" t="s">
        <v>18</v>
      </c>
      <c r="D3" s="284" t="s">
        <v>18</v>
      </c>
      <c r="E3" s="284" t="s">
        <v>18</v>
      </c>
      <c r="F3" s="284" t="s">
        <v>18</v>
      </c>
      <c r="G3" s="284" t="s">
        <v>18</v>
      </c>
      <c r="H3" s="284"/>
      <c r="I3" s="284"/>
      <c r="J3" s="284"/>
      <c r="K3" s="284"/>
      <c r="L3" s="284"/>
      <c r="M3" s="284"/>
      <c r="N3" s="284"/>
      <c r="O3" s="284"/>
      <c r="P3" s="284"/>
      <c r="Q3" s="284"/>
    </row>
    <row r="4" spans="1:18" ht="30" x14ac:dyDescent="0.65">
      <c r="A4" s="284" t="str">
        <f>'سرمایه‌گذاری در سهام '!A4:U4</f>
        <v>برای ماه منتهی به 1404/02/31</v>
      </c>
      <c r="B4" s="284"/>
      <c r="C4" s="284">
        <f>'سرمایه‌گذاری در سهام '!A4:U4</f>
        <v>0</v>
      </c>
      <c r="D4" s="284" t="s">
        <v>46</v>
      </c>
      <c r="E4" s="284" t="s">
        <v>46</v>
      </c>
      <c r="F4" s="284" t="s">
        <v>46</v>
      </c>
      <c r="G4" s="284" t="s">
        <v>46</v>
      </c>
      <c r="H4" s="284"/>
      <c r="I4" s="284"/>
      <c r="J4" s="284"/>
      <c r="K4" s="284"/>
      <c r="L4" s="284"/>
      <c r="M4" s="284"/>
      <c r="N4" s="284"/>
      <c r="O4" s="284"/>
      <c r="P4" s="284"/>
      <c r="Q4" s="284"/>
    </row>
    <row r="5" spans="1:18" ht="30" x14ac:dyDescent="0.65"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18" ht="32.25" x14ac:dyDescent="0.65">
      <c r="A6" s="285" t="s">
        <v>62</v>
      </c>
      <c r="B6" s="285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</row>
    <row r="7" spans="1:18" ht="32.25" x14ac:dyDescent="0.6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8" ht="30" x14ac:dyDescent="0.65">
      <c r="A8" s="284" t="s">
        <v>22</v>
      </c>
      <c r="C8" s="284" t="str">
        <f>'درآمد ناشی از فروش '!C7</f>
        <v>طی اردیبهشت ماه</v>
      </c>
      <c r="D8" s="284" t="s">
        <v>20</v>
      </c>
      <c r="E8" s="284" t="s">
        <v>20</v>
      </c>
      <c r="F8" s="284" t="s">
        <v>20</v>
      </c>
      <c r="G8" s="284" t="s">
        <v>20</v>
      </c>
      <c r="H8" s="284" t="s">
        <v>20</v>
      </c>
      <c r="I8" s="284" t="s">
        <v>20</v>
      </c>
      <c r="K8" s="284" t="str">
        <f>'درآمد ناشی از فروش '!K7</f>
        <v>از ابتدای سال مالی تا پایان اردیبهشت ماه</v>
      </c>
      <c r="L8" s="284" t="s">
        <v>21</v>
      </c>
      <c r="M8" s="284" t="s">
        <v>21</v>
      </c>
      <c r="N8" s="284" t="s">
        <v>21</v>
      </c>
      <c r="O8" s="284" t="s">
        <v>21</v>
      </c>
      <c r="P8" s="284" t="s">
        <v>21</v>
      </c>
      <c r="Q8" s="284" t="s">
        <v>21</v>
      </c>
    </row>
    <row r="9" spans="1:18" ht="72.75" customHeight="1" thickBot="1" x14ac:dyDescent="0.7">
      <c r="A9" s="284" t="s">
        <v>22</v>
      </c>
      <c r="C9" s="27" t="s">
        <v>47</v>
      </c>
      <c r="D9" s="28"/>
      <c r="E9" s="27" t="s">
        <v>38</v>
      </c>
      <c r="F9" s="28"/>
      <c r="G9" s="27" t="s">
        <v>39</v>
      </c>
      <c r="H9" s="28"/>
      <c r="I9" s="27" t="s">
        <v>48</v>
      </c>
      <c r="J9" s="28"/>
      <c r="K9" s="27" t="s">
        <v>47</v>
      </c>
      <c r="L9" s="28"/>
      <c r="M9" s="27" t="s">
        <v>38</v>
      </c>
      <c r="N9" s="28"/>
      <c r="O9" s="27" t="s">
        <v>39</v>
      </c>
      <c r="P9" s="28"/>
      <c r="Q9" s="27" t="s">
        <v>48</v>
      </c>
    </row>
    <row r="10" spans="1:18" ht="30" customHeight="1" x14ac:dyDescent="0.75">
      <c r="A10" s="2"/>
      <c r="B10" s="1"/>
      <c r="C10" s="21">
        <v>0</v>
      </c>
      <c r="D10" s="5"/>
      <c r="E10" s="21">
        <v>0</v>
      </c>
      <c r="F10" s="21"/>
      <c r="G10" s="21">
        <v>0</v>
      </c>
      <c r="H10" s="21"/>
      <c r="I10" s="21">
        <f>C10+E10+G10</f>
        <v>0</v>
      </c>
      <c r="J10" s="21"/>
      <c r="K10" s="21">
        <v>0</v>
      </c>
      <c r="L10" s="21"/>
      <c r="M10" s="21">
        <v>0</v>
      </c>
      <c r="N10" s="21"/>
      <c r="O10" s="21">
        <v>0</v>
      </c>
      <c r="P10" s="21"/>
      <c r="Q10" s="21">
        <v>0</v>
      </c>
    </row>
    <row r="11" spans="1:18" ht="43.5" thickBot="1" x14ac:dyDescent="1.1000000000000001">
      <c r="C11" s="29">
        <f t="shared" ref="C11:P11" si="0">SUM(C10:C10)</f>
        <v>0</v>
      </c>
      <c r="D11" s="22">
        <f t="shared" si="0"/>
        <v>0</v>
      </c>
      <c r="E11" s="29">
        <f t="shared" si="0"/>
        <v>0</v>
      </c>
      <c r="F11" s="29">
        <f t="shared" si="0"/>
        <v>0</v>
      </c>
      <c r="G11" s="29">
        <f t="shared" si="0"/>
        <v>0</v>
      </c>
      <c r="H11" s="29">
        <f t="shared" si="0"/>
        <v>0</v>
      </c>
      <c r="I11" s="29">
        <f t="shared" si="0"/>
        <v>0</v>
      </c>
      <c r="J11" s="29">
        <f t="shared" si="0"/>
        <v>0</v>
      </c>
      <c r="K11" s="29">
        <f t="shared" si="0"/>
        <v>0</v>
      </c>
      <c r="L11" s="29">
        <f t="shared" si="0"/>
        <v>0</v>
      </c>
      <c r="M11" s="29">
        <f t="shared" si="0"/>
        <v>0</v>
      </c>
      <c r="N11" s="29">
        <f t="shared" si="0"/>
        <v>0</v>
      </c>
      <c r="O11" s="29">
        <f t="shared" si="0"/>
        <v>0</v>
      </c>
      <c r="P11" s="29">
        <f t="shared" si="0"/>
        <v>0</v>
      </c>
      <c r="Q11" s="29">
        <f>SUM(Q10:Q10)</f>
        <v>0</v>
      </c>
      <c r="R11" s="30">
        <f t="shared" ref="R11" si="1">SUM(R10:R10)</f>
        <v>0</v>
      </c>
    </row>
    <row r="12" spans="1:18" ht="28.5" thickTop="1" x14ac:dyDescent="0.65"/>
    <row r="13" spans="1:18" x14ac:dyDescent="0.65">
      <c r="M13" s="31"/>
    </row>
    <row r="14" spans="1:18" x14ac:dyDescent="0.65">
      <c r="M14" s="31"/>
    </row>
    <row r="15" spans="1:18" x14ac:dyDescent="0.65">
      <c r="M15" s="31"/>
    </row>
    <row r="16" spans="1:18" x14ac:dyDescent="0.65">
      <c r="M16" s="31"/>
    </row>
    <row r="17" spans="13:13" x14ac:dyDescent="0.65">
      <c r="M17" s="31"/>
    </row>
    <row r="18" spans="13:13" x14ac:dyDescent="0.65">
      <c r="M18" s="31"/>
    </row>
    <row r="19" spans="13:13" x14ac:dyDescent="0.65">
      <c r="M19" s="31"/>
    </row>
    <row r="20" spans="13:13" x14ac:dyDescent="0.65">
      <c r="M20" s="31"/>
    </row>
    <row r="21" spans="13:13" x14ac:dyDescent="0.65">
      <c r="M21" s="31"/>
    </row>
    <row r="22" spans="13:13" x14ac:dyDescent="0.65">
      <c r="M22" s="31"/>
    </row>
    <row r="23" spans="13:13" x14ac:dyDescent="0.65">
      <c r="M23" s="31"/>
    </row>
    <row r="24" spans="13:13" x14ac:dyDescent="0.65">
      <c r="M24" s="31"/>
    </row>
    <row r="25" spans="13:13" x14ac:dyDescent="0.65">
      <c r="M25" s="31"/>
    </row>
    <row r="26" spans="13:13" x14ac:dyDescent="0.65">
      <c r="M26" s="31"/>
    </row>
    <row r="27" spans="13:13" x14ac:dyDescent="0.65">
      <c r="M27" s="31"/>
    </row>
    <row r="28" spans="13:13" x14ac:dyDescent="0.65">
      <c r="M28" s="31"/>
    </row>
    <row r="29" spans="13:13" x14ac:dyDescent="0.65">
      <c r="M29" s="31"/>
    </row>
    <row r="30" spans="13:13" x14ac:dyDescent="0.65">
      <c r="M30" s="31"/>
    </row>
    <row r="31" spans="13:13" x14ac:dyDescent="0.65">
      <c r="M31" s="31"/>
    </row>
    <row r="32" spans="13:13" x14ac:dyDescent="0.65">
      <c r="M32" s="31"/>
    </row>
    <row r="33" spans="13:13" x14ac:dyDescent="0.65">
      <c r="M33" s="31"/>
    </row>
    <row r="34" spans="13:13" x14ac:dyDescent="0.65">
      <c r="M34" s="31"/>
    </row>
    <row r="35" spans="13:13" x14ac:dyDescent="0.65">
      <c r="M35" s="31"/>
    </row>
    <row r="36" spans="13:13" x14ac:dyDescent="0.65">
      <c r="M36" s="31"/>
    </row>
    <row r="37" spans="13:13" x14ac:dyDescent="0.65">
      <c r="M37" s="31"/>
    </row>
    <row r="38" spans="13:13" x14ac:dyDescent="0.65">
      <c r="M38" s="31"/>
    </row>
    <row r="39" spans="13:13" x14ac:dyDescent="0.65">
      <c r="M39" s="31"/>
    </row>
    <row r="40" spans="13:13" x14ac:dyDescent="0.65">
      <c r="M40" s="31"/>
    </row>
    <row r="41" spans="13:13" x14ac:dyDescent="0.65">
      <c r="M41" s="31"/>
    </row>
    <row r="42" spans="13:13" x14ac:dyDescent="0.65">
      <c r="M42" s="31"/>
    </row>
  </sheetData>
  <mergeCells count="7">
    <mergeCell ref="A2:Q2"/>
    <mergeCell ref="A3:Q3"/>
    <mergeCell ref="A4:Q4"/>
    <mergeCell ref="A8:A9"/>
    <mergeCell ref="C8:I8"/>
    <mergeCell ref="K8:Q8"/>
    <mergeCell ref="A6:Q6"/>
  </mergeCells>
  <pageMargins left="0.7" right="0.7" top="0.75" bottom="0.75" header="0.3" footer="0.3"/>
  <pageSetup paperSize="9" scale="5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O42"/>
  <sheetViews>
    <sheetView rightToLeft="1" view="pageBreakPreview" zoomScale="85" zoomScaleNormal="100" zoomScaleSheetLayoutView="85" workbookViewId="0">
      <selection activeCell="C10" sqref="C10:G15"/>
    </sheetView>
  </sheetViews>
  <sheetFormatPr defaultColWidth="9.140625" defaultRowHeight="22.5" x14ac:dyDescent="0.55000000000000004"/>
  <cols>
    <col min="1" max="1" width="26.140625" style="104" bestFit="1" customWidth="1"/>
    <col min="2" max="2" width="1" style="104" customWidth="1"/>
    <col min="3" max="3" width="32.5703125" style="104" bestFit="1" customWidth="1"/>
    <col min="4" max="4" width="1" style="104" customWidth="1"/>
    <col min="5" max="5" width="15.42578125" style="106" bestFit="1" customWidth="1"/>
    <col min="6" max="6" width="1" style="104" customWidth="1"/>
    <col min="7" max="7" width="32.5703125" style="104" bestFit="1" customWidth="1"/>
    <col min="8" max="8" width="1" style="104" customWidth="1"/>
    <col min="9" max="9" width="13.5703125" style="106" bestFit="1" customWidth="1"/>
    <col min="10" max="10" width="1" style="104" customWidth="1"/>
    <col min="11" max="11" width="9.140625" style="104" customWidth="1"/>
    <col min="12" max="12" width="12.28515625" style="104" bestFit="1" customWidth="1"/>
    <col min="13" max="13" width="9.140625" style="104"/>
    <col min="14" max="14" width="16" style="104" customWidth="1"/>
    <col min="15" max="16384" width="9.140625" style="104"/>
  </cols>
  <sheetData>
    <row r="2" spans="1:15" ht="24" x14ac:dyDescent="0.55000000000000004">
      <c r="A2" s="286" t="s">
        <v>51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</row>
    <row r="3" spans="1:15" ht="24" x14ac:dyDescent="0.55000000000000004">
      <c r="A3" s="286" t="str">
        <f>'سرمایه‌گذاری در اوراق بهادار '!A3:Q3</f>
        <v>صورت وضعیت درآمدها</v>
      </c>
      <c r="B3" s="286" t="s">
        <v>18</v>
      </c>
      <c r="C3" s="286" t="s">
        <v>18</v>
      </c>
      <c r="D3" s="286" t="s">
        <v>18</v>
      </c>
      <c r="E3" s="286"/>
      <c r="F3" s="286"/>
      <c r="G3" s="286"/>
      <c r="H3" s="286"/>
      <c r="I3" s="286"/>
      <c r="J3" s="286"/>
      <c r="K3" s="286"/>
    </row>
    <row r="4" spans="1:15" ht="26.25" x14ac:dyDescent="0.6">
      <c r="A4" s="274" t="str">
        <f>'سرمایه‌گذاری در اوراق بهادار '!A4:Q4</f>
        <v>برای ماه منتهی به 1404/02/31</v>
      </c>
      <c r="B4" s="274" t="s">
        <v>70</v>
      </c>
      <c r="C4" s="274" t="s">
        <v>0</v>
      </c>
      <c r="D4" s="274" t="s">
        <v>0</v>
      </c>
      <c r="E4" s="274"/>
      <c r="F4" s="274"/>
      <c r="G4" s="274"/>
      <c r="H4" s="274"/>
      <c r="I4" s="274"/>
      <c r="J4" s="274"/>
      <c r="K4" s="274"/>
      <c r="L4" s="23"/>
    </row>
    <row r="5" spans="1:15" ht="24" x14ac:dyDescent="0.55000000000000004">
      <c r="B5" s="105"/>
      <c r="C5" s="105"/>
      <c r="D5" s="105"/>
      <c r="E5" s="105"/>
      <c r="F5" s="105"/>
      <c r="G5" s="105"/>
    </row>
    <row r="6" spans="1:15" ht="28.5" x14ac:dyDescent="0.55000000000000004">
      <c r="A6" s="278" t="s">
        <v>61</v>
      </c>
      <c r="B6" s="278"/>
      <c r="C6" s="278"/>
      <c r="D6" s="278"/>
      <c r="E6" s="278"/>
      <c r="F6" s="278"/>
      <c r="G6" s="278"/>
      <c r="H6" s="278"/>
      <c r="I6" s="278"/>
      <c r="J6" s="278"/>
    </row>
    <row r="7" spans="1:15" ht="28.5" x14ac:dyDescent="0.55000000000000004">
      <c r="A7" s="72"/>
      <c r="B7" s="72"/>
      <c r="C7" s="72"/>
      <c r="D7" s="72"/>
      <c r="E7" s="107"/>
      <c r="F7" s="72"/>
      <c r="G7" s="72"/>
      <c r="H7" s="72"/>
      <c r="I7" s="107"/>
      <c r="J7" s="72"/>
    </row>
    <row r="8" spans="1:15" ht="24.75" thickBot="1" x14ac:dyDescent="0.6">
      <c r="A8" s="287" t="s">
        <v>41</v>
      </c>
      <c r="B8" s="287" t="s">
        <v>41</v>
      </c>
      <c r="C8" s="287" t="str">
        <f>'درآمد ناشی از فروش '!C7</f>
        <v>طی اردیبهشت ماه</v>
      </c>
      <c r="D8" s="287" t="s">
        <v>20</v>
      </c>
      <c r="E8" s="287" t="s">
        <v>20</v>
      </c>
      <c r="G8" s="287" t="str">
        <f>'درآمد ناشی از فروش '!K7</f>
        <v>از ابتدای سال مالی تا پایان اردیبهشت ماه</v>
      </c>
      <c r="H8" s="287" t="s">
        <v>21</v>
      </c>
      <c r="I8" s="287" t="s">
        <v>21</v>
      </c>
    </row>
    <row r="9" spans="1:15" ht="32.25" thickBot="1" x14ac:dyDescent="0.6">
      <c r="A9" s="108" t="s">
        <v>42</v>
      </c>
      <c r="C9" s="108" t="s">
        <v>43</v>
      </c>
      <c r="E9" s="109" t="s">
        <v>44</v>
      </c>
      <c r="G9" s="108" t="s">
        <v>43</v>
      </c>
      <c r="I9" s="109" t="s">
        <v>44</v>
      </c>
      <c r="L9" s="122"/>
      <c r="M9" s="122"/>
      <c r="N9" s="122"/>
      <c r="O9" s="122"/>
    </row>
    <row r="10" spans="1:15" ht="24.75" x14ac:dyDescent="0.6">
      <c r="A10" s="71" t="s">
        <v>49</v>
      </c>
      <c r="B10" s="71"/>
      <c r="C10" s="321">
        <v>70873675</v>
      </c>
      <c r="D10" s="322"/>
      <c r="E10" s="111">
        <f>C10/$C$16</f>
        <v>0.99171279214341135</v>
      </c>
      <c r="F10" s="322"/>
      <c r="G10" s="323">
        <v>74077480</v>
      </c>
      <c r="H10" s="110"/>
      <c r="I10" s="111">
        <f>G10/$G$16</f>
        <v>0.98501715075851959</v>
      </c>
      <c r="K10" s="112"/>
      <c r="L10" s="122"/>
      <c r="M10" s="122"/>
      <c r="N10" s="122"/>
      <c r="O10" s="122"/>
    </row>
    <row r="11" spans="1:15" ht="24.75" x14ac:dyDescent="0.6">
      <c r="A11" s="71" t="s">
        <v>75</v>
      </c>
      <c r="B11" s="71"/>
      <c r="C11" s="321">
        <v>535998</v>
      </c>
      <c r="D11" s="322"/>
      <c r="E11" s="111">
        <f>C11/$C$16</f>
        <v>7.5000495340940649E-3</v>
      </c>
      <c r="F11" s="322"/>
      <c r="G11" s="321">
        <v>1052785</v>
      </c>
      <c r="H11" s="110"/>
      <c r="I11" s="111">
        <f t="shared" ref="I11:I14" si="0">G11/$G$16</f>
        <v>1.3999008619911315E-2</v>
      </c>
      <c r="K11" s="112"/>
      <c r="L11" s="122"/>
      <c r="M11" s="122"/>
      <c r="N11" s="122"/>
      <c r="O11" s="122"/>
    </row>
    <row r="12" spans="1:15" ht="24.75" x14ac:dyDescent="0.6">
      <c r="A12" s="71" t="s">
        <v>82</v>
      </c>
      <c r="B12" s="71"/>
      <c r="C12" s="321">
        <v>2235</v>
      </c>
      <c r="D12" s="322"/>
      <c r="E12" s="111">
        <f>C12/$C$16</f>
        <v>3.1273644134306911E-5</v>
      </c>
      <c r="F12" s="322"/>
      <c r="G12" s="321">
        <v>6434</v>
      </c>
      <c r="H12" s="110"/>
      <c r="I12" s="111">
        <f t="shared" si="0"/>
        <v>8.555367093994443E-5</v>
      </c>
      <c r="K12" s="112"/>
      <c r="L12" s="122"/>
      <c r="M12" s="122"/>
      <c r="N12" s="122"/>
      <c r="O12" s="122"/>
    </row>
    <row r="13" spans="1:15" ht="24.75" x14ac:dyDescent="0.6">
      <c r="A13" s="71" t="s">
        <v>83</v>
      </c>
      <c r="B13" s="71"/>
      <c r="C13" s="321">
        <v>0</v>
      </c>
      <c r="D13" s="322"/>
      <c r="E13" s="111">
        <f>C13/$C$16</f>
        <v>0</v>
      </c>
      <c r="F13" s="322"/>
      <c r="G13" s="321">
        <v>4792</v>
      </c>
      <c r="H13" s="110"/>
      <c r="I13" s="111">
        <f t="shared" si="0"/>
        <v>6.3719799680480842E-5</v>
      </c>
      <c r="K13" s="112"/>
      <c r="L13" s="122"/>
      <c r="M13" s="122"/>
      <c r="N13" s="122"/>
      <c r="O13" s="122"/>
    </row>
    <row r="14" spans="1:15" ht="24.75" x14ac:dyDescent="0.6">
      <c r="A14" s="71" t="s">
        <v>101</v>
      </c>
      <c r="B14" s="71"/>
      <c r="C14" s="321">
        <v>11214</v>
      </c>
      <c r="D14" s="322"/>
      <c r="E14" s="111">
        <f>C14/$C$16</f>
        <v>1.5691393526716675E-4</v>
      </c>
      <c r="F14" s="322"/>
      <c r="G14" s="324">
        <v>19957</v>
      </c>
      <c r="H14" s="110"/>
      <c r="I14" s="111">
        <f t="shared" si="0"/>
        <v>2.6537062650737816E-4</v>
      </c>
      <c r="K14" s="112"/>
      <c r="L14" s="122"/>
      <c r="M14" s="122"/>
      <c r="N14" s="122"/>
      <c r="O14" s="122"/>
    </row>
    <row r="15" spans="1:15" ht="24.75" x14ac:dyDescent="0.6">
      <c r="A15" s="71" t="s">
        <v>165</v>
      </c>
      <c r="B15" s="71"/>
      <c r="C15" s="321">
        <v>42806</v>
      </c>
      <c r="D15" s="322"/>
      <c r="E15" s="111"/>
      <c r="F15" s="322"/>
      <c r="G15" s="325">
        <v>42806</v>
      </c>
      <c r="H15" s="110"/>
      <c r="I15" s="111"/>
      <c r="K15" s="112"/>
      <c r="L15" s="122"/>
      <c r="M15" s="122"/>
      <c r="N15" s="122"/>
      <c r="O15" s="122"/>
    </row>
    <row r="16" spans="1:15" s="23" customFormat="1" ht="36.75" customHeight="1" thickBot="1" x14ac:dyDescent="0.65">
      <c r="C16" s="238">
        <f>SUM(C10:C15)</f>
        <v>71465928</v>
      </c>
      <c r="D16" s="110">
        <f>SUM(D10:D12)</f>
        <v>0</v>
      </c>
      <c r="E16" s="113">
        <f>SUM(E10:E14)</f>
        <v>0.99940102925690699</v>
      </c>
      <c r="F16" s="110">
        <f t="shared" ref="F16:J16" si="1">SUM(F10:F12)</f>
        <v>0</v>
      </c>
      <c r="G16" s="238">
        <f>SUM(G10:G15)</f>
        <v>75204254</v>
      </c>
      <c r="H16" s="110">
        <f t="shared" si="1"/>
        <v>0</v>
      </c>
      <c r="I16" s="113">
        <f>SUM(I10:I14)</f>
        <v>0.99943080347555868</v>
      </c>
      <c r="J16" s="23">
        <f t="shared" si="1"/>
        <v>0</v>
      </c>
      <c r="K16" s="70"/>
      <c r="L16" s="122"/>
      <c r="M16" s="122"/>
      <c r="N16" s="122"/>
      <c r="O16" s="122"/>
    </row>
    <row r="17" spans="3:11" ht="23.25" thickTop="1" x14ac:dyDescent="0.55000000000000004">
      <c r="C17" s="114"/>
      <c r="E17" s="104"/>
      <c r="G17" s="114"/>
      <c r="I17" s="104"/>
    </row>
    <row r="18" spans="3:11" x14ac:dyDescent="0.55000000000000004">
      <c r="E18" s="104"/>
      <c r="I18" s="104"/>
    </row>
    <row r="19" spans="3:11" x14ac:dyDescent="0.55000000000000004">
      <c r="E19" s="104"/>
      <c r="I19" s="104"/>
    </row>
    <row r="20" spans="3:11" x14ac:dyDescent="0.55000000000000004">
      <c r="E20" s="104"/>
      <c r="I20" s="104"/>
    </row>
    <row r="21" spans="3:11" x14ac:dyDescent="0.55000000000000004">
      <c r="E21" s="104"/>
      <c r="I21" s="104"/>
    </row>
    <row r="22" spans="3:11" x14ac:dyDescent="0.55000000000000004">
      <c r="E22" s="104"/>
      <c r="I22" s="104"/>
    </row>
    <row r="23" spans="3:11" x14ac:dyDescent="0.55000000000000004">
      <c r="E23" s="104"/>
      <c r="I23" s="104"/>
    </row>
    <row r="24" spans="3:11" x14ac:dyDescent="0.55000000000000004">
      <c r="E24" s="104"/>
      <c r="I24" s="104"/>
    </row>
    <row r="25" spans="3:11" ht="24.75" x14ac:dyDescent="0.6">
      <c r="C25" s="145"/>
      <c r="G25" s="145"/>
      <c r="K25" s="115"/>
    </row>
    <row r="26" spans="3:11" ht="24.75" x14ac:dyDescent="0.6">
      <c r="C26" s="145"/>
      <c r="G26" s="145"/>
      <c r="K26" s="115"/>
    </row>
    <row r="27" spans="3:11" ht="24.75" x14ac:dyDescent="0.6">
      <c r="C27" s="145"/>
      <c r="G27" s="145"/>
      <c r="K27" s="115"/>
    </row>
    <row r="28" spans="3:11" ht="24.75" x14ac:dyDescent="0.6">
      <c r="C28" s="145"/>
      <c r="K28" s="115"/>
    </row>
    <row r="29" spans="3:11" x14ac:dyDescent="0.55000000000000004">
      <c r="C29" s="112"/>
      <c r="G29" s="112"/>
      <c r="K29" s="115"/>
    </row>
    <row r="30" spans="3:11" x14ac:dyDescent="0.55000000000000004">
      <c r="C30" s="114"/>
      <c r="G30" s="114"/>
      <c r="K30" s="115"/>
    </row>
    <row r="31" spans="3:11" x14ac:dyDescent="0.55000000000000004">
      <c r="K31" s="115"/>
    </row>
    <row r="32" spans="3:11" x14ac:dyDescent="0.55000000000000004">
      <c r="K32" s="115"/>
    </row>
    <row r="33" spans="11:11" x14ac:dyDescent="0.55000000000000004">
      <c r="K33" s="115"/>
    </row>
    <row r="34" spans="11:11" x14ac:dyDescent="0.55000000000000004">
      <c r="K34" s="115"/>
    </row>
    <row r="35" spans="11:11" x14ac:dyDescent="0.55000000000000004">
      <c r="K35" s="115"/>
    </row>
    <row r="36" spans="11:11" x14ac:dyDescent="0.55000000000000004">
      <c r="K36" s="115"/>
    </row>
    <row r="37" spans="11:11" x14ac:dyDescent="0.55000000000000004">
      <c r="K37" s="115"/>
    </row>
    <row r="38" spans="11:11" x14ac:dyDescent="0.55000000000000004">
      <c r="K38" s="115"/>
    </row>
    <row r="39" spans="11:11" x14ac:dyDescent="0.55000000000000004">
      <c r="K39" s="115"/>
    </row>
    <row r="40" spans="11:11" x14ac:dyDescent="0.55000000000000004">
      <c r="K40" s="115"/>
    </row>
    <row r="41" spans="11:11" x14ac:dyDescent="0.55000000000000004">
      <c r="K41" s="115"/>
    </row>
    <row r="42" spans="11:11" x14ac:dyDescent="0.55000000000000004">
      <c r="K42" s="115"/>
    </row>
  </sheetData>
  <mergeCells count="7">
    <mergeCell ref="A2:K2"/>
    <mergeCell ref="A3:K3"/>
    <mergeCell ref="A4:K4"/>
    <mergeCell ref="G8:I8"/>
    <mergeCell ref="A8:B8"/>
    <mergeCell ref="C8:E8"/>
    <mergeCell ref="A6:J6"/>
  </mergeCells>
  <pageMargins left="0.7" right="0.7" top="0.75" bottom="0.75" header="0.3" footer="0.3"/>
  <pageSetup paperSize="9" scale="6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M42"/>
  <sheetViews>
    <sheetView rightToLeft="1" view="pageBreakPreview" zoomScaleNormal="100" zoomScaleSheetLayoutView="100" workbookViewId="0">
      <selection activeCell="C10" sqref="C10:E11"/>
    </sheetView>
  </sheetViews>
  <sheetFormatPr defaultColWidth="12.140625" defaultRowHeight="22.5" x14ac:dyDescent="0.55000000000000004"/>
  <cols>
    <col min="1" max="1" width="42.42578125" style="104" bestFit="1" customWidth="1"/>
    <col min="2" max="2" width="0.5703125" style="104" customWidth="1"/>
    <col min="3" max="3" width="23.42578125" style="104" bestFit="1" customWidth="1"/>
    <col min="4" max="4" width="0.7109375" style="104" customWidth="1"/>
    <col min="5" max="5" width="43.7109375" style="104" customWidth="1"/>
    <col min="6" max="6" width="16" style="104" bestFit="1" customWidth="1"/>
    <col min="7" max="7" width="16.85546875" style="104" bestFit="1" customWidth="1"/>
    <col min="8" max="8" width="18" style="247" bestFit="1" customWidth="1"/>
    <col min="9" max="16384" width="12.140625" style="104"/>
  </cols>
  <sheetData>
    <row r="2" spans="1:13" ht="24" x14ac:dyDescent="0.55000000000000004">
      <c r="A2" s="286" t="s">
        <v>51</v>
      </c>
      <c r="B2" s="286"/>
      <c r="C2" s="286"/>
      <c r="D2" s="286"/>
      <c r="E2" s="286"/>
    </row>
    <row r="3" spans="1:13" ht="24" x14ac:dyDescent="0.55000000000000004">
      <c r="A3" s="286" t="s">
        <v>18</v>
      </c>
      <c r="B3" s="286" t="s">
        <v>18</v>
      </c>
      <c r="C3" s="286" t="s">
        <v>18</v>
      </c>
      <c r="D3" s="286" t="s">
        <v>18</v>
      </c>
      <c r="E3" s="286"/>
    </row>
    <row r="4" spans="1:13" ht="24" x14ac:dyDescent="0.55000000000000004">
      <c r="A4" s="286" t="str">
        <f>'درآمد سپرده بانکی '!A4:K4</f>
        <v>برای ماه منتهی به 1404/02/31</v>
      </c>
      <c r="B4" s="286" t="s">
        <v>0</v>
      </c>
      <c r="C4" s="286" t="s">
        <v>0</v>
      </c>
      <c r="D4" s="286" t="s">
        <v>0</v>
      </c>
      <c r="E4" s="286"/>
    </row>
    <row r="5" spans="1:13" ht="24" x14ac:dyDescent="0.55000000000000004">
      <c r="A5" s="105"/>
      <c r="B5" s="105"/>
      <c r="C5" s="105"/>
      <c r="D5" s="105"/>
      <c r="E5" s="105"/>
    </row>
    <row r="6" spans="1:13" ht="28.5" x14ac:dyDescent="0.55000000000000004">
      <c r="A6" s="278" t="s">
        <v>63</v>
      </c>
      <c r="B6" s="278"/>
      <c r="C6" s="278"/>
      <c r="D6" s="278"/>
      <c r="E6" s="278"/>
    </row>
    <row r="7" spans="1:13" ht="28.5" x14ac:dyDescent="0.55000000000000004">
      <c r="A7" s="72"/>
      <c r="B7" s="72"/>
      <c r="C7" s="72"/>
      <c r="D7" s="72"/>
      <c r="E7" s="72"/>
    </row>
    <row r="8" spans="1:13" ht="24.75" thickBot="1" x14ac:dyDescent="0.6">
      <c r="A8" s="286" t="s">
        <v>45</v>
      </c>
      <c r="C8" s="209" t="str">
        <f>'درآمد ناشی از فروش '!C7</f>
        <v>طی اردیبهشت ماه</v>
      </c>
      <c r="E8" s="210" t="str">
        <f>'درآمد ناشی از فروش '!K7</f>
        <v>از ابتدای سال مالی تا پایان اردیبهشت ماه</v>
      </c>
      <c r="G8" s="69"/>
    </row>
    <row r="9" spans="1:13" ht="24.75" thickBot="1" x14ac:dyDescent="0.6">
      <c r="A9" s="287" t="s">
        <v>45</v>
      </c>
      <c r="C9" s="209" t="s">
        <v>15</v>
      </c>
      <c r="E9" s="209" t="s">
        <v>15</v>
      </c>
    </row>
    <row r="10" spans="1:13" ht="24" x14ac:dyDescent="0.6">
      <c r="A10" s="116" t="s">
        <v>50</v>
      </c>
      <c r="C10" s="326">
        <v>913225859</v>
      </c>
      <c r="D10" s="327"/>
      <c r="E10" s="323">
        <v>1789868390</v>
      </c>
      <c r="F10" s="112"/>
      <c r="G10" s="112"/>
      <c r="I10" s="112"/>
    </row>
    <row r="11" spans="1:13" ht="24" x14ac:dyDescent="0.6">
      <c r="A11" s="116" t="s">
        <v>74</v>
      </c>
      <c r="C11" s="328">
        <v>339623099</v>
      </c>
      <c r="D11" s="327"/>
      <c r="E11" s="329">
        <v>549803512</v>
      </c>
      <c r="F11" s="112"/>
      <c r="G11" s="112"/>
      <c r="I11" s="112"/>
    </row>
    <row r="12" spans="1:13" ht="27" thickBot="1" x14ac:dyDescent="0.7">
      <c r="A12" s="116" t="s">
        <v>26</v>
      </c>
      <c r="C12" s="239">
        <f>SUM(C10:C11)</f>
        <v>1252848958</v>
      </c>
      <c r="D12" s="23"/>
      <c r="E12" s="240">
        <f>SUM(E10:E11)</f>
        <v>2339671902</v>
      </c>
    </row>
    <row r="13" spans="1:13" ht="23.25" thickTop="1" x14ac:dyDescent="0.55000000000000004">
      <c r="M13" s="115"/>
    </row>
    <row r="14" spans="1:13" x14ac:dyDescent="0.55000000000000004">
      <c r="A14" s="148"/>
      <c r="B14"/>
      <c r="C14"/>
      <c r="E14" s="112"/>
    </row>
    <row r="15" spans="1:13" x14ac:dyDescent="0.55000000000000004">
      <c r="A15" s="148"/>
      <c r="B15"/>
      <c r="C15"/>
      <c r="E15" s="114"/>
    </row>
    <row r="16" spans="1:13" x14ac:dyDescent="0.55000000000000004">
      <c r="A16"/>
      <c r="B16"/>
      <c r="C16"/>
    </row>
    <row r="17" spans="1:13" x14ac:dyDescent="0.55000000000000004">
      <c r="A17"/>
      <c r="B17"/>
      <c r="C17"/>
    </row>
    <row r="18" spans="1:13" x14ac:dyDescent="0.55000000000000004">
      <c r="A18"/>
      <c r="B18"/>
      <c r="C18"/>
    </row>
    <row r="19" spans="1:13" x14ac:dyDescent="0.55000000000000004">
      <c r="A19"/>
      <c r="B19"/>
      <c r="C19"/>
    </row>
    <row r="20" spans="1:13" x14ac:dyDescent="0.55000000000000004">
      <c r="A20"/>
      <c r="B20"/>
      <c r="C20" s="148"/>
      <c r="D20"/>
      <c r="E20" s="148"/>
      <c r="F20"/>
      <c r="G20"/>
      <c r="H20" s="245"/>
      <c r="M20" s="115"/>
    </row>
    <row r="21" spans="1:13" x14ac:dyDescent="0.55000000000000004">
      <c r="A21"/>
      <c r="B21"/>
      <c r="C21" s="150"/>
      <c r="D21"/>
      <c r="E21" s="150"/>
      <c r="F21"/>
      <c r="G21"/>
      <c r="H21" s="245"/>
      <c r="M21" s="115"/>
    </row>
    <row r="22" spans="1:13" x14ac:dyDescent="0.55000000000000004">
      <c r="A22"/>
      <c r="B22"/>
      <c r="C22"/>
      <c r="D22"/>
      <c r="E22"/>
      <c r="F22"/>
      <c r="G22"/>
      <c r="H22" s="245"/>
      <c r="M22" s="115"/>
    </row>
    <row r="23" spans="1:13" x14ac:dyDescent="0.55000000000000004">
      <c r="A23"/>
      <c r="B23"/>
      <c r="C23"/>
      <c r="D23"/>
      <c r="E23"/>
      <c r="F23"/>
      <c r="G23"/>
      <c r="H23" s="245"/>
      <c r="M23" s="115"/>
    </row>
    <row r="24" spans="1:13" x14ac:dyDescent="0.55000000000000004">
      <c r="A24"/>
      <c r="B24"/>
      <c r="C24"/>
      <c r="D24"/>
      <c r="E24"/>
      <c r="F24"/>
      <c r="G24"/>
      <c r="H24" s="245"/>
      <c r="M24" s="115"/>
    </row>
    <row r="25" spans="1:13" x14ac:dyDescent="0.55000000000000004">
      <c r="A25"/>
      <c r="B25"/>
      <c r="C25"/>
      <c r="D25"/>
      <c r="E25"/>
      <c r="F25"/>
      <c r="G25"/>
      <c r="H25" s="245"/>
      <c r="M25" s="115"/>
    </row>
    <row r="26" spans="1:13" x14ac:dyDescent="0.55000000000000004">
      <c r="A26"/>
      <c r="B26"/>
      <c r="C26"/>
      <c r="D26"/>
      <c r="E26"/>
      <c r="F26"/>
      <c r="G26"/>
      <c r="H26" s="245"/>
      <c r="M26" s="115"/>
    </row>
    <row r="27" spans="1:13" x14ac:dyDescent="0.55000000000000004">
      <c r="A27"/>
      <c r="B27"/>
      <c r="C27"/>
      <c r="D27"/>
      <c r="E27"/>
      <c r="F27"/>
      <c r="G27"/>
      <c r="H27" s="245"/>
      <c r="M27" s="115"/>
    </row>
    <row r="28" spans="1:13" x14ac:dyDescent="0.55000000000000004">
      <c r="A28"/>
      <c r="B28"/>
      <c r="C28"/>
      <c r="D28"/>
      <c r="E28"/>
      <c r="F28"/>
      <c r="G28"/>
      <c r="H28" s="245"/>
      <c r="M28" s="115"/>
    </row>
    <row r="29" spans="1:13" x14ac:dyDescent="0.55000000000000004">
      <c r="A29"/>
      <c r="B29"/>
      <c r="C29"/>
      <c r="D29"/>
      <c r="E29"/>
      <c r="F29"/>
      <c r="G29"/>
      <c r="H29" s="245"/>
      <c r="M29" s="115"/>
    </row>
    <row r="30" spans="1:13" x14ac:dyDescent="0.55000000000000004">
      <c r="A30"/>
      <c r="B30"/>
      <c r="C30"/>
      <c r="D30"/>
      <c r="E30"/>
      <c r="F30"/>
      <c r="G30"/>
      <c r="H30" s="245"/>
      <c r="M30" s="115"/>
    </row>
    <row r="31" spans="1:13" x14ac:dyDescent="0.55000000000000004">
      <c r="A31"/>
      <c r="B31"/>
      <c r="C31"/>
      <c r="D31"/>
      <c r="E31"/>
      <c r="F31"/>
      <c r="G31"/>
      <c r="H31" s="245"/>
      <c r="M31" s="115"/>
    </row>
    <row r="32" spans="1:13" x14ac:dyDescent="0.55000000000000004">
      <c r="A32"/>
      <c r="B32"/>
      <c r="C32"/>
      <c r="D32"/>
      <c r="E32"/>
      <c r="F32"/>
      <c r="G32"/>
      <c r="H32" s="245"/>
      <c r="M32" s="115"/>
    </row>
    <row r="33" spans="13:13" x14ac:dyDescent="0.55000000000000004">
      <c r="M33" s="115"/>
    </row>
    <row r="34" spans="13:13" x14ac:dyDescent="0.55000000000000004">
      <c r="M34" s="115"/>
    </row>
    <row r="35" spans="13:13" x14ac:dyDescent="0.55000000000000004">
      <c r="M35" s="115"/>
    </row>
    <row r="36" spans="13:13" x14ac:dyDescent="0.55000000000000004">
      <c r="M36" s="115"/>
    </row>
    <row r="37" spans="13:13" x14ac:dyDescent="0.55000000000000004">
      <c r="M37" s="115"/>
    </row>
    <row r="38" spans="13:13" x14ac:dyDescent="0.55000000000000004">
      <c r="M38" s="115"/>
    </row>
    <row r="39" spans="13:13" x14ac:dyDescent="0.55000000000000004">
      <c r="M39" s="115"/>
    </row>
    <row r="40" spans="13:13" x14ac:dyDescent="0.55000000000000004">
      <c r="M40" s="115"/>
    </row>
    <row r="41" spans="13:13" x14ac:dyDescent="0.55000000000000004">
      <c r="M41" s="115"/>
    </row>
    <row r="42" spans="13:13" x14ac:dyDescent="0.55000000000000004">
      <c r="M42" s="115"/>
    </row>
  </sheetData>
  <mergeCells count="5">
    <mergeCell ref="A8:A9"/>
    <mergeCell ref="A2:E2"/>
    <mergeCell ref="A3:E3"/>
    <mergeCell ref="A4:E4"/>
    <mergeCell ref="A6:E6"/>
  </mergeCells>
  <pageMargins left="0.7" right="0.7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16</vt:i4>
      </vt:variant>
    </vt:vector>
  </HeadingPairs>
  <TitlesOfParts>
    <vt:vector size="30" baseType="lpstr">
      <vt:lpstr>روکش</vt:lpstr>
      <vt:lpstr>سهام</vt:lpstr>
      <vt:lpstr>اوراق</vt:lpstr>
      <vt:lpstr>سپرده </vt:lpstr>
      <vt:lpstr>جمع درآمدها</vt:lpstr>
      <vt:lpstr>سرمایه‌گذاری در سهام </vt:lpstr>
      <vt:lpstr>سرمایه‌گذاری در اوراق بهادار </vt:lpstr>
      <vt:lpstr>درآمد سپرده بانکی </vt:lpstr>
      <vt:lpstr>سایر درآمدها </vt:lpstr>
      <vt:lpstr>درآمد سود سهام </vt:lpstr>
      <vt:lpstr>سود اوراق بهادار</vt:lpstr>
      <vt:lpstr>سودسپرده بانکی </vt:lpstr>
      <vt:lpstr>درآمد ناشی از فروش </vt:lpstr>
      <vt:lpstr>درآمد ناشی از تغییر قیمت اوراق </vt:lpstr>
      <vt:lpstr>aaa</vt:lpstr>
      <vt:lpstr>اوراق!Print_Area</vt:lpstr>
      <vt:lpstr>'جمع درآمدها'!Print_Area</vt:lpstr>
      <vt:lpstr>'درآمد سپرده بانکی '!Print_Area</vt:lpstr>
      <vt:lpstr>'درآمد سود سهام '!Print_Area</vt:lpstr>
      <vt:lpstr>'درآمد ناشی از تغییر قیمت اوراق '!Print_Area</vt:lpstr>
      <vt:lpstr>'درآمد ناشی از فروش '!Print_Area</vt:lpstr>
      <vt:lpstr>روکش!Print_Area</vt:lpstr>
      <vt:lpstr>'سایر درآمدها '!Print_Area</vt:lpstr>
      <vt:lpstr>'سپرده '!Print_Area</vt:lpstr>
      <vt:lpstr>'سرمایه‌گذاری در اوراق بهادار '!Print_Area</vt:lpstr>
      <vt:lpstr>'سرمایه‌گذاری در سهام '!Print_Area</vt:lpstr>
      <vt:lpstr>سهام!Print_Area</vt:lpstr>
      <vt:lpstr>'سود اوراق بهادار'!Print_Area</vt:lpstr>
      <vt:lpstr>'سودسپرده بانکی '!Print_Area</vt:lpstr>
      <vt:lpstr>'سرمایه‌گذاری در سهام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Parisa Khosroshahin</cp:lastModifiedBy>
  <cp:lastPrinted>2023-04-24T13:57:09Z</cp:lastPrinted>
  <dcterms:created xsi:type="dcterms:W3CDTF">2019-07-05T09:08:54Z</dcterms:created>
  <dcterms:modified xsi:type="dcterms:W3CDTF">2025-05-28T15:27:28Z</dcterms:modified>
</cp:coreProperties>
</file>