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03 خرداد\"/>
    </mc:Choice>
  </mc:AlternateContent>
  <xr:revisionPtr revIDLastSave="0" documentId="13_ncr:1_{309961A5-B7E4-4677-BB1F-8901F191AC7D}" xr6:coauthVersionLast="47" xr6:coauthVersionMax="47" xr10:uidLastSave="{00000000-0000-0000-0000-000000000000}"/>
  <bookViews>
    <workbookView xWindow="-120" yWindow="-120" windowWidth="24240" windowHeight="13140" tabRatio="580" firstSheet="9" activeTab="12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'!$A$8:$Y$8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سهام!$AC$11:$AC$11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'!$A$1:$J$16</definedName>
    <definedName name="_xlnm.Print_Area" localSheetId="9">'درآمد سود سهام '!$A$1:$S$33</definedName>
    <definedName name="_xlnm.Print_Area" localSheetId="13">'درآمد ناشی از تغییر قیمت اوراق '!$A$1:$Q$39</definedName>
    <definedName name="_xlnm.Print_Area" localSheetId="12">'درآمد ناشی از فروش '!$A$1:$Q$43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'!$A$1:$U$44</definedName>
    <definedName name="_xlnm.Print_Area" localSheetId="1">سهام!$A$1:$Z$46</definedName>
    <definedName name="_xlnm.Print_Area" localSheetId="10">'سود اوراق بهادار'!$A$1:$N$10</definedName>
    <definedName name="_xlnm.Print_Area" localSheetId="11">'سودسپرده بانکی '!$A$1:$N$15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3" i="11" l="1"/>
  <c r="S43" i="11"/>
  <c r="O38" i="11"/>
  <c r="M26" i="11"/>
  <c r="M41" i="11"/>
  <c r="S41" i="11" s="1"/>
  <c r="U41" i="11" s="1"/>
  <c r="O43" i="11"/>
  <c r="K43" i="11"/>
  <c r="G37" i="11"/>
  <c r="I37" i="11" s="1"/>
  <c r="C43" i="11"/>
  <c r="E43" i="11"/>
  <c r="N43" i="11"/>
  <c r="P43" i="11"/>
  <c r="Q43" i="11"/>
  <c r="R43" i="11"/>
  <c r="H43" i="11"/>
  <c r="J43" i="11"/>
  <c r="L43" i="11"/>
  <c r="U40" i="11"/>
  <c r="S40" i="11"/>
  <c r="S42" i="11"/>
  <c r="U42" i="11" s="1"/>
  <c r="Q40" i="11"/>
  <c r="Q41" i="11"/>
  <c r="Q42" i="11"/>
  <c r="M40" i="11"/>
  <c r="M42" i="11"/>
  <c r="K40" i="11"/>
  <c r="K41" i="11"/>
  <c r="K42" i="11"/>
  <c r="I40" i="11"/>
  <c r="I41" i="11"/>
  <c r="I42" i="11"/>
  <c r="G40" i="11"/>
  <c r="G41" i="11"/>
  <c r="G42" i="11"/>
  <c r="E39" i="11"/>
  <c r="E38" i="11"/>
  <c r="F43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13" i="11"/>
  <c r="G14" i="11"/>
  <c r="G11" i="11"/>
  <c r="G12" i="11"/>
  <c r="M43" i="11" l="1"/>
  <c r="G43" i="11"/>
  <c r="I15" i="7"/>
  <c r="F32" i="8"/>
  <c r="W45" i="1" l="1"/>
  <c r="Y45" i="1" l="1"/>
  <c r="L45" i="1"/>
  <c r="I15" i="6"/>
  <c r="G15" i="6"/>
  <c r="E15" i="6"/>
  <c r="C15" i="6"/>
  <c r="U45" i="1"/>
  <c r="O45" i="1"/>
  <c r="K45" i="1"/>
  <c r="G45" i="1"/>
  <c r="E45" i="1"/>
  <c r="N38" i="10"/>
  <c r="O38" i="10"/>
  <c r="P38" i="10"/>
  <c r="M38" i="10"/>
  <c r="H38" i="10"/>
  <c r="F38" i="10"/>
  <c r="G38" i="10"/>
  <c r="E38" i="10"/>
  <c r="I36" i="10"/>
  <c r="I37" i="10"/>
  <c r="Q36" i="10"/>
  <c r="Q37" i="10"/>
  <c r="Q35" i="10"/>
  <c r="I35" i="10"/>
  <c r="N42" i="9"/>
  <c r="O42" i="9"/>
  <c r="Q42" i="9"/>
  <c r="M42" i="9"/>
  <c r="I42" i="9"/>
  <c r="G42" i="9"/>
  <c r="F42" i="9"/>
  <c r="E42" i="9"/>
  <c r="Q41" i="9"/>
  <c r="I41" i="9"/>
  <c r="Q40" i="9"/>
  <c r="I40" i="9"/>
  <c r="C15" i="7"/>
  <c r="Q9" i="9"/>
  <c r="Q10" i="9"/>
  <c r="G15" i="7"/>
  <c r="M14" i="7"/>
  <c r="M15" i="7" s="1"/>
  <c r="G14" i="7"/>
  <c r="S32" i="8"/>
  <c r="Q32" i="8"/>
  <c r="O32" i="8"/>
  <c r="M32" i="8"/>
  <c r="J32" i="8"/>
  <c r="K32" i="8"/>
  <c r="L32" i="8"/>
  <c r="N32" i="8"/>
  <c r="P32" i="8"/>
  <c r="R32" i="8"/>
  <c r="I32" i="8"/>
  <c r="S31" i="8"/>
  <c r="M31" i="8"/>
  <c r="S30" i="8"/>
  <c r="M30" i="8"/>
  <c r="S29" i="8"/>
  <c r="M29" i="8"/>
  <c r="C16" i="13"/>
  <c r="G16" i="13"/>
  <c r="I15" i="13" s="1"/>
  <c r="E15" i="13"/>
  <c r="V45" i="1" l="1"/>
  <c r="Y42" i="1"/>
  <c r="Y43" i="1"/>
  <c r="Y44" i="1"/>
  <c r="I7" i="8"/>
  <c r="C8" i="14"/>
  <c r="C8" i="13"/>
  <c r="C8" i="18"/>
  <c r="M25" i="11" l="1"/>
  <c r="M33" i="11"/>
  <c r="M36" i="11"/>
  <c r="M37" i="11"/>
  <c r="M38" i="11"/>
  <c r="M39" i="11"/>
  <c r="M10" i="11"/>
  <c r="M11" i="11"/>
  <c r="M16" i="11"/>
  <c r="M20" i="11"/>
  <c r="M21" i="11"/>
  <c r="Y39" i="1"/>
  <c r="Y40" i="1"/>
  <c r="Y41" i="1"/>
  <c r="F45" i="1"/>
  <c r="Q39" i="9" l="1"/>
  <c r="I39" i="9"/>
  <c r="S16" i="8"/>
  <c r="Q10" i="11"/>
  <c r="Q11" i="11"/>
  <c r="S28" i="8"/>
  <c r="M15" i="11" s="1"/>
  <c r="Q25" i="11"/>
  <c r="Q26" i="11"/>
  <c r="Q33" i="11"/>
  <c r="Q35" i="11"/>
  <c r="Q38" i="11"/>
  <c r="O20" i="11"/>
  <c r="O27" i="11"/>
  <c r="O33" i="11"/>
  <c r="O34" i="11"/>
  <c r="E20" i="11"/>
  <c r="E27" i="11"/>
  <c r="E33" i="11"/>
  <c r="E34" i="11"/>
  <c r="I33" i="11" l="1"/>
  <c r="Y38" i="1" l="1"/>
  <c r="I14" i="10"/>
  <c r="E23" i="11" s="1"/>
  <c r="Q14" i="10"/>
  <c r="O23" i="11" s="1"/>
  <c r="I16" i="10" l="1"/>
  <c r="E21" i="11" s="1"/>
  <c r="K10" i="6"/>
  <c r="G8" i="13" l="1"/>
  <c r="C7" i="6"/>
  <c r="Q10" i="10" l="1"/>
  <c r="O11" i="11" s="1"/>
  <c r="S11" i="11" s="1"/>
  <c r="Q11" i="10"/>
  <c r="O12" i="11" s="1"/>
  <c r="Q12" i="10"/>
  <c r="O22" i="11" s="1"/>
  <c r="Q13" i="10"/>
  <c r="O13" i="11" s="1"/>
  <c r="Q15" i="10"/>
  <c r="O32" i="11" s="1"/>
  <c r="Q16" i="10"/>
  <c r="O21" i="11" s="1"/>
  <c r="Q17" i="10"/>
  <c r="O24" i="11" s="1"/>
  <c r="Q18" i="10"/>
  <c r="O14" i="11" s="1"/>
  <c r="Q19" i="10"/>
  <c r="O15" i="11" s="1"/>
  <c r="Q20" i="10"/>
  <c r="O16" i="11" s="1"/>
  <c r="Q21" i="10"/>
  <c r="O25" i="11" s="1"/>
  <c r="Q22" i="10"/>
  <c r="O35" i="11" s="1"/>
  <c r="Q23" i="10"/>
  <c r="O28" i="11" s="1"/>
  <c r="Q24" i="10"/>
  <c r="Q25" i="10"/>
  <c r="O29" i="11" s="1"/>
  <c r="Q26" i="10"/>
  <c r="O26" i="11" s="1"/>
  <c r="S26" i="11" s="1"/>
  <c r="Q27" i="10"/>
  <c r="O30" i="11" s="1"/>
  <c r="Q28" i="10"/>
  <c r="O17" i="11" s="1"/>
  <c r="Q29" i="10"/>
  <c r="O37" i="11" s="1"/>
  <c r="Q30" i="10"/>
  <c r="O18" i="11" s="1"/>
  <c r="Q31" i="10"/>
  <c r="O31" i="11" s="1"/>
  <c r="Q32" i="10"/>
  <c r="O19" i="11" s="1"/>
  <c r="Q33" i="10"/>
  <c r="Q34" i="10"/>
  <c r="Q9" i="10"/>
  <c r="O10" i="11" s="1"/>
  <c r="I10" i="10"/>
  <c r="E11" i="11" s="1"/>
  <c r="I11" i="10"/>
  <c r="E12" i="11" s="1"/>
  <c r="I12" i="10"/>
  <c r="E22" i="11" s="1"/>
  <c r="I13" i="10"/>
  <c r="E13" i="11" s="1"/>
  <c r="I15" i="10"/>
  <c r="E32" i="11" s="1"/>
  <c r="I17" i="10"/>
  <c r="E24" i="11" s="1"/>
  <c r="I18" i="10"/>
  <c r="E14" i="11" s="1"/>
  <c r="I19" i="10"/>
  <c r="E15" i="11" s="1"/>
  <c r="I20" i="10"/>
  <c r="E16" i="11" s="1"/>
  <c r="I21" i="10"/>
  <c r="E25" i="11" s="1"/>
  <c r="I22" i="10"/>
  <c r="E35" i="11" s="1"/>
  <c r="I35" i="11" s="1"/>
  <c r="I23" i="10"/>
  <c r="E28" i="11" s="1"/>
  <c r="I24" i="10"/>
  <c r="I25" i="10"/>
  <c r="E29" i="11" s="1"/>
  <c r="I26" i="10"/>
  <c r="E26" i="11" s="1"/>
  <c r="I27" i="10"/>
  <c r="E30" i="11" s="1"/>
  <c r="I28" i="10"/>
  <c r="E17" i="11" s="1"/>
  <c r="I29" i="10"/>
  <c r="E37" i="11" s="1"/>
  <c r="I30" i="10"/>
  <c r="E18" i="11" s="1"/>
  <c r="I31" i="10"/>
  <c r="E31" i="11" s="1"/>
  <c r="I32" i="10"/>
  <c r="E19" i="11" s="1"/>
  <c r="I33" i="10"/>
  <c r="I34" i="10"/>
  <c r="I9" i="10"/>
  <c r="E10" i="11" s="1"/>
  <c r="Q11" i="9"/>
  <c r="Q12" i="11" s="1"/>
  <c r="Q12" i="9"/>
  <c r="Q13" i="11" s="1"/>
  <c r="Q13" i="9"/>
  <c r="Q14" i="11" s="1"/>
  <c r="Q14" i="9"/>
  <c r="Q15" i="11" s="1"/>
  <c r="Q15" i="9"/>
  <c r="Q16" i="11" s="1"/>
  <c r="Q16" i="9"/>
  <c r="Q17" i="11" s="1"/>
  <c r="Q17" i="9"/>
  <c r="Q18" i="11" s="1"/>
  <c r="Q18" i="9"/>
  <c r="Q19" i="11" s="1"/>
  <c r="Q19" i="9"/>
  <c r="Q20" i="9"/>
  <c r="Q21" i="11" s="1"/>
  <c r="Q21" i="9"/>
  <c r="Q22" i="11" s="1"/>
  <c r="Q22" i="9"/>
  <c r="Q23" i="11" s="1"/>
  <c r="Q23" i="9"/>
  <c r="Q24" i="11" s="1"/>
  <c r="Q24" i="9"/>
  <c r="Q25" i="9"/>
  <c r="Q26" i="9"/>
  <c r="Q27" i="11" s="1"/>
  <c r="Q27" i="9"/>
  <c r="Q28" i="9"/>
  <c r="Q29" i="9"/>
  <c r="Q30" i="9"/>
  <c r="Q31" i="9"/>
  <c r="Q28" i="11" s="1"/>
  <c r="Q32" i="9"/>
  <c r="Q37" i="11" s="1"/>
  <c r="Q33" i="9"/>
  <c r="Q29" i="11" s="1"/>
  <c r="Q34" i="9"/>
  <c r="Q30" i="11" s="1"/>
  <c r="Q35" i="9"/>
  <c r="Q34" i="11" s="1"/>
  <c r="Q36" i="9"/>
  <c r="Q31" i="11" s="1"/>
  <c r="Q37" i="9"/>
  <c r="Q20" i="11" s="1"/>
  <c r="S20" i="11" s="1"/>
  <c r="Q38" i="9"/>
  <c r="Q32" i="11" s="1"/>
  <c r="S32" i="11" s="1"/>
  <c r="I10" i="9"/>
  <c r="I11" i="9"/>
  <c r="I12" i="9"/>
  <c r="I13" i="9"/>
  <c r="I14" i="9"/>
  <c r="I15" i="9"/>
  <c r="I16" i="9"/>
  <c r="I17" i="9"/>
  <c r="I18" i="9"/>
  <c r="I19" i="9"/>
  <c r="I20" i="9"/>
  <c r="I21" i="11" s="1"/>
  <c r="I21" i="9"/>
  <c r="I22" i="9"/>
  <c r="I23" i="9"/>
  <c r="I24" i="9"/>
  <c r="I25" i="9"/>
  <c r="I26" i="9"/>
  <c r="I27" i="11" s="1"/>
  <c r="I27" i="9"/>
  <c r="I28" i="9"/>
  <c r="I29" i="9"/>
  <c r="I30" i="9"/>
  <c r="I31" i="9"/>
  <c r="I32" i="9"/>
  <c r="I33" i="9"/>
  <c r="I34" i="9"/>
  <c r="I35" i="9"/>
  <c r="I34" i="11" s="1"/>
  <c r="I36" i="9"/>
  <c r="I37" i="9"/>
  <c r="I38" i="9"/>
  <c r="I9" i="9"/>
  <c r="M10" i="7"/>
  <c r="M11" i="7"/>
  <c r="M12" i="7"/>
  <c r="M13" i="7"/>
  <c r="M9" i="7"/>
  <c r="G10" i="7"/>
  <c r="G11" i="7"/>
  <c r="G12" i="7"/>
  <c r="G13" i="7"/>
  <c r="G9" i="7"/>
  <c r="K15" i="7"/>
  <c r="E15" i="7"/>
  <c r="S10" i="8"/>
  <c r="S11" i="8"/>
  <c r="M28" i="11" s="1"/>
  <c r="S12" i="8"/>
  <c r="S13" i="8"/>
  <c r="M19" i="11" s="1"/>
  <c r="S14" i="8"/>
  <c r="M18" i="11" s="1"/>
  <c r="S15" i="8"/>
  <c r="S17" i="8"/>
  <c r="S18" i="8"/>
  <c r="S19" i="8"/>
  <c r="M29" i="11" s="1"/>
  <c r="S20" i="8"/>
  <c r="M14" i="11" s="1"/>
  <c r="S21" i="8"/>
  <c r="M23" i="11" s="1"/>
  <c r="S22" i="8"/>
  <c r="M17" i="11" s="1"/>
  <c r="S23" i="8"/>
  <c r="M30" i="11" s="1"/>
  <c r="S24" i="8"/>
  <c r="M31" i="11" s="1"/>
  <c r="S25" i="8"/>
  <c r="S26" i="8"/>
  <c r="M34" i="11" s="1"/>
  <c r="S27" i="8"/>
  <c r="M12" i="11" s="1"/>
  <c r="S9" i="8"/>
  <c r="M35" i="11" s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9" i="8"/>
  <c r="E12" i="14"/>
  <c r="E11" i="15" s="1"/>
  <c r="I11" i="15" s="1"/>
  <c r="C12" i="14"/>
  <c r="I13" i="13"/>
  <c r="E11" i="13"/>
  <c r="K11" i="6"/>
  <c r="K12" i="6"/>
  <c r="K13" i="6"/>
  <c r="K14" i="6"/>
  <c r="K9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S16" i="11"/>
  <c r="S33" i="11"/>
  <c r="I39" i="11" l="1"/>
  <c r="K39" i="11" s="1"/>
  <c r="O36" i="11"/>
  <c r="Q38" i="10"/>
  <c r="E36" i="11"/>
  <c r="I38" i="10"/>
  <c r="I17" i="11"/>
  <c r="I28" i="11"/>
  <c r="S38" i="11"/>
  <c r="I18" i="11"/>
  <c r="I29" i="11"/>
  <c r="I13" i="11"/>
  <c r="I11" i="11"/>
  <c r="G10" i="11"/>
  <c r="I10" i="11" s="1"/>
  <c r="K10" i="11" s="1"/>
  <c r="S18" i="11"/>
  <c r="M27" i="11"/>
  <c r="S27" i="11" s="1"/>
  <c r="I24" i="11"/>
  <c r="S10" i="11"/>
  <c r="O39" i="11"/>
  <c r="S39" i="11" s="1"/>
  <c r="S36" i="11"/>
  <c r="S21" i="11"/>
  <c r="I32" i="11"/>
  <c r="I30" i="11"/>
  <c r="I19" i="11"/>
  <c r="I15" i="11"/>
  <c r="S13" i="11"/>
  <c r="I31" i="11"/>
  <c r="K37" i="11"/>
  <c r="I16" i="11"/>
  <c r="I22" i="11"/>
  <c r="I43" i="11" s="1"/>
  <c r="I14" i="11"/>
  <c r="S37" i="11"/>
  <c r="S22" i="11"/>
  <c r="S12" i="11"/>
  <c r="I10" i="15"/>
  <c r="I10" i="13"/>
  <c r="I11" i="13"/>
  <c r="I14" i="13"/>
  <c r="I12" i="13"/>
  <c r="E14" i="13"/>
  <c r="E13" i="13"/>
  <c r="E12" i="13"/>
  <c r="E10" i="13"/>
  <c r="K15" i="6"/>
  <c r="K21" i="11"/>
  <c r="I20" i="11"/>
  <c r="S28" i="11"/>
  <c r="S25" i="11"/>
  <c r="S19" i="11"/>
  <c r="M24" i="11"/>
  <c r="S29" i="11"/>
  <c r="S14" i="11"/>
  <c r="S23" i="11"/>
  <c r="S17" i="11"/>
  <c r="S30" i="11"/>
  <c r="S31" i="11"/>
  <c r="S34" i="11"/>
  <c r="S15" i="11"/>
  <c r="I38" i="11" l="1"/>
  <c r="I36" i="11"/>
  <c r="K36" i="11" s="1"/>
  <c r="U39" i="11"/>
  <c r="U38" i="11"/>
  <c r="U10" i="11"/>
  <c r="E16" i="13"/>
  <c r="I16" i="13"/>
  <c r="S24" i="11"/>
  <c r="I12" i="11"/>
  <c r="I26" i="11"/>
  <c r="K26" i="11" s="1"/>
  <c r="I23" i="11"/>
  <c r="K23" i="11" s="1"/>
  <c r="I25" i="11"/>
  <c r="K25" i="11" s="1"/>
  <c r="K20" i="11"/>
  <c r="U26" i="11"/>
  <c r="U25" i="11"/>
  <c r="U21" i="11"/>
  <c r="U20" i="11"/>
  <c r="U36" i="11"/>
  <c r="U33" i="11"/>
  <c r="U34" i="11"/>
  <c r="U32" i="11"/>
  <c r="U37" i="11"/>
  <c r="S35" i="11"/>
  <c r="K28" i="11"/>
  <c r="K24" i="11"/>
  <c r="K11" i="11"/>
  <c r="K17" i="11"/>
  <c r="K35" i="11"/>
  <c r="K33" i="11"/>
  <c r="K30" i="11"/>
  <c r="K27" i="11"/>
  <c r="K32" i="11"/>
  <c r="K19" i="11"/>
  <c r="K34" i="11"/>
  <c r="K16" i="11"/>
  <c r="K13" i="11"/>
  <c r="K31" i="11"/>
  <c r="K29" i="11"/>
  <c r="K15" i="11"/>
  <c r="K22" i="11"/>
  <c r="K18" i="11"/>
  <c r="K14" i="11"/>
  <c r="L42" i="9"/>
  <c r="D42" i="9"/>
  <c r="K38" i="11" l="1"/>
  <c r="K12" i="11"/>
  <c r="U35" i="11"/>
  <c r="U16" i="11"/>
  <c r="U13" i="11"/>
  <c r="U31" i="11"/>
  <c r="U22" i="11"/>
  <c r="U29" i="11"/>
  <c r="U15" i="11"/>
  <c r="U27" i="11"/>
  <c r="U28" i="11"/>
  <c r="U17" i="11"/>
  <c r="U14" i="11"/>
  <c r="U19" i="11"/>
  <c r="U12" i="11"/>
  <c r="U24" i="11"/>
  <c r="U11" i="11"/>
  <c r="U23" i="11"/>
  <c r="U30" i="11"/>
  <c r="U18" i="11"/>
  <c r="E8" i="14"/>
  <c r="E12" i="15" l="1"/>
  <c r="D43" i="11"/>
  <c r="I9" i="15" l="1"/>
  <c r="I12" i="15" s="1"/>
  <c r="G10" i="15" l="1"/>
  <c r="G11" i="15"/>
  <c r="G9" i="15"/>
  <c r="G12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K8" i="18" l="1"/>
  <c r="J16" i="13" l="1"/>
  <c r="H16" i="13"/>
  <c r="F16" i="13"/>
  <c r="D16" i="13"/>
  <c r="R11" i="18"/>
  <c r="C4" i="18"/>
  <c r="A3" i="18"/>
  <c r="A3" i="13" s="1"/>
  <c r="R20" i="8"/>
  <c r="N20" i="8"/>
  <c r="L20" i="8"/>
  <c r="A4" i="15"/>
  <c r="A4" i="7" s="1"/>
  <c r="A4" i="22" l="1"/>
  <c r="A4" i="8"/>
  <c r="A4" i="10" s="1"/>
  <c r="A4" i="9" s="1"/>
  <c r="A4" i="11" l="1"/>
  <c r="A4" i="18" s="1"/>
  <c r="A4" i="13" s="1"/>
  <c r="A4" i="14" s="1"/>
  <c r="J27" i="9" l="1"/>
  <c r="J42" i="9"/>
  <c r="P42" i="9"/>
  <c r="P27" i="9"/>
  <c r="H42" i="9"/>
  <c r="H27" i="9"/>
</calcChain>
</file>

<file path=xl/sharedStrings.xml><?xml version="1.0" encoding="utf-8"?>
<sst xmlns="http://schemas.openxmlformats.org/spreadsheetml/2006/main" count="534" uniqueCount="176">
  <si>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</si>
  <si>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</si>
  <si>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</si>
  <si>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</si>
  <si>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</si>
  <si>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</si>
  <si>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</si>
  <si>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</si>
  <si>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</si>
  <si>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</si>
  <si>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</si>
  <si>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</si>
  <si>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</si>
  <si>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</si>
  <si>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</si>
  <si>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</si>
  <si>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</si>
  <si>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</si>
  <si>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</si>
  <si>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</si>
  <si>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</si>
  <si>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</si>
  <si>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</si>
  <si>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</si>
  <si>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</si>
  <si>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</si>
  <si>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</si>
  <si>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</si>
  <si>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</si>
  <si>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</si>
  <si>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</si>
  <si>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</si>
  <si>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</si>
  <si>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</si>
  <si>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</si>
  <si>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</si>
  <si>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</si>
  <si>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</si>
  <si>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</si>
  <si>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</si>
  <si>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</si>
  <si>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</si>
  <si>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</si>
  <si>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</si>
  <si>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</si>
  <si>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</si>
  <si>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</si>
  <si>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</si>
  <si>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</si>
  <si>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</si>
  <si>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</si>
  <si>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</si>
  <si>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</si>
  <si>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</si>
  <si>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</si>
  <si>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</si>
  <si>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</si>
  <si>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</si>
  <si>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</si>
  <si>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</si>
  <si>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</si>
  <si>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</si>
  <si>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</si>
  <si>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</si>
  <si>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</si>
  <si>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</si>
  <si>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</si>
  <si>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</si>
  <si>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</si>
  <si>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</si>
  <si>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</si>
  <si>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</si>
  <si>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</si>
  <si>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</si>
  <si>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</si>
  <si>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</si>
  <si>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</si>
  <si>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</si>
  <si>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</si>
  <si>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</si>
  <si>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</si>
  <si>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</si>
  <si>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</si>
  <si>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</si>
  <si>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</si>
  <si>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</si>
  <si>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</si>
  <si>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</si>
  <si>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</si>
  <si>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</si>
  <si>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</si>
  <si>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</si>
  <si>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</si>
  <si>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</si>
  <si>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</si>
  <si>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</si>
  <si>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</si>
  <si>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</si>
  <si>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</si>
  <si>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</si>
  <si>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صنایع شیمیایی کیمیاگران امروز</t>
  </si>
  <si>
    <t>بانک پاسارگاد الوند</t>
  </si>
  <si>
    <t>پتروشیمی‌ خارک‌</t>
  </si>
  <si>
    <t>1403/02/22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</si>
  <si>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</si>
  <si>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</si>
  <si>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</si>
  <si>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</si>
  <si>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</si>
  <si>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</si>
  <si>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</si>
  <si>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</si>
  <si>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</si>
  <si>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</si>
  <si>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</si>
  <si>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</si>
  <si>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</si>
  <si>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</si>
  <si>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</si>
  <si>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</si>
  <si>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</si>
  <si>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</si>
  <si>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</si>
  <si>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</si>
  <si>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1403/04/28</t>
  </si>
  <si>
    <t>سپید ماکیان</t>
  </si>
  <si>
    <t>موتوژن‌</t>
  </si>
  <si>
    <t>پالایش نفت تبریز</t>
  </si>
  <si>
    <t>فولاد کاوه جنوب کیش</t>
  </si>
  <si>
    <t>بانک دی حافظ 0204407753001</t>
  </si>
  <si>
    <t>بانک ملی الوند 0228569775003</t>
  </si>
  <si>
    <t>1403/05/11</t>
  </si>
  <si>
    <t>شیشه‌ و گاز</t>
  </si>
  <si>
    <t>ح . موتوژن‌</t>
  </si>
  <si>
    <t>شرکت ارتباطات سیار ایران</t>
  </si>
  <si>
    <t>کاشی‌ الوند</t>
  </si>
  <si>
    <t>1403/07/08</t>
  </si>
  <si>
    <t>1403/06/28</t>
  </si>
  <si>
    <t>بیمه اتکایی امین</t>
  </si>
  <si>
    <t>1403/09/25</t>
  </si>
  <si>
    <t>توسعه معدنی و صنعتی صبانور</t>
  </si>
  <si>
    <t>1403/10/29</t>
  </si>
  <si>
    <t>ح . البرزدارو</t>
  </si>
  <si>
    <t>سیمان مازندران</t>
  </si>
  <si>
    <t>1403/11/29</t>
  </si>
  <si>
    <t>1403/11/23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</si>
  <si>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</si>
  <si>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</si>
  <si>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</si>
  <si>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</si>
  <si>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</si>
  <si>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</si>
  <si>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سرمایه‌گذاری ‌صندوق بازنشستگی‌</t>
  </si>
  <si>
    <t>کاشی الوند</t>
  </si>
  <si>
    <t>1404/02/31</t>
  </si>
  <si>
    <t>گروه مالی کیان</t>
  </si>
  <si>
    <t>صنایع پتروشیمی کرمانشاه</t>
  </si>
  <si>
    <t>نیروکلر</t>
  </si>
  <si>
    <t>بانک دی حافظ</t>
  </si>
  <si>
    <t>1404/02/20</t>
  </si>
  <si>
    <t>1404/02/08</t>
  </si>
  <si>
    <t xml:space="preserve"> منتهی به 1404/03/31</t>
  </si>
  <si>
    <t>برای ماه منتهی به 1404/03/31</t>
  </si>
  <si>
    <t>1404/03/31</t>
  </si>
  <si>
    <t xml:space="preserve">از ابتدای سال مالی تا پایان خرداد ماه </t>
  </si>
  <si>
    <t>از ابتدای سال مالی تا پایان خرداد ماه</t>
  </si>
  <si>
    <t>طی خرداد ماه</t>
  </si>
  <si>
    <t>سیمان‌ ایلام‌</t>
  </si>
  <si>
    <t>سرمایه گذاری دارویی تامین</t>
  </si>
  <si>
    <t>پتروشیمی‌شیراز</t>
  </si>
  <si>
    <t>1404/03/21</t>
  </si>
  <si>
    <t>1404/03/04</t>
  </si>
  <si>
    <t>1404/03/17</t>
  </si>
  <si>
    <t>1404/03/13</t>
  </si>
  <si>
    <t>1404/03/18</t>
  </si>
  <si>
    <t>سیمان ایلام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</si>
</sst>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b/>
      <sz val="18"/>
      <color theme="1"/>
      <name val="B Nazanin"/>
      <charset val="178"/>
    </font>
    <font>
      <sz val="18"/>
      <color theme="1"/>
      <name val="B Nazanin"/>
      <charset val="178"/>
    </font>
    <font>
      <sz val="18"/>
      <color theme="1"/>
      <name val="Calibri"/>
      <family val="2"/>
    </font>
    <font>
      <sz val="26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51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10" xfId="0" applyFont="1" applyBorder="1" applyAlignment="1">
      <alignment vertical="top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10" fontId="13" fillId="0" borderId="2" xfId="2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37" fillId="0" borderId="0" xfId="2" applyNumberFormat="1" applyFont="1" applyFill="1" applyAlignment="1">
      <alignment horizontal="right" vertical="top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/>
    <xf numFmtId="165" fontId="58" fillId="4" borderId="0" xfId="0" applyNumberFormat="1" applyFont="1" applyFill="1" applyAlignment="1">
      <alignment horizontal="right" vertical="center"/>
    </xf>
    <xf numFmtId="3" fontId="59" fillId="0" borderId="0" xfId="0" applyNumberFormat="1" applyFont="1"/>
    <xf numFmtId="165" fontId="59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167" fontId="34" fillId="0" borderId="0" xfId="2" applyNumberFormat="1" applyFont="1" applyAlignment="1">
      <alignment vertical="center" readingOrder="1"/>
    </xf>
    <xf numFmtId="167" fontId="3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37" fontId="8" fillId="0" borderId="0" xfId="0" applyNumberFormat="1" applyFont="1"/>
    <xf numFmtId="165" fontId="58" fillId="0" borderId="0" xfId="0" applyNumberFormat="1" applyFont="1" applyAlignment="1">
      <alignment horizontal="right" vertical="center"/>
    </xf>
    <xf numFmtId="37" fontId="59" fillId="0" borderId="0" xfId="0" applyNumberFormat="1" applyFont="1"/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0" fontId="26" fillId="0" borderId="6" xfId="0" applyFont="1" applyBorder="1" applyAlignment="1">
      <alignment horizontal="center" vertical="center"/>
    </xf>
    <xf numFmtId="10" fontId="24" fillId="0" borderId="0" xfId="0" applyNumberFormat="1" applyFont="1"/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7" fillId="0" borderId="2" xfId="0" applyNumberFormat="1" applyFont="1" applyBorder="1"/>
    <xf numFmtId="3" fontId="13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0" fontId="62" fillId="0" borderId="0" xfId="0" applyFont="1" applyAlignment="1">
      <alignment horizontal="right" vertical="top"/>
    </xf>
    <xf numFmtId="0" fontId="63" fillId="0" borderId="0" xfId="0" applyFont="1"/>
    <xf numFmtId="0" fontId="12" fillId="0" borderId="10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0" fontId="29" fillId="6" borderId="0" xfId="0" applyNumberFormat="1" applyFont="1" applyFill="1"/>
    <xf numFmtId="165" fontId="29" fillId="6" borderId="0" xfId="0" applyNumberFormat="1" applyFont="1" applyFill="1"/>
    <xf numFmtId="9" fontId="29" fillId="6" borderId="0" xfId="1" applyFont="1" applyFill="1"/>
    <xf numFmtId="0" fontId="0" fillId="6" borderId="0" xfId="0" applyFill="1"/>
    <xf numFmtId="165" fontId="34" fillId="6" borderId="0" xfId="0" applyNumberFormat="1" applyFont="1" applyFill="1" applyAlignment="1">
      <alignment horizontal="right" vertical="center"/>
    </xf>
    <xf numFmtId="3" fontId="29" fillId="6" borderId="0" xfId="0" applyNumberFormat="1" applyFont="1" applyFill="1"/>
    <xf numFmtId="165" fontId="30" fillId="6" borderId="0" xfId="0" applyNumberFormat="1" applyFont="1" applyFill="1"/>
    <xf numFmtId="3" fontId="34" fillId="6" borderId="0" xfId="0" applyNumberFormat="1" applyFont="1" applyFill="1"/>
    <xf numFmtId="3" fontId="50" fillId="6" borderId="0" xfId="0" applyNumberFormat="1" applyFont="1" applyFill="1"/>
    <xf numFmtId="41" fontId="24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0" fontId="30" fillId="0" borderId="0" xfId="0" applyFont="1" applyFill="1"/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8" fillId="0" borderId="0" xfId="0" applyFont="1" applyFill="1" applyAlignment="1">
      <alignment horizontal="right" vertical="center"/>
    </xf>
    <xf numFmtId="3" fontId="37" fillId="0" borderId="0" xfId="0" applyNumberFormat="1" applyFont="1" applyFill="1" applyAlignment="1">
      <alignment horizontal="right" vertical="top"/>
    </xf>
    <xf numFmtId="41" fontId="8" fillId="0" borderId="0" xfId="0" applyNumberFormat="1" applyFont="1" applyFill="1"/>
    <xf numFmtId="0" fontId="46" fillId="0" borderId="0" xfId="0" applyFont="1" applyFill="1" applyAlignment="1">
      <alignment horizontal="left"/>
    </xf>
    <xf numFmtId="10" fontId="24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167" fontId="42" fillId="0" borderId="0" xfId="2" applyNumberFormat="1" applyFont="1"/>
    <xf numFmtId="167" fontId="29" fillId="6" borderId="0" xfId="2" applyNumberFormat="1" applyFont="1" applyFill="1"/>
    <xf numFmtId="167" fontId="30" fillId="6" borderId="0" xfId="2" applyNumberFormat="1" applyFont="1" applyFill="1"/>
    <xf numFmtId="167" fontId="34" fillId="6" borderId="0" xfId="2" applyNumberFormat="1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63" fillId="0" borderId="0" xfId="0" applyNumberFormat="1" applyFont="1" applyFill="1" applyAlignment="1">
      <alignment horizontal="right" vertical="top"/>
    </xf>
    <xf numFmtId="41" fontId="63" fillId="0" borderId="0" xfId="0" applyNumberFormat="1" applyFont="1" applyFill="1"/>
    <xf numFmtId="0" fontId="64" fillId="0" borderId="0" xfId="0" applyFont="1" applyFill="1" applyAlignment="1">
      <alignment horizontal="left"/>
    </xf>
    <xf numFmtId="0" fontId="8" fillId="0" borderId="0" xfId="0" applyFont="1" applyFill="1" applyAlignment="1">
      <alignment vertical="center" wrapText="1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0" fontId="8" fillId="0" borderId="0" xfId="0" applyFont="1" applyFill="1" applyAlignment="1">
      <alignment wrapText="1"/>
    </xf>
    <xf numFmtId="3" fontId="8" fillId="0" borderId="0" xfId="0" applyNumberFormat="1" applyFont="1" applyFill="1"/>
    <xf numFmtId="43" fontId="45" fillId="0" borderId="10" xfId="0" applyNumberFormat="1" applyFont="1" applyFill="1" applyBorder="1" applyAlignment="1">
      <alignment horizontal="right" vertical="top"/>
    </xf>
    <xf numFmtId="0" fontId="4" fillId="0" borderId="0" xfId="0" applyFont="1" applyFill="1"/>
    <xf numFmtId="3" fontId="45" fillId="0" borderId="10" xfId="0" applyNumberFormat="1" applyFont="1" applyFill="1" applyBorder="1" applyAlignment="1">
      <alignment horizontal="right" vertical="top"/>
    </xf>
    <xf numFmtId="43" fontId="45" fillId="0" borderId="0" xfId="0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3" fontId="45" fillId="0" borderId="0" xfId="0" applyNumberFormat="1" applyFont="1" applyFill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3" fontId="45" fillId="0" borderId="6" xfId="0" applyNumberFormat="1" applyFont="1" applyFill="1" applyBorder="1" applyAlignment="1">
      <alignment horizontal="right" vertical="top"/>
    </xf>
    <xf numFmtId="167" fontId="29" fillId="6" borderId="0" xfId="0" applyNumberFormat="1" applyFont="1" applyFill="1"/>
    <xf numFmtId="165" fontId="65" fillId="0" borderId="0" xfId="0" applyNumberFormat="1" applyFont="1" applyFill="1" applyAlignment="1">
      <alignment horizontal="right" vertical="center"/>
    </xf>
    <xf numFmtId="0" fontId="65" fillId="0" borderId="0" xfId="0" applyFont="1" applyFill="1"/>
    <xf numFmtId="10" fontId="65" fillId="0" borderId="0" xfId="0" applyNumberFormat="1" applyFont="1" applyFill="1" applyAlignment="1">
      <alignment horizontal="center"/>
    </xf>
    <xf numFmtId="165" fontId="65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24424</xdr:colOff>
      <xdr:row>0</xdr:row>
      <xdr:rowOff>0</xdr:rowOff>
    </xdr:from>
    <xdr:to>
      <xdr:col>11</xdr:col>
      <xdr:colOff>598366</xdr:colOff>
      <xdr:row>51</xdr:row>
      <xdr:rowOff>93785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F10D94-1940-455F-93C3-36023A14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377596" y="0"/>
          <a:ext cx="7290288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zoomScale="78" zoomScaleNormal="100" zoomScaleSheetLayoutView="78" workbookViewId="0">
      <selection activeCell="E64" sqref="E64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81" t="s">
        <v>69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</row>
    <row r="24" spans="1:13" ht="15" customHeight="1" x14ac:dyDescent="0.25">
      <c r="A24" s="281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</row>
    <row r="25" spans="1:13" ht="15" customHeight="1" x14ac:dyDescent="0.25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</row>
    <row r="28" spans="1:13" ht="15" customHeight="1" x14ac:dyDescent="0.25">
      <c r="A28" s="282" t="s">
        <v>161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19"/>
    </row>
    <row r="29" spans="1:13" ht="15" customHeight="1" x14ac:dyDescent="0.25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19"/>
    </row>
    <row r="30" spans="1:13" ht="15" customHeight="1" x14ac:dyDescent="0.25">
      <c r="A30" s="282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19"/>
    </row>
    <row r="32" spans="1:13" x14ac:dyDescent="0.25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1"/>
  <sheetViews>
    <sheetView rightToLeft="1" view="pageBreakPreview" topLeftCell="A4" zoomScale="70" zoomScaleNormal="70" zoomScaleSheetLayoutView="70" zoomScalePageLayoutView="70" workbookViewId="0">
      <selection activeCell="S31" sqref="E9:S31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4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3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1" x14ac:dyDescent="0.65">
      <c r="I1" s="74"/>
    </row>
    <row r="2" spans="1:21" ht="30" x14ac:dyDescent="0.65">
      <c r="A2" s="301" t="s">
        <v>51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21" ht="30" x14ac:dyDescent="0.65">
      <c r="A3" s="301" t="s">
        <v>18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21" ht="30" x14ac:dyDescent="0.65">
      <c r="A4" s="301" t="str">
        <f>'جمع درآمدها'!A4:I4</f>
        <v>برای ماه منتهی به 1404/03/31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</row>
    <row r="5" spans="1:21" ht="30" x14ac:dyDescent="0.65">
      <c r="A5" s="34"/>
      <c r="B5" s="34"/>
      <c r="C5" s="34"/>
      <c r="D5" s="34"/>
      <c r="E5" s="34"/>
      <c r="F5" s="34"/>
      <c r="G5" s="34"/>
      <c r="H5" s="34"/>
      <c r="I5" s="180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1" ht="36" x14ac:dyDescent="0.65">
      <c r="A6" s="313" t="s">
        <v>58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</row>
    <row r="7" spans="1:21" ht="30.75" thickBot="1" x14ac:dyDescent="0.7">
      <c r="A7" s="301" t="s">
        <v>1</v>
      </c>
      <c r="C7" s="312" t="s">
        <v>27</v>
      </c>
      <c r="D7" s="312" t="s">
        <v>27</v>
      </c>
      <c r="E7" s="312" t="s">
        <v>27</v>
      </c>
      <c r="F7" s="312" t="s">
        <v>27</v>
      </c>
      <c r="G7" s="312" t="s">
        <v>27</v>
      </c>
      <c r="I7" s="312" t="str">
        <f>'سودسپرده بانکی '!C7</f>
        <v>طی خرداد ماه</v>
      </c>
      <c r="J7" s="312" t="s">
        <v>20</v>
      </c>
      <c r="K7" s="312" t="s">
        <v>20</v>
      </c>
      <c r="L7" s="312" t="s">
        <v>20</v>
      </c>
      <c r="M7" s="312" t="s">
        <v>20</v>
      </c>
      <c r="O7" s="312" t="str">
        <f>'سودسپرده بانکی '!I7</f>
        <v>از ابتدای سال مالی تا پایان خرداد ماه</v>
      </c>
      <c r="P7" s="312" t="s">
        <v>21</v>
      </c>
      <c r="Q7" s="312" t="s">
        <v>21</v>
      </c>
      <c r="R7" s="312" t="s">
        <v>21</v>
      </c>
      <c r="S7" s="312" t="s">
        <v>21</v>
      </c>
    </row>
    <row r="8" spans="1:21" s="8" customFormat="1" ht="90" x14ac:dyDescent="0.65">
      <c r="A8" s="301" t="s">
        <v>1</v>
      </c>
      <c r="C8" s="35" t="s">
        <v>28</v>
      </c>
      <c r="D8" s="38"/>
      <c r="E8" s="35" t="s">
        <v>29</v>
      </c>
      <c r="G8" s="35" t="s">
        <v>30</v>
      </c>
      <c r="I8" s="181" t="s">
        <v>31</v>
      </c>
      <c r="K8" s="35" t="s">
        <v>24</v>
      </c>
      <c r="M8" s="35" t="s">
        <v>32</v>
      </c>
      <c r="O8" s="35" t="s">
        <v>31</v>
      </c>
      <c r="Q8" s="35" t="s">
        <v>24</v>
      </c>
      <c r="S8" s="35" t="s">
        <v>32</v>
      </c>
      <c r="T8" s="197"/>
      <c r="U8" s="197"/>
    </row>
    <row r="9" spans="1:21" s="8" customFormat="1" x14ac:dyDescent="0.65">
      <c r="A9" s="127" t="s">
        <v>126</v>
      </c>
      <c r="C9" s="127" t="s">
        <v>139</v>
      </c>
      <c r="D9" s="38"/>
      <c r="E9" s="272"/>
      <c r="F9" s="327"/>
      <c r="G9" s="272"/>
      <c r="H9" s="327"/>
      <c r="I9" s="182">
        <v>0</v>
      </c>
      <c r="J9" s="272"/>
      <c r="K9" s="328">
        <v>0</v>
      </c>
      <c r="L9" s="272"/>
      <c r="M9" s="328">
        <f>I9+K9</f>
        <v>0</v>
      </c>
      <c r="N9" s="272"/>
      <c r="O9" s="272"/>
      <c r="P9" s="272"/>
      <c r="Q9" s="329">
        <v>0</v>
      </c>
      <c r="R9" s="272"/>
      <c r="S9" s="272">
        <f>O9+Q9</f>
        <v>0</v>
      </c>
      <c r="T9" s="21"/>
      <c r="U9" s="82"/>
    </row>
    <row r="10" spans="1:21" s="8" customFormat="1" x14ac:dyDescent="0.65">
      <c r="A10" s="127" t="s">
        <v>85</v>
      </c>
      <c r="B10" s="1"/>
      <c r="C10" s="127" t="s">
        <v>113</v>
      </c>
      <c r="D10" s="5"/>
      <c r="E10" s="272"/>
      <c r="F10" s="329"/>
      <c r="G10" s="272"/>
      <c r="H10" s="329"/>
      <c r="I10" s="182">
        <v>0</v>
      </c>
      <c r="J10" s="272"/>
      <c r="K10" s="328">
        <v>0</v>
      </c>
      <c r="L10" s="272"/>
      <c r="M10" s="328">
        <f t="shared" ref="M10:M31" si="0">I10+K10</f>
        <v>0</v>
      </c>
      <c r="N10" s="272"/>
      <c r="O10" s="272"/>
      <c r="P10" s="272"/>
      <c r="Q10" s="329">
        <v>0</v>
      </c>
      <c r="R10" s="272"/>
      <c r="S10" s="272">
        <f t="shared" ref="S10:S31" si="1">O10+Q10</f>
        <v>0</v>
      </c>
      <c r="T10" s="21"/>
      <c r="U10" s="82"/>
    </row>
    <row r="11" spans="1:21" s="8" customFormat="1" x14ac:dyDescent="0.65">
      <c r="A11" s="127" t="s">
        <v>78</v>
      </c>
      <c r="B11" s="1"/>
      <c r="C11" s="127" t="s">
        <v>114</v>
      </c>
      <c r="D11" s="5"/>
      <c r="E11" s="272"/>
      <c r="F11" s="270"/>
      <c r="G11" s="272"/>
      <c r="H11" s="270"/>
      <c r="I11" s="182">
        <v>0</v>
      </c>
      <c r="J11" s="272"/>
      <c r="K11" s="328">
        <v>0</v>
      </c>
      <c r="L11" s="272"/>
      <c r="M11" s="328">
        <f t="shared" si="0"/>
        <v>0</v>
      </c>
      <c r="N11" s="272"/>
      <c r="O11" s="272"/>
      <c r="P11" s="272"/>
      <c r="Q11" s="329">
        <v>0</v>
      </c>
      <c r="R11" s="272"/>
      <c r="S11" s="272">
        <f t="shared" si="1"/>
        <v>0</v>
      </c>
      <c r="T11" s="21"/>
      <c r="U11" s="82"/>
    </row>
    <row r="12" spans="1:21" s="8" customFormat="1" x14ac:dyDescent="0.65">
      <c r="A12" s="127" t="s">
        <v>86</v>
      </c>
      <c r="B12" s="1"/>
      <c r="C12" s="127" t="s">
        <v>103</v>
      </c>
      <c r="D12" s="5"/>
      <c r="E12" s="272"/>
      <c r="F12" s="270"/>
      <c r="G12" s="272"/>
      <c r="H12" s="270"/>
      <c r="I12" s="182">
        <v>0</v>
      </c>
      <c r="J12" s="272"/>
      <c r="K12" s="328">
        <v>0</v>
      </c>
      <c r="L12" s="272"/>
      <c r="M12" s="328">
        <f t="shared" si="0"/>
        <v>0</v>
      </c>
      <c r="N12" s="272"/>
      <c r="O12" s="272"/>
      <c r="P12" s="272"/>
      <c r="Q12" s="329">
        <v>0</v>
      </c>
      <c r="R12" s="272"/>
      <c r="S12" s="272">
        <f t="shared" si="1"/>
        <v>0</v>
      </c>
      <c r="T12" s="21"/>
      <c r="U12" s="82"/>
    </row>
    <row r="13" spans="1:21" s="8" customFormat="1" x14ac:dyDescent="0.65">
      <c r="A13" s="127" t="s">
        <v>96</v>
      </c>
      <c r="B13" s="1"/>
      <c r="C13" s="127" t="s">
        <v>123</v>
      </c>
      <c r="D13" s="5"/>
      <c r="E13" s="272"/>
      <c r="F13" s="270"/>
      <c r="G13" s="272"/>
      <c r="H13" s="270"/>
      <c r="I13" s="182">
        <v>0</v>
      </c>
      <c r="J13" s="272"/>
      <c r="K13" s="328">
        <v>0</v>
      </c>
      <c r="L13" s="272"/>
      <c r="M13" s="328">
        <f t="shared" si="0"/>
        <v>0</v>
      </c>
      <c r="N13" s="272"/>
      <c r="O13" s="272"/>
      <c r="P13" s="272"/>
      <c r="Q13" s="329">
        <v>0</v>
      </c>
      <c r="R13" s="272"/>
      <c r="S13" s="272">
        <f t="shared" si="1"/>
        <v>0</v>
      </c>
      <c r="T13" s="21"/>
      <c r="U13" s="82"/>
    </row>
    <row r="14" spans="1:21" s="8" customFormat="1" x14ac:dyDescent="0.65">
      <c r="A14" s="127" t="s">
        <v>98</v>
      </c>
      <c r="B14" s="1"/>
      <c r="C14" s="127" t="s">
        <v>115</v>
      </c>
      <c r="D14" s="5"/>
      <c r="E14" s="272"/>
      <c r="F14" s="270"/>
      <c r="G14" s="272"/>
      <c r="H14" s="270"/>
      <c r="I14" s="330"/>
      <c r="J14" s="272"/>
      <c r="K14" s="330"/>
      <c r="L14" s="272"/>
      <c r="M14" s="328">
        <f t="shared" si="0"/>
        <v>0</v>
      </c>
      <c r="N14" s="272"/>
      <c r="O14" s="272"/>
      <c r="P14" s="272"/>
      <c r="Q14" s="329">
        <v>0</v>
      </c>
      <c r="R14" s="272"/>
      <c r="S14" s="272">
        <f t="shared" si="1"/>
        <v>0</v>
      </c>
      <c r="T14" s="21"/>
      <c r="U14" s="82"/>
    </row>
    <row r="15" spans="1:21" s="8" customFormat="1" x14ac:dyDescent="0.65">
      <c r="A15" s="127" t="s">
        <v>98</v>
      </c>
      <c r="B15" s="1"/>
      <c r="C15" s="127" t="s">
        <v>144</v>
      </c>
      <c r="D15" s="5"/>
      <c r="E15" s="272"/>
      <c r="F15" s="270"/>
      <c r="G15" s="272"/>
      <c r="H15" s="270"/>
      <c r="I15" s="182">
        <v>0</v>
      </c>
      <c r="J15" s="272"/>
      <c r="K15" s="328">
        <v>0</v>
      </c>
      <c r="L15" s="272"/>
      <c r="M15" s="328">
        <f t="shared" si="0"/>
        <v>0</v>
      </c>
      <c r="N15" s="272"/>
      <c r="O15" s="272"/>
      <c r="P15" s="272"/>
      <c r="Q15" s="329"/>
      <c r="R15" s="272"/>
      <c r="S15" s="272">
        <f t="shared" si="1"/>
        <v>0</v>
      </c>
      <c r="T15" s="21"/>
      <c r="U15" s="82"/>
    </row>
    <row r="16" spans="1:21" s="8" customFormat="1" x14ac:dyDescent="0.65">
      <c r="A16" s="127" t="s">
        <v>150</v>
      </c>
      <c r="B16" s="1"/>
      <c r="C16" s="127" t="s">
        <v>159</v>
      </c>
      <c r="D16" s="5"/>
      <c r="E16" s="272">
        <v>1500000</v>
      </c>
      <c r="F16" s="270"/>
      <c r="G16" s="272">
        <v>2600</v>
      </c>
      <c r="H16" s="270"/>
      <c r="I16" s="182">
        <v>0</v>
      </c>
      <c r="J16" s="272"/>
      <c r="K16" s="328">
        <v>0</v>
      </c>
      <c r="L16" s="272"/>
      <c r="M16" s="328">
        <f t="shared" si="0"/>
        <v>0</v>
      </c>
      <c r="N16" s="272"/>
      <c r="O16" s="272">
        <v>3900000000</v>
      </c>
      <c r="P16" s="272"/>
      <c r="Q16" s="329">
        <v>-202597403</v>
      </c>
      <c r="R16" s="272"/>
      <c r="S16" s="272">
        <f>O16+Q16</f>
        <v>3697402597</v>
      </c>
      <c r="T16" s="21"/>
      <c r="U16" s="82"/>
    </row>
    <row r="17" spans="1:23" s="8" customFormat="1" x14ac:dyDescent="0.65">
      <c r="A17" s="127" t="s">
        <v>66</v>
      </c>
      <c r="B17" s="1"/>
      <c r="C17" s="127" t="s">
        <v>116</v>
      </c>
      <c r="D17" s="5"/>
      <c r="E17" s="272"/>
      <c r="F17" s="270"/>
      <c r="G17" s="272"/>
      <c r="H17" s="270"/>
      <c r="I17" s="182">
        <v>0</v>
      </c>
      <c r="J17" s="272"/>
      <c r="K17" s="328">
        <v>0</v>
      </c>
      <c r="L17" s="272"/>
      <c r="M17" s="328">
        <f t="shared" si="0"/>
        <v>0</v>
      </c>
      <c r="N17" s="272"/>
      <c r="O17" s="272"/>
      <c r="P17" s="272"/>
      <c r="Q17" s="329">
        <v>0</v>
      </c>
      <c r="R17" s="272"/>
      <c r="S17" s="272">
        <f t="shared" si="1"/>
        <v>0</v>
      </c>
      <c r="T17" s="21"/>
      <c r="U17" s="82"/>
    </row>
    <row r="18" spans="1:23" s="8" customFormat="1" x14ac:dyDescent="0.65">
      <c r="A18" s="127" t="s">
        <v>149</v>
      </c>
      <c r="B18" s="1"/>
      <c r="C18" s="127" t="s">
        <v>160</v>
      </c>
      <c r="D18" s="5"/>
      <c r="E18" s="272">
        <v>1200000</v>
      </c>
      <c r="F18" s="270"/>
      <c r="G18" s="272">
        <v>60</v>
      </c>
      <c r="H18" s="270"/>
      <c r="I18" s="182">
        <v>0</v>
      </c>
      <c r="J18" s="272"/>
      <c r="K18" s="328">
        <v>0</v>
      </c>
      <c r="L18" s="272"/>
      <c r="M18" s="328">
        <f t="shared" si="0"/>
        <v>0</v>
      </c>
      <c r="N18" s="272"/>
      <c r="O18" s="272">
        <v>72000000</v>
      </c>
      <c r="P18" s="272"/>
      <c r="Q18" s="329">
        <v>-2796577</v>
      </c>
      <c r="R18" s="272"/>
      <c r="S18" s="272">
        <f t="shared" si="1"/>
        <v>69203423</v>
      </c>
      <c r="T18" s="21"/>
      <c r="U18" s="82"/>
    </row>
    <row r="19" spans="1:23" s="8" customFormat="1" x14ac:dyDescent="0.65">
      <c r="A19" s="127" t="s">
        <v>67</v>
      </c>
      <c r="B19" s="1"/>
      <c r="C19" s="127" t="s">
        <v>154</v>
      </c>
      <c r="D19" s="5"/>
      <c r="E19" s="272">
        <v>30000000</v>
      </c>
      <c r="F19" s="270"/>
      <c r="G19" s="272">
        <v>300</v>
      </c>
      <c r="H19" s="270"/>
      <c r="I19" s="182">
        <v>0</v>
      </c>
      <c r="J19" s="272"/>
      <c r="K19" s="328">
        <v>0</v>
      </c>
      <c r="L19" s="272"/>
      <c r="M19" s="328">
        <f t="shared" si="0"/>
        <v>0</v>
      </c>
      <c r="N19" s="272"/>
      <c r="O19" s="272">
        <v>9000000000</v>
      </c>
      <c r="P19" s="272"/>
      <c r="Q19" s="329">
        <v>-1079566004</v>
      </c>
      <c r="R19" s="272"/>
      <c r="S19" s="272">
        <f t="shared" si="1"/>
        <v>7920433996</v>
      </c>
      <c r="T19" s="21"/>
      <c r="U19" s="82"/>
    </row>
    <row r="20" spans="1:23" s="8" customFormat="1" x14ac:dyDescent="0.65">
      <c r="A20" s="127" t="s">
        <v>64</v>
      </c>
      <c r="B20" s="1"/>
      <c r="C20" s="127" t="s">
        <v>171</v>
      </c>
      <c r="D20" s="5"/>
      <c r="E20" s="272">
        <v>8100000</v>
      </c>
      <c r="F20" s="270"/>
      <c r="G20" s="272">
        <v>9120</v>
      </c>
      <c r="H20" s="270"/>
      <c r="I20" s="182">
        <v>73872000000</v>
      </c>
      <c r="J20" s="331"/>
      <c r="K20" s="328">
        <v>-3055768877</v>
      </c>
      <c r="L20" s="331" t="e">
        <f>SUM(#REF!)</f>
        <v>#REF!</v>
      </c>
      <c r="M20" s="328">
        <f t="shared" si="0"/>
        <v>70816231123</v>
      </c>
      <c r="N20" s="331" t="e">
        <f>SUM(#REF!)</f>
        <v>#REF!</v>
      </c>
      <c r="O20" s="272">
        <v>73872000000</v>
      </c>
      <c r="P20" s="272"/>
      <c r="Q20" s="329">
        <v>-3055768877</v>
      </c>
      <c r="R20" s="331" t="e">
        <f>SUM(#REF!)</f>
        <v>#REF!</v>
      </c>
      <c r="S20" s="272">
        <f t="shared" si="1"/>
        <v>70816231123</v>
      </c>
      <c r="T20" s="21"/>
      <c r="U20" s="82"/>
    </row>
    <row r="21" spans="1:23" s="8" customFormat="1" x14ac:dyDescent="0.65">
      <c r="A21" s="127" t="s">
        <v>88</v>
      </c>
      <c r="B21" s="1"/>
      <c r="C21" s="127" t="s">
        <v>136</v>
      </c>
      <c r="D21" s="5"/>
      <c r="E21" s="272"/>
      <c r="F21" s="270"/>
      <c r="G21" s="272"/>
      <c r="H21" s="270"/>
      <c r="I21" s="182">
        <v>0</v>
      </c>
      <c r="J21" s="270"/>
      <c r="K21" s="328">
        <v>0</v>
      </c>
      <c r="L21" s="270"/>
      <c r="M21" s="328">
        <f t="shared" si="0"/>
        <v>0</v>
      </c>
      <c r="N21" s="270"/>
      <c r="O21" s="272"/>
      <c r="P21" s="272"/>
      <c r="Q21" s="329">
        <v>0</v>
      </c>
      <c r="R21" s="270"/>
      <c r="S21" s="272">
        <f t="shared" si="1"/>
        <v>0</v>
      </c>
      <c r="T21" s="21"/>
      <c r="U21" s="82"/>
    </row>
    <row r="22" spans="1:23" s="8" customFormat="1" x14ac:dyDescent="0.65">
      <c r="A22" s="127" t="s">
        <v>73</v>
      </c>
      <c r="B22" s="1"/>
      <c r="C22" s="127" t="s">
        <v>124</v>
      </c>
      <c r="D22" s="5"/>
      <c r="E22" s="272"/>
      <c r="F22" s="270"/>
      <c r="G22" s="272"/>
      <c r="H22" s="270"/>
      <c r="I22" s="182">
        <v>0</v>
      </c>
      <c r="J22" s="270"/>
      <c r="K22" s="328">
        <v>0</v>
      </c>
      <c r="L22" s="270"/>
      <c r="M22" s="328">
        <f t="shared" si="0"/>
        <v>0</v>
      </c>
      <c r="N22" s="270"/>
      <c r="O22" s="272"/>
      <c r="P22" s="272"/>
      <c r="Q22" s="329">
        <v>0</v>
      </c>
      <c r="R22" s="270"/>
      <c r="S22" s="272">
        <f t="shared" si="1"/>
        <v>0</v>
      </c>
      <c r="T22" s="21"/>
      <c r="U22" s="82"/>
    </row>
    <row r="23" spans="1:23" s="8" customFormat="1" x14ac:dyDescent="0.65">
      <c r="A23" s="127" t="s">
        <v>77</v>
      </c>
      <c r="B23" s="1"/>
      <c r="C23" s="127" t="s">
        <v>173</v>
      </c>
      <c r="D23" s="5"/>
      <c r="E23" s="272">
        <v>60000001</v>
      </c>
      <c r="F23" s="270"/>
      <c r="G23" s="272">
        <v>167</v>
      </c>
      <c r="H23" s="270"/>
      <c r="I23" s="182">
        <v>10020000167</v>
      </c>
      <c r="J23" s="330"/>
      <c r="K23" s="328">
        <v>-606100396</v>
      </c>
      <c r="L23" s="330"/>
      <c r="M23" s="328">
        <f t="shared" si="0"/>
        <v>9413899771</v>
      </c>
      <c r="N23" s="330"/>
      <c r="O23" s="272">
        <v>10020000167</v>
      </c>
      <c r="P23" s="330"/>
      <c r="Q23" s="329">
        <v>-606100396</v>
      </c>
      <c r="R23" s="330"/>
      <c r="S23" s="272">
        <f t="shared" si="1"/>
        <v>9413899771</v>
      </c>
      <c r="T23" s="21"/>
      <c r="U23" s="82"/>
    </row>
    <row r="24" spans="1:23" s="8" customFormat="1" x14ac:dyDescent="0.65">
      <c r="A24" s="127" t="s">
        <v>99</v>
      </c>
      <c r="C24" s="127" t="s">
        <v>117</v>
      </c>
      <c r="E24" s="272"/>
      <c r="F24" s="330"/>
      <c r="G24" s="272"/>
      <c r="H24" s="330"/>
      <c r="I24" s="182">
        <v>0</v>
      </c>
      <c r="J24" s="330"/>
      <c r="K24" s="328">
        <v>0</v>
      </c>
      <c r="L24" s="330"/>
      <c r="M24" s="328">
        <f t="shared" si="0"/>
        <v>0</v>
      </c>
      <c r="N24" s="330"/>
      <c r="O24" s="272"/>
      <c r="P24" s="330"/>
      <c r="Q24" s="329">
        <v>0</v>
      </c>
      <c r="R24" s="330"/>
      <c r="S24" s="272">
        <f t="shared" si="1"/>
        <v>0</v>
      </c>
      <c r="T24" s="21"/>
      <c r="U24" s="82"/>
    </row>
    <row r="25" spans="1:23" x14ac:dyDescent="0.65">
      <c r="A25" s="127" t="s">
        <v>100</v>
      </c>
      <c r="C25" s="127" t="s">
        <v>131</v>
      </c>
      <c r="E25" s="272"/>
      <c r="F25" s="270"/>
      <c r="G25" s="272"/>
      <c r="H25" s="270"/>
      <c r="I25" s="182">
        <v>0</v>
      </c>
      <c r="J25" s="270"/>
      <c r="K25" s="328">
        <v>0</v>
      </c>
      <c r="L25" s="270"/>
      <c r="M25" s="328">
        <f t="shared" si="0"/>
        <v>0</v>
      </c>
      <c r="N25" s="270"/>
      <c r="O25" s="272"/>
      <c r="P25" s="270"/>
      <c r="Q25" s="329">
        <v>0</v>
      </c>
      <c r="R25" s="270"/>
      <c r="S25" s="272">
        <f t="shared" si="1"/>
        <v>0</v>
      </c>
      <c r="T25" s="21"/>
      <c r="U25" s="82"/>
      <c r="W25" s="8"/>
    </row>
    <row r="26" spans="1:23" x14ac:dyDescent="0.65">
      <c r="A26" s="127" t="s">
        <v>138</v>
      </c>
      <c r="C26" s="127" t="s">
        <v>141</v>
      </c>
      <c r="E26" s="272"/>
      <c r="F26" s="270"/>
      <c r="G26" s="272"/>
      <c r="H26" s="270"/>
      <c r="I26" s="182">
        <v>0</v>
      </c>
      <c r="J26" s="270"/>
      <c r="K26" s="328">
        <v>0</v>
      </c>
      <c r="L26" s="270"/>
      <c r="M26" s="328">
        <f t="shared" si="0"/>
        <v>0</v>
      </c>
      <c r="N26" s="270"/>
      <c r="O26" s="272"/>
      <c r="P26" s="270"/>
      <c r="Q26" s="329">
        <v>0</v>
      </c>
      <c r="R26" s="270"/>
      <c r="S26" s="272">
        <f t="shared" si="1"/>
        <v>0</v>
      </c>
      <c r="T26" s="21"/>
      <c r="U26" s="82"/>
      <c r="W26" s="8"/>
    </row>
    <row r="27" spans="1:23" x14ac:dyDescent="0.65">
      <c r="A27" s="127" t="s">
        <v>97</v>
      </c>
      <c r="C27" s="127" t="s">
        <v>137</v>
      </c>
      <c r="E27" s="272"/>
      <c r="F27" s="270"/>
      <c r="G27" s="272"/>
      <c r="H27" s="270"/>
      <c r="I27" s="182">
        <v>0</v>
      </c>
      <c r="J27" s="270"/>
      <c r="K27" s="328">
        <v>0</v>
      </c>
      <c r="L27" s="270"/>
      <c r="M27" s="328">
        <f t="shared" si="0"/>
        <v>0</v>
      </c>
      <c r="N27" s="270"/>
      <c r="O27" s="272"/>
      <c r="P27" s="270"/>
      <c r="Q27" s="329">
        <v>0</v>
      </c>
      <c r="R27" s="270"/>
      <c r="S27" s="272">
        <f t="shared" si="1"/>
        <v>0</v>
      </c>
      <c r="T27" s="21"/>
      <c r="U27" s="82"/>
      <c r="W27" s="8"/>
    </row>
    <row r="28" spans="1:23" x14ac:dyDescent="0.65">
      <c r="A28" s="127" t="s">
        <v>146</v>
      </c>
      <c r="C28" s="127" t="s">
        <v>145</v>
      </c>
      <c r="E28" s="272"/>
      <c r="F28" s="270"/>
      <c r="G28" s="272"/>
      <c r="H28" s="270"/>
      <c r="I28" s="182">
        <v>0</v>
      </c>
      <c r="J28" s="270"/>
      <c r="K28" s="328">
        <v>0</v>
      </c>
      <c r="L28" s="270"/>
      <c r="M28" s="328">
        <f t="shared" si="0"/>
        <v>0</v>
      </c>
      <c r="N28" s="270"/>
      <c r="O28" s="272"/>
      <c r="P28" s="270"/>
      <c r="Q28" s="329">
        <v>0</v>
      </c>
      <c r="R28" s="270"/>
      <c r="S28" s="272">
        <f t="shared" si="1"/>
        <v>0</v>
      </c>
      <c r="T28" s="21"/>
      <c r="U28" s="82"/>
      <c r="W28" s="8"/>
    </row>
    <row r="29" spans="1:23" x14ac:dyDescent="0.65">
      <c r="A29" s="127" t="s">
        <v>134</v>
      </c>
      <c r="C29" s="127" t="s">
        <v>170</v>
      </c>
      <c r="D29" s="252"/>
      <c r="E29" s="272">
        <v>4600000</v>
      </c>
      <c r="F29" s="270"/>
      <c r="G29" s="272">
        <v>637</v>
      </c>
      <c r="H29" s="270"/>
      <c r="I29" s="182">
        <v>2930200000</v>
      </c>
      <c r="J29" s="270"/>
      <c r="K29" s="328">
        <v>-146795966</v>
      </c>
      <c r="L29" s="270"/>
      <c r="M29" s="328">
        <f t="shared" si="0"/>
        <v>2783404034</v>
      </c>
      <c r="N29" s="270"/>
      <c r="O29" s="272">
        <v>2930200000</v>
      </c>
      <c r="P29" s="270"/>
      <c r="Q29" s="329">
        <v>-146795966</v>
      </c>
      <c r="R29" s="270"/>
      <c r="S29" s="272">
        <f t="shared" si="1"/>
        <v>2783404034</v>
      </c>
      <c r="T29" s="21"/>
      <c r="U29" s="82"/>
      <c r="W29" s="8"/>
    </row>
    <row r="30" spans="1:23" x14ac:dyDescent="0.65">
      <c r="A30" s="127" t="s">
        <v>65</v>
      </c>
      <c r="C30" s="127" t="s">
        <v>172</v>
      </c>
      <c r="D30" s="252"/>
      <c r="E30" s="272">
        <v>40000000</v>
      </c>
      <c r="F30" s="270"/>
      <c r="G30" s="272">
        <v>1000</v>
      </c>
      <c r="H30" s="270"/>
      <c r="I30" s="182">
        <v>40000000000</v>
      </c>
      <c r="J30" s="270"/>
      <c r="K30" s="328">
        <v>0</v>
      </c>
      <c r="L30" s="270"/>
      <c r="M30" s="328">
        <f t="shared" si="0"/>
        <v>40000000000</v>
      </c>
      <c r="N30" s="270"/>
      <c r="O30" s="272">
        <v>40000000000</v>
      </c>
      <c r="P30" s="270"/>
      <c r="Q30" s="329">
        <v>0</v>
      </c>
      <c r="R30" s="270"/>
      <c r="S30" s="272">
        <f t="shared" si="1"/>
        <v>40000000000</v>
      </c>
      <c r="T30" s="21"/>
      <c r="U30" s="82"/>
      <c r="W30" s="8"/>
    </row>
    <row r="31" spans="1:23" x14ac:dyDescent="0.65">
      <c r="A31" s="127" t="s">
        <v>125</v>
      </c>
      <c r="C31" s="127" t="s">
        <v>174</v>
      </c>
      <c r="D31" s="252"/>
      <c r="E31" s="272">
        <v>19000000</v>
      </c>
      <c r="F31" s="270"/>
      <c r="G31" s="272">
        <v>20</v>
      </c>
      <c r="H31" s="270"/>
      <c r="I31" s="182">
        <v>380000000</v>
      </c>
      <c r="J31" s="270"/>
      <c r="K31" s="328">
        <v>-19037085</v>
      </c>
      <c r="L31" s="270"/>
      <c r="M31" s="328">
        <f t="shared" si="0"/>
        <v>360962915</v>
      </c>
      <c r="N31" s="270"/>
      <c r="O31" s="272">
        <v>380000000</v>
      </c>
      <c r="P31" s="270"/>
      <c r="Q31" s="329">
        <v>-19037085</v>
      </c>
      <c r="R31" s="270"/>
      <c r="S31" s="272">
        <f t="shared" si="1"/>
        <v>360962915</v>
      </c>
      <c r="T31" s="21"/>
      <c r="U31" s="82"/>
      <c r="W31" s="8"/>
    </row>
    <row r="32" spans="1:23" ht="30.75" thickBot="1" x14ac:dyDescent="0.7">
      <c r="A32" s="115" t="s">
        <v>48</v>
      </c>
      <c r="E32" s="323"/>
      <c r="F32" s="323">
        <f t="shared" ref="F32:G32" si="2">SUM(F9:F31)</f>
        <v>0</v>
      </c>
      <c r="G32" s="323"/>
      <c r="I32" s="29">
        <f>SUM(I9:I31)</f>
        <v>127202200167</v>
      </c>
      <c r="J32" s="29">
        <f t="shared" ref="J32:R32" si="3">SUM(J9:J31)</f>
        <v>0</v>
      </c>
      <c r="K32" s="29">
        <f t="shared" si="3"/>
        <v>-3827702324</v>
      </c>
      <c r="L32" s="29" t="e">
        <f t="shared" si="3"/>
        <v>#REF!</v>
      </c>
      <c r="M32" s="29">
        <f>SUM(M9:M31)</f>
        <v>123374497843</v>
      </c>
      <c r="N32" s="29" t="e">
        <f t="shared" si="3"/>
        <v>#REF!</v>
      </c>
      <c r="O32" s="29">
        <f>SUM(O9:O31)</f>
        <v>140174200167</v>
      </c>
      <c r="P32" s="29">
        <f t="shared" si="3"/>
        <v>0</v>
      </c>
      <c r="Q32" s="29">
        <f>SUM(Q9:Q31)</f>
        <v>-5112662308</v>
      </c>
      <c r="R32" s="29" t="e">
        <f t="shared" si="3"/>
        <v>#REF!</v>
      </c>
      <c r="S32" s="29">
        <f>SUM(S9:S31)</f>
        <v>135061537859</v>
      </c>
      <c r="T32" s="1"/>
    </row>
    <row r="33" spans="1:20" s="79" customFormat="1" ht="41.25" thickTop="1" x14ac:dyDescent="0.95">
      <c r="C33" s="131"/>
      <c r="D33" s="131"/>
      <c r="E33" s="131"/>
      <c r="I33" s="183"/>
      <c r="J33" s="42"/>
      <c r="K33" s="42"/>
      <c r="L33" s="42"/>
      <c r="M33" s="42"/>
      <c r="O33" s="42"/>
      <c r="P33" s="49"/>
      <c r="Q33" s="42"/>
      <c r="R33" s="49"/>
      <c r="S33" s="42"/>
    </row>
    <row r="34" spans="1:20" x14ac:dyDescent="0.65">
      <c r="A34" s="127"/>
      <c r="C34" s="127"/>
      <c r="K34" s="3"/>
      <c r="O34" s="3"/>
      <c r="Q34" s="3"/>
      <c r="T34" s="1"/>
    </row>
    <row r="35" spans="1:20" x14ac:dyDescent="0.65">
      <c r="A35" s="127"/>
      <c r="C35" s="127"/>
      <c r="K35" s="21"/>
      <c r="O35" s="21"/>
      <c r="Q35" s="21"/>
      <c r="T35" s="1"/>
    </row>
    <row r="36" spans="1:20" x14ac:dyDescent="0.65">
      <c r="T36" s="1"/>
    </row>
    <row r="37" spans="1:20" x14ac:dyDescent="0.65">
      <c r="K37" s="3"/>
      <c r="O37" s="3"/>
      <c r="Q37" s="3"/>
      <c r="T37" s="1"/>
    </row>
    <row r="38" spans="1:20" x14ac:dyDescent="0.65">
      <c r="K38" s="21"/>
      <c r="O38" s="21"/>
      <c r="Q38" s="21"/>
      <c r="T38" s="1"/>
    </row>
    <row r="39" spans="1:20" x14ac:dyDescent="0.65">
      <c r="A39" s="127"/>
      <c r="T39" s="1"/>
    </row>
    <row r="40" spans="1:20" x14ac:dyDescent="0.65">
      <c r="T40" s="1"/>
    </row>
    <row r="41" spans="1:20" x14ac:dyDescent="0.65">
      <c r="T41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7" sqref="I7:M7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 x14ac:dyDescent="0.65">
      <c r="A2" s="301" t="s">
        <v>51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20" ht="30" x14ac:dyDescent="0.65">
      <c r="A3" s="301" t="s">
        <v>18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</row>
    <row r="4" spans="1:20" ht="30" x14ac:dyDescent="0.65">
      <c r="A4" s="301" t="str">
        <f>'جمع درآمدها'!A4:I4</f>
        <v>برای ماه منتهی به 1404/03/31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314" t="s">
        <v>109</v>
      </c>
      <c r="B6" s="314"/>
      <c r="C6" s="314"/>
    </row>
    <row r="7" spans="1:20" ht="30.75" thickBot="1" x14ac:dyDescent="0.7">
      <c r="A7" s="301" t="s">
        <v>19</v>
      </c>
      <c r="B7" s="301"/>
      <c r="C7" s="301" t="s">
        <v>166</v>
      </c>
      <c r="D7" s="301"/>
      <c r="E7" s="301"/>
      <c r="F7" s="301"/>
      <c r="G7" s="301"/>
      <c r="I7" s="312" t="s">
        <v>165</v>
      </c>
      <c r="J7" s="312" t="s">
        <v>21</v>
      </c>
      <c r="K7" s="312" t="s">
        <v>21</v>
      </c>
      <c r="L7" s="312" t="s">
        <v>21</v>
      </c>
      <c r="M7" s="312" t="s">
        <v>21</v>
      </c>
    </row>
    <row r="8" spans="1:20" ht="30" x14ac:dyDescent="0.65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 x14ac:dyDescent="0.65">
      <c r="A9" s="115" t="s">
        <v>110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7"/>
      <c r="P9" s="67"/>
      <c r="Q9" s="3"/>
      <c r="S9" s="67"/>
      <c r="T9" s="3"/>
    </row>
    <row r="10" spans="1:20" ht="30.75" thickBot="1" x14ac:dyDescent="0.7">
      <c r="A10" s="34"/>
      <c r="C10" s="77">
        <f>SUM(C9:C9)</f>
        <v>0</v>
      </c>
      <c r="D10" s="29"/>
      <c r="E10" s="78">
        <f>SUM(E9:E9)</f>
        <v>0</v>
      </c>
      <c r="F10" s="77"/>
      <c r="G10" s="77">
        <f>SUM(G9:G9)</f>
        <v>0</v>
      </c>
      <c r="H10" s="77"/>
      <c r="I10" s="77">
        <f>SUM(I9:I9)</f>
        <v>0</v>
      </c>
      <c r="J10" s="77"/>
      <c r="K10" s="78">
        <f>SUM(K9:K9)</f>
        <v>0</v>
      </c>
      <c r="L10" s="77"/>
      <c r="M10" s="77">
        <f>SUM(M9:M9)</f>
        <v>0</v>
      </c>
    </row>
    <row r="11" spans="1:20" ht="28.5" thickTop="1" x14ac:dyDescent="0.65">
      <c r="C11" s="21"/>
      <c r="G11" s="37"/>
      <c r="I11" s="3"/>
      <c r="M11" s="3"/>
    </row>
    <row r="12" spans="1:20" x14ac:dyDescent="0.65">
      <c r="C12" s="75"/>
      <c r="G12" s="37"/>
      <c r="I12" s="75"/>
      <c r="M12" s="75"/>
    </row>
    <row r="13" spans="1:20" x14ac:dyDescent="0.65">
      <c r="G13" s="37"/>
      <c r="M13" s="75"/>
    </row>
    <row r="14" spans="1:20" x14ac:dyDescent="0.65">
      <c r="G14" s="37"/>
    </row>
    <row r="15" spans="1:20" x14ac:dyDescent="0.65">
      <c r="G15" s="37"/>
    </row>
    <row r="16" spans="1:20" x14ac:dyDescent="0.65">
      <c r="G16" s="37"/>
      <c r="M16" s="75"/>
    </row>
    <row r="17" spans="7:7" x14ac:dyDescent="0.65">
      <c r="G17" s="37"/>
    </row>
    <row r="18" spans="7:7" x14ac:dyDescent="0.65">
      <c r="G18" s="37"/>
    </row>
    <row r="19" spans="7:7" x14ac:dyDescent="0.65">
      <c r="G19" s="37"/>
    </row>
    <row r="20" spans="7:7" x14ac:dyDescent="0.65">
      <c r="G20" s="37"/>
    </row>
    <row r="21" spans="7:7" x14ac:dyDescent="0.65">
      <c r="G21" s="37"/>
    </row>
    <row r="22" spans="7:7" x14ac:dyDescent="0.65">
      <c r="G22" s="37"/>
    </row>
    <row r="23" spans="7:7" x14ac:dyDescent="0.65">
      <c r="G23" s="37"/>
    </row>
    <row r="24" spans="7:7" x14ac:dyDescent="0.65">
      <c r="G24" s="37"/>
    </row>
    <row r="25" spans="7:7" x14ac:dyDescent="0.65">
      <c r="G25" s="37"/>
    </row>
    <row r="26" spans="7:7" x14ac:dyDescent="0.65">
      <c r="G26" s="37"/>
    </row>
    <row r="27" spans="7:7" x14ac:dyDescent="0.65">
      <c r="G27" s="37"/>
    </row>
    <row r="28" spans="7:7" x14ac:dyDescent="0.65">
      <c r="G28" s="37"/>
    </row>
    <row r="29" spans="7:7" x14ac:dyDescent="0.65">
      <c r="G29" s="37"/>
    </row>
    <row r="30" spans="7:7" x14ac:dyDescent="0.65">
      <c r="G30" s="37"/>
    </row>
    <row r="31" spans="7:7" x14ac:dyDescent="0.65">
      <c r="G31" s="37"/>
    </row>
    <row r="32" spans="7:7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2"/>
  <sheetViews>
    <sheetView rightToLeft="1" view="pageBreakPreview" topLeftCell="A4" zoomScale="80" zoomScaleNormal="100" zoomScaleSheetLayoutView="80" workbookViewId="0">
      <selection activeCell="G15" sqref="G15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 x14ac:dyDescent="0.65">
      <c r="A2" s="301" t="s">
        <v>51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</row>
    <row r="3" spans="1:20" ht="30" x14ac:dyDescent="0.65">
      <c r="A3" s="301" t="s">
        <v>18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</row>
    <row r="4" spans="1:20" ht="30" x14ac:dyDescent="0.65">
      <c r="A4" s="301" t="str">
        <f>'جمع درآمدها'!A4:I4</f>
        <v>برای ماه منتهی به 1404/03/31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314" t="s">
        <v>57</v>
      </c>
      <c r="B6" s="314"/>
      <c r="C6" s="314"/>
    </row>
    <row r="7" spans="1:20" ht="30.75" thickBot="1" x14ac:dyDescent="0.7">
      <c r="A7" s="301" t="s">
        <v>19</v>
      </c>
      <c r="B7" s="301"/>
      <c r="C7" s="301" t="s">
        <v>166</v>
      </c>
      <c r="D7" s="301"/>
      <c r="E7" s="301"/>
      <c r="F7" s="301"/>
      <c r="G7" s="301"/>
      <c r="I7" s="312" t="s">
        <v>165</v>
      </c>
      <c r="J7" s="312" t="s">
        <v>21</v>
      </c>
      <c r="K7" s="312" t="s">
        <v>21</v>
      </c>
      <c r="L7" s="312" t="s">
        <v>21</v>
      </c>
      <c r="M7" s="312" t="s">
        <v>21</v>
      </c>
      <c r="P7" s="315"/>
      <c r="Q7" s="315"/>
      <c r="R7" s="293"/>
      <c r="S7" s="293"/>
    </row>
    <row r="8" spans="1:20" ht="30" x14ac:dyDescent="0.65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 x14ac:dyDescent="0.75">
      <c r="A9" s="2" t="s">
        <v>49</v>
      </c>
      <c r="C9" s="273">
        <v>125837106</v>
      </c>
      <c r="D9" s="270"/>
      <c r="E9" s="273">
        <v>0</v>
      </c>
      <c r="F9" s="273"/>
      <c r="G9" s="273">
        <f>C9+E9</f>
        <v>125837106</v>
      </c>
      <c r="H9" s="273"/>
      <c r="I9" s="273">
        <v>199914586</v>
      </c>
      <c r="J9" s="273"/>
      <c r="K9" s="273">
        <v>0</v>
      </c>
      <c r="L9" s="273"/>
      <c r="M9" s="273">
        <f>I9+K9</f>
        <v>199914586</v>
      </c>
      <c r="O9" s="67"/>
      <c r="P9" s="17"/>
      <c r="Q9" s="17"/>
      <c r="R9" s="3"/>
      <c r="S9" s="17"/>
      <c r="T9" s="3"/>
    </row>
    <row r="10" spans="1:20" ht="30" x14ac:dyDescent="0.75">
      <c r="A10" s="2" t="s">
        <v>75</v>
      </c>
      <c r="C10" s="273">
        <v>535998</v>
      </c>
      <c r="D10" s="270"/>
      <c r="E10" s="273">
        <v>0</v>
      </c>
      <c r="F10" s="273"/>
      <c r="G10" s="273">
        <f t="shared" ref="G10:G14" si="0">C10+E10</f>
        <v>535998</v>
      </c>
      <c r="H10" s="273"/>
      <c r="I10" s="273">
        <v>1588783</v>
      </c>
      <c r="J10" s="273"/>
      <c r="K10" s="273">
        <v>0</v>
      </c>
      <c r="L10" s="273"/>
      <c r="M10" s="273">
        <f t="shared" ref="M10:M14" si="1">I10+K10</f>
        <v>1588783</v>
      </c>
      <c r="O10" s="67"/>
      <c r="P10" s="17"/>
      <c r="Q10" s="17"/>
      <c r="R10" s="3"/>
      <c r="S10" s="17"/>
      <c r="T10" s="3"/>
    </row>
    <row r="11" spans="1:20" ht="30" x14ac:dyDescent="0.75">
      <c r="A11" s="2" t="s">
        <v>82</v>
      </c>
      <c r="C11" s="273">
        <v>2235</v>
      </c>
      <c r="D11" s="270">
        <v>0</v>
      </c>
      <c r="E11" s="273">
        <v>0</v>
      </c>
      <c r="F11" s="273"/>
      <c r="G11" s="273">
        <f t="shared" si="0"/>
        <v>2235</v>
      </c>
      <c r="H11" s="273"/>
      <c r="I11" s="273">
        <v>8669</v>
      </c>
      <c r="J11" s="273"/>
      <c r="K11" s="273">
        <v>0</v>
      </c>
      <c r="L11" s="273"/>
      <c r="M11" s="273">
        <f t="shared" si="1"/>
        <v>8669</v>
      </c>
      <c r="O11" s="67"/>
      <c r="P11" s="17"/>
      <c r="Q11" s="17"/>
      <c r="R11" s="3"/>
      <c r="S11" s="17"/>
      <c r="T11" s="3"/>
    </row>
    <row r="12" spans="1:20" ht="30" x14ac:dyDescent="0.75">
      <c r="A12" s="2" t="s">
        <v>83</v>
      </c>
      <c r="C12" s="273">
        <v>0</v>
      </c>
      <c r="D12" s="270"/>
      <c r="E12" s="273">
        <v>0</v>
      </c>
      <c r="F12" s="273"/>
      <c r="G12" s="273">
        <f t="shared" si="0"/>
        <v>0</v>
      </c>
      <c r="H12" s="273"/>
      <c r="I12" s="273">
        <v>4792</v>
      </c>
      <c r="J12" s="273"/>
      <c r="K12" s="273">
        <v>0</v>
      </c>
      <c r="L12" s="273"/>
      <c r="M12" s="273">
        <f t="shared" si="1"/>
        <v>4792</v>
      </c>
      <c r="O12" s="67"/>
      <c r="P12" s="17"/>
      <c r="Q12" s="17"/>
      <c r="R12" s="3"/>
      <c r="S12" s="17"/>
      <c r="T12" s="3"/>
    </row>
    <row r="13" spans="1:20" ht="30" x14ac:dyDescent="0.75">
      <c r="A13" s="2" t="s">
        <v>101</v>
      </c>
      <c r="C13" s="273">
        <v>11214</v>
      </c>
      <c r="D13" s="270"/>
      <c r="E13" s="273">
        <v>0</v>
      </c>
      <c r="F13" s="273"/>
      <c r="G13" s="273">
        <f t="shared" si="0"/>
        <v>11214</v>
      </c>
      <c r="H13" s="273"/>
      <c r="I13" s="273">
        <v>31171</v>
      </c>
      <c r="J13" s="273"/>
      <c r="K13" s="273">
        <v>0</v>
      </c>
      <c r="L13" s="273"/>
      <c r="M13" s="273">
        <f t="shared" si="1"/>
        <v>31171</v>
      </c>
      <c r="O13" s="67"/>
      <c r="P13" s="17"/>
      <c r="Q13" s="17"/>
      <c r="R13" s="3"/>
      <c r="S13" s="17"/>
      <c r="T13" s="3"/>
    </row>
    <row r="14" spans="1:20" ht="30" x14ac:dyDescent="0.75">
      <c r="A14" s="2" t="s">
        <v>158</v>
      </c>
      <c r="C14" s="273">
        <v>42806</v>
      </c>
      <c r="D14" s="270"/>
      <c r="E14" s="273"/>
      <c r="F14" s="273"/>
      <c r="G14" s="273">
        <f t="shared" si="0"/>
        <v>42806</v>
      </c>
      <c r="H14" s="273"/>
      <c r="I14" s="273">
        <v>85612</v>
      </c>
      <c r="J14" s="273"/>
      <c r="K14" s="273"/>
      <c r="L14" s="273"/>
      <c r="M14" s="273">
        <f t="shared" si="1"/>
        <v>85612</v>
      </c>
      <c r="O14" s="67"/>
      <c r="P14" s="17"/>
      <c r="Q14" s="17"/>
      <c r="R14" s="3"/>
      <c r="S14" s="17"/>
      <c r="T14" s="3"/>
    </row>
    <row r="15" spans="1:20" ht="30.75" thickBot="1" x14ac:dyDescent="0.7">
      <c r="A15" s="34"/>
      <c r="C15" s="77">
        <f>SUM(C9:C14)</f>
        <v>126429359</v>
      </c>
      <c r="D15" s="29"/>
      <c r="E15" s="78">
        <f>SUM(E9:E13)</f>
        <v>0</v>
      </c>
      <c r="F15" s="77"/>
      <c r="G15" s="77">
        <f>SUM(G9:G14)</f>
        <v>126429359</v>
      </c>
      <c r="H15" s="77"/>
      <c r="I15" s="77">
        <f>SUM(I9:I14)</f>
        <v>201633613</v>
      </c>
      <c r="J15" s="77"/>
      <c r="K15" s="78">
        <f>SUM(K9:K13)</f>
        <v>0</v>
      </c>
      <c r="L15" s="77"/>
      <c r="M15" s="77">
        <f>SUM(M9:M14)</f>
        <v>201633613</v>
      </c>
    </row>
    <row r="16" spans="1:20" ht="28.5" thickTop="1" x14ac:dyDescent="0.65">
      <c r="C16" s="3"/>
      <c r="I16" s="3"/>
    </row>
    <row r="17" spans="3:9" x14ac:dyDescent="0.65">
      <c r="C17" s="75"/>
      <c r="I17" s="75"/>
    </row>
    <row r="23" spans="3:9" x14ac:dyDescent="0.65">
      <c r="G23" s="37"/>
    </row>
    <row r="24" spans="3:9" x14ac:dyDescent="0.65">
      <c r="C24" s="3"/>
      <c r="G24" s="37"/>
      <c r="I24" s="3"/>
    </row>
    <row r="25" spans="3:9" x14ac:dyDescent="0.65">
      <c r="C25" s="75"/>
      <c r="G25" s="37"/>
      <c r="I25" s="75"/>
    </row>
    <row r="26" spans="3:9" x14ac:dyDescent="0.65">
      <c r="G26" s="37"/>
    </row>
    <row r="27" spans="3:9" x14ac:dyDescent="0.65">
      <c r="G27" s="37"/>
    </row>
    <row r="28" spans="3:9" x14ac:dyDescent="0.65">
      <c r="G28" s="37"/>
    </row>
    <row r="29" spans="3:9" x14ac:dyDescent="0.65">
      <c r="G29" s="37"/>
    </row>
    <row r="30" spans="3:9" x14ac:dyDescent="0.65">
      <c r="G30" s="37"/>
    </row>
    <row r="31" spans="3:9" x14ac:dyDescent="0.65">
      <c r="G31" s="37"/>
    </row>
    <row r="32" spans="3:9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  <row r="38" spans="7:7" x14ac:dyDescent="0.65">
      <c r="G38" s="37"/>
    </row>
    <row r="39" spans="7:7" x14ac:dyDescent="0.65">
      <c r="G39" s="37"/>
    </row>
    <row r="40" spans="7:7" x14ac:dyDescent="0.65">
      <c r="G40" s="37"/>
    </row>
    <row r="41" spans="7:7" x14ac:dyDescent="0.65">
      <c r="G41" s="37"/>
    </row>
    <row r="42" spans="7:7" x14ac:dyDescent="0.65">
      <c r="G42" s="37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6"/>
  <sheetViews>
    <sheetView rightToLeft="1" tabSelected="1" view="pageBreakPreview" topLeftCell="A31" zoomScale="55" zoomScaleNormal="100" zoomScaleSheetLayoutView="55" workbookViewId="0">
      <selection activeCell="G11" sqref="G11"/>
    </sheetView>
  </sheetViews>
  <sheetFormatPr defaultColWidth="8.7109375" defaultRowHeight="27.75" x14ac:dyDescent="0.6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25.28515625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5.42578125" style="1" bestFit="1" customWidth="1"/>
    <col min="21" max="21" width="24" style="1" bestFit="1" customWidth="1"/>
    <col min="22" max="22" width="22.42578125" style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 x14ac:dyDescent="0.65"/>
    <row r="2" spans="1:32" s="79" customFormat="1" ht="36" x14ac:dyDescent="0.8">
      <c r="A2" s="317" t="s">
        <v>51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</row>
    <row r="3" spans="1:32" s="79" customFormat="1" ht="36" x14ac:dyDescent="0.8">
      <c r="A3" s="317" t="s">
        <v>18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</row>
    <row r="4" spans="1:32" s="79" customFormat="1" ht="36" x14ac:dyDescent="0.8">
      <c r="A4" s="317" t="str">
        <f>'درآمد ناشی از تغییر قیمت اوراق '!A4:Q4</f>
        <v>برای ماه منتهی به 1404/03/31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</row>
    <row r="5" spans="1:32" s="79" customFormat="1" ht="36" x14ac:dyDescent="0.8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32" ht="40.5" customHeight="1" x14ac:dyDescent="0.65">
      <c r="A6" s="318" t="s">
        <v>59</v>
      </c>
      <c r="B6" s="318"/>
      <c r="C6" s="318"/>
      <c r="D6" s="318"/>
      <c r="E6" s="318"/>
      <c r="F6" s="318"/>
      <c r="G6" s="318"/>
      <c r="H6" s="318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</row>
    <row r="7" spans="1:32" ht="45" customHeight="1" thickBot="1" x14ac:dyDescent="0.7">
      <c r="A7" s="301" t="s">
        <v>1</v>
      </c>
      <c r="C7" s="312" t="s">
        <v>166</v>
      </c>
      <c r="D7" s="312" t="s">
        <v>20</v>
      </c>
      <c r="E7" s="312" t="s">
        <v>20</v>
      </c>
      <c r="F7" s="312" t="s">
        <v>20</v>
      </c>
      <c r="G7" s="312" t="s">
        <v>20</v>
      </c>
      <c r="H7" s="312" t="s">
        <v>20</v>
      </c>
      <c r="I7" s="312" t="s">
        <v>20</v>
      </c>
      <c r="K7" s="312" t="s">
        <v>165</v>
      </c>
      <c r="L7" s="312" t="s">
        <v>21</v>
      </c>
      <c r="M7" s="312" t="s">
        <v>21</v>
      </c>
      <c r="N7" s="312" t="s">
        <v>21</v>
      </c>
      <c r="O7" s="312" t="s">
        <v>21</v>
      </c>
      <c r="P7" s="312" t="s">
        <v>21</v>
      </c>
      <c r="Q7" s="312" t="s">
        <v>21</v>
      </c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</row>
    <row r="8" spans="1:32" s="8" customFormat="1" ht="54.75" customHeight="1" thickBot="1" x14ac:dyDescent="0.7">
      <c r="A8" s="312" t="s">
        <v>1</v>
      </c>
      <c r="C8" s="81" t="s">
        <v>4</v>
      </c>
      <c r="E8" s="81" t="s">
        <v>33</v>
      </c>
      <c r="G8" s="81" t="s">
        <v>34</v>
      </c>
      <c r="I8" s="81" t="s">
        <v>36</v>
      </c>
      <c r="K8" s="81" t="s">
        <v>4</v>
      </c>
      <c r="M8" s="81" t="s">
        <v>33</v>
      </c>
      <c r="O8" s="81" t="s">
        <v>34</v>
      </c>
      <c r="Q8" s="81" t="s">
        <v>36</v>
      </c>
      <c r="R8" s="115"/>
      <c r="S8" s="115"/>
      <c r="T8" s="82"/>
      <c r="U8" s="197"/>
      <c r="V8" s="197"/>
      <c r="W8" s="197"/>
      <c r="X8" s="197"/>
      <c r="Y8" s="197"/>
      <c r="Z8" s="197"/>
      <c r="AA8" s="197"/>
      <c r="AB8" s="115"/>
      <c r="AC8" s="115"/>
      <c r="AD8" s="115"/>
      <c r="AE8" s="115"/>
      <c r="AF8" s="115"/>
    </row>
    <row r="9" spans="1:32" ht="34.5" customHeight="1" x14ac:dyDescent="0.65">
      <c r="A9" s="245" t="s">
        <v>152</v>
      </c>
      <c r="C9" s="269">
        <v>100000</v>
      </c>
      <c r="D9" s="269"/>
      <c r="E9" s="269">
        <v>2289667988</v>
      </c>
      <c r="F9" s="269"/>
      <c r="G9" s="269">
        <v>2419495641</v>
      </c>
      <c r="H9" s="269"/>
      <c r="I9" s="269">
        <f>E9-G9</f>
        <v>-129827653</v>
      </c>
      <c r="J9" s="269"/>
      <c r="K9" s="269">
        <v>100000</v>
      </c>
      <c r="L9" s="269"/>
      <c r="M9" s="269">
        <v>2289667988</v>
      </c>
      <c r="N9" s="269"/>
      <c r="O9" s="269">
        <v>2419495641</v>
      </c>
      <c r="P9" s="269"/>
      <c r="Q9" s="269">
        <f>M9-O9</f>
        <v>-129827653</v>
      </c>
      <c r="R9" s="83"/>
      <c r="S9" s="83"/>
      <c r="T9" s="198"/>
      <c r="U9" s="3"/>
      <c r="V9" s="21"/>
      <c r="W9" s="3"/>
      <c r="X9" s="20"/>
      <c r="Y9" s="198"/>
      <c r="Z9" s="3"/>
      <c r="AA9" s="3"/>
      <c r="AB9" s="215"/>
      <c r="AC9" s="198"/>
      <c r="AD9" s="215"/>
      <c r="AE9" s="215"/>
      <c r="AF9" s="21"/>
    </row>
    <row r="10" spans="1:32" ht="34.5" customHeight="1" x14ac:dyDescent="0.75">
      <c r="A10" s="127" t="s">
        <v>128</v>
      </c>
      <c r="C10" s="269">
        <v>12300000</v>
      </c>
      <c r="D10" s="269"/>
      <c r="E10" s="269">
        <v>48191146604</v>
      </c>
      <c r="F10" s="269"/>
      <c r="G10" s="269">
        <v>46294759396</v>
      </c>
      <c r="H10" s="269"/>
      <c r="I10" s="269">
        <f t="shared" ref="I10:I41" si="0">E10-G10</f>
        <v>1896387208</v>
      </c>
      <c r="J10" s="269"/>
      <c r="K10" s="269">
        <v>12300000</v>
      </c>
      <c r="L10" s="269"/>
      <c r="M10" s="269">
        <v>48191146604</v>
      </c>
      <c r="N10" s="269"/>
      <c r="O10" s="269">
        <v>46294759396</v>
      </c>
      <c r="P10" s="269"/>
      <c r="Q10" s="269">
        <f t="shared" ref="Q10:Q41" si="1">M10-O10</f>
        <v>1896387208</v>
      </c>
      <c r="R10" s="83"/>
      <c r="S10" s="83"/>
      <c r="T10" s="199"/>
      <c r="U10" s="3"/>
      <c r="V10" s="21"/>
      <c r="W10" s="3"/>
      <c r="X10" s="20"/>
      <c r="Y10" s="198"/>
      <c r="Z10" s="3"/>
      <c r="AA10" s="3"/>
      <c r="AB10" s="215"/>
      <c r="AC10" s="198"/>
      <c r="AD10" s="215"/>
      <c r="AE10" s="215"/>
      <c r="AF10" s="21"/>
    </row>
    <row r="11" spans="1:32" ht="34.5" customHeight="1" x14ac:dyDescent="0.65">
      <c r="A11" s="127" t="s">
        <v>97</v>
      </c>
      <c r="C11" s="269">
        <v>0</v>
      </c>
      <c r="D11" s="269"/>
      <c r="E11" s="269">
        <v>0</v>
      </c>
      <c r="F11" s="269"/>
      <c r="G11" s="269">
        <v>0</v>
      </c>
      <c r="H11" s="269"/>
      <c r="I11" s="269">
        <f t="shared" si="0"/>
        <v>0</v>
      </c>
      <c r="J11" s="269"/>
      <c r="K11" s="269">
        <v>6000000</v>
      </c>
      <c r="L11" s="269"/>
      <c r="M11" s="269">
        <v>25693806906</v>
      </c>
      <c r="N11" s="269"/>
      <c r="O11" s="269">
        <v>21268693800</v>
      </c>
      <c r="P11" s="269"/>
      <c r="Q11" s="269">
        <f t="shared" si="1"/>
        <v>4425113106</v>
      </c>
      <c r="R11" s="83"/>
      <c r="S11" s="83"/>
      <c r="T11" s="198"/>
      <c r="U11" s="3"/>
      <c r="V11" s="21"/>
      <c r="W11" s="3"/>
      <c r="X11" s="20"/>
      <c r="Y11" s="198"/>
      <c r="Z11" s="3"/>
      <c r="AA11" s="3"/>
      <c r="AB11" s="215"/>
      <c r="AC11" s="198"/>
      <c r="AD11" s="215"/>
      <c r="AE11" s="215"/>
      <c r="AF11" s="21"/>
    </row>
    <row r="12" spans="1:32" ht="34.5" customHeight="1" x14ac:dyDescent="0.75">
      <c r="A12" s="127" t="s">
        <v>134</v>
      </c>
      <c r="C12" s="269">
        <v>2400000</v>
      </c>
      <c r="D12" s="269"/>
      <c r="E12" s="269">
        <v>12512186519</v>
      </c>
      <c r="F12" s="269"/>
      <c r="G12" s="269">
        <v>10268138877</v>
      </c>
      <c r="H12" s="269"/>
      <c r="I12" s="269">
        <f t="shared" si="0"/>
        <v>2244047642</v>
      </c>
      <c r="J12" s="269"/>
      <c r="K12" s="269">
        <v>2400000</v>
      </c>
      <c r="L12" s="269"/>
      <c r="M12" s="269">
        <v>12512186519</v>
      </c>
      <c r="N12" s="269"/>
      <c r="O12" s="269">
        <v>10268138877</v>
      </c>
      <c r="P12" s="269"/>
      <c r="Q12" s="269">
        <f t="shared" si="1"/>
        <v>2244047642</v>
      </c>
      <c r="R12" s="83"/>
      <c r="S12" s="83"/>
      <c r="T12" s="199"/>
      <c r="U12" s="3"/>
      <c r="V12" s="21"/>
      <c r="W12" s="3"/>
      <c r="X12" s="20"/>
      <c r="Y12" s="198"/>
      <c r="Z12" s="3"/>
      <c r="AA12" s="3"/>
      <c r="AB12" s="215"/>
      <c r="AC12" s="198"/>
      <c r="AD12" s="215"/>
      <c r="AE12" s="215"/>
      <c r="AF12" s="21"/>
    </row>
    <row r="13" spans="1:32" ht="34.5" customHeight="1" x14ac:dyDescent="0.75">
      <c r="A13" s="127" t="s">
        <v>64</v>
      </c>
      <c r="C13" s="269">
        <v>0</v>
      </c>
      <c r="D13" s="269"/>
      <c r="E13" s="269">
        <v>0</v>
      </c>
      <c r="F13" s="269"/>
      <c r="G13" s="269">
        <v>0</v>
      </c>
      <c r="H13" s="269"/>
      <c r="I13" s="269">
        <f t="shared" si="0"/>
        <v>0</v>
      </c>
      <c r="J13" s="269"/>
      <c r="K13" s="269">
        <v>500000</v>
      </c>
      <c r="L13" s="269"/>
      <c r="M13" s="269">
        <v>36725177330</v>
      </c>
      <c r="N13" s="269"/>
      <c r="O13" s="269">
        <v>32418128202</v>
      </c>
      <c r="P13" s="269"/>
      <c r="Q13" s="269">
        <f t="shared" si="1"/>
        <v>4307049128</v>
      </c>
      <c r="R13" s="83"/>
      <c r="S13" s="83"/>
      <c r="T13" s="199"/>
      <c r="U13" s="3"/>
      <c r="V13" s="21"/>
      <c r="W13" s="3"/>
      <c r="X13" s="20"/>
      <c r="Y13" s="198"/>
      <c r="Z13" s="3"/>
      <c r="AA13" s="3"/>
      <c r="AB13" s="215"/>
      <c r="AC13" s="198"/>
      <c r="AD13" s="215"/>
      <c r="AE13" s="215"/>
      <c r="AF13" s="21"/>
    </row>
    <row r="14" spans="1:32" ht="34.5" customHeight="1" x14ac:dyDescent="0.75">
      <c r="A14" s="127" t="s">
        <v>151</v>
      </c>
      <c r="C14" s="269">
        <v>0</v>
      </c>
      <c r="D14" s="269"/>
      <c r="E14" s="269">
        <v>0</v>
      </c>
      <c r="F14" s="269"/>
      <c r="G14" s="269">
        <v>0</v>
      </c>
      <c r="H14" s="269"/>
      <c r="I14" s="269">
        <f t="shared" si="0"/>
        <v>0</v>
      </c>
      <c r="J14" s="269"/>
      <c r="K14" s="269">
        <v>1800000</v>
      </c>
      <c r="L14" s="269"/>
      <c r="M14" s="269">
        <v>77971294180</v>
      </c>
      <c r="N14" s="269"/>
      <c r="O14" s="269">
        <v>64008189390</v>
      </c>
      <c r="P14" s="269"/>
      <c r="Q14" s="269">
        <f t="shared" si="1"/>
        <v>13963104790</v>
      </c>
      <c r="R14" s="83"/>
      <c r="S14" s="83"/>
      <c r="T14" s="199"/>
      <c r="U14" s="3"/>
      <c r="V14" s="21"/>
      <c r="W14" s="3"/>
      <c r="X14" s="20"/>
      <c r="Y14" s="198"/>
      <c r="Z14" s="3"/>
      <c r="AA14" s="3"/>
      <c r="AB14" s="215"/>
      <c r="AC14" s="198"/>
      <c r="AD14" s="215"/>
      <c r="AE14" s="215"/>
      <c r="AF14" s="21"/>
    </row>
    <row r="15" spans="1:32" ht="34.5" customHeight="1" x14ac:dyDescent="0.75">
      <c r="A15" s="127" t="s">
        <v>132</v>
      </c>
      <c r="C15" s="269">
        <v>0</v>
      </c>
      <c r="D15" s="269"/>
      <c r="E15" s="269">
        <v>0</v>
      </c>
      <c r="F15" s="269"/>
      <c r="G15" s="269">
        <v>0</v>
      </c>
      <c r="H15" s="269"/>
      <c r="I15" s="269">
        <f t="shared" si="0"/>
        <v>0</v>
      </c>
      <c r="J15" s="269"/>
      <c r="K15" s="269">
        <v>109201</v>
      </c>
      <c r="L15" s="269"/>
      <c r="M15" s="269">
        <v>3407038790</v>
      </c>
      <c r="N15" s="269"/>
      <c r="O15" s="269">
        <v>3151494440</v>
      </c>
      <c r="P15" s="269"/>
      <c r="Q15" s="269">
        <f t="shared" si="1"/>
        <v>255544350</v>
      </c>
      <c r="R15" s="83"/>
      <c r="S15" s="83"/>
      <c r="T15" s="199"/>
      <c r="U15" s="3"/>
      <c r="V15" s="21"/>
      <c r="W15" s="3"/>
      <c r="X15" s="20"/>
      <c r="Y15" s="198"/>
      <c r="Z15" s="3"/>
      <c r="AA15" s="3"/>
      <c r="AB15" s="215"/>
      <c r="AC15" s="198"/>
      <c r="AD15" s="215"/>
      <c r="AE15" s="215"/>
      <c r="AF15" s="21"/>
    </row>
    <row r="16" spans="1:32" ht="34.5" customHeight="1" x14ac:dyDescent="0.75">
      <c r="A16" s="127" t="s">
        <v>73</v>
      </c>
      <c r="C16" s="269">
        <v>0</v>
      </c>
      <c r="D16" s="269"/>
      <c r="E16" s="269">
        <v>0</v>
      </c>
      <c r="F16" s="269"/>
      <c r="G16" s="269">
        <v>0</v>
      </c>
      <c r="H16" s="269"/>
      <c r="I16" s="269">
        <f t="shared" si="0"/>
        <v>0</v>
      </c>
      <c r="J16" s="269"/>
      <c r="K16" s="269">
        <v>18800000</v>
      </c>
      <c r="L16" s="269"/>
      <c r="M16" s="269">
        <v>80908761892</v>
      </c>
      <c r="N16" s="269"/>
      <c r="O16" s="269">
        <v>56064420002</v>
      </c>
      <c r="P16" s="269"/>
      <c r="Q16" s="269">
        <f t="shared" si="1"/>
        <v>24844341890</v>
      </c>
      <c r="R16" s="83"/>
      <c r="S16" s="83"/>
      <c r="T16" s="199"/>
      <c r="U16" s="3"/>
      <c r="V16" s="21"/>
      <c r="W16" s="3"/>
      <c r="X16" s="20"/>
      <c r="Y16" s="198"/>
      <c r="Z16" s="3"/>
      <c r="AA16" s="3"/>
      <c r="AB16" s="215"/>
      <c r="AC16" s="198"/>
      <c r="AD16" s="215"/>
      <c r="AE16" s="215"/>
      <c r="AF16" s="21"/>
    </row>
    <row r="17" spans="1:32" ht="34.5" customHeight="1" x14ac:dyDescent="0.75">
      <c r="A17" s="127" t="s">
        <v>98</v>
      </c>
      <c r="C17" s="269">
        <v>6480</v>
      </c>
      <c r="D17" s="269"/>
      <c r="E17" s="269">
        <v>25875284</v>
      </c>
      <c r="F17" s="269"/>
      <c r="G17" s="269">
        <v>16220277</v>
      </c>
      <c r="H17" s="269"/>
      <c r="I17" s="269">
        <f t="shared" si="0"/>
        <v>9655007</v>
      </c>
      <c r="J17" s="269"/>
      <c r="K17" s="269">
        <v>6480</v>
      </c>
      <c r="L17" s="269"/>
      <c r="M17" s="269">
        <v>25875284</v>
      </c>
      <c r="N17" s="269"/>
      <c r="O17" s="269">
        <v>16220277</v>
      </c>
      <c r="P17" s="269"/>
      <c r="Q17" s="269">
        <f t="shared" si="1"/>
        <v>9655007</v>
      </c>
      <c r="R17" s="83"/>
      <c r="S17" s="83"/>
      <c r="T17" s="199"/>
      <c r="U17" s="3"/>
      <c r="V17" s="21"/>
      <c r="W17" s="3"/>
      <c r="X17" s="20"/>
      <c r="Y17" s="198"/>
      <c r="Z17" s="3"/>
      <c r="AA17" s="3"/>
      <c r="AB17" s="215"/>
      <c r="AC17" s="198"/>
      <c r="AD17" s="215"/>
      <c r="AE17" s="215"/>
      <c r="AF17" s="21"/>
    </row>
    <row r="18" spans="1:32" ht="34.5" customHeight="1" x14ac:dyDescent="0.65">
      <c r="A18" s="127" t="s">
        <v>96</v>
      </c>
      <c r="C18" s="269">
        <v>0</v>
      </c>
      <c r="D18" s="269"/>
      <c r="E18" s="269">
        <v>0</v>
      </c>
      <c r="F18" s="269"/>
      <c r="G18" s="269">
        <v>0</v>
      </c>
      <c r="H18" s="269"/>
      <c r="I18" s="269">
        <f t="shared" si="0"/>
        <v>0</v>
      </c>
      <c r="J18" s="269"/>
      <c r="K18" s="269"/>
      <c r="L18" s="269"/>
      <c r="M18" s="269"/>
      <c r="N18" s="269"/>
      <c r="O18" s="269"/>
      <c r="P18" s="269"/>
      <c r="Q18" s="269">
        <f t="shared" si="1"/>
        <v>0</v>
      </c>
      <c r="R18" s="83"/>
      <c r="S18" s="83"/>
      <c r="T18" s="198"/>
      <c r="U18" s="3"/>
      <c r="V18" s="21"/>
      <c r="W18" s="3"/>
      <c r="X18" s="20"/>
      <c r="Y18" s="198"/>
      <c r="Z18" s="3"/>
      <c r="AA18" s="3"/>
      <c r="AB18" s="215"/>
      <c r="AC18" s="198"/>
      <c r="AD18" s="215"/>
      <c r="AE18" s="215"/>
      <c r="AF18" s="21"/>
    </row>
    <row r="19" spans="1:32" ht="34.5" customHeight="1" x14ac:dyDescent="0.65">
      <c r="A19" s="127" t="s">
        <v>102</v>
      </c>
      <c r="C19" s="269">
        <v>0</v>
      </c>
      <c r="D19" s="269"/>
      <c r="E19" s="269">
        <v>0</v>
      </c>
      <c r="F19" s="269"/>
      <c r="G19" s="269">
        <v>0</v>
      </c>
      <c r="H19" s="269"/>
      <c r="I19" s="269">
        <f t="shared" si="0"/>
        <v>0</v>
      </c>
      <c r="J19" s="269"/>
      <c r="K19" s="269">
        <v>0</v>
      </c>
      <c r="L19" s="269"/>
      <c r="M19" s="269">
        <v>0</v>
      </c>
      <c r="N19" s="269"/>
      <c r="O19" s="269">
        <v>0</v>
      </c>
      <c r="P19" s="269"/>
      <c r="Q19" s="269">
        <f t="shared" si="1"/>
        <v>0</v>
      </c>
      <c r="R19" s="83"/>
      <c r="S19" s="83"/>
      <c r="T19" s="201"/>
      <c r="U19" s="202"/>
      <c r="V19" s="203"/>
      <c r="W19" s="202"/>
      <c r="X19" s="202"/>
      <c r="Y19" s="198"/>
      <c r="Z19" s="3"/>
      <c r="AA19" s="3"/>
      <c r="AB19" s="215"/>
      <c r="AC19" s="216"/>
      <c r="AD19" s="217"/>
      <c r="AE19" s="217"/>
      <c r="AF19" s="203"/>
    </row>
    <row r="20" spans="1:32" ht="34.5" customHeight="1" x14ac:dyDescent="0.75">
      <c r="A20" s="127" t="s">
        <v>127</v>
      </c>
      <c r="C20" s="269">
        <v>525036</v>
      </c>
      <c r="D20" s="269"/>
      <c r="E20" s="269">
        <v>11712477067</v>
      </c>
      <c r="F20" s="269"/>
      <c r="G20" s="269">
        <v>9552150068</v>
      </c>
      <c r="H20" s="269"/>
      <c r="I20" s="269">
        <f t="shared" si="0"/>
        <v>2160326999</v>
      </c>
      <c r="J20" s="269"/>
      <c r="K20" s="269">
        <v>525036</v>
      </c>
      <c r="L20" s="269"/>
      <c r="M20" s="269">
        <v>11712477067</v>
      </c>
      <c r="N20" s="269"/>
      <c r="O20" s="269">
        <v>9552150068</v>
      </c>
      <c r="P20" s="269"/>
      <c r="Q20" s="269">
        <f t="shared" si="1"/>
        <v>2160326999</v>
      </c>
      <c r="R20" s="83"/>
      <c r="S20" s="83"/>
      <c r="T20" s="199"/>
      <c r="U20" s="3"/>
      <c r="V20" s="21"/>
      <c r="W20" s="3"/>
      <c r="X20" s="20"/>
      <c r="Y20" s="198"/>
      <c r="Z20" s="3"/>
      <c r="AA20" s="3"/>
      <c r="AB20" s="215"/>
      <c r="AC20" s="198"/>
      <c r="AD20" s="215"/>
      <c r="AE20" s="215"/>
      <c r="AF20" s="21"/>
    </row>
    <row r="21" spans="1:32" ht="34.5" customHeight="1" x14ac:dyDescent="0.75">
      <c r="A21" s="127" t="s">
        <v>65</v>
      </c>
      <c r="C21" s="269">
        <v>0</v>
      </c>
      <c r="D21" s="269"/>
      <c r="E21" s="269">
        <v>0</v>
      </c>
      <c r="F21" s="269"/>
      <c r="G21" s="269">
        <v>0</v>
      </c>
      <c r="H21" s="269"/>
      <c r="I21" s="269">
        <f t="shared" si="0"/>
        <v>0</v>
      </c>
      <c r="J21" s="269"/>
      <c r="K21" s="269">
        <v>10000000</v>
      </c>
      <c r="L21" s="269"/>
      <c r="M21" s="269">
        <v>110061216450</v>
      </c>
      <c r="N21" s="269"/>
      <c r="O21" s="269">
        <v>100100834965</v>
      </c>
      <c r="P21" s="269"/>
      <c r="Q21" s="269">
        <f t="shared" si="1"/>
        <v>9960381485</v>
      </c>
      <c r="R21" s="83"/>
      <c r="S21" s="83"/>
      <c r="T21" s="199"/>
      <c r="U21" s="3"/>
      <c r="V21" s="21"/>
      <c r="W21" s="3"/>
      <c r="X21" s="20"/>
      <c r="Y21" s="198"/>
      <c r="Z21" s="3"/>
      <c r="AA21" s="3"/>
      <c r="AB21" s="215"/>
      <c r="AC21" s="198"/>
      <c r="AD21" s="215"/>
      <c r="AE21" s="215"/>
      <c r="AF21" s="21"/>
    </row>
    <row r="22" spans="1:32" ht="34.5" customHeight="1" x14ac:dyDescent="0.65">
      <c r="A22" s="127" t="s">
        <v>88</v>
      </c>
      <c r="C22" s="269">
        <v>10000000</v>
      </c>
      <c r="D22" s="269"/>
      <c r="E22" s="269">
        <v>124802978027</v>
      </c>
      <c r="F22" s="269"/>
      <c r="G22" s="269">
        <v>94633559999</v>
      </c>
      <c r="H22" s="269"/>
      <c r="I22" s="269">
        <f t="shared" si="0"/>
        <v>30169418028</v>
      </c>
      <c r="J22" s="269"/>
      <c r="K22" s="269">
        <v>14000000</v>
      </c>
      <c r="L22" s="269"/>
      <c r="M22" s="269">
        <v>171284756140</v>
      </c>
      <c r="N22" s="269"/>
      <c r="O22" s="269">
        <v>132486984000</v>
      </c>
      <c r="P22" s="269"/>
      <c r="Q22" s="269">
        <f t="shared" si="1"/>
        <v>38797772140</v>
      </c>
      <c r="R22" s="83"/>
      <c r="S22" s="83"/>
      <c r="T22" s="198"/>
      <c r="U22" s="3"/>
      <c r="V22" s="21"/>
      <c r="W22" s="3"/>
      <c r="X22" s="20"/>
      <c r="Y22" s="198"/>
      <c r="Z22" s="3"/>
      <c r="AA22" s="3"/>
      <c r="AB22" s="215"/>
      <c r="AC22" s="198"/>
      <c r="AD22" s="215"/>
      <c r="AE22" s="215"/>
      <c r="AF22" s="21"/>
    </row>
    <row r="23" spans="1:32" ht="34.5" customHeight="1" x14ac:dyDescent="0.75">
      <c r="A23" s="127" t="s">
        <v>150</v>
      </c>
      <c r="C23" s="269">
        <v>1300000</v>
      </c>
      <c r="D23" s="269"/>
      <c r="E23" s="269">
        <v>48692545269</v>
      </c>
      <c r="F23" s="269"/>
      <c r="G23" s="269">
        <v>45048357900</v>
      </c>
      <c r="H23" s="269"/>
      <c r="I23" s="269">
        <f t="shared" si="0"/>
        <v>3644187369</v>
      </c>
      <c r="J23" s="269"/>
      <c r="K23" s="269">
        <v>2700000</v>
      </c>
      <c r="L23" s="269"/>
      <c r="M23" s="269">
        <v>105622262106</v>
      </c>
      <c r="N23" s="269"/>
      <c r="O23" s="269">
        <v>93561974100</v>
      </c>
      <c r="P23" s="269"/>
      <c r="Q23" s="269">
        <f t="shared" si="1"/>
        <v>12060288006</v>
      </c>
      <c r="R23" s="83"/>
      <c r="S23" s="83"/>
      <c r="T23" s="199"/>
      <c r="U23" s="3"/>
      <c r="V23" s="21"/>
      <c r="W23" s="3"/>
      <c r="X23" s="20"/>
      <c r="Y23" s="198"/>
      <c r="Z23" s="3"/>
      <c r="AA23" s="3"/>
      <c r="AB23" s="215"/>
      <c r="AC23" s="198"/>
      <c r="AD23" s="215"/>
      <c r="AE23" s="215"/>
      <c r="AF23" s="21"/>
    </row>
    <row r="24" spans="1:32" ht="34.5" customHeight="1" x14ac:dyDescent="0.75">
      <c r="A24" s="127" t="s">
        <v>86</v>
      </c>
      <c r="C24" s="269">
        <v>0</v>
      </c>
      <c r="D24" s="269"/>
      <c r="E24" s="269">
        <v>0</v>
      </c>
      <c r="F24" s="269"/>
      <c r="G24" s="269">
        <v>0</v>
      </c>
      <c r="H24" s="269"/>
      <c r="I24" s="269">
        <f t="shared" si="0"/>
        <v>0</v>
      </c>
      <c r="J24" s="269"/>
      <c r="K24" s="269">
        <v>0</v>
      </c>
      <c r="L24" s="269"/>
      <c r="M24" s="269">
        <v>0</v>
      </c>
      <c r="N24" s="269"/>
      <c r="O24" s="269">
        <v>0</v>
      </c>
      <c r="P24" s="269"/>
      <c r="Q24" s="269">
        <f t="shared" si="1"/>
        <v>0</v>
      </c>
      <c r="R24" s="83"/>
      <c r="S24" s="83"/>
      <c r="T24" s="199"/>
      <c r="U24" s="3"/>
      <c r="V24" s="21"/>
      <c r="W24" s="3"/>
      <c r="X24" s="20"/>
      <c r="Y24" s="198"/>
      <c r="Z24" s="3"/>
      <c r="AA24" s="3"/>
      <c r="AB24" s="215"/>
      <c r="AC24" s="198"/>
      <c r="AD24" s="215"/>
      <c r="AE24" s="215"/>
      <c r="AF24" s="21"/>
    </row>
    <row r="25" spans="1:32" ht="34.5" customHeight="1" x14ac:dyDescent="0.75">
      <c r="A25" s="127" t="s">
        <v>81</v>
      </c>
      <c r="C25" s="269">
        <v>0</v>
      </c>
      <c r="D25" s="269"/>
      <c r="E25" s="269">
        <v>0</v>
      </c>
      <c r="F25" s="269"/>
      <c r="G25" s="269">
        <v>0</v>
      </c>
      <c r="H25" s="269"/>
      <c r="I25" s="269">
        <f t="shared" si="0"/>
        <v>0</v>
      </c>
      <c r="J25" s="269"/>
      <c r="K25" s="269">
        <v>0</v>
      </c>
      <c r="L25" s="269"/>
      <c r="M25" s="269">
        <v>0</v>
      </c>
      <c r="N25" s="269"/>
      <c r="O25" s="269">
        <v>0</v>
      </c>
      <c r="P25" s="269"/>
      <c r="Q25" s="269">
        <f t="shared" si="1"/>
        <v>0</v>
      </c>
      <c r="R25" s="83"/>
      <c r="S25" s="83"/>
      <c r="T25" s="199"/>
      <c r="U25" s="3"/>
      <c r="V25" s="21"/>
      <c r="W25" s="3"/>
      <c r="X25" s="20"/>
      <c r="Y25" s="198"/>
      <c r="Z25" s="3"/>
      <c r="AA25" s="3"/>
      <c r="AB25" s="215"/>
      <c r="AC25" s="198"/>
      <c r="AD25" s="215"/>
      <c r="AE25" s="215"/>
      <c r="AF25" s="21"/>
    </row>
    <row r="26" spans="1:32" ht="38.25" customHeight="1" x14ac:dyDescent="0.75">
      <c r="A26" s="127" t="s">
        <v>149</v>
      </c>
      <c r="C26" s="269">
        <v>0</v>
      </c>
      <c r="D26" s="270"/>
      <c r="E26" s="269">
        <v>0</v>
      </c>
      <c r="F26" s="269"/>
      <c r="G26" s="269">
        <v>0</v>
      </c>
      <c r="H26" s="269"/>
      <c r="I26" s="269">
        <f t="shared" si="0"/>
        <v>0</v>
      </c>
      <c r="J26" s="270"/>
      <c r="K26" s="269">
        <v>2400000</v>
      </c>
      <c r="L26" s="269"/>
      <c r="M26" s="269">
        <v>5099078973</v>
      </c>
      <c r="N26" s="269"/>
      <c r="O26" s="269">
        <v>5386955760</v>
      </c>
      <c r="P26" s="269"/>
      <c r="Q26" s="269">
        <f t="shared" si="1"/>
        <v>-287876787</v>
      </c>
      <c r="R26" s="83"/>
      <c r="S26" s="83"/>
      <c r="T26" s="2"/>
      <c r="V26" s="21"/>
      <c r="W26" s="3"/>
      <c r="X26" s="20"/>
      <c r="Y26" s="198"/>
      <c r="Z26" s="3"/>
      <c r="AA26" s="3"/>
      <c r="AB26" s="215"/>
      <c r="AC26" s="198"/>
      <c r="AD26" s="215"/>
      <c r="AE26" s="215"/>
      <c r="AF26" s="21"/>
    </row>
    <row r="27" spans="1:32" s="83" customFormat="1" ht="38.25" customHeight="1" x14ac:dyDescent="0.65">
      <c r="A27" s="127" t="s">
        <v>133</v>
      </c>
      <c r="C27" s="269">
        <v>0</v>
      </c>
      <c r="D27" s="269"/>
      <c r="E27" s="269">
        <v>0</v>
      </c>
      <c r="F27" s="269"/>
      <c r="G27" s="269">
        <v>0</v>
      </c>
      <c r="H27" s="269">
        <f ca="1">SUM(H9:H27)</f>
        <v>0</v>
      </c>
      <c r="I27" s="269">
        <f t="shared" si="0"/>
        <v>0</v>
      </c>
      <c r="J27" s="271">
        <f ca="1">SUM(J9:J27)</f>
        <v>0</v>
      </c>
      <c r="K27" s="269">
        <v>0</v>
      </c>
      <c r="L27" s="271"/>
      <c r="M27" s="269">
        <v>0</v>
      </c>
      <c r="N27" s="269"/>
      <c r="O27" s="269">
        <v>0</v>
      </c>
      <c r="P27" s="269">
        <f ca="1">SUM(P9:P27)</f>
        <v>0</v>
      </c>
      <c r="Q27" s="269">
        <f t="shared" si="1"/>
        <v>0</v>
      </c>
      <c r="T27" s="198"/>
      <c r="V27" s="21"/>
      <c r="W27" s="3"/>
      <c r="X27" s="20"/>
      <c r="Y27" s="198"/>
      <c r="Z27" s="3"/>
      <c r="AA27" s="3"/>
      <c r="AB27" s="215"/>
      <c r="AC27" s="198"/>
      <c r="AD27" s="215"/>
      <c r="AE27" s="215"/>
    </row>
    <row r="28" spans="1:32" s="83" customFormat="1" ht="38.25" customHeight="1" x14ac:dyDescent="0.65">
      <c r="A28" s="127" t="s">
        <v>85</v>
      </c>
      <c r="C28" s="269">
        <v>0</v>
      </c>
      <c r="D28" s="269"/>
      <c r="E28" s="269">
        <v>0</v>
      </c>
      <c r="F28" s="269"/>
      <c r="G28" s="269">
        <v>0</v>
      </c>
      <c r="H28" s="269"/>
      <c r="I28" s="269">
        <f t="shared" si="0"/>
        <v>0</v>
      </c>
      <c r="J28" s="269"/>
      <c r="K28" s="269">
        <v>0</v>
      </c>
      <c r="L28" s="269"/>
      <c r="M28" s="269">
        <v>0</v>
      </c>
      <c r="N28" s="269"/>
      <c r="O28" s="269">
        <v>0</v>
      </c>
      <c r="P28" s="269"/>
      <c r="Q28" s="269">
        <f t="shared" si="1"/>
        <v>0</v>
      </c>
      <c r="T28" s="198"/>
      <c r="V28" s="21"/>
      <c r="W28" s="3"/>
      <c r="X28" s="20"/>
      <c r="Y28" s="198"/>
      <c r="Z28" s="3"/>
      <c r="AA28" s="3"/>
      <c r="AB28" s="215"/>
      <c r="AC28" s="198"/>
      <c r="AD28" s="215"/>
      <c r="AE28" s="215"/>
    </row>
    <row r="29" spans="1:32" s="83" customFormat="1" ht="38.25" customHeight="1" x14ac:dyDescent="0.65">
      <c r="A29" s="127" t="s">
        <v>100</v>
      </c>
      <c r="C29" s="269">
        <v>0</v>
      </c>
      <c r="D29" s="269"/>
      <c r="E29" s="269">
        <v>0</v>
      </c>
      <c r="F29" s="269"/>
      <c r="G29" s="269">
        <v>0</v>
      </c>
      <c r="H29" s="269"/>
      <c r="I29" s="269">
        <f t="shared" si="0"/>
        <v>0</v>
      </c>
      <c r="J29" s="269"/>
      <c r="K29" s="269">
        <v>0</v>
      </c>
      <c r="L29" s="269"/>
      <c r="M29" s="269">
        <v>0</v>
      </c>
      <c r="N29" s="269"/>
      <c r="O29" s="269">
        <v>0</v>
      </c>
      <c r="P29" s="269"/>
      <c r="Q29" s="269">
        <f t="shared" si="1"/>
        <v>0</v>
      </c>
      <c r="T29" s="198"/>
      <c r="V29" s="21"/>
      <c r="W29" s="3"/>
      <c r="X29" s="20"/>
      <c r="Y29" s="198"/>
      <c r="Z29" s="3"/>
      <c r="AA29" s="3"/>
      <c r="AB29" s="215"/>
      <c r="AC29" s="198"/>
      <c r="AD29" s="215"/>
      <c r="AE29" s="215"/>
    </row>
    <row r="30" spans="1:32" s="83" customFormat="1" ht="38.25" customHeight="1" x14ac:dyDescent="0.65">
      <c r="A30" s="127" t="s">
        <v>80</v>
      </c>
      <c r="C30" s="269">
        <v>0</v>
      </c>
      <c r="D30" s="269"/>
      <c r="E30" s="269">
        <v>0</v>
      </c>
      <c r="F30" s="269"/>
      <c r="G30" s="269">
        <v>0</v>
      </c>
      <c r="H30" s="269"/>
      <c r="I30" s="269">
        <f t="shared" si="0"/>
        <v>0</v>
      </c>
      <c r="J30" s="269"/>
      <c r="K30" s="269">
        <v>0</v>
      </c>
      <c r="L30" s="269"/>
      <c r="M30" s="269">
        <v>0</v>
      </c>
      <c r="N30" s="269"/>
      <c r="O30" s="269">
        <v>0</v>
      </c>
      <c r="P30" s="269"/>
      <c r="Q30" s="269">
        <f t="shared" si="1"/>
        <v>0</v>
      </c>
      <c r="T30" s="198"/>
      <c r="V30" s="21"/>
      <c r="W30" s="3"/>
      <c r="X30" s="20"/>
      <c r="Y30" s="198"/>
      <c r="Z30" s="3"/>
      <c r="AA30" s="3"/>
      <c r="AB30" s="215"/>
      <c r="AC30" s="198"/>
      <c r="AD30" s="215"/>
      <c r="AE30" s="215"/>
    </row>
    <row r="31" spans="1:32" s="83" customFormat="1" ht="38.25" customHeight="1" x14ac:dyDescent="0.65">
      <c r="A31" s="127" t="s">
        <v>78</v>
      </c>
      <c r="C31" s="269">
        <v>1</v>
      </c>
      <c r="D31" s="269"/>
      <c r="E31" s="269">
        <v>1</v>
      </c>
      <c r="F31" s="269"/>
      <c r="G31" s="269">
        <v>5598</v>
      </c>
      <c r="H31" s="269"/>
      <c r="I31" s="269">
        <f t="shared" si="0"/>
        <v>-5597</v>
      </c>
      <c r="J31" s="269"/>
      <c r="K31" s="269">
        <v>44177175</v>
      </c>
      <c r="L31" s="269"/>
      <c r="M31" s="269">
        <v>290646108833</v>
      </c>
      <c r="N31" s="269"/>
      <c r="O31" s="269">
        <v>248115912569</v>
      </c>
      <c r="P31" s="269"/>
      <c r="Q31" s="269">
        <f t="shared" si="1"/>
        <v>42530196264</v>
      </c>
      <c r="T31" s="198"/>
      <c r="V31" s="21"/>
      <c r="W31" s="3"/>
      <c r="X31" s="20"/>
      <c r="Y31" s="198"/>
      <c r="Z31" s="3"/>
      <c r="AA31" s="3"/>
      <c r="AB31" s="215"/>
      <c r="AC31" s="198"/>
      <c r="AD31" s="215"/>
      <c r="AE31" s="215"/>
    </row>
    <row r="32" spans="1:32" s="83" customFormat="1" ht="38.25" customHeight="1" x14ac:dyDescent="0.65">
      <c r="A32" s="127" t="s">
        <v>140</v>
      </c>
      <c r="C32" s="269">
        <v>0</v>
      </c>
      <c r="D32" s="269"/>
      <c r="E32" s="269">
        <v>0</v>
      </c>
      <c r="F32" s="269"/>
      <c r="G32" s="269">
        <v>0</v>
      </c>
      <c r="H32" s="269"/>
      <c r="I32" s="269">
        <f t="shared" si="0"/>
        <v>0</v>
      </c>
      <c r="J32" s="269"/>
      <c r="K32" s="269">
        <v>8000000</v>
      </c>
      <c r="L32" s="269"/>
      <c r="M32" s="269">
        <v>32148078844</v>
      </c>
      <c r="N32" s="269"/>
      <c r="O32" s="269">
        <v>30712168982</v>
      </c>
      <c r="P32" s="269"/>
      <c r="Q32" s="269">
        <f t="shared" si="1"/>
        <v>1435909862</v>
      </c>
      <c r="T32" s="198"/>
      <c r="V32" s="21"/>
      <c r="W32" s="3"/>
      <c r="X32" s="20"/>
      <c r="Y32" s="198"/>
      <c r="Z32" s="3"/>
      <c r="AA32" s="3"/>
      <c r="AB32" s="215"/>
      <c r="AC32" s="198"/>
      <c r="AD32" s="215"/>
      <c r="AE32" s="215"/>
    </row>
    <row r="33" spans="1:32" s="83" customFormat="1" ht="38.25" customHeight="1" x14ac:dyDescent="0.65">
      <c r="A33" s="127" t="s">
        <v>67</v>
      </c>
      <c r="C33" s="269">
        <v>0</v>
      </c>
      <c r="D33" s="269"/>
      <c r="E33" s="269">
        <v>0</v>
      </c>
      <c r="F33" s="269"/>
      <c r="G33" s="269">
        <v>0</v>
      </c>
      <c r="H33" s="269"/>
      <c r="I33" s="269">
        <f t="shared" si="0"/>
        <v>0</v>
      </c>
      <c r="J33" s="269"/>
      <c r="K33" s="269">
        <v>0</v>
      </c>
      <c r="L33" s="269"/>
      <c r="M33" s="269">
        <v>0</v>
      </c>
      <c r="N33" s="269"/>
      <c r="O33" s="269">
        <v>0</v>
      </c>
      <c r="P33" s="269"/>
      <c r="Q33" s="269">
        <f t="shared" si="1"/>
        <v>0</v>
      </c>
      <c r="T33" s="198"/>
      <c r="V33" s="21"/>
      <c r="W33" s="3"/>
      <c r="X33" s="20"/>
      <c r="Y33" s="198"/>
      <c r="Z33" s="3"/>
      <c r="AA33" s="3"/>
      <c r="AB33" s="215"/>
      <c r="AC33" s="198"/>
      <c r="AD33" s="215"/>
      <c r="AE33" s="215"/>
    </row>
    <row r="34" spans="1:32" ht="38.25" customHeight="1" x14ac:dyDescent="0.75">
      <c r="A34" s="127" t="s">
        <v>77</v>
      </c>
      <c r="C34" s="269">
        <v>0</v>
      </c>
      <c r="D34" s="270"/>
      <c r="E34" s="269">
        <v>0</v>
      </c>
      <c r="F34" s="270"/>
      <c r="G34" s="269">
        <v>0</v>
      </c>
      <c r="H34" s="270"/>
      <c r="I34" s="269">
        <f t="shared" si="0"/>
        <v>0</v>
      </c>
      <c r="J34" s="270"/>
      <c r="K34" s="269">
        <v>4999999</v>
      </c>
      <c r="L34" s="270"/>
      <c r="M34" s="269">
        <v>9339097916</v>
      </c>
      <c r="N34" s="270"/>
      <c r="O34" s="269">
        <v>7321176786</v>
      </c>
      <c r="P34" s="270"/>
      <c r="Q34" s="269">
        <f t="shared" si="1"/>
        <v>2017921130</v>
      </c>
      <c r="R34" s="83"/>
      <c r="S34" s="83"/>
      <c r="T34" s="2"/>
      <c r="V34" s="21"/>
      <c r="W34" s="3"/>
      <c r="X34" s="20"/>
      <c r="Y34" s="198"/>
      <c r="Z34" s="3"/>
      <c r="AA34" s="3"/>
      <c r="AB34" s="215"/>
      <c r="AC34" s="198"/>
      <c r="AD34" s="215"/>
      <c r="AE34" s="215"/>
      <c r="AF34" s="21"/>
    </row>
    <row r="35" spans="1:32" ht="38.25" customHeight="1" x14ac:dyDescent="0.75">
      <c r="A35" s="127" t="s">
        <v>138</v>
      </c>
      <c r="C35" s="269">
        <v>0</v>
      </c>
      <c r="D35" s="270"/>
      <c r="E35" s="269">
        <v>0</v>
      </c>
      <c r="F35" s="270"/>
      <c r="G35" s="269">
        <v>0</v>
      </c>
      <c r="H35" s="270"/>
      <c r="I35" s="269">
        <f t="shared" si="0"/>
        <v>0</v>
      </c>
      <c r="J35" s="270"/>
      <c r="K35" s="269">
        <v>4000000</v>
      </c>
      <c r="L35" s="270"/>
      <c r="M35" s="269">
        <v>12345674406</v>
      </c>
      <c r="N35" s="270"/>
      <c r="O35" s="269">
        <v>11769552000</v>
      </c>
      <c r="P35" s="270"/>
      <c r="Q35" s="269">
        <f t="shared" si="1"/>
        <v>576122406</v>
      </c>
      <c r="R35" s="83"/>
      <c r="S35" s="83"/>
      <c r="T35" s="2"/>
      <c r="V35" s="21"/>
      <c r="W35" s="3"/>
      <c r="X35" s="20"/>
      <c r="Y35" s="198"/>
      <c r="Z35" s="3"/>
      <c r="AA35" s="3"/>
      <c r="AB35" s="215"/>
      <c r="AC35" s="198"/>
      <c r="AD35" s="215"/>
      <c r="AE35" s="215"/>
      <c r="AF35" s="21"/>
    </row>
    <row r="36" spans="1:32" ht="38.25" customHeight="1" x14ac:dyDescent="0.75">
      <c r="A36" s="127" t="s">
        <v>99</v>
      </c>
      <c r="C36" s="269">
        <v>0</v>
      </c>
      <c r="D36" s="270"/>
      <c r="E36" s="269">
        <v>0</v>
      </c>
      <c r="F36" s="270"/>
      <c r="G36" s="269">
        <v>0</v>
      </c>
      <c r="H36" s="270"/>
      <c r="I36" s="269">
        <f t="shared" si="0"/>
        <v>0</v>
      </c>
      <c r="J36" s="270"/>
      <c r="K36" s="269">
        <v>5000000</v>
      </c>
      <c r="L36" s="270"/>
      <c r="M36" s="269">
        <v>21113451992</v>
      </c>
      <c r="N36" s="270"/>
      <c r="O36" s="269">
        <v>22192166252</v>
      </c>
      <c r="P36" s="270"/>
      <c r="Q36" s="269">
        <f t="shared" si="1"/>
        <v>-1078714260</v>
      </c>
      <c r="R36" s="83"/>
      <c r="S36" s="83"/>
      <c r="T36" s="200"/>
      <c r="V36" s="21"/>
      <c r="W36" s="3"/>
      <c r="X36" s="20"/>
      <c r="Y36" s="198"/>
      <c r="Z36" s="3"/>
      <c r="AA36" s="3"/>
      <c r="AB36" s="215"/>
      <c r="AC36" s="198"/>
      <c r="AD36" s="215"/>
      <c r="AE36" s="215"/>
      <c r="AF36" s="21"/>
    </row>
    <row r="37" spans="1:32" ht="38.25" customHeight="1" x14ac:dyDescent="0.75">
      <c r="A37" s="127" t="s">
        <v>157</v>
      </c>
      <c r="C37" s="269">
        <v>0</v>
      </c>
      <c r="D37" s="270"/>
      <c r="E37" s="269">
        <v>0</v>
      </c>
      <c r="F37" s="270"/>
      <c r="G37" s="269">
        <v>0</v>
      </c>
      <c r="H37" s="270"/>
      <c r="I37" s="269">
        <f t="shared" si="0"/>
        <v>0</v>
      </c>
      <c r="J37" s="270"/>
      <c r="K37" s="269">
        <v>300000</v>
      </c>
      <c r="L37" s="270"/>
      <c r="M37" s="269">
        <v>3432454695</v>
      </c>
      <c r="N37" s="270"/>
      <c r="O37" s="269">
        <v>3369123609</v>
      </c>
      <c r="P37" s="270"/>
      <c r="Q37" s="269">
        <f t="shared" si="1"/>
        <v>63331086</v>
      </c>
      <c r="R37" s="83"/>
      <c r="S37" s="83"/>
      <c r="T37" s="2"/>
      <c r="V37" s="21"/>
      <c r="W37" s="3"/>
      <c r="X37" s="20"/>
      <c r="Y37" s="198"/>
      <c r="Z37" s="3"/>
      <c r="AA37" s="3"/>
      <c r="AB37" s="215"/>
      <c r="AC37" s="198"/>
      <c r="AD37" s="215"/>
      <c r="AE37" s="215"/>
      <c r="AF37" s="21"/>
    </row>
    <row r="38" spans="1:32" ht="38.25" customHeight="1" x14ac:dyDescent="0.75">
      <c r="A38" s="127" t="s">
        <v>125</v>
      </c>
      <c r="C38" s="269">
        <v>0</v>
      </c>
      <c r="D38" s="270"/>
      <c r="E38" s="269">
        <v>0</v>
      </c>
      <c r="F38" s="270"/>
      <c r="G38" s="269">
        <v>0</v>
      </c>
      <c r="H38" s="270"/>
      <c r="I38" s="269">
        <f t="shared" si="0"/>
        <v>0</v>
      </c>
      <c r="J38" s="270"/>
      <c r="K38" s="269">
        <v>6562</v>
      </c>
      <c r="L38" s="270"/>
      <c r="M38" s="269">
        <v>53292553</v>
      </c>
      <c r="N38" s="270"/>
      <c r="O38" s="269">
        <v>45798756</v>
      </c>
      <c r="P38" s="270"/>
      <c r="Q38" s="269">
        <f t="shared" si="1"/>
        <v>7493797</v>
      </c>
      <c r="R38" s="83"/>
      <c r="S38" s="83"/>
      <c r="T38" s="2"/>
      <c r="V38" s="21"/>
      <c r="W38" s="3"/>
      <c r="X38" s="20"/>
      <c r="Y38" s="198"/>
      <c r="Z38" s="3"/>
      <c r="AA38" s="3"/>
      <c r="AB38" s="215"/>
      <c r="AC38" s="198"/>
      <c r="AD38" s="215"/>
      <c r="AE38" s="215"/>
      <c r="AF38" s="21"/>
    </row>
    <row r="39" spans="1:32" ht="38.25" customHeight="1" x14ac:dyDescent="0.75">
      <c r="A39" s="246" t="s">
        <v>153</v>
      </c>
      <c r="C39" s="269">
        <v>0</v>
      </c>
      <c r="D39" s="270"/>
      <c r="E39" s="269">
        <v>0</v>
      </c>
      <c r="F39" s="270">
        <v>0</v>
      </c>
      <c r="G39" s="269">
        <v>0</v>
      </c>
      <c r="H39" s="270"/>
      <c r="I39" s="269">
        <f t="shared" si="0"/>
        <v>0</v>
      </c>
      <c r="J39" s="270"/>
      <c r="K39" s="269">
        <v>2000000</v>
      </c>
      <c r="L39" s="270"/>
      <c r="M39" s="269">
        <v>12164696617</v>
      </c>
      <c r="N39" s="270"/>
      <c r="O39" s="269">
        <v>10954431000</v>
      </c>
      <c r="P39" s="270"/>
      <c r="Q39" s="269">
        <f t="shared" si="1"/>
        <v>1210265617</v>
      </c>
      <c r="R39" s="83"/>
      <c r="S39" s="83"/>
      <c r="T39" s="2"/>
      <c r="V39" s="21"/>
      <c r="W39" s="3"/>
      <c r="X39" s="20"/>
      <c r="Y39" s="198"/>
      <c r="Z39" s="3"/>
      <c r="AA39" s="3"/>
      <c r="AB39" s="215"/>
      <c r="AC39" s="198"/>
      <c r="AD39" s="215"/>
      <c r="AE39" s="215"/>
      <c r="AF39" s="21"/>
    </row>
    <row r="40" spans="1:32" ht="38.25" customHeight="1" x14ac:dyDescent="0.75">
      <c r="A40" s="246" t="s">
        <v>142</v>
      </c>
      <c r="C40" s="269">
        <v>14000000</v>
      </c>
      <c r="D40" s="270"/>
      <c r="E40" s="269">
        <v>28759513157</v>
      </c>
      <c r="F40" s="270"/>
      <c r="G40" s="269">
        <v>19636463700</v>
      </c>
      <c r="H40" s="270"/>
      <c r="I40" s="269">
        <f t="shared" si="0"/>
        <v>9123049457</v>
      </c>
      <c r="J40" s="270"/>
      <c r="K40" s="269">
        <v>14000000</v>
      </c>
      <c r="L40" s="270"/>
      <c r="M40" s="269">
        <v>28759513157</v>
      </c>
      <c r="N40" s="270"/>
      <c r="O40" s="269">
        <v>19636463700</v>
      </c>
      <c r="P40" s="270"/>
      <c r="Q40" s="269">
        <f t="shared" si="1"/>
        <v>9123049457</v>
      </c>
      <c r="R40" s="83"/>
      <c r="S40" s="83"/>
      <c r="T40" s="2"/>
      <c r="V40" s="21"/>
      <c r="W40" s="3"/>
      <c r="X40" s="20"/>
      <c r="Y40" s="198"/>
      <c r="Z40" s="3"/>
      <c r="AA40" s="3"/>
      <c r="AB40" s="215"/>
      <c r="AC40" s="198"/>
      <c r="AD40" s="215"/>
      <c r="AE40" s="215"/>
      <c r="AF40" s="21"/>
    </row>
    <row r="41" spans="1:32" ht="38.25" customHeight="1" x14ac:dyDescent="0.75">
      <c r="A41" s="246" t="s">
        <v>147</v>
      </c>
      <c r="C41" s="269">
        <v>1919491</v>
      </c>
      <c r="D41" s="270"/>
      <c r="E41" s="269">
        <v>4130971647</v>
      </c>
      <c r="F41" s="270"/>
      <c r="G41" s="269">
        <v>4685716497</v>
      </c>
      <c r="H41" s="270"/>
      <c r="I41" s="269">
        <f t="shared" si="0"/>
        <v>-554744850</v>
      </c>
      <c r="J41" s="270"/>
      <c r="K41" s="269">
        <v>1919491</v>
      </c>
      <c r="L41" s="270"/>
      <c r="M41" s="269">
        <v>4130971647</v>
      </c>
      <c r="N41" s="270"/>
      <c r="O41" s="269">
        <v>4685716497</v>
      </c>
      <c r="P41" s="270"/>
      <c r="Q41" s="269">
        <f t="shared" si="1"/>
        <v>-554744850</v>
      </c>
      <c r="R41" s="83"/>
      <c r="S41" s="83"/>
      <c r="T41" s="2"/>
      <c r="V41" s="21"/>
      <c r="W41" s="3"/>
      <c r="X41" s="20"/>
      <c r="Y41" s="198"/>
      <c r="Z41" s="3"/>
      <c r="AA41" s="3"/>
      <c r="AB41" s="215"/>
      <c r="AC41" s="198"/>
      <c r="AD41" s="215"/>
      <c r="AE41" s="215"/>
      <c r="AF41" s="21"/>
    </row>
    <row r="42" spans="1:32" ht="38.25" customHeight="1" thickBot="1" x14ac:dyDescent="0.7">
      <c r="A42" s="154" t="s">
        <v>48</v>
      </c>
      <c r="B42" s="83"/>
      <c r="C42" s="83"/>
      <c r="D42" s="236">
        <f>SUM(D9:D38)</f>
        <v>0</v>
      </c>
      <c r="E42" s="236">
        <f>SUM(E9:E41)</f>
        <v>281117361563</v>
      </c>
      <c r="F42" s="236">
        <f t="shared" ref="F42:H42" si="2">SUM(F9:F41)</f>
        <v>0</v>
      </c>
      <c r="G42" s="236">
        <f>SUM(G9:G41)</f>
        <v>232554867953</v>
      </c>
      <c r="H42" s="236">
        <f t="shared" ca="1" si="2"/>
        <v>281117361563</v>
      </c>
      <c r="I42" s="236">
        <f>SUM(I9:I41)</f>
        <v>48562493610</v>
      </c>
      <c r="J42" s="236">
        <f ca="1">SUM(J9:J37)</f>
        <v>240801347041</v>
      </c>
      <c r="K42" s="83"/>
      <c r="L42" s="236">
        <f>SUM(L9:L38)</f>
        <v>0</v>
      </c>
      <c r="M42" s="236">
        <f>SUM(M9:M41)</f>
        <v>1105638086889</v>
      </c>
      <c r="N42" s="236">
        <f t="shared" ref="N42:Q42" si="3">SUM(N9:N41)</f>
        <v>0</v>
      </c>
      <c r="O42" s="236">
        <f t="shared" si="3"/>
        <v>935800949069</v>
      </c>
      <c r="P42" s="236">
        <f t="shared" ca="1" si="3"/>
        <v>1105638086889</v>
      </c>
      <c r="Q42" s="236">
        <f t="shared" si="3"/>
        <v>169837137820</v>
      </c>
    </row>
    <row r="43" spans="1:32" ht="38.25" customHeight="1" thickTop="1" x14ac:dyDescent="0.65">
      <c r="I43" s="21"/>
      <c r="K43" s="46"/>
      <c r="Q43" s="21"/>
    </row>
    <row r="44" spans="1:32" ht="38.25" customHeight="1" x14ac:dyDescent="0.65">
      <c r="C44" s="46"/>
      <c r="E44" s="21"/>
      <c r="I44" s="21"/>
      <c r="K44" s="46"/>
      <c r="M44" s="3"/>
      <c r="Q44" s="21"/>
    </row>
    <row r="45" spans="1:32" ht="38.25" customHeight="1" x14ac:dyDescent="0.65">
      <c r="C45" s="46"/>
      <c r="I45" s="21"/>
      <c r="K45" s="46"/>
      <c r="M45" s="21"/>
      <c r="Q45" s="21"/>
    </row>
    <row r="46" spans="1:32" ht="38.25" customHeight="1" x14ac:dyDescent="0.65">
      <c r="C46" s="46"/>
      <c r="I46" s="21"/>
      <c r="K46" s="46"/>
      <c r="Q46" s="21"/>
    </row>
    <row r="47" spans="1:32" x14ac:dyDescent="0.65">
      <c r="C47" s="46"/>
      <c r="I47" s="21"/>
      <c r="K47" s="46"/>
      <c r="Q47" s="21"/>
      <c r="S47" s="218"/>
    </row>
    <row r="48" spans="1:32" x14ac:dyDescent="0.65">
      <c r="C48" s="46"/>
      <c r="I48" s="21"/>
      <c r="K48" s="46"/>
      <c r="Q48" s="21"/>
      <c r="S48" s="21"/>
    </row>
    <row r="49" spans="1:19" x14ac:dyDescent="0.65">
      <c r="C49" s="46"/>
      <c r="I49" s="21"/>
      <c r="K49" s="46"/>
      <c r="Q49" s="21"/>
      <c r="S49" s="21"/>
    </row>
    <row r="50" spans="1:19" x14ac:dyDescent="0.65">
      <c r="C50" s="46"/>
      <c r="I50" s="21"/>
      <c r="K50" s="46"/>
      <c r="Q50" s="21"/>
      <c r="S50" s="21"/>
    </row>
    <row r="51" spans="1:19" x14ac:dyDescent="0.65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21"/>
    </row>
    <row r="52" spans="1:19" x14ac:dyDescent="0.65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</row>
    <row r="53" spans="1:19" x14ac:dyDescent="0.65">
      <c r="C53" s="127"/>
      <c r="D53" s="127"/>
      <c r="E53" s="127"/>
      <c r="G53" s="127"/>
      <c r="I53" s="127"/>
      <c r="K53" s="127"/>
      <c r="L53" s="127"/>
      <c r="M53" s="127"/>
      <c r="O53" s="218"/>
      <c r="Q53" s="218"/>
      <c r="R53" s="218"/>
    </row>
    <row r="54" spans="1:19" x14ac:dyDescent="0.65">
      <c r="A54" s="127"/>
      <c r="B54" s="127"/>
      <c r="C54" s="83"/>
      <c r="D54" s="83"/>
      <c r="E54" s="21"/>
      <c r="G54" s="83"/>
      <c r="I54" s="21"/>
      <c r="K54" s="83"/>
      <c r="L54" s="83"/>
      <c r="M54" s="83"/>
      <c r="O54" s="21"/>
      <c r="Q54" s="3"/>
    </row>
    <row r="55" spans="1:19" x14ac:dyDescent="0.65">
      <c r="A55" s="127"/>
      <c r="B55" s="127"/>
      <c r="C55" s="83"/>
      <c r="D55" s="83"/>
      <c r="E55" s="21"/>
      <c r="G55" s="83"/>
      <c r="I55" s="21"/>
      <c r="K55" s="83"/>
      <c r="L55" s="83"/>
      <c r="M55" s="83"/>
      <c r="O55" s="21"/>
      <c r="Q55" s="3"/>
    </row>
    <row r="56" spans="1:19" x14ac:dyDescent="0.65">
      <c r="A56" s="127"/>
      <c r="B56" s="127"/>
      <c r="C56" s="83"/>
      <c r="D56" s="83"/>
      <c r="E56" s="21"/>
      <c r="G56" s="83"/>
      <c r="I56" s="21"/>
      <c r="K56" s="83"/>
      <c r="L56" s="83"/>
      <c r="M56" s="83"/>
      <c r="O56" s="21"/>
      <c r="Q56" s="21"/>
    </row>
    <row r="57" spans="1:19" x14ac:dyDescent="0.65">
      <c r="A57" s="127"/>
      <c r="B57" s="127"/>
      <c r="C57" s="83"/>
      <c r="D57" s="83"/>
      <c r="E57" s="21"/>
      <c r="G57" s="83"/>
      <c r="I57" s="21"/>
      <c r="K57" s="83"/>
      <c r="L57" s="83"/>
      <c r="M57" s="83"/>
      <c r="O57" s="21"/>
    </row>
    <row r="58" spans="1:19" x14ac:dyDescent="0.65">
      <c r="C58" s="1"/>
      <c r="K58" s="1"/>
    </row>
    <row r="59" spans="1:19" x14ac:dyDescent="0.65">
      <c r="C59" s="1"/>
      <c r="K59" s="1"/>
    </row>
    <row r="60" spans="1:19" x14ac:dyDescent="0.65">
      <c r="C60" s="1"/>
      <c r="K60" s="1"/>
    </row>
    <row r="61" spans="1:19" x14ac:dyDescent="0.65">
      <c r="C61" s="1"/>
      <c r="K61" s="1"/>
    </row>
    <row r="62" spans="1:19" x14ac:dyDescent="0.65">
      <c r="C62" s="1"/>
      <c r="K62" s="1"/>
    </row>
    <row r="63" spans="1:19" x14ac:dyDescent="0.65">
      <c r="C63" s="1"/>
      <c r="K63" s="1"/>
    </row>
    <row r="64" spans="1:19" x14ac:dyDescent="0.65">
      <c r="C64" s="1"/>
      <c r="K64" s="1"/>
    </row>
    <row r="65" s="1" customFormat="1" x14ac:dyDescent="0.65"/>
    <row r="66" s="1" customFormat="1" x14ac:dyDescent="0.65"/>
    <row r="67" s="1" customFormat="1" x14ac:dyDescent="0.65"/>
    <row r="68" s="1" customFormat="1" x14ac:dyDescent="0.65"/>
    <row r="69" s="1" customFormat="1" x14ac:dyDescent="0.65"/>
    <row r="70" s="1" customFormat="1" x14ac:dyDescent="0.65"/>
    <row r="71" s="1" customFormat="1" x14ac:dyDescent="0.65"/>
    <row r="72" s="1" customFormat="1" x14ac:dyDescent="0.65"/>
    <row r="73" s="1" customFormat="1" x14ac:dyDescent="0.65"/>
    <row r="74" s="1" customFormat="1" x14ac:dyDescent="0.65"/>
    <row r="75" s="1" customFormat="1" x14ac:dyDescent="0.65"/>
    <row r="76" s="1" customFormat="1" x14ac:dyDescent="0.65"/>
  </sheetData>
  <sortState xmlns:xlrd2="http://schemas.microsoft.com/office/spreadsheetml/2017/richdata2" ref="A9:Q33">
    <sortCondition descending="1" ref="Q9:Q38"/>
  </sortState>
  <mergeCells count="9">
    <mergeCell ref="R6:AF7"/>
    <mergeCell ref="A51:R52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71"/>
  <sheetViews>
    <sheetView rightToLeft="1" view="pageBreakPreview" topLeftCell="A22" zoomScale="50" zoomScaleNormal="50" zoomScaleSheetLayoutView="50" workbookViewId="0">
      <selection activeCell="E36" sqref="E36"/>
    </sheetView>
  </sheetViews>
  <sheetFormatPr defaultColWidth="9.140625" defaultRowHeight="42.75" x14ac:dyDescent="0.25"/>
  <cols>
    <col min="1" max="1" width="68.42578125" style="90" bestFit="1" customWidth="1"/>
    <col min="2" max="2" width="1" style="90" customWidth="1"/>
    <col min="3" max="3" width="22.7109375" style="91" bestFit="1" customWidth="1"/>
    <col min="4" max="4" width="1" style="90" customWidth="1"/>
    <col min="5" max="5" width="30" style="90" customWidth="1"/>
    <col min="6" max="6" width="1" style="90" customWidth="1"/>
    <col min="7" max="7" width="33.42578125" style="90" customWidth="1"/>
    <col min="8" max="8" width="1" style="90" customWidth="1"/>
    <col min="9" max="9" width="45" style="90" bestFit="1" customWidth="1"/>
    <col min="10" max="10" width="1" style="90" customWidth="1"/>
    <col min="11" max="11" width="20.7109375" style="91" bestFit="1" customWidth="1"/>
    <col min="12" max="12" width="0.7109375" style="90" customWidth="1"/>
    <col min="13" max="13" width="27" style="90" bestFit="1" customWidth="1"/>
    <col min="14" max="14" width="1" style="90" customWidth="1"/>
    <col min="15" max="15" width="27.28515625" style="90" bestFit="1" customWidth="1"/>
    <col min="16" max="16" width="0.7109375" style="90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90" bestFit="1" customWidth="1"/>
    <col min="21" max="21" width="15.42578125" style="6" customWidth="1"/>
    <col min="22" max="22" width="45.28515625" style="90" bestFit="1" customWidth="1"/>
    <col min="23" max="23" width="27.28515625" style="90" customWidth="1"/>
    <col min="24" max="24" width="21.28515625" style="90" customWidth="1"/>
    <col min="25" max="25" width="1.5703125" style="90" customWidth="1"/>
    <col min="26" max="26" width="23.7109375" style="90" bestFit="1" customWidth="1"/>
    <col min="27" max="27" width="32" style="7" customWidth="1"/>
    <col min="28" max="28" width="34.140625" style="90" customWidth="1"/>
    <col min="29" max="29" width="45.140625" style="90" customWidth="1"/>
    <col min="30" max="30" width="51.28515625" style="90" customWidth="1"/>
    <col min="31" max="31" width="28" style="90" customWidth="1"/>
    <col min="32" max="32" width="27.85546875" style="90" customWidth="1"/>
    <col min="33" max="33" width="23.85546875" style="90" bestFit="1" customWidth="1"/>
    <col min="34" max="16384" width="9.140625" style="90"/>
  </cols>
  <sheetData>
    <row r="1" spans="1:33" s="84" customFormat="1" ht="18.75" customHeight="1" x14ac:dyDescent="0.25">
      <c r="C1" s="85"/>
      <c r="K1" s="85"/>
      <c r="Q1" s="86"/>
      <c r="R1" s="86"/>
      <c r="S1" s="86"/>
      <c r="U1" s="86"/>
      <c r="AA1" s="7"/>
    </row>
    <row r="2" spans="1:33" s="87" customFormat="1" x14ac:dyDescent="0.25">
      <c r="A2" s="321" t="s">
        <v>51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195"/>
      <c r="S2" s="195"/>
      <c r="U2" s="144"/>
      <c r="AA2" s="7"/>
    </row>
    <row r="3" spans="1:33" s="87" customFormat="1" x14ac:dyDescent="0.25">
      <c r="A3" s="321" t="s">
        <v>18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195"/>
      <c r="S3" s="195"/>
      <c r="U3" s="144"/>
      <c r="AA3" s="7"/>
    </row>
    <row r="4" spans="1:33" s="87" customFormat="1" x14ac:dyDescent="0.25">
      <c r="A4" s="321" t="str">
        <f>'درآمد سود سهام '!A4:S4</f>
        <v>برای ماه منتهی به 1404/03/31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195"/>
      <c r="S4" s="195"/>
      <c r="U4" s="144"/>
      <c r="AA4" s="7"/>
    </row>
    <row r="5" spans="1:33" s="84" customFormat="1" x14ac:dyDescent="0.65">
      <c r="A5" s="80"/>
      <c r="B5" s="80"/>
      <c r="C5" s="80"/>
      <c r="D5" s="80"/>
      <c r="E5" s="80"/>
      <c r="F5" s="80"/>
      <c r="G5" s="88"/>
      <c r="H5" s="80"/>
      <c r="I5" s="17"/>
      <c r="J5" s="80"/>
      <c r="K5" s="80"/>
      <c r="L5" s="80"/>
      <c r="M5" s="80"/>
      <c r="N5" s="80"/>
      <c r="O5" s="80"/>
      <c r="P5" s="80"/>
      <c r="Q5" s="89"/>
      <c r="R5" s="89"/>
      <c r="S5" s="89"/>
      <c r="U5" s="86"/>
      <c r="AA5" s="7"/>
    </row>
    <row r="6" spans="1:33" ht="42.75" customHeight="1" x14ac:dyDescent="0.25">
      <c r="A6" s="318" t="s">
        <v>104</v>
      </c>
      <c r="B6" s="318"/>
      <c r="C6" s="318"/>
      <c r="D6" s="318"/>
      <c r="E6" s="318"/>
      <c r="F6" s="318"/>
      <c r="G6" s="318"/>
      <c r="H6" s="318"/>
      <c r="I6" s="318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</row>
    <row r="7" spans="1:33" s="51" customFormat="1" ht="43.5" customHeight="1" thickBot="1" x14ac:dyDescent="0.7">
      <c r="A7" s="285" t="s">
        <v>1</v>
      </c>
      <c r="C7" s="322" t="s">
        <v>166</v>
      </c>
      <c r="D7" s="322" t="s">
        <v>20</v>
      </c>
      <c r="E7" s="322" t="s">
        <v>20</v>
      </c>
      <c r="F7" s="322" t="s">
        <v>20</v>
      </c>
      <c r="G7" s="322" t="s">
        <v>20</v>
      </c>
      <c r="H7" s="322" t="s">
        <v>20</v>
      </c>
      <c r="I7" s="322" t="s">
        <v>20</v>
      </c>
      <c r="J7" s="1"/>
      <c r="K7" s="322" t="s">
        <v>165</v>
      </c>
      <c r="L7" s="322" t="s">
        <v>21</v>
      </c>
      <c r="M7" s="322" t="s">
        <v>21</v>
      </c>
      <c r="N7" s="322" t="s">
        <v>21</v>
      </c>
      <c r="O7" s="322" t="s">
        <v>21</v>
      </c>
      <c r="P7" s="322" t="s">
        <v>21</v>
      </c>
      <c r="Q7" s="322" t="s">
        <v>21</v>
      </c>
      <c r="R7" s="220"/>
      <c r="S7" s="220"/>
      <c r="U7" s="171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</row>
    <row r="8" spans="1:33" s="92" customFormat="1" ht="66" customHeight="1" thickBot="1" x14ac:dyDescent="0.3">
      <c r="A8" s="285" t="s">
        <v>1</v>
      </c>
      <c r="C8" s="93" t="s">
        <v>4</v>
      </c>
      <c r="E8" s="93" t="s">
        <v>33</v>
      </c>
      <c r="G8" s="93" t="s">
        <v>34</v>
      </c>
      <c r="I8" s="93" t="s">
        <v>35</v>
      </c>
      <c r="K8" s="93" t="s">
        <v>4</v>
      </c>
      <c r="M8" s="93" t="s">
        <v>33</v>
      </c>
      <c r="O8" s="93" t="s">
        <v>34</v>
      </c>
      <c r="Q8" s="94" t="s">
        <v>35</v>
      </c>
      <c r="R8" s="221"/>
      <c r="S8" s="221"/>
      <c r="U8" s="172"/>
      <c r="X8" s="206"/>
      <c r="Z8" s="206"/>
      <c r="AA8" s="206"/>
      <c r="AB8" s="206"/>
      <c r="AC8" s="206"/>
      <c r="AD8" s="206"/>
      <c r="AE8" s="206"/>
      <c r="AF8" s="206"/>
      <c r="AG8" s="206"/>
    </row>
    <row r="9" spans="1:33" s="51" customFormat="1" ht="40.5" customHeight="1" x14ac:dyDescent="0.65">
      <c r="A9" s="135" t="s">
        <v>152</v>
      </c>
      <c r="B9" s="1"/>
      <c r="C9" s="272">
        <v>16900000</v>
      </c>
      <c r="D9" s="273"/>
      <c r="E9" s="272">
        <v>368579823300</v>
      </c>
      <c r="F9" s="274"/>
      <c r="G9" s="272">
        <v>407026927949</v>
      </c>
      <c r="H9" s="273"/>
      <c r="I9" s="269">
        <f>E9-G9</f>
        <v>-38447104649</v>
      </c>
      <c r="J9" s="273"/>
      <c r="K9" s="269">
        <v>16900000</v>
      </c>
      <c r="L9" s="274"/>
      <c r="M9" s="269">
        <v>368579823300</v>
      </c>
      <c r="N9" s="274"/>
      <c r="O9" s="269">
        <v>408894766310</v>
      </c>
      <c r="P9" s="273"/>
      <c r="Q9" s="269">
        <f>M9-O9</f>
        <v>-40314943010</v>
      </c>
      <c r="R9" s="83"/>
      <c r="S9" s="83"/>
      <c r="T9" s="250"/>
      <c r="U9" s="248"/>
      <c r="V9" s="62"/>
      <c r="W9" s="62"/>
      <c r="X9" s="62"/>
      <c r="Y9" s="61"/>
      <c r="Z9" s="207"/>
      <c r="AA9" s="171"/>
      <c r="AB9" s="211"/>
      <c r="AC9" s="212"/>
      <c r="AD9" s="212"/>
      <c r="AE9" s="171"/>
      <c r="AF9" s="171"/>
      <c r="AG9" s="187"/>
    </row>
    <row r="10" spans="1:33" s="51" customFormat="1" ht="40.5" customHeight="1" x14ac:dyDescent="0.65">
      <c r="A10" s="135" t="s">
        <v>128</v>
      </c>
      <c r="B10" s="1"/>
      <c r="C10" s="272">
        <v>3200000</v>
      </c>
      <c r="D10" s="273"/>
      <c r="E10" s="272">
        <v>11585056320</v>
      </c>
      <c r="F10" s="274"/>
      <c r="G10" s="272">
        <v>5737296779</v>
      </c>
      <c r="H10" s="273"/>
      <c r="I10" s="269">
        <f t="shared" ref="I10:I37" si="0">E10-G10</f>
        <v>5847759541</v>
      </c>
      <c r="J10" s="273"/>
      <c r="K10" s="269">
        <v>3200000</v>
      </c>
      <c r="L10" s="274"/>
      <c r="M10" s="269">
        <v>11585056320</v>
      </c>
      <c r="N10" s="274"/>
      <c r="O10" s="269">
        <v>12044165050</v>
      </c>
      <c r="P10" s="273"/>
      <c r="Q10" s="269">
        <f t="shared" ref="Q10:Q37" si="1">M10-O10</f>
        <v>-459108730</v>
      </c>
      <c r="R10" s="83"/>
      <c r="S10" s="247"/>
      <c r="T10" s="250"/>
      <c r="U10" s="248"/>
      <c r="V10" s="62"/>
      <c r="W10" s="62"/>
      <c r="X10" s="62"/>
      <c r="Y10" s="61"/>
      <c r="Z10" s="207"/>
      <c r="AA10" s="171"/>
      <c r="AB10" s="210"/>
      <c r="AC10" s="187"/>
      <c r="AD10" s="187"/>
      <c r="AE10" s="171"/>
      <c r="AF10" s="171"/>
      <c r="AG10" s="187"/>
    </row>
    <row r="11" spans="1:33" s="51" customFormat="1" ht="40.5" customHeight="1" x14ac:dyDescent="0.65">
      <c r="A11" s="135" t="s">
        <v>97</v>
      </c>
      <c r="B11" s="1"/>
      <c r="C11" s="272">
        <v>34000000</v>
      </c>
      <c r="D11" s="273"/>
      <c r="E11" s="272">
        <v>135630170100</v>
      </c>
      <c r="F11" s="274"/>
      <c r="G11" s="272">
        <v>141679958400</v>
      </c>
      <c r="H11" s="273"/>
      <c r="I11" s="269">
        <f t="shared" si="0"/>
        <v>-6049788300</v>
      </c>
      <c r="J11" s="273"/>
      <c r="K11" s="269">
        <v>34000000</v>
      </c>
      <c r="L11" s="274"/>
      <c r="M11" s="269">
        <v>135630170100</v>
      </c>
      <c r="N11" s="274"/>
      <c r="O11" s="269">
        <v>120522598200</v>
      </c>
      <c r="P11" s="273"/>
      <c r="Q11" s="269">
        <f t="shared" si="1"/>
        <v>15107571900</v>
      </c>
      <c r="R11" s="83"/>
      <c r="S11" s="83"/>
      <c r="T11" s="250"/>
      <c r="U11" s="248"/>
      <c r="V11" s="62"/>
      <c r="W11" s="62"/>
      <c r="X11" s="62"/>
      <c r="Y11" s="61"/>
      <c r="Z11" s="207"/>
      <c r="AA11" s="171"/>
      <c r="AB11" s="210"/>
      <c r="AC11" s="187"/>
      <c r="AD11" s="187"/>
      <c r="AE11" s="171"/>
      <c r="AF11" s="171"/>
      <c r="AG11" s="187"/>
    </row>
    <row r="12" spans="1:33" s="51" customFormat="1" ht="40.5" customHeight="1" x14ac:dyDescent="0.65">
      <c r="A12" s="135" t="s">
        <v>65</v>
      </c>
      <c r="B12" s="1"/>
      <c r="C12" s="272">
        <v>40000000</v>
      </c>
      <c r="D12" s="273"/>
      <c r="E12" s="272">
        <v>475951140000</v>
      </c>
      <c r="F12" s="274"/>
      <c r="G12" s="272">
        <v>544341780000</v>
      </c>
      <c r="H12" s="273"/>
      <c r="I12" s="269">
        <f t="shared" si="0"/>
        <v>-68390640000</v>
      </c>
      <c r="J12" s="273"/>
      <c r="K12" s="269">
        <v>40000000</v>
      </c>
      <c r="L12" s="274"/>
      <c r="M12" s="269">
        <v>475951140000</v>
      </c>
      <c r="N12" s="274"/>
      <c r="O12" s="269">
        <v>400403340035</v>
      </c>
      <c r="P12" s="273"/>
      <c r="Q12" s="269">
        <f t="shared" si="1"/>
        <v>75547799965</v>
      </c>
      <c r="R12" s="83"/>
      <c r="S12" s="247"/>
      <c r="T12" s="250"/>
      <c r="U12" s="248"/>
      <c r="V12" s="62"/>
      <c r="W12" s="62"/>
      <c r="X12" s="62"/>
      <c r="Y12" s="61"/>
      <c r="Z12" s="207"/>
      <c r="AA12" s="171"/>
      <c r="AB12" s="210"/>
      <c r="AC12" s="187"/>
      <c r="AD12" s="187"/>
      <c r="AE12" s="171"/>
      <c r="AF12" s="171"/>
      <c r="AG12" s="187"/>
    </row>
    <row r="13" spans="1:33" s="51" customFormat="1" ht="40.5" customHeight="1" x14ac:dyDescent="0.65">
      <c r="A13" s="135" t="s">
        <v>134</v>
      </c>
      <c r="B13" s="1"/>
      <c r="C13" s="272">
        <v>4600000</v>
      </c>
      <c r="D13" s="273"/>
      <c r="E13" s="272">
        <v>21184994790</v>
      </c>
      <c r="F13" s="274"/>
      <c r="G13" s="272">
        <v>26959033623</v>
      </c>
      <c r="H13" s="273"/>
      <c r="I13" s="269">
        <f t="shared" si="0"/>
        <v>-5774038833</v>
      </c>
      <c r="J13" s="273"/>
      <c r="K13" s="269">
        <v>4600000</v>
      </c>
      <c r="L13" s="274"/>
      <c r="M13" s="269">
        <v>21184994790</v>
      </c>
      <c r="N13" s="274"/>
      <c r="O13" s="269">
        <v>19680599523</v>
      </c>
      <c r="P13" s="273"/>
      <c r="Q13" s="269">
        <f t="shared" si="1"/>
        <v>1504395267</v>
      </c>
      <c r="R13" s="83"/>
      <c r="S13" s="83"/>
      <c r="T13" s="250"/>
      <c r="U13" s="248"/>
      <c r="V13" s="62"/>
      <c r="W13" s="62"/>
      <c r="X13" s="62"/>
      <c r="Y13" s="61"/>
      <c r="Z13" s="207"/>
      <c r="AA13" s="171"/>
      <c r="AB13" s="210"/>
      <c r="AC13" s="187"/>
      <c r="AD13" s="187"/>
      <c r="AE13" s="171"/>
      <c r="AF13" s="171"/>
      <c r="AG13" s="187"/>
    </row>
    <row r="14" spans="1:33" s="51" customFormat="1" ht="40.5" customHeight="1" x14ac:dyDescent="0.65">
      <c r="A14" s="135" t="s">
        <v>88</v>
      </c>
      <c r="B14" s="1"/>
      <c r="C14" s="272">
        <v>0</v>
      </c>
      <c r="D14" s="273"/>
      <c r="E14" s="272">
        <v>0</v>
      </c>
      <c r="F14" s="274"/>
      <c r="G14" s="272">
        <v>0</v>
      </c>
      <c r="H14" s="273"/>
      <c r="I14" s="269">
        <f t="shared" si="0"/>
        <v>0</v>
      </c>
      <c r="J14" s="273"/>
      <c r="K14" s="269">
        <v>0</v>
      </c>
      <c r="L14" s="274"/>
      <c r="M14" s="269">
        <v>0</v>
      </c>
      <c r="N14" s="274"/>
      <c r="O14" s="269">
        <v>0</v>
      </c>
      <c r="P14" s="273"/>
      <c r="Q14" s="269">
        <f t="shared" si="1"/>
        <v>0</v>
      </c>
      <c r="R14" s="83"/>
      <c r="S14" s="247"/>
      <c r="T14" s="250"/>
      <c r="U14" s="248"/>
      <c r="V14" s="62"/>
      <c r="W14" s="62"/>
      <c r="X14" s="62"/>
      <c r="Y14" s="61"/>
      <c r="Z14" s="207"/>
      <c r="AA14" s="171"/>
      <c r="AB14" s="210"/>
      <c r="AC14" s="187"/>
      <c r="AD14" s="187"/>
      <c r="AE14" s="171"/>
      <c r="AF14" s="171"/>
      <c r="AG14" s="187"/>
    </row>
    <row r="15" spans="1:33" s="51" customFormat="1" ht="40.5" customHeight="1" x14ac:dyDescent="0.65">
      <c r="A15" s="135" t="s">
        <v>125</v>
      </c>
      <c r="B15" s="1"/>
      <c r="C15" s="272">
        <v>19000000</v>
      </c>
      <c r="D15" s="273"/>
      <c r="E15" s="272">
        <v>138819082500</v>
      </c>
      <c r="F15" s="274"/>
      <c r="G15" s="272">
        <v>151851078000</v>
      </c>
      <c r="H15" s="273"/>
      <c r="I15" s="269">
        <f t="shared" si="0"/>
        <v>-13031995500</v>
      </c>
      <c r="J15" s="273"/>
      <c r="K15" s="269">
        <v>19000000</v>
      </c>
      <c r="L15" s="274"/>
      <c r="M15" s="269">
        <v>138819082500</v>
      </c>
      <c r="N15" s="274"/>
      <c r="O15" s="269">
        <v>132844834841</v>
      </c>
      <c r="P15" s="273"/>
      <c r="Q15" s="269">
        <f t="shared" si="1"/>
        <v>5974247659</v>
      </c>
      <c r="R15" s="83"/>
      <c r="S15" s="83"/>
      <c r="T15" s="250"/>
      <c r="U15" s="248"/>
      <c r="V15" s="62"/>
      <c r="W15" s="62"/>
      <c r="X15" s="62"/>
      <c r="Y15" s="61"/>
      <c r="Z15" s="207"/>
      <c r="AA15" s="171"/>
      <c r="AB15" s="210"/>
      <c r="AC15" s="187"/>
      <c r="AD15" s="187"/>
      <c r="AE15" s="171"/>
      <c r="AF15" s="171"/>
      <c r="AG15" s="187"/>
    </row>
    <row r="16" spans="1:33" s="51" customFormat="1" ht="40.5" customHeight="1" x14ac:dyDescent="0.65">
      <c r="A16" s="243" t="s">
        <v>127</v>
      </c>
      <c r="B16" s="244"/>
      <c r="C16" s="324">
        <v>10000000</v>
      </c>
      <c r="D16" s="325"/>
      <c r="E16" s="324">
        <v>209048715000</v>
      </c>
      <c r="F16" s="326"/>
      <c r="G16" s="324">
        <v>238795856303</v>
      </c>
      <c r="H16" s="273"/>
      <c r="I16" s="269">
        <f t="shared" si="0"/>
        <v>-29747141303</v>
      </c>
      <c r="J16" s="273"/>
      <c r="K16" s="269">
        <v>10000000</v>
      </c>
      <c r="L16" s="274"/>
      <c r="M16" s="269">
        <v>209048715000</v>
      </c>
      <c r="N16" s="274"/>
      <c r="O16" s="269">
        <v>182018018859</v>
      </c>
      <c r="P16" s="273"/>
      <c r="Q16" s="269">
        <f t="shared" si="1"/>
        <v>27030696141</v>
      </c>
      <c r="R16" s="83"/>
      <c r="S16" s="83"/>
      <c r="T16" s="250"/>
      <c r="U16" s="248"/>
      <c r="V16" s="62"/>
      <c r="W16" s="62"/>
      <c r="X16" s="62"/>
      <c r="Y16" s="61"/>
      <c r="Z16" s="207"/>
      <c r="AA16" s="171"/>
      <c r="AB16" s="210"/>
      <c r="AC16" s="187"/>
      <c r="AD16" s="187"/>
      <c r="AE16" s="171"/>
      <c r="AF16" s="171"/>
      <c r="AG16" s="187"/>
    </row>
    <row r="17" spans="1:33" s="51" customFormat="1" ht="40.5" customHeight="1" x14ac:dyDescent="0.65">
      <c r="A17" s="135" t="s">
        <v>150</v>
      </c>
      <c r="B17" s="1"/>
      <c r="C17" s="272">
        <v>0</v>
      </c>
      <c r="D17" s="273"/>
      <c r="E17" s="272">
        <v>0</v>
      </c>
      <c r="F17" s="274"/>
      <c r="G17" s="272">
        <v>0</v>
      </c>
      <c r="H17" s="273"/>
      <c r="I17" s="269">
        <f t="shared" si="0"/>
        <v>0</v>
      </c>
      <c r="J17" s="273"/>
      <c r="K17" s="269">
        <v>0</v>
      </c>
      <c r="L17" s="274"/>
      <c r="M17" s="269">
        <v>0</v>
      </c>
      <c r="N17" s="274"/>
      <c r="O17" s="269">
        <v>0</v>
      </c>
      <c r="P17" s="273"/>
      <c r="Q17" s="269">
        <f t="shared" si="1"/>
        <v>0</v>
      </c>
      <c r="R17" s="83"/>
      <c r="S17" s="247"/>
      <c r="T17" s="250"/>
      <c r="U17" s="248"/>
      <c r="V17" s="62"/>
      <c r="W17" s="62"/>
      <c r="X17" s="62"/>
      <c r="Y17" s="61"/>
      <c r="Z17" s="207"/>
      <c r="AA17" s="171"/>
      <c r="AB17" s="210"/>
      <c r="AC17" s="187"/>
      <c r="AD17" s="187"/>
      <c r="AE17" s="171"/>
      <c r="AF17" s="171"/>
      <c r="AG17" s="187"/>
    </row>
    <row r="18" spans="1:33" s="51" customFormat="1" ht="40.5" customHeight="1" x14ac:dyDescent="0.65">
      <c r="A18" s="135" t="s">
        <v>64</v>
      </c>
      <c r="B18" s="1"/>
      <c r="C18" s="272">
        <v>8600000</v>
      </c>
      <c r="D18" s="273"/>
      <c r="E18" s="272">
        <v>578499326100</v>
      </c>
      <c r="F18" s="274"/>
      <c r="G18" s="272">
        <v>680441518781</v>
      </c>
      <c r="H18" s="273"/>
      <c r="I18" s="269">
        <f t="shared" si="0"/>
        <v>-101942192681</v>
      </c>
      <c r="J18" s="273"/>
      <c r="K18" s="269">
        <v>8600000</v>
      </c>
      <c r="L18" s="274"/>
      <c r="M18" s="269">
        <v>578499326100</v>
      </c>
      <c r="N18" s="274"/>
      <c r="O18" s="269">
        <v>564045727320</v>
      </c>
      <c r="P18" s="273"/>
      <c r="Q18" s="269">
        <f t="shared" si="1"/>
        <v>14453598780</v>
      </c>
      <c r="R18" s="251"/>
      <c r="S18" s="247"/>
      <c r="T18" s="250"/>
      <c r="U18" s="248"/>
      <c r="V18" s="62"/>
      <c r="W18" s="62"/>
      <c r="X18" s="62"/>
      <c r="Y18" s="61"/>
      <c r="Z18" s="207"/>
      <c r="AA18" s="171"/>
      <c r="AB18" s="210"/>
      <c r="AC18" s="187"/>
      <c r="AD18" s="187"/>
      <c r="AE18" s="171"/>
      <c r="AF18" s="171"/>
      <c r="AG18" s="187"/>
    </row>
    <row r="19" spans="1:33" s="51" customFormat="1" ht="40.5" customHeight="1" x14ac:dyDescent="0.65">
      <c r="A19" s="135" t="s">
        <v>146</v>
      </c>
      <c r="B19" s="1"/>
      <c r="C19" s="272">
        <v>6800000</v>
      </c>
      <c r="D19" s="273"/>
      <c r="E19" s="272">
        <v>328175667000</v>
      </c>
      <c r="F19" s="274"/>
      <c r="G19" s="272">
        <v>339126121800</v>
      </c>
      <c r="H19" s="273"/>
      <c r="I19" s="269">
        <f t="shared" si="0"/>
        <v>-10950454800</v>
      </c>
      <c r="J19" s="273"/>
      <c r="K19" s="269">
        <v>6800000</v>
      </c>
      <c r="L19" s="274"/>
      <c r="M19" s="269">
        <v>328175667000</v>
      </c>
      <c r="N19" s="274"/>
      <c r="O19" s="269">
        <v>241808715483</v>
      </c>
      <c r="P19" s="273"/>
      <c r="Q19" s="269">
        <f t="shared" si="1"/>
        <v>86366951517</v>
      </c>
      <c r="R19" s="83"/>
      <c r="S19" s="247"/>
      <c r="T19" s="250"/>
      <c r="U19" s="248"/>
      <c r="V19" s="62"/>
      <c r="W19" s="62"/>
      <c r="X19" s="62"/>
      <c r="Y19" s="61"/>
      <c r="Z19" s="207"/>
      <c r="AA19" s="171"/>
      <c r="AB19" s="210"/>
      <c r="AC19" s="187"/>
      <c r="AD19" s="187"/>
      <c r="AE19" s="171"/>
      <c r="AF19" s="171"/>
      <c r="AG19" s="187"/>
    </row>
    <row r="20" spans="1:33" s="51" customFormat="1" ht="40.5" customHeight="1" x14ac:dyDescent="0.65">
      <c r="A20" s="135" t="s">
        <v>132</v>
      </c>
      <c r="B20" s="1"/>
      <c r="C20" s="272">
        <v>14002428</v>
      </c>
      <c r="D20" s="273"/>
      <c r="E20" s="272">
        <v>414789583891</v>
      </c>
      <c r="F20" s="274"/>
      <c r="G20" s="272">
        <v>478518448210</v>
      </c>
      <c r="H20" s="273"/>
      <c r="I20" s="269">
        <f t="shared" si="0"/>
        <v>-63728864319</v>
      </c>
      <c r="J20" s="273"/>
      <c r="K20" s="269">
        <v>14002428</v>
      </c>
      <c r="L20" s="274"/>
      <c r="M20" s="269">
        <v>414789583891</v>
      </c>
      <c r="N20" s="274"/>
      <c r="O20" s="269">
        <v>410453985663</v>
      </c>
      <c r="P20" s="273"/>
      <c r="Q20" s="269">
        <f t="shared" si="1"/>
        <v>4335598228</v>
      </c>
      <c r="R20" s="83"/>
      <c r="S20" s="83"/>
      <c r="T20" s="250"/>
      <c r="U20" s="248"/>
      <c r="V20" s="62"/>
      <c r="W20" s="62"/>
      <c r="X20" s="62"/>
      <c r="Y20" s="61"/>
      <c r="Z20" s="207"/>
      <c r="AA20" s="171"/>
      <c r="AB20" s="210"/>
      <c r="AC20" s="187"/>
      <c r="AD20" s="187"/>
      <c r="AE20" s="171"/>
      <c r="AF20" s="171"/>
      <c r="AG20" s="187"/>
    </row>
    <row r="21" spans="1:33" s="51" customFormat="1" ht="40.5" customHeight="1" x14ac:dyDescent="0.65">
      <c r="A21" s="135" t="s">
        <v>155</v>
      </c>
      <c r="B21" s="1"/>
      <c r="C21" s="272">
        <v>15600000</v>
      </c>
      <c r="D21" s="273"/>
      <c r="E21" s="272">
        <v>98780736600</v>
      </c>
      <c r="F21" s="274"/>
      <c r="G21" s="272">
        <v>91972614731</v>
      </c>
      <c r="H21" s="273"/>
      <c r="I21" s="269">
        <f t="shared" si="0"/>
        <v>6808121869</v>
      </c>
      <c r="J21" s="273"/>
      <c r="K21" s="269">
        <v>15600000</v>
      </c>
      <c r="L21" s="274"/>
      <c r="M21" s="269">
        <v>98780736600</v>
      </c>
      <c r="N21" s="274"/>
      <c r="O21" s="269">
        <v>100218188044</v>
      </c>
      <c r="P21" s="273"/>
      <c r="Q21" s="269">
        <f t="shared" si="1"/>
        <v>-1437451444</v>
      </c>
      <c r="R21" s="83"/>
      <c r="S21" s="83"/>
      <c r="T21" s="250"/>
      <c r="U21" s="248"/>
      <c r="V21" s="62"/>
      <c r="W21" s="62"/>
      <c r="X21" s="62"/>
      <c r="Y21" s="61"/>
      <c r="Z21" s="207"/>
      <c r="AA21" s="171"/>
      <c r="AB21" s="210"/>
      <c r="AC21" s="187"/>
      <c r="AD21" s="187"/>
      <c r="AE21" s="171"/>
      <c r="AF21" s="171"/>
      <c r="AG21" s="187"/>
    </row>
    <row r="22" spans="1:33" s="51" customFormat="1" ht="40.5" customHeight="1" x14ac:dyDescent="0.65">
      <c r="A22" s="135" t="s">
        <v>126</v>
      </c>
      <c r="B22" s="1"/>
      <c r="C22" s="272">
        <v>50000000</v>
      </c>
      <c r="D22" s="273"/>
      <c r="E22" s="272">
        <v>86333242500</v>
      </c>
      <c r="F22" s="274"/>
      <c r="G22" s="272">
        <v>93092782500</v>
      </c>
      <c r="H22" s="273"/>
      <c r="I22" s="269">
        <f t="shared" si="0"/>
        <v>-6759540000</v>
      </c>
      <c r="J22" s="273"/>
      <c r="K22" s="269">
        <v>50000000</v>
      </c>
      <c r="L22" s="274"/>
      <c r="M22" s="269">
        <v>86333242500</v>
      </c>
      <c r="N22" s="274"/>
      <c r="O22" s="269">
        <v>79321088666</v>
      </c>
      <c r="P22" s="273"/>
      <c r="Q22" s="269">
        <f t="shared" si="1"/>
        <v>7012153834</v>
      </c>
      <c r="R22" s="83"/>
      <c r="S22" s="247"/>
      <c r="T22" s="250"/>
      <c r="U22" s="248"/>
      <c r="V22" s="62"/>
      <c r="W22" s="62"/>
      <c r="X22" s="62"/>
      <c r="Y22" s="61"/>
      <c r="Z22" s="207"/>
      <c r="AA22" s="171"/>
      <c r="AB22" s="210"/>
      <c r="AC22" s="187"/>
      <c r="AD22" s="187"/>
      <c r="AE22" s="171"/>
      <c r="AF22" s="171"/>
      <c r="AG22" s="187"/>
    </row>
    <row r="23" spans="1:33" s="51" customFormat="1" ht="40.5" customHeight="1" x14ac:dyDescent="0.65">
      <c r="A23" s="135" t="s">
        <v>78</v>
      </c>
      <c r="B23" s="1"/>
      <c r="C23" s="272">
        <v>4000000</v>
      </c>
      <c r="D23" s="273"/>
      <c r="E23" s="272">
        <v>23658390000</v>
      </c>
      <c r="F23" s="274"/>
      <c r="G23" s="272">
        <v>25303460986</v>
      </c>
      <c r="H23" s="273"/>
      <c r="I23" s="269">
        <f t="shared" si="0"/>
        <v>-1645070986</v>
      </c>
      <c r="J23" s="273"/>
      <c r="K23" s="269">
        <v>4000000</v>
      </c>
      <c r="L23" s="274"/>
      <c r="M23" s="269">
        <v>23658390000</v>
      </c>
      <c r="N23" s="274"/>
      <c r="O23" s="269">
        <v>25303459726</v>
      </c>
      <c r="P23" s="273"/>
      <c r="Q23" s="269">
        <f t="shared" si="1"/>
        <v>-1645069726</v>
      </c>
      <c r="R23" s="83"/>
      <c r="S23" s="83"/>
      <c r="T23" s="250"/>
      <c r="U23" s="248"/>
      <c r="V23" s="62"/>
      <c r="W23" s="62"/>
      <c r="X23" s="62"/>
      <c r="Y23" s="61"/>
      <c r="Z23" s="207"/>
      <c r="AA23" s="171"/>
      <c r="AB23" s="210"/>
      <c r="AC23" s="187"/>
      <c r="AD23" s="187"/>
      <c r="AE23" s="171"/>
      <c r="AF23" s="171"/>
      <c r="AG23" s="187"/>
    </row>
    <row r="24" spans="1:33" s="51" customFormat="1" ht="40.5" customHeight="1" x14ac:dyDescent="0.65">
      <c r="A24" s="135" t="s">
        <v>142</v>
      </c>
      <c r="B24" s="1"/>
      <c r="C24" s="272">
        <v>0</v>
      </c>
      <c r="D24" s="273"/>
      <c r="E24" s="272">
        <v>0</v>
      </c>
      <c r="F24" s="274"/>
      <c r="G24" s="272">
        <v>0</v>
      </c>
      <c r="H24" s="273"/>
      <c r="I24" s="269">
        <f t="shared" si="0"/>
        <v>0</v>
      </c>
      <c r="J24" s="273"/>
      <c r="K24" s="269">
        <v>0</v>
      </c>
      <c r="L24" s="274"/>
      <c r="M24" s="269">
        <v>0</v>
      </c>
      <c r="N24" s="274"/>
      <c r="O24" s="269">
        <v>0</v>
      </c>
      <c r="P24" s="273"/>
      <c r="Q24" s="269">
        <f t="shared" si="1"/>
        <v>0</v>
      </c>
      <c r="R24" s="83"/>
      <c r="S24" s="247"/>
      <c r="T24" s="250"/>
      <c r="U24" s="248"/>
      <c r="V24" s="62"/>
      <c r="W24" s="62"/>
      <c r="X24" s="62"/>
      <c r="Y24" s="61"/>
      <c r="Z24" s="207"/>
      <c r="AA24" s="171"/>
      <c r="AB24" s="210"/>
      <c r="AC24" s="187"/>
      <c r="AD24" s="187"/>
      <c r="AE24" s="171"/>
      <c r="AF24" s="171"/>
      <c r="AG24" s="187"/>
    </row>
    <row r="25" spans="1:33" s="51" customFormat="1" ht="40.5" customHeight="1" x14ac:dyDescent="0.65">
      <c r="A25" s="135" t="s">
        <v>67</v>
      </c>
      <c r="B25" s="1"/>
      <c r="C25" s="272">
        <v>54000000</v>
      </c>
      <c r="D25" s="273"/>
      <c r="E25" s="272">
        <v>314020395000</v>
      </c>
      <c r="F25" s="274"/>
      <c r="G25" s="272">
        <v>308848521137</v>
      </c>
      <c r="H25" s="273"/>
      <c r="I25" s="269">
        <f t="shared" si="0"/>
        <v>5171873863</v>
      </c>
      <c r="J25" s="273"/>
      <c r="K25" s="269">
        <v>54000000</v>
      </c>
      <c r="L25" s="274"/>
      <c r="M25" s="269">
        <v>314020395000</v>
      </c>
      <c r="N25" s="274"/>
      <c r="O25" s="269">
        <v>278465108497</v>
      </c>
      <c r="P25" s="273"/>
      <c r="Q25" s="269">
        <f t="shared" si="1"/>
        <v>35555286503</v>
      </c>
      <c r="R25" s="83"/>
      <c r="S25" s="83"/>
      <c r="T25" s="250"/>
      <c r="U25" s="248"/>
      <c r="V25" s="62"/>
      <c r="W25" s="62"/>
      <c r="X25" s="62"/>
      <c r="Y25" s="61"/>
      <c r="Z25" s="207"/>
      <c r="AA25" s="171"/>
      <c r="AB25" s="210"/>
      <c r="AC25" s="187"/>
      <c r="AD25" s="187"/>
      <c r="AE25" s="171"/>
      <c r="AF25" s="171"/>
      <c r="AG25" s="187"/>
    </row>
    <row r="26" spans="1:33" s="51" customFormat="1" ht="40.5" customHeight="1" x14ac:dyDescent="0.65">
      <c r="A26" s="135" t="s">
        <v>156</v>
      </c>
      <c r="B26" s="1"/>
      <c r="C26" s="272">
        <v>1000000</v>
      </c>
      <c r="D26" s="273"/>
      <c r="E26" s="272">
        <v>23360175000</v>
      </c>
      <c r="F26" s="274"/>
      <c r="G26" s="272">
        <v>25060000500</v>
      </c>
      <c r="H26" s="273"/>
      <c r="I26" s="269">
        <f t="shared" si="0"/>
        <v>-1699825500</v>
      </c>
      <c r="J26" s="273"/>
      <c r="K26" s="269">
        <v>1000000</v>
      </c>
      <c r="L26" s="274"/>
      <c r="M26" s="269">
        <v>23360175000</v>
      </c>
      <c r="N26" s="274"/>
      <c r="O26" s="269">
        <v>26995100723</v>
      </c>
      <c r="P26" s="273"/>
      <c r="Q26" s="269">
        <f t="shared" si="1"/>
        <v>-3634925723</v>
      </c>
      <c r="R26" s="83"/>
      <c r="S26" s="83"/>
      <c r="T26" s="250"/>
      <c r="U26" s="248"/>
      <c r="V26" s="62"/>
      <c r="W26" s="62"/>
      <c r="X26" s="62"/>
      <c r="Y26" s="61"/>
      <c r="Z26" s="207"/>
      <c r="AA26" s="171"/>
      <c r="AB26" s="210"/>
      <c r="AC26" s="187"/>
      <c r="AD26" s="187"/>
      <c r="AE26" s="171"/>
      <c r="AF26" s="171"/>
      <c r="AG26" s="187"/>
    </row>
    <row r="27" spans="1:33" s="51" customFormat="1" ht="40.5" customHeight="1" x14ac:dyDescent="0.65">
      <c r="A27" s="135" t="s">
        <v>77</v>
      </c>
      <c r="B27" s="1"/>
      <c r="C27" s="272">
        <v>60000001</v>
      </c>
      <c r="D27" s="273"/>
      <c r="E27" s="272">
        <v>98589880643</v>
      </c>
      <c r="F27" s="274"/>
      <c r="G27" s="272">
        <v>103891718118</v>
      </c>
      <c r="H27" s="273"/>
      <c r="I27" s="269">
        <f t="shared" si="0"/>
        <v>-5301837475</v>
      </c>
      <c r="J27" s="273"/>
      <c r="K27" s="269">
        <v>60000001</v>
      </c>
      <c r="L27" s="274"/>
      <c r="M27" s="269">
        <v>98589880643</v>
      </c>
      <c r="N27" s="274"/>
      <c r="O27" s="269">
        <v>93937067637</v>
      </c>
      <c r="P27" s="273"/>
      <c r="Q27" s="269">
        <f t="shared" si="1"/>
        <v>4652813006</v>
      </c>
      <c r="R27" s="83"/>
      <c r="S27" s="83"/>
      <c r="T27" s="250"/>
      <c r="U27" s="248"/>
      <c r="V27" s="62"/>
      <c r="W27" s="62"/>
      <c r="X27" s="62"/>
      <c r="Y27" s="61"/>
      <c r="Z27" s="207"/>
      <c r="AA27" s="171"/>
      <c r="AB27" s="210"/>
      <c r="AC27" s="187"/>
      <c r="AD27" s="187"/>
      <c r="AE27" s="171"/>
      <c r="AF27" s="171"/>
      <c r="AG27" s="187"/>
    </row>
    <row r="28" spans="1:33" s="51" customFormat="1" ht="40.5" customHeight="1" x14ac:dyDescent="0.65">
      <c r="A28" s="135" t="s">
        <v>73</v>
      </c>
      <c r="B28" s="1"/>
      <c r="C28" s="272">
        <v>10000000</v>
      </c>
      <c r="D28" s="273"/>
      <c r="E28" s="272">
        <v>41650695000</v>
      </c>
      <c r="F28" s="274"/>
      <c r="G28" s="272">
        <v>43131829500</v>
      </c>
      <c r="H28" s="273"/>
      <c r="I28" s="269">
        <f t="shared" si="0"/>
        <v>-1481134500</v>
      </c>
      <c r="J28" s="273"/>
      <c r="K28" s="269">
        <v>10000000</v>
      </c>
      <c r="L28" s="274"/>
      <c r="M28" s="269">
        <v>41650695000</v>
      </c>
      <c r="N28" s="274"/>
      <c r="O28" s="269">
        <v>29821499998</v>
      </c>
      <c r="P28" s="273"/>
      <c r="Q28" s="269">
        <f t="shared" si="1"/>
        <v>11829195002</v>
      </c>
      <c r="R28" s="83"/>
      <c r="S28" s="247"/>
      <c r="T28" s="250"/>
      <c r="U28" s="248"/>
      <c r="V28" s="62"/>
      <c r="W28" s="62"/>
      <c r="X28" s="62"/>
      <c r="Y28" s="61"/>
      <c r="Z28" s="207"/>
      <c r="AA28" s="171"/>
      <c r="AB28" s="210"/>
      <c r="AC28" s="187"/>
      <c r="AD28" s="187"/>
      <c r="AE28" s="171"/>
      <c r="AF28" s="171"/>
      <c r="AG28" s="187"/>
    </row>
    <row r="29" spans="1:33" s="51" customFormat="1" ht="40.5" customHeight="1" x14ac:dyDescent="0.65">
      <c r="A29" s="135" t="s">
        <v>140</v>
      </c>
      <c r="B29" s="1"/>
      <c r="C29" s="272">
        <v>1221374</v>
      </c>
      <c r="D29" s="273"/>
      <c r="E29" s="272">
        <v>4516477387</v>
      </c>
      <c r="F29" s="274"/>
      <c r="G29" s="272">
        <v>4716805013</v>
      </c>
      <c r="H29" s="273"/>
      <c r="I29" s="269">
        <f t="shared" si="0"/>
        <v>-200327626</v>
      </c>
      <c r="J29" s="273"/>
      <c r="K29" s="269">
        <v>1221374</v>
      </c>
      <c r="L29" s="274"/>
      <c r="M29" s="269">
        <v>4516477387</v>
      </c>
      <c r="N29" s="274"/>
      <c r="O29" s="269">
        <v>4688880374</v>
      </c>
      <c r="P29" s="273"/>
      <c r="Q29" s="269">
        <f t="shared" si="1"/>
        <v>-172402987</v>
      </c>
      <c r="R29" s="83"/>
      <c r="S29" s="83"/>
      <c r="T29" s="250"/>
      <c r="U29" s="248"/>
      <c r="V29" s="62"/>
      <c r="W29" s="62"/>
      <c r="X29" s="62"/>
      <c r="Y29" s="61"/>
      <c r="Z29" s="207"/>
      <c r="AA29" s="171"/>
      <c r="AB29" s="210"/>
      <c r="AC29" s="187"/>
      <c r="AD29" s="187"/>
      <c r="AE29" s="171"/>
      <c r="AF29" s="171"/>
      <c r="AG29" s="187"/>
    </row>
    <row r="30" spans="1:33" s="51" customFormat="1" ht="40.5" customHeight="1" x14ac:dyDescent="0.65">
      <c r="A30" s="135" t="s">
        <v>98</v>
      </c>
      <c r="B30" s="1"/>
      <c r="C30" s="272">
        <v>100000001</v>
      </c>
      <c r="D30" s="273"/>
      <c r="E30" s="272">
        <v>372371133723</v>
      </c>
      <c r="F30" s="274"/>
      <c r="G30" s="272">
        <v>319628017476</v>
      </c>
      <c r="H30" s="273"/>
      <c r="I30" s="269">
        <f t="shared" si="0"/>
        <v>52743116247</v>
      </c>
      <c r="J30" s="273"/>
      <c r="K30" s="269">
        <v>100000001</v>
      </c>
      <c r="L30" s="274"/>
      <c r="M30" s="269">
        <v>372371133723</v>
      </c>
      <c r="N30" s="274"/>
      <c r="O30" s="269">
        <v>255119631116</v>
      </c>
      <c r="P30" s="273"/>
      <c r="Q30" s="269">
        <f t="shared" si="1"/>
        <v>117251502607</v>
      </c>
      <c r="R30" s="83"/>
      <c r="S30" s="247"/>
      <c r="T30" s="250"/>
      <c r="U30" s="248"/>
      <c r="V30" s="62"/>
      <c r="W30" s="62"/>
      <c r="X30" s="62"/>
      <c r="Y30" s="61"/>
      <c r="Z30" s="207"/>
      <c r="AA30" s="171"/>
      <c r="AB30" s="210"/>
      <c r="AC30" s="187"/>
      <c r="AD30" s="187"/>
      <c r="AE30" s="171"/>
      <c r="AF30" s="171"/>
      <c r="AG30" s="187"/>
    </row>
    <row r="31" spans="1:33" s="51" customFormat="1" ht="40.5" customHeight="1" x14ac:dyDescent="0.65">
      <c r="A31" s="135" t="s">
        <v>99</v>
      </c>
      <c r="B31" s="1"/>
      <c r="C31" s="272">
        <v>4400000</v>
      </c>
      <c r="D31" s="273"/>
      <c r="E31" s="272">
        <v>17775204480</v>
      </c>
      <c r="F31" s="274"/>
      <c r="G31" s="272">
        <v>18697138383</v>
      </c>
      <c r="H31" s="273"/>
      <c r="I31" s="269">
        <f t="shared" si="0"/>
        <v>-921933903</v>
      </c>
      <c r="J31" s="273"/>
      <c r="K31" s="269">
        <v>4400000</v>
      </c>
      <c r="L31" s="274"/>
      <c r="M31" s="269">
        <v>17775204480</v>
      </c>
      <c r="N31" s="274"/>
      <c r="O31" s="269">
        <v>19357187581</v>
      </c>
      <c r="P31" s="273"/>
      <c r="Q31" s="269">
        <f t="shared" si="1"/>
        <v>-1581983101</v>
      </c>
      <c r="R31" s="83"/>
      <c r="S31" s="83"/>
      <c r="T31" s="250"/>
      <c r="U31" s="248"/>
      <c r="V31" s="62"/>
      <c r="W31" s="62"/>
      <c r="X31" s="62"/>
      <c r="Y31" s="61"/>
      <c r="Z31" s="207"/>
      <c r="AA31" s="171"/>
      <c r="AB31" s="210"/>
      <c r="AC31" s="187"/>
      <c r="AD31" s="187"/>
      <c r="AE31" s="10"/>
      <c r="AF31" s="171"/>
      <c r="AG31" s="187"/>
    </row>
    <row r="32" spans="1:33" s="51" customFormat="1" ht="40.5" customHeight="1" x14ac:dyDescent="0.65">
      <c r="A32" s="135" t="s">
        <v>96</v>
      </c>
      <c r="B32" s="1"/>
      <c r="C32" s="272">
        <v>34800000</v>
      </c>
      <c r="D32" s="273"/>
      <c r="E32" s="272">
        <v>374987469600</v>
      </c>
      <c r="F32" s="274"/>
      <c r="G32" s="272">
        <v>351727265505</v>
      </c>
      <c r="H32" s="273"/>
      <c r="I32" s="269">
        <f t="shared" si="0"/>
        <v>23260204095</v>
      </c>
      <c r="J32" s="273"/>
      <c r="K32" s="269">
        <v>34800000</v>
      </c>
      <c r="L32" s="274"/>
      <c r="M32" s="269">
        <v>374987469600</v>
      </c>
      <c r="N32" s="274"/>
      <c r="O32" s="269">
        <v>324039981353</v>
      </c>
      <c r="P32" s="273"/>
      <c r="Q32" s="269">
        <f t="shared" si="1"/>
        <v>50947488247</v>
      </c>
      <c r="R32" s="83"/>
      <c r="S32" s="83"/>
      <c r="T32" s="250"/>
      <c r="U32" s="248"/>
      <c r="V32" s="62"/>
      <c r="W32" s="62"/>
      <c r="X32" s="62"/>
      <c r="Y32" s="61"/>
      <c r="Z32" s="207"/>
      <c r="AA32" s="171"/>
      <c r="AB32" s="210"/>
      <c r="AC32" s="187"/>
      <c r="AD32" s="187"/>
      <c r="AE32" s="10"/>
      <c r="AF32" s="171"/>
      <c r="AG32" s="187"/>
    </row>
    <row r="33" spans="1:33" s="51" customFormat="1" ht="40.5" customHeight="1" x14ac:dyDescent="0.65">
      <c r="A33" s="135" t="s">
        <v>148</v>
      </c>
      <c r="B33" s="1"/>
      <c r="C33" s="272">
        <v>55000000</v>
      </c>
      <c r="D33" s="273"/>
      <c r="E33" s="272">
        <v>167517306000</v>
      </c>
      <c r="F33" s="274"/>
      <c r="G33" s="272">
        <v>180365402250</v>
      </c>
      <c r="H33" s="273"/>
      <c r="I33" s="269">
        <f t="shared" si="0"/>
        <v>-12848096250</v>
      </c>
      <c r="J33" s="273"/>
      <c r="K33" s="269">
        <v>55000000</v>
      </c>
      <c r="L33" s="274"/>
      <c r="M33" s="269">
        <v>167517306000</v>
      </c>
      <c r="N33" s="274"/>
      <c r="O33" s="269">
        <v>181477800611</v>
      </c>
      <c r="P33" s="273"/>
      <c r="Q33" s="269">
        <f t="shared" si="1"/>
        <v>-13960494611</v>
      </c>
      <c r="R33" s="83"/>
      <c r="S33" s="83"/>
      <c r="T33" s="250"/>
      <c r="U33" s="248"/>
      <c r="V33" s="62"/>
      <c r="W33" s="62"/>
      <c r="X33" s="62"/>
      <c r="Y33" s="61"/>
      <c r="Z33" s="207"/>
      <c r="AA33" s="171"/>
      <c r="AB33" s="210"/>
      <c r="AC33" s="187"/>
      <c r="AD33" s="187"/>
      <c r="AE33" s="10"/>
      <c r="AF33" s="171"/>
      <c r="AG33" s="187"/>
    </row>
    <row r="34" spans="1:33" s="51" customFormat="1" ht="40.5" customHeight="1" x14ac:dyDescent="0.65">
      <c r="A34" s="135" t="s">
        <v>147</v>
      </c>
      <c r="B34" s="1"/>
      <c r="C34" s="272">
        <v>20000000</v>
      </c>
      <c r="D34" s="273"/>
      <c r="E34" s="272">
        <v>54076320000</v>
      </c>
      <c r="F34" s="274"/>
      <c r="G34" s="272">
        <v>41439194464</v>
      </c>
      <c r="H34" s="273"/>
      <c r="I34" s="269">
        <f t="shared" si="0"/>
        <v>12637125536</v>
      </c>
      <c r="J34" s="273"/>
      <c r="K34" s="269">
        <v>20000000</v>
      </c>
      <c r="L34" s="274"/>
      <c r="M34" s="269">
        <v>54076320000</v>
      </c>
      <c r="N34" s="274"/>
      <c r="O34" s="269">
        <v>48489452946</v>
      </c>
      <c r="P34" s="273"/>
      <c r="Q34" s="269">
        <f t="shared" si="1"/>
        <v>5586867054</v>
      </c>
      <c r="R34" s="222"/>
      <c r="S34" s="247"/>
      <c r="T34" s="250"/>
      <c r="U34" s="248"/>
      <c r="V34" s="62"/>
      <c r="W34" s="62"/>
      <c r="X34" s="62"/>
      <c r="Y34" s="61"/>
      <c r="Z34" s="207"/>
      <c r="AA34" s="171"/>
      <c r="AB34" s="210"/>
      <c r="AC34" s="187"/>
      <c r="AD34" s="187"/>
      <c r="AG34" s="187"/>
    </row>
    <row r="35" spans="1:33" s="51" customFormat="1" ht="40.5" customHeight="1" x14ac:dyDescent="0.65">
      <c r="A35" s="135" t="s">
        <v>167</v>
      </c>
      <c r="B35" s="1"/>
      <c r="C35" s="272">
        <v>1000000</v>
      </c>
      <c r="D35" s="273"/>
      <c r="E35" s="272">
        <v>19741833000</v>
      </c>
      <c r="F35" s="274"/>
      <c r="G35" s="272">
        <v>19930478179</v>
      </c>
      <c r="H35" s="273"/>
      <c r="I35" s="269">
        <f t="shared" si="0"/>
        <v>-188645179</v>
      </c>
      <c r="J35" s="273"/>
      <c r="K35" s="269">
        <v>1000000</v>
      </c>
      <c r="L35" s="274"/>
      <c r="M35" s="269">
        <v>19741833000</v>
      </c>
      <c r="N35" s="274"/>
      <c r="O35" s="269">
        <v>19930478179</v>
      </c>
      <c r="P35" s="273"/>
      <c r="Q35" s="269">
        <f t="shared" si="1"/>
        <v>-188645179</v>
      </c>
      <c r="R35" s="222"/>
      <c r="S35" s="247"/>
      <c r="T35" s="250"/>
      <c r="U35" s="248"/>
      <c r="V35" s="62"/>
      <c r="W35" s="62"/>
      <c r="X35" s="62"/>
      <c r="Y35" s="61"/>
      <c r="Z35" s="207"/>
      <c r="AA35" s="171"/>
      <c r="AB35" s="210"/>
      <c r="AC35" s="187"/>
      <c r="AD35" s="187"/>
      <c r="AG35" s="187"/>
    </row>
    <row r="36" spans="1:33" s="51" customFormat="1" ht="40.5" customHeight="1" x14ac:dyDescent="0.65">
      <c r="A36" s="135" t="s">
        <v>169</v>
      </c>
      <c r="B36" s="1"/>
      <c r="C36" s="272">
        <v>100000</v>
      </c>
      <c r="D36" s="273"/>
      <c r="E36" s="272">
        <v>3562675200</v>
      </c>
      <c r="F36" s="274"/>
      <c r="G36" s="272">
        <v>3426176539</v>
      </c>
      <c r="H36" s="273"/>
      <c r="I36" s="269">
        <f t="shared" si="0"/>
        <v>136498661</v>
      </c>
      <c r="J36" s="273"/>
      <c r="K36" s="269">
        <v>100000</v>
      </c>
      <c r="L36" s="274"/>
      <c r="M36" s="269">
        <v>3562675200</v>
      </c>
      <c r="N36" s="274"/>
      <c r="O36" s="269">
        <v>3426176539</v>
      </c>
      <c r="P36" s="273"/>
      <c r="Q36" s="269">
        <f t="shared" si="1"/>
        <v>136498661</v>
      </c>
      <c r="R36" s="222"/>
      <c r="S36" s="247"/>
      <c r="T36" s="250"/>
      <c r="U36" s="248"/>
      <c r="V36" s="62"/>
      <c r="W36" s="62"/>
      <c r="X36" s="62"/>
      <c r="Y36" s="61"/>
      <c r="Z36" s="207"/>
      <c r="AA36" s="171"/>
      <c r="AB36" s="210"/>
      <c r="AC36" s="187"/>
      <c r="AD36" s="187"/>
      <c r="AG36" s="187"/>
    </row>
    <row r="37" spans="1:33" s="51" customFormat="1" ht="40.5" customHeight="1" x14ac:dyDescent="0.65">
      <c r="A37" s="135" t="s">
        <v>168</v>
      </c>
      <c r="B37" s="1"/>
      <c r="C37" s="272">
        <v>300000</v>
      </c>
      <c r="D37" s="273"/>
      <c r="E37" s="272">
        <v>9023985900</v>
      </c>
      <c r="F37" s="274"/>
      <c r="G37" s="272">
        <v>9230692302</v>
      </c>
      <c r="H37" s="273"/>
      <c r="I37" s="269">
        <f t="shared" si="0"/>
        <v>-206706402</v>
      </c>
      <c r="J37" s="273"/>
      <c r="K37" s="269">
        <v>300000</v>
      </c>
      <c r="L37" s="274"/>
      <c r="M37" s="269">
        <v>9023985900</v>
      </c>
      <c r="N37" s="274"/>
      <c r="O37" s="269">
        <v>9230692302</v>
      </c>
      <c r="P37" s="273"/>
      <c r="Q37" s="269">
        <f t="shared" si="1"/>
        <v>-206706402</v>
      </c>
      <c r="R37" s="222"/>
      <c r="S37" s="247"/>
      <c r="T37" s="250"/>
      <c r="U37" s="248"/>
      <c r="V37" s="62"/>
      <c r="W37" s="62"/>
      <c r="X37" s="62"/>
      <c r="Y37" s="61"/>
      <c r="Z37" s="207"/>
      <c r="AA37" s="171"/>
      <c r="AB37" s="210"/>
      <c r="AC37" s="187"/>
      <c r="AD37" s="187"/>
      <c r="AG37" s="187"/>
    </row>
    <row r="38" spans="1:33" ht="36.75" thickBot="1" x14ac:dyDescent="0.3">
      <c r="A38" s="136" t="s">
        <v>48</v>
      </c>
      <c r="B38" s="36"/>
      <c r="C38" s="95"/>
      <c r="D38" s="36"/>
      <c r="E38" s="237">
        <f>SUM(E9:E37)</f>
        <v>4392229479034</v>
      </c>
      <c r="F38" s="237">
        <f t="shared" ref="F38:G38" si="2">SUM(F9:F37)</f>
        <v>0</v>
      </c>
      <c r="G38" s="237">
        <f t="shared" si="2"/>
        <v>4654940117428</v>
      </c>
      <c r="H38" s="237">
        <f>SUM(H9:H37)</f>
        <v>0</v>
      </c>
      <c r="I38" s="237">
        <f t="shared" ref="I38" si="3">SUM(I9:I37)</f>
        <v>-262710638394</v>
      </c>
      <c r="J38" s="237"/>
      <c r="K38" s="238"/>
      <c r="L38" s="237"/>
      <c r="M38" s="237">
        <f>SUM(M9:M37)</f>
        <v>4392229479034</v>
      </c>
      <c r="N38" s="237">
        <f t="shared" ref="N38:Q38" si="4">SUM(N9:N37)</f>
        <v>0</v>
      </c>
      <c r="O38" s="237">
        <f t="shared" si="4"/>
        <v>3992538545576</v>
      </c>
      <c r="P38" s="237">
        <f t="shared" si="4"/>
        <v>0</v>
      </c>
      <c r="Q38" s="237">
        <f t="shared" si="4"/>
        <v>399690933458</v>
      </c>
      <c r="R38" s="222"/>
      <c r="S38" s="222"/>
      <c r="U38" s="249"/>
      <c r="AA38" s="6"/>
    </row>
    <row r="39" spans="1:33" s="6" customFormat="1" ht="30.75" thickTop="1" x14ac:dyDescent="0.65">
      <c r="A39" s="135"/>
      <c r="C39" s="132"/>
      <c r="D39" s="17"/>
      <c r="E39" s="132"/>
      <c r="F39" s="17"/>
      <c r="G39" s="132"/>
      <c r="H39" s="17"/>
      <c r="I39" s="83"/>
      <c r="J39" s="17"/>
      <c r="K39" s="83"/>
      <c r="L39" s="17"/>
      <c r="M39" s="83"/>
      <c r="N39" s="17"/>
      <c r="O39" s="83"/>
      <c r="P39" s="17"/>
      <c r="Q39" s="83"/>
      <c r="R39" s="83"/>
      <c r="S39" s="83"/>
    </row>
    <row r="40" spans="1:33" s="6" customFormat="1" x14ac:dyDescent="0.65">
      <c r="A40" s="90"/>
      <c r="B40" s="90"/>
      <c r="C40" s="155"/>
      <c r="D40" s="90"/>
      <c r="E40" s="3"/>
      <c r="F40" s="1"/>
      <c r="G40" s="3"/>
      <c r="H40" s="1"/>
      <c r="I40" s="17"/>
      <c r="J40" s="90"/>
      <c r="K40" s="91"/>
      <c r="L40" s="90"/>
      <c r="M40" s="90"/>
      <c r="N40" s="90"/>
      <c r="O40" s="90"/>
      <c r="P40" s="90"/>
      <c r="V40" s="90"/>
      <c r="W40" s="90"/>
      <c r="X40" s="90"/>
      <c r="Y40" s="90"/>
      <c r="Z40" s="90"/>
      <c r="AA40" s="7"/>
    </row>
    <row r="41" spans="1:33" s="6" customFormat="1" x14ac:dyDescent="0.65">
      <c r="A41" s="90"/>
      <c r="B41" s="90"/>
      <c r="C41" s="155"/>
      <c r="D41" s="90"/>
      <c r="E41" s="3"/>
      <c r="F41" s="1"/>
      <c r="G41" s="3"/>
      <c r="H41" s="1"/>
      <c r="I41" s="17"/>
      <c r="J41" s="90"/>
      <c r="K41" s="91"/>
      <c r="L41" s="90"/>
      <c r="M41" s="90"/>
      <c r="N41" s="90"/>
      <c r="O41" s="90"/>
      <c r="P41" s="90"/>
      <c r="V41" s="90"/>
      <c r="W41" s="90"/>
      <c r="X41" s="90"/>
      <c r="Y41" s="90"/>
      <c r="Z41" s="90"/>
      <c r="AA41" s="7"/>
    </row>
    <row r="42" spans="1:33" s="6" customFormat="1" x14ac:dyDescent="0.65">
      <c r="A42" s="319"/>
      <c r="B42" s="319"/>
      <c r="C42" s="319"/>
      <c r="D42" s="319"/>
      <c r="E42" s="319"/>
      <c r="F42" s="319"/>
      <c r="G42" s="319"/>
      <c r="H42" s="36"/>
      <c r="I42" s="17"/>
      <c r="J42" s="96"/>
      <c r="K42" s="96"/>
      <c r="L42" s="96"/>
      <c r="M42" s="96"/>
      <c r="N42" s="96"/>
      <c r="O42" s="96"/>
      <c r="P42" s="96"/>
      <c r="Q42" s="96"/>
      <c r="R42" s="96"/>
      <c r="S42" s="96"/>
      <c r="V42" s="90"/>
      <c r="W42" s="90"/>
      <c r="X42" s="90"/>
      <c r="Y42" s="90"/>
      <c r="Z42" s="90"/>
      <c r="AA42" s="7"/>
    </row>
    <row r="43" spans="1:33" s="6" customFormat="1" x14ac:dyDescent="0.65">
      <c r="A43" s="319"/>
      <c r="B43" s="319"/>
      <c r="C43" s="319"/>
      <c r="D43" s="319"/>
      <c r="E43" s="319"/>
      <c r="F43" s="319"/>
      <c r="G43" s="319"/>
      <c r="H43" s="36"/>
      <c r="I43" s="17"/>
      <c r="J43" s="96"/>
      <c r="K43" s="96"/>
      <c r="L43" s="96"/>
      <c r="M43" s="96"/>
      <c r="N43" s="96"/>
      <c r="O43" s="96"/>
      <c r="P43" s="96"/>
      <c r="Q43" s="96"/>
      <c r="R43" s="96"/>
      <c r="S43" s="96"/>
      <c r="V43" s="90"/>
      <c r="W43" s="90"/>
      <c r="X43" s="90"/>
      <c r="Y43" s="90"/>
      <c r="Z43" s="90"/>
      <c r="AA43" s="7"/>
    </row>
    <row r="44" spans="1:33" s="6" customFormat="1" ht="33.75" x14ac:dyDescent="0.25">
      <c r="A44" s="90"/>
      <c r="B44" s="90"/>
      <c r="C44" s="53"/>
      <c r="D44" s="209"/>
      <c r="E44" s="209"/>
      <c r="F44" s="90"/>
      <c r="G44" s="209"/>
      <c r="H44" s="90"/>
      <c r="I44" s="96"/>
      <c r="J44" s="96"/>
      <c r="K44" s="96"/>
      <c r="L44" s="96"/>
      <c r="M44" s="96"/>
      <c r="N44" s="96"/>
      <c r="O44" s="96"/>
      <c r="P44" s="96"/>
      <c r="Q44" s="90"/>
      <c r="R44" s="90"/>
      <c r="S44" s="90"/>
      <c r="V44" s="90"/>
      <c r="W44" s="90"/>
      <c r="X44" s="90"/>
      <c r="Y44" s="90"/>
      <c r="Z44" s="90"/>
    </row>
    <row r="45" spans="1:33" s="6" customFormat="1" x14ac:dyDescent="0.25">
      <c r="A45" s="208"/>
      <c r="B45" s="36"/>
      <c r="C45" s="95"/>
      <c r="D45" s="36"/>
      <c r="E45" s="36"/>
      <c r="F45" s="36"/>
      <c r="G45" s="36"/>
      <c r="H45" s="96"/>
      <c r="I45" s="96"/>
      <c r="J45" s="96"/>
      <c r="K45" s="96"/>
      <c r="L45" s="96"/>
      <c r="M45" s="96"/>
      <c r="N45" s="96"/>
      <c r="O45" s="96"/>
      <c r="P45" s="96"/>
      <c r="U45" s="90"/>
      <c r="V45" s="90"/>
      <c r="W45" s="90"/>
      <c r="X45" s="90"/>
      <c r="Y45" s="90"/>
      <c r="Z45" s="7"/>
    </row>
    <row r="46" spans="1:33" s="6" customFormat="1" x14ac:dyDescent="0.25">
      <c r="A46" s="208"/>
      <c r="B46" s="36"/>
      <c r="C46" s="95"/>
      <c r="D46" s="36"/>
      <c r="E46" s="36"/>
      <c r="F46" s="36"/>
      <c r="G46" s="36"/>
      <c r="H46" s="96"/>
      <c r="I46" s="96"/>
      <c r="J46" s="96"/>
      <c r="K46" s="96"/>
      <c r="L46" s="96"/>
      <c r="M46" s="96"/>
      <c r="N46" s="96"/>
      <c r="O46" s="96"/>
      <c r="P46" s="96"/>
      <c r="U46" s="90"/>
      <c r="V46" s="90"/>
      <c r="W46" s="90"/>
      <c r="X46" s="90"/>
      <c r="Y46" s="90"/>
      <c r="Z46" s="7"/>
    </row>
    <row r="47" spans="1:33" s="6" customFormat="1" x14ac:dyDescent="0.25">
      <c r="A47" s="208"/>
      <c r="B47" s="36"/>
      <c r="C47" s="95"/>
      <c r="D47" s="36"/>
      <c r="E47" s="36"/>
      <c r="F47" s="36"/>
      <c r="G47" s="36"/>
      <c r="H47" s="97"/>
      <c r="I47" s="96"/>
      <c r="J47" s="96"/>
      <c r="K47" s="96"/>
      <c r="L47" s="96"/>
      <c r="M47" s="96"/>
      <c r="N47" s="96"/>
      <c r="O47" s="96"/>
      <c r="P47" s="97"/>
      <c r="U47" s="90"/>
      <c r="V47" s="90"/>
      <c r="W47" s="90"/>
      <c r="X47" s="90"/>
      <c r="Y47" s="90"/>
      <c r="Z47" s="7"/>
    </row>
    <row r="48" spans="1:33" x14ac:dyDescent="0.25">
      <c r="A48" s="208"/>
      <c r="B48" s="36"/>
      <c r="C48" s="9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90"/>
      <c r="R48" s="90"/>
      <c r="S48" s="90"/>
      <c r="T48" s="6"/>
      <c r="U48" s="90"/>
      <c r="Z48" s="7"/>
      <c r="AA48" s="90"/>
    </row>
    <row r="49" spans="1:27" x14ac:dyDescent="0.25">
      <c r="A49" s="208"/>
      <c r="B49" s="36"/>
      <c r="C49" s="9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90"/>
      <c r="R49" s="90"/>
      <c r="S49" s="90"/>
      <c r="T49" s="6"/>
      <c r="U49" s="90"/>
      <c r="Z49" s="7"/>
      <c r="AA49" s="90"/>
    </row>
    <row r="50" spans="1:27" x14ac:dyDescent="0.25">
      <c r="A50" s="208"/>
      <c r="B50" s="36"/>
      <c r="C50" s="95"/>
      <c r="D50" s="36"/>
      <c r="E50" s="36"/>
      <c r="F50" s="36"/>
      <c r="G50" s="36"/>
      <c r="H50" s="36"/>
      <c r="I50" s="36"/>
      <c r="J50" s="95"/>
      <c r="K50" s="36"/>
      <c r="L50" s="36"/>
      <c r="M50" s="36"/>
      <c r="N50" s="36"/>
      <c r="O50" s="36"/>
      <c r="P50" s="6"/>
      <c r="Q50" s="90"/>
      <c r="R50" s="90"/>
      <c r="S50" s="90"/>
      <c r="T50" s="6"/>
      <c r="U50" s="90"/>
      <c r="Z50" s="7"/>
      <c r="AA50" s="90"/>
    </row>
    <row r="51" spans="1:27" x14ac:dyDescent="0.25">
      <c r="A51" s="209"/>
      <c r="C51" s="155"/>
      <c r="E51" s="99"/>
      <c r="G51" s="36"/>
      <c r="H51" s="100"/>
      <c r="J51" s="98"/>
      <c r="K51" s="90"/>
      <c r="L51" s="99"/>
      <c r="N51" s="99"/>
      <c r="P51" s="101"/>
      <c r="Q51" s="90"/>
      <c r="R51" s="90"/>
      <c r="S51" s="90"/>
      <c r="T51" s="6"/>
      <c r="U51" s="90"/>
      <c r="Z51" s="7"/>
      <c r="AA51" s="90"/>
    </row>
    <row r="52" spans="1:27" x14ac:dyDescent="0.25">
      <c r="A52" s="208"/>
      <c r="B52" s="36"/>
      <c r="C52" s="95"/>
      <c r="D52" s="36"/>
      <c r="E52" s="36"/>
      <c r="F52" s="36"/>
      <c r="G52" s="36"/>
      <c r="H52" s="36"/>
      <c r="I52" s="36"/>
      <c r="J52" s="95"/>
      <c r="K52" s="36"/>
      <c r="L52" s="36"/>
      <c r="M52" s="36"/>
      <c r="N52" s="36"/>
      <c r="O52" s="36"/>
      <c r="P52" s="6"/>
      <c r="Q52" s="90"/>
      <c r="R52" s="90"/>
      <c r="S52" s="90"/>
      <c r="T52" s="6"/>
      <c r="U52" s="90"/>
      <c r="Z52" s="7"/>
      <c r="AA52" s="90"/>
    </row>
    <row r="53" spans="1:27" x14ac:dyDescent="0.25">
      <c r="A53" s="208"/>
      <c r="B53" s="36"/>
      <c r="C53" s="95"/>
      <c r="D53" s="36"/>
      <c r="E53" s="36"/>
      <c r="F53" s="36"/>
      <c r="G53" s="36"/>
      <c r="H53" s="36"/>
      <c r="I53" s="36"/>
      <c r="J53" s="95"/>
      <c r="K53" s="36"/>
      <c r="L53" s="36"/>
      <c r="M53" s="36"/>
      <c r="N53" s="36"/>
      <c r="O53" s="36"/>
      <c r="P53" s="6"/>
      <c r="Q53" s="90"/>
      <c r="R53" s="90"/>
      <c r="S53" s="90"/>
      <c r="T53" s="6"/>
      <c r="U53" s="90"/>
      <c r="Z53" s="7"/>
      <c r="AA53" s="90"/>
    </row>
    <row r="54" spans="1:27" x14ac:dyDescent="0.25">
      <c r="A54" s="208"/>
      <c r="B54" s="36"/>
      <c r="C54" s="95"/>
      <c r="D54" s="36"/>
      <c r="E54" s="36"/>
      <c r="F54" s="36"/>
      <c r="G54" s="36"/>
      <c r="H54" s="36"/>
      <c r="I54" s="36"/>
      <c r="J54" s="95"/>
      <c r="K54" s="36"/>
      <c r="L54" s="36"/>
      <c r="M54" s="36"/>
      <c r="N54" s="36"/>
      <c r="O54" s="36"/>
      <c r="P54" s="6"/>
      <c r="Q54" s="90"/>
      <c r="R54" s="90"/>
      <c r="S54" s="90"/>
      <c r="T54" s="6"/>
      <c r="U54" s="90"/>
      <c r="Z54" s="7"/>
      <c r="AA54" s="90"/>
    </row>
    <row r="55" spans="1:27" x14ac:dyDescent="0.25">
      <c r="A55" s="208"/>
      <c r="B55" s="36"/>
      <c r="C55" s="95"/>
      <c r="D55" s="36"/>
      <c r="E55" s="36"/>
      <c r="F55" s="36"/>
      <c r="G55" s="36"/>
      <c r="H55" s="36"/>
      <c r="I55" s="36"/>
      <c r="J55" s="95"/>
      <c r="K55" s="36"/>
      <c r="L55" s="36"/>
      <c r="M55" s="36"/>
      <c r="N55" s="36"/>
      <c r="O55" s="36"/>
      <c r="P55" s="6"/>
      <c r="Q55" s="90"/>
      <c r="R55" s="90"/>
      <c r="S55" s="90"/>
      <c r="T55" s="6"/>
      <c r="U55" s="90"/>
      <c r="Z55" s="7"/>
      <c r="AA55" s="90"/>
    </row>
    <row r="56" spans="1:27" x14ac:dyDescent="0.25">
      <c r="A56" s="208"/>
      <c r="B56" s="36"/>
      <c r="C56" s="95"/>
      <c r="D56" s="36"/>
      <c r="E56" s="36"/>
      <c r="F56" s="36"/>
      <c r="G56" s="36"/>
      <c r="H56" s="36"/>
      <c r="I56" s="36"/>
      <c r="J56" s="95"/>
      <c r="K56" s="36"/>
      <c r="L56" s="36"/>
      <c r="M56" s="36"/>
      <c r="N56" s="36"/>
      <c r="O56" s="36"/>
      <c r="P56" s="6"/>
      <c r="Q56" s="90"/>
      <c r="R56" s="90"/>
      <c r="S56" s="90"/>
      <c r="T56" s="6"/>
      <c r="U56" s="90"/>
      <c r="Z56" s="7"/>
      <c r="AA56" s="90"/>
    </row>
    <row r="57" spans="1:27" x14ac:dyDescent="0.25">
      <c r="A57" s="208"/>
      <c r="B57" s="36"/>
      <c r="C57" s="95"/>
      <c r="D57" s="36"/>
      <c r="E57" s="36"/>
      <c r="F57" s="36"/>
      <c r="G57" s="36"/>
      <c r="H57" s="36"/>
      <c r="I57" s="36"/>
      <c r="J57" s="95"/>
      <c r="K57" s="36"/>
      <c r="L57" s="36"/>
      <c r="M57" s="36"/>
      <c r="N57" s="36"/>
      <c r="O57" s="36"/>
      <c r="P57" s="6"/>
      <c r="Q57" s="90"/>
      <c r="R57" s="90"/>
      <c r="S57" s="90"/>
      <c r="T57" s="6"/>
      <c r="U57" s="90"/>
      <c r="Z57" s="7"/>
      <c r="AA57" s="90"/>
    </row>
    <row r="58" spans="1:27" x14ac:dyDescent="0.25">
      <c r="A58" s="209"/>
      <c r="G58" s="36"/>
      <c r="J58" s="91"/>
      <c r="K58" s="90"/>
      <c r="P58" s="6"/>
      <c r="Q58" s="90"/>
      <c r="R58" s="90"/>
      <c r="S58" s="90"/>
      <c r="T58" s="6"/>
      <c r="U58" s="90"/>
      <c r="Z58" s="7"/>
      <c r="AA58" s="90"/>
    </row>
    <row r="59" spans="1:27" x14ac:dyDescent="0.25">
      <c r="A59" s="209"/>
      <c r="G59" s="36"/>
      <c r="J59" s="91"/>
      <c r="K59" s="90"/>
      <c r="P59" s="6"/>
      <c r="Q59" s="90"/>
      <c r="R59" s="90"/>
      <c r="S59" s="90"/>
      <c r="T59" s="6"/>
      <c r="U59" s="90"/>
      <c r="Z59" s="7"/>
      <c r="AA59" s="90"/>
    </row>
    <row r="60" spans="1:27" x14ac:dyDescent="0.25">
      <c r="A60" s="209"/>
      <c r="G60" s="36"/>
      <c r="J60" s="91"/>
      <c r="K60" s="90"/>
      <c r="P60" s="6"/>
      <c r="Q60" s="90"/>
      <c r="R60" s="90"/>
      <c r="S60" s="90"/>
      <c r="T60" s="6"/>
      <c r="U60" s="90"/>
      <c r="Z60" s="7"/>
      <c r="AA60" s="90"/>
    </row>
    <row r="61" spans="1:27" x14ac:dyDescent="0.25">
      <c r="A61" s="209"/>
      <c r="G61" s="36"/>
      <c r="J61" s="91"/>
      <c r="K61" s="90"/>
      <c r="P61" s="6"/>
      <c r="Q61" s="90"/>
      <c r="R61" s="90"/>
      <c r="S61" s="90"/>
      <c r="T61" s="6"/>
      <c r="U61" s="90"/>
      <c r="Z61" s="7"/>
      <c r="AA61" s="90"/>
    </row>
    <row r="62" spans="1:27" x14ac:dyDescent="0.25">
      <c r="A62" s="209"/>
      <c r="G62" s="36"/>
      <c r="J62" s="91"/>
      <c r="K62" s="90"/>
      <c r="P62" s="6"/>
      <c r="Q62" s="90"/>
      <c r="R62" s="90"/>
      <c r="S62" s="90"/>
      <c r="T62" s="6"/>
      <c r="U62" s="90"/>
      <c r="Z62" s="7"/>
      <c r="AA62" s="90"/>
    </row>
    <row r="63" spans="1:27" x14ac:dyDescent="0.25">
      <c r="A63" s="209"/>
      <c r="G63" s="36"/>
      <c r="J63" s="91"/>
      <c r="K63" s="90"/>
      <c r="P63" s="6"/>
      <c r="Q63" s="90"/>
      <c r="R63" s="90"/>
      <c r="S63" s="90"/>
      <c r="T63" s="6"/>
      <c r="U63" s="90"/>
      <c r="Z63" s="7"/>
      <c r="AA63" s="90"/>
    </row>
    <row r="64" spans="1:27" x14ac:dyDescent="0.25">
      <c r="A64" s="209"/>
      <c r="G64" s="36"/>
      <c r="J64" s="91"/>
      <c r="K64" s="90"/>
      <c r="P64" s="6"/>
      <c r="Q64" s="90"/>
      <c r="R64" s="90"/>
      <c r="S64" s="90"/>
      <c r="T64" s="6"/>
      <c r="U64" s="90"/>
      <c r="Z64" s="7"/>
      <c r="AA64" s="90"/>
    </row>
    <row r="65" spans="1:27" x14ac:dyDescent="0.25">
      <c r="A65" s="209"/>
      <c r="G65" s="36"/>
      <c r="J65" s="91"/>
      <c r="K65" s="90"/>
      <c r="P65" s="6"/>
      <c r="Q65" s="90"/>
      <c r="R65" s="90"/>
      <c r="S65" s="90"/>
      <c r="T65" s="6"/>
      <c r="U65" s="90"/>
      <c r="Z65" s="7"/>
      <c r="AA65" s="90"/>
    </row>
    <row r="66" spans="1:27" x14ac:dyDescent="0.25">
      <c r="A66" s="209"/>
      <c r="E66" s="213"/>
      <c r="G66" s="36"/>
      <c r="J66" s="91"/>
      <c r="K66" s="90"/>
      <c r="P66" s="6"/>
      <c r="Q66" s="90"/>
      <c r="R66" s="90"/>
      <c r="S66" s="90"/>
      <c r="T66" s="6"/>
      <c r="U66" s="90"/>
      <c r="Z66" s="7"/>
      <c r="AA66" s="90"/>
    </row>
    <row r="67" spans="1:27" x14ac:dyDescent="0.25">
      <c r="A67" s="209"/>
      <c r="G67" s="36"/>
      <c r="J67" s="91"/>
      <c r="K67" s="90"/>
      <c r="P67" s="6"/>
      <c r="Q67" s="90"/>
      <c r="R67" s="90"/>
      <c r="S67" s="90"/>
      <c r="T67" s="6"/>
      <c r="U67" s="90"/>
      <c r="Z67" s="7"/>
      <c r="AA67" s="90"/>
    </row>
    <row r="68" spans="1:27" x14ac:dyDescent="0.25">
      <c r="A68" s="209"/>
      <c r="D68" s="91"/>
      <c r="E68" s="91"/>
      <c r="G68" s="36"/>
    </row>
    <row r="69" spans="1:27" x14ac:dyDescent="0.25">
      <c r="A69" s="209"/>
      <c r="D69" s="91"/>
      <c r="E69" s="91"/>
      <c r="G69" s="36"/>
    </row>
    <row r="70" spans="1:27" x14ac:dyDescent="0.25">
      <c r="A70" s="209"/>
      <c r="D70" s="91"/>
      <c r="E70" s="91"/>
      <c r="G70" s="36"/>
    </row>
    <row r="71" spans="1:27" x14ac:dyDescent="0.25">
      <c r="A71" s="214"/>
      <c r="D71" s="91"/>
      <c r="E71" s="91"/>
      <c r="G71" s="36"/>
    </row>
  </sheetData>
  <sortState xmlns:xlrd2="http://schemas.microsoft.com/office/spreadsheetml/2017/richdata2" ref="A9:Q16">
    <sortCondition descending="1" ref="Q9:Q16"/>
  </sortState>
  <mergeCells count="9">
    <mergeCell ref="A42:G43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81"/>
  <sheetViews>
    <sheetView rightToLeft="1" view="pageBreakPreview" topLeftCell="A25" zoomScale="32" zoomScaleNormal="40" zoomScaleSheetLayoutView="32" workbookViewId="0">
      <selection activeCell="AE43" sqref="AA12:AE43"/>
    </sheetView>
  </sheetViews>
  <sheetFormatPr defaultColWidth="9.140625" defaultRowHeight="36.75" x14ac:dyDescent="0.25"/>
  <cols>
    <col min="1" max="1" width="66.5703125" style="51" bestFit="1" customWidth="1"/>
    <col min="2" max="2" width="1" style="51" customWidth="1"/>
    <col min="3" max="3" width="41.5703125" style="63" bestFit="1" customWidth="1"/>
    <col min="4" max="4" width="1" style="51" customWidth="1"/>
    <col min="5" max="5" width="32" style="51" bestFit="1" customWidth="1"/>
    <col min="6" max="6" width="0.7109375" style="51" customWidth="1"/>
    <col min="7" max="7" width="42" style="51" bestFit="1" customWidth="1"/>
    <col min="8" max="8" width="1.140625" style="51" customWidth="1"/>
    <col min="9" max="9" width="41.140625" style="63" bestFit="1" customWidth="1"/>
    <col min="10" max="10" width="1.42578125" style="51" customWidth="1"/>
    <col min="11" max="11" width="33.7109375" style="51" bestFit="1" customWidth="1"/>
    <col min="12" max="12" width="0.7109375" style="51" customWidth="1"/>
    <col min="13" max="13" width="32.28515625" style="63" bestFit="1" customWidth="1"/>
    <col min="14" max="14" width="0.85546875" style="51" customWidth="1"/>
    <col min="15" max="15" width="33.42578125" style="51" bestFit="1" customWidth="1"/>
    <col min="16" max="16" width="1" style="51" customWidth="1"/>
    <col min="17" max="17" width="48.85546875" style="63" bestFit="1" customWidth="1"/>
    <col min="18" max="18" width="1" style="51" customWidth="1"/>
    <col min="19" max="19" width="28" style="51" bestFit="1" customWidth="1"/>
    <col min="20" max="20" width="1" style="51" customWidth="1"/>
    <col min="21" max="21" width="41.28515625" style="51" bestFit="1" customWidth="1"/>
    <col min="22" max="22" width="0.85546875" style="51" customWidth="1"/>
    <col min="23" max="23" width="44.42578125" style="51" bestFit="1" customWidth="1"/>
    <col min="24" max="24" width="1" style="51" customWidth="1"/>
    <col min="25" max="25" width="43.85546875" style="63" bestFit="1" customWidth="1"/>
    <col min="26" max="26" width="1.85546875" style="51" customWidth="1"/>
    <col min="27" max="27" width="47" style="51" bestFit="1" customWidth="1"/>
    <col min="28" max="28" width="69.5703125" style="51" customWidth="1"/>
    <col min="29" max="29" width="32.85546875" style="51" bestFit="1" customWidth="1"/>
    <col min="30" max="30" width="31.85546875" style="51" bestFit="1" customWidth="1"/>
    <col min="31" max="31" width="31.85546875" style="51" customWidth="1"/>
    <col min="32" max="32" width="30.28515625" style="51" customWidth="1"/>
    <col min="33" max="33" width="42" style="51" bestFit="1" customWidth="1"/>
    <col min="34" max="36" width="30.28515625" style="51" customWidth="1"/>
    <col min="37" max="37" width="37" style="51" bestFit="1" customWidth="1"/>
    <col min="38" max="38" width="54.140625" style="52" bestFit="1" customWidth="1"/>
    <col min="39" max="48" width="54.140625" style="52" customWidth="1"/>
    <col min="49" max="49" width="42.28515625" style="171" customWidth="1"/>
    <col min="50" max="50" width="31.28515625" style="51" bestFit="1" customWidth="1"/>
    <col min="51" max="51" width="35.7109375" style="51" customWidth="1"/>
    <col min="52" max="52" width="32.5703125" style="51" customWidth="1"/>
    <col min="53" max="53" width="29.42578125" style="51" bestFit="1" customWidth="1"/>
    <col min="54" max="54" width="30.5703125" style="51" bestFit="1" customWidth="1"/>
    <col min="55" max="16384" width="9.140625" style="51"/>
  </cols>
  <sheetData>
    <row r="2" spans="1:54" ht="47.25" customHeight="1" x14ac:dyDescent="0.25">
      <c r="A2" s="283" t="s">
        <v>51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</row>
    <row r="3" spans="1:54" ht="47.25" customHeight="1" x14ac:dyDescent="0.25">
      <c r="A3" s="283" t="s">
        <v>68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</row>
    <row r="4" spans="1:54" ht="47.25" customHeight="1" x14ac:dyDescent="0.25">
      <c r="A4" s="283" t="s">
        <v>162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</row>
    <row r="5" spans="1:54" ht="47.2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4" s="56" customFormat="1" ht="47.25" customHeight="1" x14ac:dyDescent="0.25">
      <c r="A6" s="54" t="s">
        <v>52</v>
      </c>
      <c r="B6" s="54"/>
      <c r="C6" s="55"/>
      <c r="D6" s="54"/>
      <c r="E6" s="54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4"/>
      <c r="S6" s="54"/>
      <c r="T6" s="54"/>
      <c r="U6" s="54"/>
      <c r="V6" s="54"/>
      <c r="W6" s="54"/>
      <c r="Y6" s="57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185"/>
    </row>
    <row r="7" spans="1:54" s="56" customFormat="1" ht="47.25" customHeight="1" x14ac:dyDescent="0.25">
      <c r="A7" s="54" t="s">
        <v>53</v>
      </c>
      <c r="B7" s="54"/>
      <c r="C7" s="55"/>
      <c r="D7" s="54"/>
      <c r="E7" s="133"/>
      <c r="F7" s="54"/>
      <c r="G7" s="54"/>
      <c r="H7" s="54"/>
      <c r="I7" s="55"/>
      <c r="J7" s="54"/>
      <c r="K7" s="54"/>
      <c r="L7" s="54"/>
      <c r="M7" s="55"/>
      <c r="N7" s="54"/>
      <c r="O7" s="54"/>
      <c r="P7" s="54"/>
      <c r="Q7" s="55"/>
      <c r="R7" s="54"/>
      <c r="S7" s="54"/>
      <c r="T7" s="54"/>
      <c r="U7" s="54"/>
      <c r="V7" s="54"/>
      <c r="W7" s="54"/>
      <c r="Y7" s="57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185"/>
    </row>
    <row r="9" spans="1:54" ht="40.5" customHeight="1" x14ac:dyDescent="0.25">
      <c r="A9" s="285" t="s">
        <v>1</v>
      </c>
      <c r="C9" s="284" t="s">
        <v>154</v>
      </c>
      <c r="D9" s="284" t="s">
        <v>71</v>
      </c>
      <c r="E9" s="284" t="s">
        <v>71</v>
      </c>
      <c r="F9" s="284" t="s">
        <v>71</v>
      </c>
      <c r="G9" s="284" t="s">
        <v>71</v>
      </c>
      <c r="I9" s="284" t="s">
        <v>2</v>
      </c>
      <c r="J9" s="284" t="s">
        <v>2</v>
      </c>
      <c r="K9" s="284" t="s">
        <v>2</v>
      </c>
      <c r="L9" s="284" t="s">
        <v>2</v>
      </c>
      <c r="M9" s="284" t="s">
        <v>2</v>
      </c>
      <c r="N9" s="284" t="s">
        <v>2</v>
      </c>
      <c r="O9" s="284" t="s">
        <v>2</v>
      </c>
      <c r="Q9" s="284" t="s">
        <v>163</v>
      </c>
      <c r="R9" s="284" t="s">
        <v>72</v>
      </c>
      <c r="S9" s="284" t="s">
        <v>72</v>
      </c>
      <c r="T9" s="284" t="s">
        <v>72</v>
      </c>
      <c r="U9" s="284" t="s">
        <v>72</v>
      </c>
      <c r="V9" s="284" t="s">
        <v>72</v>
      </c>
      <c r="W9" s="284" t="s">
        <v>72</v>
      </c>
      <c r="X9" s="284" t="s">
        <v>72</v>
      </c>
      <c r="Y9" s="284" t="s">
        <v>72</v>
      </c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</row>
    <row r="10" spans="1:54" ht="33.75" customHeight="1" x14ac:dyDescent="0.25">
      <c r="A10" s="285" t="s">
        <v>1</v>
      </c>
      <c r="C10" s="286" t="s">
        <v>4</v>
      </c>
      <c r="E10" s="286" t="s">
        <v>5</v>
      </c>
      <c r="G10" s="286" t="s">
        <v>6</v>
      </c>
      <c r="I10" s="285" t="s">
        <v>7</v>
      </c>
      <c r="J10" s="285" t="s">
        <v>7</v>
      </c>
      <c r="K10" s="285" t="s">
        <v>7</v>
      </c>
      <c r="M10" s="285" t="s">
        <v>8</v>
      </c>
      <c r="N10" s="285" t="s">
        <v>8</v>
      </c>
      <c r="O10" s="285" t="s">
        <v>8</v>
      </c>
      <c r="Q10" s="286" t="s">
        <v>4</v>
      </c>
      <c r="S10" s="286" t="s">
        <v>9</v>
      </c>
      <c r="U10" s="286" t="s">
        <v>5</v>
      </c>
      <c r="V10" s="286"/>
      <c r="W10" s="286" t="s">
        <v>6</v>
      </c>
      <c r="Y10" s="288" t="s">
        <v>10</v>
      </c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</row>
    <row r="11" spans="1:54" ht="60.75" customHeight="1" x14ac:dyDescent="0.9">
      <c r="A11" s="285" t="s">
        <v>1</v>
      </c>
      <c r="C11" s="287" t="s">
        <v>4</v>
      </c>
      <c r="E11" s="284" t="s">
        <v>5</v>
      </c>
      <c r="G11" s="284" t="s">
        <v>6</v>
      </c>
      <c r="I11" s="223" t="s">
        <v>4</v>
      </c>
      <c r="K11" s="223" t="s">
        <v>5</v>
      </c>
      <c r="M11" s="223" t="s">
        <v>4</v>
      </c>
      <c r="O11" s="223" t="s">
        <v>11</v>
      </c>
      <c r="Q11" s="284" t="s">
        <v>4</v>
      </c>
      <c r="S11" s="284" t="s">
        <v>9</v>
      </c>
      <c r="U11" s="284" t="s">
        <v>5</v>
      </c>
      <c r="V11" s="284"/>
      <c r="W11" s="284"/>
      <c r="Y11" s="289" t="s">
        <v>10</v>
      </c>
      <c r="AA11" s="61"/>
      <c r="AB11" s="134"/>
    </row>
    <row r="12" spans="1:54" ht="41.25" customHeight="1" x14ac:dyDescent="0.9">
      <c r="A12" s="134" t="s">
        <v>98</v>
      </c>
      <c r="B12" s="116"/>
      <c r="C12" s="263">
        <v>92000001</v>
      </c>
      <c r="D12" s="263"/>
      <c r="E12" s="263">
        <v>256230122184</v>
      </c>
      <c r="F12" s="263"/>
      <c r="G12" s="263">
        <v>289721839949.15002</v>
      </c>
      <c r="H12" s="263"/>
      <c r="I12" s="263">
        <v>8006480</v>
      </c>
      <c r="J12" s="263"/>
      <c r="K12" s="263">
        <v>29922397804</v>
      </c>
      <c r="L12" s="263"/>
      <c r="M12" s="263">
        <v>-6480</v>
      </c>
      <c r="N12" s="263"/>
      <c r="O12" s="263">
        <v>25875284</v>
      </c>
      <c r="P12" s="263"/>
      <c r="Q12" s="263">
        <v>100000001</v>
      </c>
      <c r="R12" s="264"/>
      <c r="S12" s="263">
        <v>3746</v>
      </c>
      <c r="T12" s="263"/>
      <c r="U12" s="263">
        <v>286134214914</v>
      </c>
      <c r="V12" s="263"/>
      <c r="W12" s="263">
        <v>372371133723.711</v>
      </c>
      <c r="X12" s="263"/>
      <c r="Y12" s="275">
        <f>W12/'جمع درآمدها'!$J$6</f>
        <v>7.9263421955637917E-2</v>
      </c>
      <c r="AA12" s="61"/>
      <c r="AB12" s="277"/>
      <c r="AC12" s="33"/>
      <c r="AD12" s="189"/>
      <c r="AE12" s="189"/>
      <c r="AF12" s="61"/>
      <c r="AG12" s="61"/>
      <c r="AH12" s="61"/>
      <c r="AI12" s="189"/>
      <c r="AJ12" s="61"/>
      <c r="AK12" s="61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71"/>
      <c r="AW12" s="189"/>
      <c r="AX12" s="189"/>
      <c r="AY12" s="60"/>
      <c r="AZ12" s="61"/>
      <c r="BA12" s="61"/>
      <c r="BB12" s="61"/>
    </row>
    <row r="13" spans="1:54" ht="41.25" customHeight="1" x14ac:dyDescent="0.9">
      <c r="A13" s="134" t="s">
        <v>73</v>
      </c>
      <c r="B13" s="117"/>
      <c r="C13" s="263">
        <v>10000000</v>
      </c>
      <c r="D13" s="263"/>
      <c r="E13" s="263">
        <v>22313775249</v>
      </c>
      <c r="F13" s="263"/>
      <c r="G13" s="263">
        <v>43131829500</v>
      </c>
      <c r="H13" s="263"/>
      <c r="I13" s="263">
        <v>0</v>
      </c>
      <c r="J13" s="263"/>
      <c r="K13" s="263">
        <v>0</v>
      </c>
      <c r="L13" s="263"/>
      <c r="M13" s="263">
        <v>0</v>
      </c>
      <c r="N13" s="263"/>
      <c r="O13" s="263">
        <v>0</v>
      </c>
      <c r="P13" s="263"/>
      <c r="Q13" s="263">
        <v>10000000</v>
      </c>
      <c r="R13" s="264"/>
      <c r="S13" s="263">
        <v>4190</v>
      </c>
      <c r="T13" s="263"/>
      <c r="U13" s="263">
        <v>22313775249</v>
      </c>
      <c r="V13" s="263"/>
      <c r="W13" s="263">
        <v>41650695000</v>
      </c>
      <c r="X13" s="263"/>
      <c r="Y13" s="275">
        <f>W13/'جمع درآمدها'!$J$6</f>
        <v>8.8658231359579759E-3</v>
      </c>
      <c r="AA13" s="61"/>
      <c r="AB13" s="277"/>
      <c r="AC13" s="33"/>
      <c r="AD13" s="189"/>
      <c r="AE13" s="189"/>
      <c r="AF13" s="61"/>
      <c r="AG13" s="61"/>
      <c r="AH13" s="61"/>
      <c r="AI13" s="189"/>
      <c r="AJ13" s="61"/>
      <c r="AK13" s="61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71"/>
      <c r="AW13" s="189"/>
      <c r="AX13" s="189"/>
      <c r="AY13" s="60"/>
      <c r="AZ13" s="61"/>
      <c r="BA13" s="61"/>
      <c r="BB13" s="61"/>
    </row>
    <row r="14" spans="1:54" ht="41.25" customHeight="1" x14ac:dyDescent="0.9">
      <c r="A14" s="134" t="s">
        <v>138</v>
      </c>
      <c r="B14" s="117"/>
      <c r="C14" s="263">
        <v>0</v>
      </c>
      <c r="D14" s="263"/>
      <c r="E14" s="263">
        <v>0</v>
      </c>
      <c r="F14" s="263"/>
      <c r="G14" s="263">
        <v>0</v>
      </c>
      <c r="H14" s="263"/>
      <c r="I14" s="263">
        <v>0</v>
      </c>
      <c r="J14" s="263"/>
      <c r="K14" s="263">
        <v>0</v>
      </c>
      <c r="L14" s="263"/>
      <c r="M14" s="263">
        <v>0</v>
      </c>
      <c r="N14" s="263"/>
      <c r="O14" s="263">
        <v>0</v>
      </c>
      <c r="P14" s="263"/>
      <c r="Q14" s="263">
        <v>0</v>
      </c>
      <c r="R14" s="264"/>
      <c r="S14" s="263">
        <v>0</v>
      </c>
      <c r="T14" s="263"/>
      <c r="U14" s="263">
        <v>0</v>
      </c>
      <c r="V14" s="263"/>
      <c r="W14" s="263">
        <v>0</v>
      </c>
      <c r="X14" s="263"/>
      <c r="Y14" s="275">
        <f>W14/'جمع درآمدها'!$J$6</f>
        <v>0</v>
      </c>
      <c r="AA14" s="61"/>
      <c r="AB14" s="277"/>
      <c r="AC14" s="33"/>
      <c r="AD14" s="189"/>
      <c r="AE14" s="189"/>
      <c r="AF14" s="61"/>
      <c r="AG14" s="61"/>
      <c r="AH14" s="61"/>
      <c r="AI14" s="189"/>
      <c r="AJ14" s="61"/>
      <c r="AK14" s="61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71"/>
      <c r="AW14" s="189"/>
      <c r="AX14" s="189"/>
      <c r="AY14" s="60"/>
      <c r="AZ14" s="61"/>
      <c r="BA14" s="61"/>
      <c r="BB14" s="61"/>
    </row>
    <row r="15" spans="1:54" ht="41.25" customHeight="1" x14ac:dyDescent="0.9">
      <c r="A15" s="134" t="s">
        <v>67</v>
      </c>
      <c r="B15" s="117"/>
      <c r="C15" s="263">
        <v>30000000</v>
      </c>
      <c r="D15" s="263"/>
      <c r="E15" s="263">
        <v>154540549282</v>
      </c>
      <c r="F15" s="263"/>
      <c r="G15" s="263">
        <v>167298615000</v>
      </c>
      <c r="H15" s="263"/>
      <c r="I15" s="263">
        <v>24000000</v>
      </c>
      <c r="J15" s="263"/>
      <c r="K15" s="263">
        <v>141549906137</v>
      </c>
      <c r="L15" s="263"/>
      <c r="M15" s="263">
        <v>0</v>
      </c>
      <c r="N15" s="263"/>
      <c r="O15" s="263">
        <v>0</v>
      </c>
      <c r="P15" s="263"/>
      <c r="Q15" s="263">
        <v>54000000</v>
      </c>
      <c r="R15" s="264"/>
      <c r="S15" s="263">
        <v>5850</v>
      </c>
      <c r="T15" s="263"/>
      <c r="U15" s="263">
        <v>296090455419</v>
      </c>
      <c r="V15" s="263"/>
      <c r="W15" s="263">
        <v>314020395000</v>
      </c>
      <c r="X15" s="263"/>
      <c r="Y15" s="275">
        <f>W15/'جمع درآمدها'!$J$6</f>
        <v>6.6842804979692722E-2</v>
      </c>
      <c r="AA15" s="61"/>
      <c r="AB15" s="277"/>
      <c r="AC15" s="33"/>
      <c r="AD15" s="189"/>
      <c r="AE15" s="189"/>
      <c r="AF15" s="61"/>
      <c r="AG15" s="61"/>
      <c r="AH15" s="61"/>
      <c r="AI15" s="189"/>
      <c r="AJ15" s="61"/>
      <c r="AK15" s="61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71"/>
      <c r="AW15" s="189"/>
      <c r="AX15" s="189"/>
      <c r="AY15" s="60"/>
      <c r="AZ15" s="61"/>
      <c r="BA15" s="61"/>
      <c r="BB15" s="61"/>
    </row>
    <row r="16" spans="1:54" ht="41.25" customHeight="1" x14ac:dyDescent="0.9">
      <c r="A16" s="134" t="s">
        <v>149</v>
      </c>
      <c r="B16" s="117"/>
      <c r="C16" s="263">
        <v>0</v>
      </c>
      <c r="D16" s="263"/>
      <c r="E16" s="263">
        <v>0</v>
      </c>
      <c r="F16" s="263"/>
      <c r="G16" s="263">
        <v>0</v>
      </c>
      <c r="H16" s="263"/>
      <c r="I16" s="263">
        <v>0</v>
      </c>
      <c r="J16" s="263"/>
      <c r="K16" s="263">
        <v>0</v>
      </c>
      <c r="L16" s="263"/>
      <c r="M16" s="263">
        <v>0</v>
      </c>
      <c r="N16" s="263"/>
      <c r="O16" s="263">
        <v>0</v>
      </c>
      <c r="P16" s="263"/>
      <c r="Q16" s="263">
        <v>0</v>
      </c>
      <c r="R16" s="264"/>
      <c r="S16" s="263">
        <v>0</v>
      </c>
      <c r="T16" s="263"/>
      <c r="U16" s="263">
        <v>0</v>
      </c>
      <c r="V16" s="263"/>
      <c r="W16" s="263">
        <v>0</v>
      </c>
      <c r="X16" s="263"/>
      <c r="Y16" s="275">
        <f>W16/'جمع درآمدها'!$J$6</f>
        <v>0</v>
      </c>
      <c r="AA16" s="61"/>
      <c r="AB16" s="277"/>
      <c r="AC16" s="33"/>
      <c r="AD16" s="189"/>
      <c r="AE16" s="189"/>
      <c r="AF16" s="61"/>
      <c r="AG16" s="61"/>
      <c r="AH16" s="61"/>
      <c r="AI16" s="189"/>
      <c r="AJ16" s="61"/>
      <c r="AK16" s="61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71"/>
      <c r="AW16" s="189"/>
      <c r="AX16" s="189"/>
      <c r="AY16" s="60"/>
      <c r="AZ16" s="61"/>
      <c r="BA16" s="61"/>
      <c r="BB16" s="61"/>
    </row>
    <row r="17" spans="1:54" ht="41.25" customHeight="1" x14ac:dyDescent="0.9">
      <c r="A17" s="134" t="s">
        <v>77</v>
      </c>
      <c r="B17" s="117"/>
      <c r="C17" s="263">
        <v>42903678</v>
      </c>
      <c r="D17" s="263"/>
      <c r="E17" s="263">
        <v>64066544052</v>
      </c>
      <c r="F17" s="263"/>
      <c r="G17" s="263">
        <v>73525843523.8116</v>
      </c>
      <c r="H17" s="263"/>
      <c r="I17" s="263">
        <v>17096323</v>
      </c>
      <c r="J17" s="263"/>
      <c r="K17" s="263">
        <v>30365874595</v>
      </c>
      <c r="L17" s="263"/>
      <c r="M17" s="263">
        <v>0</v>
      </c>
      <c r="N17" s="263"/>
      <c r="O17" s="263">
        <v>0</v>
      </c>
      <c r="P17" s="263"/>
      <c r="Q17" s="263">
        <v>60000001</v>
      </c>
      <c r="R17" s="264"/>
      <c r="S17" s="263">
        <v>1653</v>
      </c>
      <c r="T17" s="263"/>
      <c r="U17" s="263">
        <v>94432418647</v>
      </c>
      <c r="V17" s="263"/>
      <c r="W17" s="263">
        <v>98589880643.164597</v>
      </c>
      <c r="X17" s="263"/>
      <c r="Y17" s="275">
        <f>W17/'جمع درآمدها'!$J$6</f>
        <v>2.098597501860423E-2</v>
      </c>
      <c r="AA17" s="61"/>
      <c r="AB17" s="277"/>
      <c r="AC17" s="33"/>
      <c r="AD17" s="189"/>
      <c r="AE17" s="189"/>
      <c r="AF17" s="61"/>
      <c r="AG17" s="61"/>
      <c r="AH17" s="61"/>
      <c r="AI17" s="189"/>
      <c r="AJ17" s="61"/>
      <c r="AK17" s="61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71"/>
      <c r="AW17" s="189"/>
      <c r="AX17" s="189"/>
      <c r="AY17" s="60"/>
      <c r="AZ17" s="61"/>
      <c r="BA17" s="61"/>
      <c r="BB17" s="61"/>
    </row>
    <row r="18" spans="1:54" ht="41.25" customHeight="1" x14ac:dyDescent="0.9">
      <c r="A18" s="134" t="s">
        <v>140</v>
      </c>
      <c r="B18" s="117"/>
      <c r="C18" s="263">
        <v>1221374</v>
      </c>
      <c r="D18" s="263"/>
      <c r="E18" s="263">
        <v>5448062447</v>
      </c>
      <c r="F18" s="263"/>
      <c r="G18" s="263">
        <v>4716805013.9595003</v>
      </c>
      <c r="H18" s="263"/>
      <c r="I18" s="263">
        <v>0</v>
      </c>
      <c r="J18" s="263"/>
      <c r="K18" s="263">
        <v>0</v>
      </c>
      <c r="L18" s="263"/>
      <c r="M18" s="263">
        <v>0</v>
      </c>
      <c r="N18" s="263"/>
      <c r="O18" s="263">
        <v>0</v>
      </c>
      <c r="P18" s="263"/>
      <c r="Q18" s="263">
        <v>1221374</v>
      </c>
      <c r="R18" s="264"/>
      <c r="S18" s="263">
        <v>3720</v>
      </c>
      <c r="T18" s="263"/>
      <c r="U18" s="263">
        <v>5448062447</v>
      </c>
      <c r="V18" s="263"/>
      <c r="W18" s="263">
        <v>4516477387.8839998</v>
      </c>
      <c r="X18" s="263"/>
      <c r="Y18" s="275">
        <f>W18/'جمع درآمدها'!$J$6</f>
        <v>9.613834707568028E-4</v>
      </c>
      <c r="AA18" s="61"/>
      <c r="AB18" s="277"/>
      <c r="AC18" s="33"/>
      <c r="AD18" s="189"/>
      <c r="AE18" s="189"/>
      <c r="AF18" s="61"/>
      <c r="AG18" s="61"/>
      <c r="AH18" s="61"/>
      <c r="AI18" s="189"/>
      <c r="AJ18" s="61"/>
      <c r="AK18" s="61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71"/>
      <c r="AW18" s="189"/>
      <c r="AX18" s="189"/>
      <c r="AY18" s="60"/>
      <c r="AZ18" s="61"/>
      <c r="BA18" s="61"/>
      <c r="BB18" s="61"/>
    </row>
    <row r="19" spans="1:54" ht="41.25" customHeight="1" x14ac:dyDescent="0.9">
      <c r="A19" s="134" t="s">
        <v>142</v>
      </c>
      <c r="B19" s="117"/>
      <c r="C19" s="263">
        <v>14000000</v>
      </c>
      <c r="D19" s="263"/>
      <c r="E19" s="263">
        <v>24710000000</v>
      </c>
      <c r="F19" s="263"/>
      <c r="G19" s="263">
        <v>29364237000</v>
      </c>
      <c r="H19" s="263"/>
      <c r="I19" s="263">
        <v>0</v>
      </c>
      <c r="J19" s="263"/>
      <c r="K19" s="263">
        <v>0</v>
      </c>
      <c r="L19" s="263"/>
      <c r="M19" s="263">
        <v>-1</v>
      </c>
      <c r="N19" s="263"/>
      <c r="O19" s="263">
        <v>1</v>
      </c>
      <c r="P19" s="263"/>
      <c r="Q19" s="263">
        <v>0</v>
      </c>
      <c r="R19" s="264"/>
      <c r="S19" s="263">
        <v>0</v>
      </c>
      <c r="T19" s="263"/>
      <c r="U19" s="263">
        <v>0</v>
      </c>
      <c r="V19" s="263"/>
      <c r="W19" s="263">
        <v>0</v>
      </c>
      <c r="X19" s="263"/>
      <c r="Y19" s="275">
        <f>W19/'جمع درآمدها'!$J$6</f>
        <v>0</v>
      </c>
      <c r="AA19" s="61"/>
      <c r="AB19" s="277"/>
      <c r="AC19" s="33"/>
      <c r="AD19" s="189"/>
      <c r="AE19" s="189"/>
      <c r="AF19" s="61"/>
      <c r="AG19" s="61"/>
      <c r="AH19" s="61"/>
      <c r="AI19" s="189"/>
      <c r="AJ19" s="61"/>
      <c r="AK19" s="61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71"/>
      <c r="AW19" s="189"/>
      <c r="AX19" s="189"/>
      <c r="AY19" s="60"/>
      <c r="AZ19" s="61"/>
      <c r="BA19" s="61"/>
      <c r="BB19" s="61"/>
    </row>
    <row r="20" spans="1:54" ht="41.25" customHeight="1" x14ac:dyDescent="0.9">
      <c r="A20" s="134" t="s">
        <v>99</v>
      </c>
      <c r="B20" s="117"/>
      <c r="C20" s="263">
        <v>4000000</v>
      </c>
      <c r="D20" s="263"/>
      <c r="E20" s="263">
        <v>20579155995</v>
      </c>
      <c r="F20" s="263"/>
      <c r="G20" s="263">
        <v>17093683800</v>
      </c>
      <c r="H20" s="263"/>
      <c r="I20" s="263">
        <v>400000</v>
      </c>
      <c r="J20" s="263"/>
      <c r="K20" s="263">
        <v>1603454583</v>
      </c>
      <c r="L20" s="263"/>
      <c r="M20" s="263">
        <v>0</v>
      </c>
      <c r="N20" s="263"/>
      <c r="O20" s="263">
        <v>0</v>
      </c>
      <c r="P20" s="263"/>
      <c r="Q20" s="263">
        <v>4400000</v>
      </c>
      <c r="R20" s="264"/>
      <c r="S20" s="263">
        <v>4064</v>
      </c>
      <c r="T20" s="263"/>
      <c r="U20" s="263">
        <v>22182610578</v>
      </c>
      <c r="V20" s="263"/>
      <c r="W20" s="263">
        <v>17775204480</v>
      </c>
      <c r="X20" s="263"/>
      <c r="Y20" s="275">
        <f>W20/'جمع درآمدها'!$J$6</f>
        <v>3.783654009258858E-3</v>
      </c>
      <c r="AA20" s="61"/>
      <c r="AB20" s="277"/>
      <c r="AC20" s="33"/>
      <c r="AD20" s="189"/>
      <c r="AE20" s="189"/>
      <c r="AF20" s="61"/>
      <c r="AG20" s="61"/>
      <c r="AH20" s="61"/>
      <c r="AI20" s="189"/>
      <c r="AJ20" s="61"/>
      <c r="AK20" s="61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71"/>
      <c r="AW20" s="189"/>
      <c r="AX20" s="189"/>
      <c r="AY20" s="60"/>
      <c r="AZ20" s="61"/>
      <c r="BA20" s="61"/>
      <c r="BB20" s="61"/>
    </row>
    <row r="21" spans="1:54" ht="41.25" customHeight="1" x14ac:dyDescent="0.9">
      <c r="A21" s="134" t="s">
        <v>125</v>
      </c>
      <c r="B21" s="117"/>
      <c r="C21" s="263">
        <v>19000000</v>
      </c>
      <c r="D21" s="263"/>
      <c r="E21" s="263">
        <v>134667512967</v>
      </c>
      <c r="F21" s="263"/>
      <c r="G21" s="263">
        <v>151851078000</v>
      </c>
      <c r="H21" s="263"/>
      <c r="I21" s="263">
        <v>0</v>
      </c>
      <c r="J21" s="263"/>
      <c r="K21" s="263">
        <v>0</v>
      </c>
      <c r="L21" s="263"/>
      <c r="M21" s="263">
        <v>0</v>
      </c>
      <c r="N21" s="263"/>
      <c r="O21" s="263">
        <v>0</v>
      </c>
      <c r="P21" s="263"/>
      <c r="Q21" s="263">
        <v>19000000</v>
      </c>
      <c r="R21" s="264"/>
      <c r="S21" s="263">
        <v>7350</v>
      </c>
      <c r="T21" s="263"/>
      <c r="U21" s="263">
        <v>134667512967</v>
      </c>
      <c r="V21" s="263"/>
      <c r="W21" s="263">
        <v>138819082500</v>
      </c>
      <c r="X21" s="263"/>
      <c r="Y21" s="275">
        <f>W21/'جمع درآمدها'!$J$6</f>
        <v>2.9549217206122469E-2</v>
      </c>
      <c r="AA21" s="61"/>
      <c r="AB21" s="277"/>
      <c r="AC21" s="33"/>
      <c r="AD21" s="189"/>
      <c r="AE21" s="189"/>
      <c r="AF21" s="61"/>
      <c r="AG21" s="61"/>
      <c r="AH21" s="61"/>
      <c r="AI21" s="189"/>
      <c r="AJ21" s="61"/>
      <c r="AK21" s="61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71"/>
      <c r="AW21" s="189"/>
      <c r="AX21" s="189"/>
      <c r="AY21" s="60"/>
      <c r="AZ21" s="61"/>
      <c r="BA21" s="61"/>
      <c r="BB21" s="61"/>
    </row>
    <row r="22" spans="1:54" ht="41.25" customHeight="1" x14ac:dyDescent="0.9">
      <c r="A22" s="134" t="s">
        <v>84</v>
      </c>
      <c r="B22" s="117"/>
      <c r="C22" s="263">
        <v>16800000</v>
      </c>
      <c r="D22" s="263"/>
      <c r="E22" s="263">
        <v>374075568138</v>
      </c>
      <c r="F22" s="263"/>
      <c r="G22" s="263">
        <v>404641969200</v>
      </c>
      <c r="H22" s="263"/>
      <c r="I22" s="263">
        <v>200000</v>
      </c>
      <c r="J22" s="263"/>
      <c r="K22" s="263">
        <v>4804454390</v>
      </c>
      <c r="L22" s="263"/>
      <c r="M22" s="263">
        <v>-100000</v>
      </c>
      <c r="N22" s="263"/>
      <c r="O22" s="263">
        <v>2289667988</v>
      </c>
      <c r="P22" s="263"/>
      <c r="Q22" s="263">
        <v>16900000</v>
      </c>
      <c r="R22" s="264"/>
      <c r="S22" s="263">
        <v>21940</v>
      </c>
      <c r="T22" s="263"/>
      <c r="U22" s="263">
        <v>376651316511</v>
      </c>
      <c r="V22" s="263"/>
      <c r="W22" s="263">
        <v>368579823300</v>
      </c>
      <c r="X22" s="263"/>
      <c r="Y22" s="275">
        <f>W22/'جمع درآمدها'!$J$6</f>
        <v>7.845639850332492E-2</v>
      </c>
      <c r="AA22" s="61"/>
      <c r="AB22" s="277"/>
      <c r="AC22" s="33"/>
      <c r="AD22" s="189"/>
      <c r="AE22" s="189"/>
      <c r="AF22" s="61"/>
      <c r="AG22" s="61"/>
      <c r="AH22" s="61"/>
      <c r="AI22" s="189"/>
      <c r="AJ22" s="61"/>
      <c r="AK22" s="61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71"/>
      <c r="AW22" s="189"/>
      <c r="AX22" s="189"/>
      <c r="AY22" s="60"/>
      <c r="AZ22" s="61"/>
      <c r="BA22" s="61"/>
      <c r="BB22" s="61"/>
    </row>
    <row r="23" spans="1:54" ht="41.25" customHeight="1" x14ac:dyDescent="0.9">
      <c r="A23" s="134" t="s">
        <v>64</v>
      </c>
      <c r="B23" s="117"/>
      <c r="C23" s="263">
        <v>8100000</v>
      </c>
      <c r="D23" s="263"/>
      <c r="E23" s="263">
        <v>233032394354</v>
      </c>
      <c r="F23" s="263"/>
      <c r="G23" s="263">
        <v>645110616600</v>
      </c>
      <c r="H23" s="263"/>
      <c r="I23" s="263">
        <v>500000</v>
      </c>
      <c r="J23" s="263"/>
      <c r="K23" s="263">
        <v>35330902181</v>
      </c>
      <c r="L23" s="263"/>
      <c r="M23" s="263">
        <v>0</v>
      </c>
      <c r="N23" s="263"/>
      <c r="O23" s="263">
        <v>0</v>
      </c>
      <c r="P23" s="263"/>
      <c r="Q23" s="263">
        <v>8600000</v>
      </c>
      <c r="R23" s="264"/>
      <c r="S23" s="263">
        <v>67670</v>
      </c>
      <c r="T23" s="263"/>
      <c r="U23" s="263">
        <v>268363296535</v>
      </c>
      <c r="V23" s="263"/>
      <c r="W23" s="263">
        <v>578499326100</v>
      </c>
      <c r="X23" s="263"/>
      <c r="Y23" s="275">
        <f>W23/'جمع درآمدها'!$J$6</f>
        <v>0.12314014710855313</v>
      </c>
      <c r="AA23" s="61"/>
      <c r="AB23" s="277"/>
      <c r="AC23" s="33"/>
      <c r="AD23" s="189"/>
      <c r="AE23" s="189"/>
      <c r="AF23" s="61"/>
      <c r="AG23" s="61"/>
      <c r="AH23" s="61"/>
      <c r="AI23" s="189"/>
      <c r="AJ23" s="61"/>
      <c r="AK23" s="61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71"/>
      <c r="AW23" s="189"/>
      <c r="AX23" s="189"/>
      <c r="AY23" s="60"/>
      <c r="AZ23" s="61"/>
      <c r="BA23" s="61"/>
      <c r="BB23" s="61"/>
    </row>
    <row r="24" spans="1:54" ht="41.25" customHeight="1" x14ac:dyDescent="0.9">
      <c r="A24" s="134" t="s">
        <v>78</v>
      </c>
      <c r="B24" s="117"/>
      <c r="C24" s="263">
        <v>1</v>
      </c>
      <c r="D24" s="263"/>
      <c r="E24" s="263">
        <v>2259</v>
      </c>
      <c r="F24" s="263"/>
      <c r="G24" s="263">
        <v>6858.9449999999997</v>
      </c>
      <c r="H24" s="263"/>
      <c r="I24" s="263">
        <v>4000000</v>
      </c>
      <c r="J24" s="263"/>
      <c r="K24" s="263">
        <v>25303459726</v>
      </c>
      <c r="L24" s="263"/>
      <c r="M24" s="263">
        <v>-1</v>
      </c>
      <c r="N24" s="263"/>
      <c r="O24" s="263">
        <v>1</v>
      </c>
      <c r="P24" s="263"/>
      <c r="Q24" s="263">
        <v>4000000</v>
      </c>
      <c r="R24" s="264"/>
      <c r="S24" s="263">
        <v>5950</v>
      </c>
      <c r="T24" s="263"/>
      <c r="U24" s="263">
        <v>25303459726</v>
      </c>
      <c r="V24" s="263"/>
      <c r="W24" s="263">
        <v>23658390000</v>
      </c>
      <c r="X24" s="263"/>
      <c r="Y24" s="275">
        <f>W24/'جمع درآمدها'!$J$6</f>
        <v>5.0359568170835287E-3</v>
      </c>
      <c r="AA24" s="61"/>
      <c r="AB24" s="277"/>
      <c r="AC24" s="33"/>
      <c r="AD24" s="189"/>
      <c r="AE24" s="189"/>
      <c r="AF24" s="61"/>
      <c r="AG24" s="61"/>
      <c r="AH24" s="61"/>
      <c r="AI24" s="189"/>
      <c r="AJ24" s="61"/>
      <c r="AK24" s="61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71"/>
      <c r="AW24" s="189"/>
      <c r="AX24" s="189"/>
      <c r="AY24" s="60"/>
      <c r="AZ24" s="61"/>
      <c r="BA24" s="61"/>
      <c r="BB24" s="61"/>
    </row>
    <row r="25" spans="1:54" ht="41.25" customHeight="1" x14ac:dyDescent="0.9">
      <c r="A25" s="134" t="s">
        <v>79</v>
      </c>
      <c r="B25" s="117"/>
      <c r="C25" s="263">
        <v>6800000</v>
      </c>
      <c r="D25" s="263"/>
      <c r="E25" s="263">
        <v>155116627509</v>
      </c>
      <c r="F25" s="263"/>
      <c r="G25" s="263">
        <v>339126121800</v>
      </c>
      <c r="H25" s="263"/>
      <c r="I25" s="263">
        <v>0</v>
      </c>
      <c r="J25" s="263"/>
      <c r="K25" s="263">
        <v>0</v>
      </c>
      <c r="L25" s="263"/>
      <c r="M25" s="263">
        <v>0</v>
      </c>
      <c r="N25" s="263"/>
      <c r="O25" s="263">
        <v>0</v>
      </c>
      <c r="P25" s="263"/>
      <c r="Q25" s="263">
        <v>6800000</v>
      </c>
      <c r="R25" s="264"/>
      <c r="S25" s="263">
        <v>48550</v>
      </c>
      <c r="T25" s="263"/>
      <c r="U25" s="263">
        <v>155116627509</v>
      </c>
      <c r="V25" s="263"/>
      <c r="W25" s="263">
        <v>328175667000</v>
      </c>
      <c r="X25" s="263"/>
      <c r="Y25" s="275">
        <f>W25/'جمع درآمدها'!$J$6</f>
        <v>6.9855915276972949E-2</v>
      </c>
      <c r="AA25" s="61"/>
      <c r="AB25" s="277"/>
      <c r="AC25" s="33"/>
      <c r="AD25" s="189"/>
      <c r="AE25" s="189"/>
      <c r="AF25" s="61"/>
      <c r="AG25" s="61"/>
      <c r="AH25" s="61"/>
      <c r="AI25" s="189"/>
      <c r="AJ25" s="61"/>
      <c r="AK25" s="61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71"/>
      <c r="AW25" s="189"/>
      <c r="AX25" s="189"/>
      <c r="AY25" s="60"/>
      <c r="AZ25" s="61"/>
      <c r="BA25" s="61"/>
      <c r="BB25" s="61"/>
    </row>
    <row r="26" spans="1:54" ht="41.25" customHeight="1" x14ac:dyDescent="0.9">
      <c r="A26" s="134" t="s">
        <v>134</v>
      </c>
      <c r="B26" s="117"/>
      <c r="C26" s="263">
        <v>7000000</v>
      </c>
      <c r="D26" s="263"/>
      <c r="E26" s="263">
        <v>26554189654</v>
      </c>
      <c r="F26" s="263"/>
      <c r="G26" s="263">
        <v>37227172500</v>
      </c>
      <c r="H26" s="263"/>
      <c r="I26" s="263">
        <v>0</v>
      </c>
      <c r="J26" s="263"/>
      <c r="K26" s="263">
        <v>0</v>
      </c>
      <c r="L26" s="263"/>
      <c r="M26" s="263">
        <v>-2400000</v>
      </c>
      <c r="N26" s="263"/>
      <c r="O26" s="263">
        <v>12512186519</v>
      </c>
      <c r="P26" s="263"/>
      <c r="Q26" s="263">
        <v>4600000</v>
      </c>
      <c r="R26" s="264"/>
      <c r="S26" s="263">
        <v>4633</v>
      </c>
      <c r="T26" s="263"/>
      <c r="U26" s="263">
        <v>17449896058</v>
      </c>
      <c r="V26" s="263"/>
      <c r="W26" s="263">
        <v>21184994790</v>
      </c>
      <c r="X26" s="263"/>
      <c r="Y26" s="275">
        <f>W26/'جمع درآمدها'!$J$6</f>
        <v>4.5094665753916277E-3</v>
      </c>
      <c r="AA26" s="61"/>
      <c r="AB26" s="277"/>
      <c r="AC26" s="33"/>
      <c r="AD26" s="189"/>
      <c r="AE26" s="189"/>
      <c r="AF26" s="61"/>
      <c r="AG26" s="61"/>
      <c r="AH26" s="61"/>
      <c r="AI26" s="189"/>
      <c r="AJ26" s="61"/>
      <c r="AK26" s="61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71"/>
      <c r="AW26" s="189"/>
      <c r="AX26" s="189"/>
      <c r="AY26" s="60"/>
      <c r="AZ26" s="61"/>
      <c r="BA26" s="61"/>
      <c r="BB26" s="61"/>
    </row>
    <row r="27" spans="1:54" ht="41.25" customHeight="1" x14ac:dyDescent="0.9">
      <c r="A27" s="134" t="s">
        <v>132</v>
      </c>
      <c r="B27" s="117"/>
      <c r="C27" s="263">
        <v>12800000</v>
      </c>
      <c r="D27" s="263"/>
      <c r="E27" s="263">
        <v>423389882229</v>
      </c>
      <c r="F27" s="263"/>
      <c r="G27" s="263">
        <v>441262771200</v>
      </c>
      <c r="H27" s="263"/>
      <c r="I27" s="263">
        <v>1202428</v>
      </c>
      <c r="J27" s="263"/>
      <c r="K27" s="263">
        <v>37255677010</v>
      </c>
      <c r="L27" s="263"/>
      <c r="M27" s="263">
        <v>0</v>
      </c>
      <c r="N27" s="263"/>
      <c r="O27" s="263">
        <v>0</v>
      </c>
      <c r="P27" s="263"/>
      <c r="Q27" s="263">
        <v>14002428</v>
      </c>
      <c r="R27" s="264"/>
      <c r="S27" s="263">
        <v>29800</v>
      </c>
      <c r="T27" s="263"/>
      <c r="U27" s="263">
        <v>460645559239</v>
      </c>
      <c r="V27" s="263"/>
      <c r="W27" s="263">
        <v>414789583891.32001</v>
      </c>
      <c r="X27" s="263"/>
      <c r="Y27" s="275">
        <f>W27/'جمع درآمدها'!$J$6</f>
        <v>8.8292670492486305E-2</v>
      </c>
      <c r="AA27" s="61"/>
      <c r="AB27" s="277"/>
      <c r="AC27" s="33"/>
      <c r="AD27" s="189"/>
      <c r="AE27" s="189"/>
      <c r="AF27" s="61"/>
      <c r="AG27" s="61"/>
      <c r="AH27" s="61"/>
      <c r="AI27" s="189"/>
      <c r="AJ27" s="61"/>
      <c r="AK27" s="61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71"/>
      <c r="AW27" s="189"/>
      <c r="AX27" s="189"/>
      <c r="AY27" s="60"/>
      <c r="AZ27" s="61"/>
      <c r="BA27" s="61"/>
      <c r="BB27" s="61"/>
    </row>
    <row r="28" spans="1:54" ht="41.25" customHeight="1" x14ac:dyDescent="0.9">
      <c r="A28" s="134" t="s">
        <v>150</v>
      </c>
      <c r="B28" s="117"/>
      <c r="C28" s="263">
        <v>1300000</v>
      </c>
      <c r="D28" s="263"/>
      <c r="E28" s="263">
        <v>33952411190</v>
      </c>
      <c r="F28" s="263"/>
      <c r="G28" s="263">
        <v>47283976350</v>
      </c>
      <c r="H28" s="263"/>
      <c r="I28" s="263">
        <v>0</v>
      </c>
      <c r="J28" s="263"/>
      <c r="K28" s="263">
        <v>0</v>
      </c>
      <c r="L28" s="263"/>
      <c r="M28" s="263">
        <v>-1300000</v>
      </c>
      <c r="N28" s="263"/>
      <c r="O28" s="263">
        <v>48692545269</v>
      </c>
      <c r="P28" s="263"/>
      <c r="Q28" s="263">
        <v>0</v>
      </c>
      <c r="R28" s="264"/>
      <c r="S28" s="263">
        <v>0</v>
      </c>
      <c r="T28" s="263"/>
      <c r="U28" s="263">
        <v>0</v>
      </c>
      <c r="V28" s="263"/>
      <c r="W28" s="263">
        <v>0</v>
      </c>
      <c r="X28" s="263"/>
      <c r="Y28" s="275">
        <f>W28/'جمع درآمدها'!$J$6</f>
        <v>0</v>
      </c>
      <c r="AA28" s="61"/>
      <c r="AB28" s="277"/>
      <c r="AC28" s="33"/>
      <c r="AD28" s="189"/>
      <c r="AE28" s="189"/>
      <c r="AF28" s="61"/>
      <c r="AG28" s="61"/>
      <c r="AH28" s="61"/>
      <c r="AI28" s="189"/>
      <c r="AJ28" s="61"/>
      <c r="AK28" s="61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71"/>
      <c r="AW28" s="189"/>
      <c r="AX28" s="189"/>
      <c r="AY28" s="60"/>
      <c r="AZ28" s="61"/>
      <c r="BA28" s="61"/>
      <c r="BB28" s="61"/>
    </row>
    <row r="29" spans="1:54" ht="41.25" customHeight="1" x14ac:dyDescent="0.9">
      <c r="A29" s="134" t="s">
        <v>128</v>
      </c>
      <c r="B29" s="117"/>
      <c r="C29" s="263">
        <v>15500000</v>
      </c>
      <c r="D29" s="263"/>
      <c r="E29" s="263">
        <v>58012518232</v>
      </c>
      <c r="F29" s="263"/>
      <c r="G29" s="263">
        <v>52032056175</v>
      </c>
      <c r="H29" s="263"/>
      <c r="I29" s="263">
        <v>0</v>
      </c>
      <c r="J29" s="263"/>
      <c r="K29" s="263">
        <v>0</v>
      </c>
      <c r="L29" s="263"/>
      <c r="M29" s="263">
        <v>-12300000</v>
      </c>
      <c r="N29" s="263"/>
      <c r="O29" s="263">
        <v>48191146604</v>
      </c>
      <c r="P29" s="263"/>
      <c r="Q29" s="263">
        <v>3200000</v>
      </c>
      <c r="R29" s="264"/>
      <c r="S29" s="263">
        <v>3642</v>
      </c>
      <c r="T29" s="263"/>
      <c r="U29" s="263">
        <v>11976777963</v>
      </c>
      <c r="V29" s="263"/>
      <c r="W29" s="263">
        <v>11585056320</v>
      </c>
      <c r="X29" s="263"/>
      <c r="Y29" s="275">
        <f>W29/'جمع درآمدها'!$J$6</f>
        <v>2.46601071970665E-3</v>
      </c>
      <c r="AA29" s="61"/>
      <c r="AB29" s="277"/>
      <c r="AC29" s="33"/>
      <c r="AD29" s="189"/>
      <c r="AE29" s="189"/>
      <c r="AF29" s="61"/>
      <c r="AG29" s="61"/>
      <c r="AH29" s="61"/>
      <c r="AI29" s="189"/>
      <c r="AJ29" s="61"/>
      <c r="AK29" s="61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71"/>
      <c r="AW29" s="189"/>
      <c r="AX29" s="189"/>
      <c r="AY29" s="60"/>
      <c r="AZ29" s="61"/>
      <c r="BA29" s="61"/>
      <c r="BB29" s="61"/>
    </row>
    <row r="30" spans="1:54" ht="41.25" customHeight="1" x14ac:dyDescent="0.9">
      <c r="A30" s="134" t="s">
        <v>97</v>
      </c>
      <c r="B30" s="117"/>
      <c r="C30" s="263">
        <v>34000000</v>
      </c>
      <c r="D30" s="263"/>
      <c r="E30" s="263">
        <v>114658117894</v>
      </c>
      <c r="F30" s="263"/>
      <c r="G30" s="263">
        <v>141679958400</v>
      </c>
      <c r="H30" s="263"/>
      <c r="I30" s="263">
        <v>0</v>
      </c>
      <c r="J30" s="263"/>
      <c r="K30" s="263">
        <v>0</v>
      </c>
      <c r="L30" s="263"/>
      <c r="M30" s="263">
        <v>0</v>
      </c>
      <c r="N30" s="263"/>
      <c r="O30" s="263">
        <v>0</v>
      </c>
      <c r="P30" s="263"/>
      <c r="Q30" s="263">
        <v>34000000</v>
      </c>
      <c r="R30" s="264"/>
      <c r="S30" s="263">
        <v>4013</v>
      </c>
      <c r="T30" s="263"/>
      <c r="U30" s="263">
        <v>114658117894</v>
      </c>
      <c r="V30" s="263"/>
      <c r="W30" s="263">
        <v>135630170100</v>
      </c>
      <c r="X30" s="263"/>
      <c r="Y30" s="275">
        <f>W30/'جمع درآمدها'!$J$6</f>
        <v>2.887042100993743E-2</v>
      </c>
      <c r="AA30" s="61"/>
      <c r="AB30" s="277"/>
      <c r="AC30" s="33"/>
      <c r="AD30" s="189"/>
      <c r="AE30" s="189"/>
      <c r="AF30" s="61"/>
      <c r="AG30" s="61"/>
      <c r="AH30" s="61"/>
      <c r="AI30" s="189"/>
      <c r="AJ30" s="61"/>
      <c r="AK30" s="61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71"/>
      <c r="AW30" s="189"/>
      <c r="AX30" s="189"/>
      <c r="AY30" s="60"/>
      <c r="AZ30" s="61"/>
      <c r="BA30" s="61"/>
      <c r="BB30" s="61"/>
    </row>
    <row r="31" spans="1:54" ht="41.25" customHeight="1" x14ac:dyDescent="0.9">
      <c r="A31" s="134" t="s">
        <v>65</v>
      </c>
      <c r="B31" s="117"/>
      <c r="C31" s="263">
        <v>40000000</v>
      </c>
      <c r="D31" s="263"/>
      <c r="E31" s="263">
        <v>357638146281</v>
      </c>
      <c r="F31" s="263"/>
      <c r="G31" s="263">
        <v>544341780000</v>
      </c>
      <c r="H31" s="263"/>
      <c r="I31" s="263">
        <v>0</v>
      </c>
      <c r="J31" s="263"/>
      <c r="K31" s="263">
        <v>0</v>
      </c>
      <c r="L31" s="263"/>
      <c r="M31" s="263">
        <v>0</v>
      </c>
      <c r="N31" s="263"/>
      <c r="O31" s="263">
        <v>0</v>
      </c>
      <c r="P31" s="263"/>
      <c r="Q31" s="263">
        <v>40000000</v>
      </c>
      <c r="R31" s="264"/>
      <c r="S31" s="263">
        <v>11970</v>
      </c>
      <c r="T31" s="263"/>
      <c r="U31" s="263">
        <v>357638146281</v>
      </c>
      <c r="V31" s="263"/>
      <c r="W31" s="263">
        <v>475951140000</v>
      </c>
      <c r="X31" s="263"/>
      <c r="Y31" s="275">
        <f>W31/'جمع درآمدها'!$J$6</f>
        <v>0.10131160184956275</v>
      </c>
      <c r="AA31" s="61"/>
      <c r="AB31" s="277"/>
      <c r="AC31" s="33"/>
      <c r="AD31" s="189"/>
      <c r="AE31" s="189"/>
      <c r="AF31" s="61"/>
      <c r="AG31" s="61"/>
      <c r="AH31" s="61"/>
      <c r="AI31" s="189"/>
      <c r="AJ31" s="61"/>
      <c r="AK31" s="61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71"/>
      <c r="AW31" s="189"/>
      <c r="AX31" s="189"/>
      <c r="AY31" s="60"/>
      <c r="AZ31" s="61"/>
      <c r="BA31" s="61"/>
      <c r="BB31" s="61"/>
    </row>
    <row r="32" spans="1:54" ht="41.25" customHeight="1" x14ac:dyDescent="0.9">
      <c r="A32" s="134" t="s">
        <v>88</v>
      </c>
      <c r="B32" s="117"/>
      <c r="C32" s="263">
        <v>10000000</v>
      </c>
      <c r="D32" s="263"/>
      <c r="E32" s="263">
        <v>86195289750</v>
      </c>
      <c r="F32" s="263"/>
      <c r="G32" s="263">
        <v>116204445000</v>
      </c>
      <c r="H32" s="263"/>
      <c r="I32" s="263">
        <v>0</v>
      </c>
      <c r="J32" s="263"/>
      <c r="K32" s="263">
        <v>0</v>
      </c>
      <c r="L32" s="263"/>
      <c r="M32" s="263">
        <v>-10000000</v>
      </c>
      <c r="N32" s="263"/>
      <c r="O32" s="263">
        <v>124802978027</v>
      </c>
      <c r="P32" s="263"/>
      <c r="Q32" s="263">
        <v>0</v>
      </c>
      <c r="R32" s="264"/>
      <c r="S32" s="263">
        <v>0</v>
      </c>
      <c r="T32" s="263"/>
      <c r="U32" s="263">
        <v>0</v>
      </c>
      <c r="V32" s="263"/>
      <c r="W32" s="263">
        <v>0</v>
      </c>
      <c r="X32" s="263"/>
      <c r="Y32" s="275">
        <f>W32/'جمع درآمدها'!$J$6</f>
        <v>0</v>
      </c>
      <c r="AA32" s="61"/>
      <c r="AB32" s="277"/>
      <c r="AC32" s="33"/>
      <c r="AD32" s="189"/>
      <c r="AE32" s="189"/>
      <c r="AF32" s="61"/>
      <c r="AG32" s="61"/>
      <c r="AH32" s="61"/>
      <c r="AI32" s="189"/>
      <c r="AJ32" s="61"/>
      <c r="AK32" s="61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71"/>
      <c r="AW32" s="189"/>
      <c r="AX32" s="189"/>
      <c r="AY32" s="60"/>
      <c r="AZ32" s="61"/>
      <c r="BA32" s="61"/>
      <c r="BB32" s="61"/>
    </row>
    <row r="33" spans="1:54" ht="41.25" customHeight="1" x14ac:dyDescent="0.9">
      <c r="A33" s="134" t="s">
        <v>126</v>
      </c>
      <c r="B33" s="117"/>
      <c r="C33" s="263">
        <v>50000000</v>
      </c>
      <c r="D33" s="263"/>
      <c r="E33" s="263">
        <v>82108098385</v>
      </c>
      <c r="F33" s="263"/>
      <c r="G33" s="263">
        <v>93092782500</v>
      </c>
      <c r="H33" s="263"/>
      <c r="I33" s="263">
        <v>0</v>
      </c>
      <c r="J33" s="263"/>
      <c r="K33" s="263">
        <v>0</v>
      </c>
      <c r="L33" s="263"/>
      <c r="M33" s="263">
        <v>0</v>
      </c>
      <c r="N33" s="263"/>
      <c r="O33" s="263">
        <v>0</v>
      </c>
      <c r="P33" s="263"/>
      <c r="Q33" s="263">
        <v>50000000</v>
      </c>
      <c r="R33" s="264"/>
      <c r="S33" s="263">
        <v>1737</v>
      </c>
      <c r="T33" s="263"/>
      <c r="U33" s="263">
        <v>82108098385</v>
      </c>
      <c r="V33" s="263"/>
      <c r="W33" s="263">
        <v>86333242500</v>
      </c>
      <c r="X33" s="263"/>
      <c r="Y33" s="275">
        <f>W33/'جمع درآمدها'!$J$6</f>
        <v>1.8377010485869934E-2</v>
      </c>
      <c r="AA33" s="61"/>
      <c r="AB33" s="277"/>
      <c r="AC33" s="33"/>
      <c r="AD33" s="189"/>
      <c r="AE33" s="189"/>
      <c r="AF33" s="61"/>
      <c r="AG33" s="61"/>
      <c r="AH33" s="61"/>
      <c r="AI33" s="189"/>
      <c r="AJ33" s="61"/>
      <c r="AK33" s="61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71"/>
      <c r="AW33" s="189"/>
      <c r="AX33" s="189"/>
      <c r="AY33" s="60"/>
      <c r="AZ33" s="61"/>
      <c r="BA33" s="61"/>
      <c r="BB33" s="61"/>
    </row>
    <row r="34" spans="1:54" ht="41.25" customHeight="1" x14ac:dyDescent="0.9">
      <c r="A34" s="134" t="s">
        <v>135</v>
      </c>
      <c r="B34" s="117"/>
      <c r="C34" s="263">
        <v>0</v>
      </c>
      <c r="D34" s="263"/>
      <c r="E34" s="263">
        <v>0</v>
      </c>
      <c r="F34" s="263"/>
      <c r="G34" s="263">
        <v>0</v>
      </c>
      <c r="H34" s="263"/>
      <c r="I34" s="263">
        <v>0</v>
      </c>
      <c r="J34" s="263"/>
      <c r="K34" s="263">
        <v>0</v>
      </c>
      <c r="L34" s="263"/>
      <c r="M34" s="263"/>
      <c r="N34" s="263"/>
      <c r="O34" s="263"/>
      <c r="P34" s="263"/>
      <c r="Q34" s="263">
        <v>0</v>
      </c>
      <c r="R34" s="264"/>
      <c r="S34" s="263">
        <v>0</v>
      </c>
      <c r="T34" s="263"/>
      <c r="U34" s="263">
        <v>0</v>
      </c>
      <c r="V34" s="263"/>
      <c r="W34" s="263">
        <v>0</v>
      </c>
      <c r="X34" s="263"/>
      <c r="Y34" s="275">
        <f>W34/'جمع درآمدها'!$J$6</f>
        <v>0</v>
      </c>
      <c r="AA34" s="61"/>
      <c r="AB34" s="277"/>
      <c r="AC34" s="33"/>
      <c r="AD34" s="189"/>
      <c r="AE34" s="189"/>
      <c r="AF34" s="61"/>
      <c r="AG34" s="61"/>
      <c r="AH34" s="61"/>
      <c r="AI34" s="189"/>
      <c r="AJ34" s="61"/>
      <c r="AK34" s="61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71"/>
      <c r="AW34" s="189"/>
      <c r="AX34" s="189"/>
      <c r="AY34" s="60"/>
      <c r="AZ34" s="61"/>
      <c r="BA34" s="61"/>
      <c r="BB34" s="61"/>
    </row>
    <row r="35" spans="1:54" ht="41.25" customHeight="1" x14ac:dyDescent="0.9">
      <c r="A35" s="134" t="s">
        <v>96</v>
      </c>
      <c r="B35" s="117"/>
      <c r="C35" s="263">
        <v>34500000</v>
      </c>
      <c r="D35" s="263"/>
      <c r="E35" s="263">
        <v>234988564390</v>
      </c>
      <c r="F35" s="265"/>
      <c r="G35" s="263">
        <v>348434406000</v>
      </c>
      <c r="H35" s="266"/>
      <c r="I35" s="263">
        <v>300000</v>
      </c>
      <c r="J35" s="265"/>
      <c r="K35" s="263">
        <v>3292859505</v>
      </c>
      <c r="L35" s="265"/>
      <c r="M35" s="263">
        <v>0</v>
      </c>
      <c r="N35" s="265"/>
      <c r="O35" s="263">
        <v>0</v>
      </c>
      <c r="P35" s="276"/>
      <c r="Q35" s="263">
        <v>34800000</v>
      </c>
      <c r="R35" s="265"/>
      <c r="S35" s="263">
        <v>10840</v>
      </c>
      <c r="T35" s="266"/>
      <c r="U35" s="263">
        <v>238281423895</v>
      </c>
      <c r="V35" s="265"/>
      <c r="W35" s="263">
        <v>374987469600</v>
      </c>
      <c r="X35" s="265"/>
      <c r="Y35" s="275">
        <f>W35/'جمع درآمدها'!$J$6</f>
        <v>7.9820338740422422E-2</v>
      </c>
      <c r="AA35" s="61"/>
      <c r="AB35" s="189"/>
      <c r="AC35" s="33"/>
      <c r="AD35" s="189"/>
      <c r="AE35" s="189"/>
      <c r="AF35" s="61"/>
      <c r="AG35" s="61"/>
      <c r="AH35" s="61"/>
      <c r="AI35" s="189"/>
      <c r="AJ35" s="61"/>
      <c r="AK35" s="61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71"/>
      <c r="AW35" s="189"/>
      <c r="AX35" s="189"/>
      <c r="AY35" s="60"/>
      <c r="AZ35" s="61"/>
      <c r="BA35" s="61"/>
      <c r="BB35" s="61"/>
    </row>
    <row r="36" spans="1:54" ht="41.25" customHeight="1" x14ac:dyDescent="0.9">
      <c r="A36" s="134" t="s">
        <v>147</v>
      </c>
      <c r="B36" s="117"/>
      <c r="C36" s="263">
        <v>21000000</v>
      </c>
      <c r="D36" s="263"/>
      <c r="E36" s="263">
        <v>54263450117</v>
      </c>
      <c r="F36" s="265"/>
      <c r="G36" s="263">
        <v>44213355900</v>
      </c>
      <c r="H36" s="266"/>
      <c r="I36" s="263">
        <v>919491</v>
      </c>
      <c r="J36" s="265"/>
      <c r="K36" s="263">
        <v>1911555061</v>
      </c>
      <c r="L36" s="265"/>
      <c r="M36" s="263">
        <v>-1919491</v>
      </c>
      <c r="N36" s="265"/>
      <c r="O36" s="263">
        <v>4130971647</v>
      </c>
      <c r="P36" s="276"/>
      <c r="Q36" s="263">
        <v>20000000</v>
      </c>
      <c r="R36" s="265"/>
      <c r="S36" s="263">
        <v>2720</v>
      </c>
      <c r="T36" s="266"/>
      <c r="U36" s="263">
        <v>51215090694</v>
      </c>
      <c r="V36" s="265"/>
      <c r="W36" s="263">
        <v>54076320000</v>
      </c>
      <c r="X36" s="265"/>
      <c r="Y36" s="275">
        <f>W36/'جمع درآمدها'!$J$6</f>
        <v>1.1510758439048065E-2</v>
      </c>
      <c r="AA36" s="61"/>
      <c r="AB36" s="189"/>
      <c r="AC36" s="33"/>
      <c r="AD36" s="189"/>
      <c r="AE36" s="189"/>
      <c r="AF36" s="61"/>
      <c r="AG36" s="61"/>
      <c r="AH36" s="61"/>
      <c r="AI36" s="189"/>
      <c r="AJ36" s="61"/>
      <c r="AK36" s="61"/>
      <c r="AL36" s="190"/>
      <c r="AO36" s="191"/>
      <c r="AP36" s="190"/>
      <c r="AQ36" s="190"/>
      <c r="AR36" s="190"/>
      <c r="AS36" s="190"/>
      <c r="AT36" s="190"/>
      <c r="AU36" s="190"/>
      <c r="AV36" s="171"/>
      <c r="AW36" s="51"/>
      <c r="AX36" s="189"/>
      <c r="AY36" s="60"/>
      <c r="AZ36" s="61"/>
      <c r="BA36" s="61"/>
    </row>
    <row r="37" spans="1:54" ht="41.25" customHeight="1" x14ac:dyDescent="0.9">
      <c r="A37" s="134" t="s">
        <v>148</v>
      </c>
      <c r="B37" s="117"/>
      <c r="C37" s="263">
        <v>55000000</v>
      </c>
      <c r="D37" s="263"/>
      <c r="E37" s="263">
        <v>211276001292</v>
      </c>
      <c r="F37" s="265"/>
      <c r="G37" s="263">
        <v>180365402250</v>
      </c>
      <c r="H37" s="266"/>
      <c r="I37" s="263">
        <v>0</v>
      </c>
      <c r="J37" s="265"/>
      <c r="K37" s="263">
        <v>0</v>
      </c>
      <c r="L37" s="265"/>
      <c r="M37" s="263">
        <v>0</v>
      </c>
      <c r="N37" s="265"/>
      <c r="O37" s="263">
        <v>0</v>
      </c>
      <c r="P37" s="276"/>
      <c r="Q37" s="263">
        <v>55000000</v>
      </c>
      <c r="R37" s="265"/>
      <c r="S37" s="263">
        <v>3064</v>
      </c>
      <c r="T37" s="266"/>
      <c r="U37" s="263">
        <v>211276001292</v>
      </c>
      <c r="V37" s="265"/>
      <c r="W37" s="263">
        <v>167517306000</v>
      </c>
      <c r="X37" s="265"/>
      <c r="Y37" s="275">
        <f>W37/'جمع درآمدها'!$J$6</f>
        <v>3.5657959782139335E-2</v>
      </c>
      <c r="AA37" s="61"/>
      <c r="AB37" s="189"/>
      <c r="AC37" s="33"/>
      <c r="AD37" s="189"/>
      <c r="AE37" s="189"/>
      <c r="AF37" s="61"/>
      <c r="AG37" s="61"/>
      <c r="AH37" s="61"/>
      <c r="AI37" s="189"/>
      <c r="AJ37" s="61"/>
      <c r="AK37" s="61"/>
      <c r="AL37" s="190"/>
      <c r="AO37" s="191"/>
      <c r="AP37" s="190"/>
      <c r="AQ37" s="190"/>
      <c r="AR37" s="190"/>
      <c r="AS37" s="190"/>
      <c r="AT37" s="190"/>
      <c r="AU37" s="190"/>
      <c r="AV37" s="171"/>
      <c r="AW37" s="51"/>
      <c r="AX37" s="189"/>
      <c r="AY37" s="60"/>
      <c r="AZ37" s="61"/>
      <c r="BA37" s="61"/>
    </row>
    <row r="38" spans="1:54" ht="41.25" customHeight="1" x14ac:dyDescent="0.9">
      <c r="A38" s="134" t="s">
        <v>127</v>
      </c>
      <c r="B38" s="117"/>
      <c r="C38" s="263">
        <v>10000000</v>
      </c>
      <c r="D38" s="263"/>
      <c r="E38" s="263">
        <v>179607252556</v>
      </c>
      <c r="F38" s="265"/>
      <c r="G38" s="263">
        <v>236385090000</v>
      </c>
      <c r="H38" s="266"/>
      <c r="I38" s="263">
        <v>525036</v>
      </c>
      <c r="J38" s="265"/>
      <c r="K38" s="263">
        <v>11962916371</v>
      </c>
      <c r="L38" s="265"/>
      <c r="M38" s="263">
        <v>-525036</v>
      </c>
      <c r="N38" s="265"/>
      <c r="O38" s="263">
        <v>11712477067</v>
      </c>
      <c r="P38" s="276"/>
      <c r="Q38" s="263">
        <v>10000000</v>
      </c>
      <c r="R38" s="265"/>
      <c r="S38" s="263">
        <v>21030</v>
      </c>
      <c r="T38" s="266"/>
      <c r="U38" s="263">
        <v>182018018859</v>
      </c>
      <c r="V38" s="265"/>
      <c r="W38" s="263">
        <v>209048715000</v>
      </c>
      <c r="X38" s="265"/>
      <c r="Y38" s="275">
        <f>W38/'جمع درآمدها'!$J$6</f>
        <v>4.4498391539187651E-2</v>
      </c>
      <c r="AB38" s="189"/>
      <c r="AC38" s="33"/>
      <c r="AD38" s="189"/>
      <c r="AE38" s="189"/>
      <c r="AF38" s="61"/>
      <c r="AG38" s="61"/>
      <c r="AH38" s="61"/>
      <c r="AI38" s="61"/>
      <c r="AJ38" s="61"/>
      <c r="AK38" s="61"/>
      <c r="AO38" s="191"/>
      <c r="AP38" s="190"/>
      <c r="AQ38" s="190"/>
      <c r="AR38" s="190"/>
      <c r="AS38" s="190"/>
      <c r="AT38" s="190"/>
      <c r="AU38" s="190"/>
      <c r="AV38" s="171"/>
      <c r="AW38" s="51"/>
      <c r="AX38" s="189"/>
      <c r="AY38" s="60"/>
      <c r="AZ38" s="61"/>
      <c r="BA38" s="61"/>
    </row>
    <row r="39" spans="1:54" ht="41.25" customHeight="1" x14ac:dyDescent="0.9">
      <c r="A39" s="134" t="s">
        <v>155</v>
      </c>
      <c r="B39" s="117"/>
      <c r="C39" s="263">
        <v>11000000</v>
      </c>
      <c r="D39" s="263"/>
      <c r="E39" s="263">
        <v>73196800313</v>
      </c>
      <c r="F39" s="265">
        <v>0</v>
      </c>
      <c r="G39" s="263">
        <v>64951227000</v>
      </c>
      <c r="H39" s="266">
        <v>0</v>
      </c>
      <c r="I39" s="263">
        <v>4600000</v>
      </c>
      <c r="J39" s="265"/>
      <c r="K39" s="263">
        <v>27021387731</v>
      </c>
      <c r="L39" s="265"/>
      <c r="M39" s="263">
        <v>0</v>
      </c>
      <c r="N39" s="265"/>
      <c r="O39" s="263">
        <v>0</v>
      </c>
      <c r="P39" s="276"/>
      <c r="Q39" s="263">
        <v>15600000</v>
      </c>
      <c r="R39" s="265"/>
      <c r="S39" s="263">
        <v>6370</v>
      </c>
      <c r="T39" s="266"/>
      <c r="U39" s="263">
        <v>100218188044</v>
      </c>
      <c r="V39" s="265"/>
      <c r="W39" s="263">
        <v>98780736600</v>
      </c>
      <c r="X39" s="265">
        <v>64951227000</v>
      </c>
      <c r="Y39" s="275">
        <f>W39/'جمع درآمدها'!$J$6</f>
        <v>2.1026600875093462E-2</v>
      </c>
      <c r="AA39" s="61"/>
      <c r="AB39" s="189"/>
      <c r="AC39" s="33"/>
      <c r="AD39" s="189"/>
      <c r="AE39" s="189"/>
      <c r="AF39" s="61"/>
      <c r="AG39" s="61"/>
      <c r="AH39" s="61"/>
      <c r="AI39" s="61"/>
      <c r="AJ39" s="61"/>
      <c r="AK39" s="61"/>
      <c r="AO39" s="191"/>
      <c r="AP39" s="190"/>
      <c r="AQ39" s="190"/>
      <c r="AR39" s="190"/>
      <c r="AS39" s="190"/>
      <c r="AT39" s="190"/>
      <c r="AU39" s="190"/>
      <c r="AV39" s="171"/>
      <c r="AW39" s="51"/>
      <c r="AX39" s="189"/>
      <c r="AY39" s="60"/>
      <c r="AZ39" s="61"/>
      <c r="BA39" s="61"/>
    </row>
    <row r="40" spans="1:54" ht="41.25" customHeight="1" x14ac:dyDescent="0.9">
      <c r="A40" s="134" t="s">
        <v>156</v>
      </c>
      <c r="B40" s="117"/>
      <c r="C40" s="263">
        <v>1000000</v>
      </c>
      <c r="D40" s="263"/>
      <c r="E40" s="263">
        <v>26995100723</v>
      </c>
      <c r="F40" s="265">
        <v>0</v>
      </c>
      <c r="G40" s="263">
        <v>25060000500</v>
      </c>
      <c r="H40" s="266">
        <v>0</v>
      </c>
      <c r="I40" s="263">
        <v>0</v>
      </c>
      <c r="J40" s="265"/>
      <c r="K40" s="263">
        <v>0</v>
      </c>
      <c r="L40" s="265"/>
      <c r="M40" s="263">
        <v>0</v>
      </c>
      <c r="N40" s="265"/>
      <c r="O40" s="263">
        <v>0</v>
      </c>
      <c r="P40" s="276"/>
      <c r="Q40" s="263">
        <v>1000000</v>
      </c>
      <c r="R40" s="265"/>
      <c r="S40" s="263">
        <v>23500</v>
      </c>
      <c r="T40" s="266"/>
      <c r="U40" s="263">
        <v>26995100723</v>
      </c>
      <c r="V40" s="265"/>
      <c r="W40" s="263">
        <v>23360175000</v>
      </c>
      <c r="X40" s="265">
        <v>25060000500</v>
      </c>
      <c r="Y40" s="275">
        <f>W40/'جمع درآمدها'!$J$6</f>
        <v>4.9724783698093661E-3</v>
      </c>
      <c r="AA40" s="61"/>
      <c r="AB40" s="189"/>
      <c r="AC40" s="33"/>
      <c r="AD40" s="189"/>
      <c r="AE40" s="189"/>
      <c r="AF40" s="61"/>
      <c r="AG40" s="61"/>
      <c r="AH40" s="61"/>
      <c r="AI40" s="61"/>
      <c r="AJ40" s="61"/>
      <c r="AK40" s="61"/>
      <c r="AO40" s="191"/>
      <c r="AP40" s="190"/>
      <c r="AQ40" s="190"/>
      <c r="AR40" s="190"/>
      <c r="AS40" s="190"/>
      <c r="AT40" s="190"/>
      <c r="AU40" s="190"/>
      <c r="AV40" s="171"/>
      <c r="AW40" s="51"/>
      <c r="AX40" s="189"/>
      <c r="AY40" s="60"/>
      <c r="AZ40" s="61"/>
      <c r="BA40" s="61"/>
    </row>
    <row r="41" spans="1:54" ht="41.25" customHeight="1" x14ac:dyDescent="0.9">
      <c r="A41" s="134" t="s">
        <v>157</v>
      </c>
      <c r="B41" s="117"/>
      <c r="C41" s="263">
        <v>0</v>
      </c>
      <c r="D41" s="263"/>
      <c r="E41" s="263">
        <v>0</v>
      </c>
      <c r="F41" s="265">
        <v>0</v>
      </c>
      <c r="G41" s="263">
        <v>0</v>
      </c>
      <c r="H41" s="266">
        <v>0</v>
      </c>
      <c r="I41" s="263"/>
      <c r="J41" s="265"/>
      <c r="K41" s="263"/>
      <c r="L41" s="265"/>
      <c r="M41" s="263"/>
      <c r="N41" s="265"/>
      <c r="O41" s="263"/>
      <c r="P41" s="276"/>
      <c r="Q41" s="263"/>
      <c r="R41" s="265"/>
      <c r="S41" s="263"/>
      <c r="T41" s="266"/>
      <c r="U41" s="263"/>
      <c r="V41" s="265"/>
      <c r="W41" s="263"/>
      <c r="X41" s="265">
        <v>0</v>
      </c>
      <c r="Y41" s="275">
        <f>W41/'جمع درآمدها'!$J$6</f>
        <v>0</v>
      </c>
      <c r="AA41" s="61"/>
      <c r="AB41" s="187"/>
      <c r="AC41" s="61"/>
      <c r="AD41" s="189"/>
      <c r="AE41" s="189"/>
      <c r="AF41" s="61"/>
      <c r="AG41" s="61"/>
      <c r="AH41" s="61"/>
      <c r="AI41" s="61"/>
      <c r="AJ41" s="61"/>
      <c r="AK41" s="61"/>
      <c r="AO41" s="191"/>
      <c r="AP41" s="190"/>
      <c r="AQ41" s="190"/>
      <c r="AR41" s="190"/>
      <c r="AS41" s="190"/>
      <c r="AT41" s="190"/>
      <c r="AU41" s="190"/>
      <c r="AV41" s="171"/>
      <c r="AW41" s="51"/>
      <c r="AX41" s="189"/>
      <c r="AY41" s="60"/>
      <c r="AZ41" s="61"/>
      <c r="BA41" s="61"/>
    </row>
    <row r="42" spans="1:54" ht="41.25" customHeight="1" x14ac:dyDescent="0.9">
      <c r="A42" s="134" t="s">
        <v>167</v>
      </c>
      <c r="B42" s="117"/>
      <c r="C42" s="263">
        <v>0</v>
      </c>
      <c r="D42" s="263"/>
      <c r="E42" s="263">
        <v>0</v>
      </c>
      <c r="F42" s="265">
        <v>0</v>
      </c>
      <c r="G42" s="263">
        <v>0</v>
      </c>
      <c r="H42" s="266">
        <v>0</v>
      </c>
      <c r="I42" s="263">
        <v>1000000</v>
      </c>
      <c r="J42" s="265"/>
      <c r="K42" s="263">
        <v>19930478179</v>
      </c>
      <c r="L42" s="265"/>
      <c r="M42" s="263">
        <v>0</v>
      </c>
      <c r="N42" s="265"/>
      <c r="O42" s="263">
        <v>0</v>
      </c>
      <c r="P42" s="276"/>
      <c r="Q42" s="263">
        <v>1000000</v>
      </c>
      <c r="R42" s="265"/>
      <c r="S42" s="263">
        <v>19860</v>
      </c>
      <c r="T42" s="266"/>
      <c r="U42" s="263">
        <v>19930478179</v>
      </c>
      <c r="V42" s="265"/>
      <c r="W42" s="263">
        <v>19741833000</v>
      </c>
      <c r="X42" s="265"/>
      <c r="Y42" s="275">
        <f>W42/'جمع درآمدها'!$J$6</f>
        <v>4.2022732095495325E-3</v>
      </c>
      <c r="AA42" s="61"/>
      <c r="AD42" s="189"/>
      <c r="AE42" s="189"/>
      <c r="AF42" s="61"/>
      <c r="AG42" s="61"/>
      <c r="AH42" s="61"/>
      <c r="AI42" s="61"/>
      <c r="AJ42" s="61"/>
      <c r="AK42" s="61"/>
      <c r="AO42" s="191"/>
      <c r="AP42" s="190"/>
      <c r="AQ42" s="190"/>
      <c r="AR42" s="190"/>
      <c r="AS42" s="190"/>
      <c r="AT42" s="190"/>
      <c r="AU42" s="190"/>
      <c r="AV42" s="171"/>
      <c r="AW42" s="51"/>
      <c r="AX42" s="189"/>
      <c r="AY42" s="60"/>
      <c r="AZ42" s="61"/>
      <c r="BA42" s="61"/>
    </row>
    <row r="43" spans="1:54" ht="41.25" customHeight="1" x14ac:dyDescent="0.9">
      <c r="A43" s="134" t="s">
        <v>168</v>
      </c>
      <c r="B43" s="117"/>
      <c r="C43" s="263">
        <v>0</v>
      </c>
      <c r="D43" s="263"/>
      <c r="E43" s="263">
        <v>0</v>
      </c>
      <c r="F43" s="265">
        <v>0</v>
      </c>
      <c r="G43" s="263">
        <v>0</v>
      </c>
      <c r="H43" s="266">
        <v>0</v>
      </c>
      <c r="I43" s="263">
        <v>300000</v>
      </c>
      <c r="J43" s="265"/>
      <c r="K43" s="263">
        <v>9230692302</v>
      </c>
      <c r="L43" s="265"/>
      <c r="M43" s="263">
        <v>0</v>
      </c>
      <c r="N43" s="265"/>
      <c r="O43" s="263">
        <v>0</v>
      </c>
      <c r="P43" s="276"/>
      <c r="Q43" s="263">
        <v>300000</v>
      </c>
      <c r="R43" s="265"/>
      <c r="S43" s="263">
        <v>30260</v>
      </c>
      <c r="T43" s="266"/>
      <c r="U43" s="263">
        <v>9230692302</v>
      </c>
      <c r="V43" s="265"/>
      <c r="W43" s="263">
        <v>9023985900</v>
      </c>
      <c r="X43" s="265"/>
      <c r="Y43" s="275">
        <f>W43/'جمع درآمدها'!$J$6</f>
        <v>1.9208578145161459E-3</v>
      </c>
      <c r="AA43" s="61"/>
      <c r="AD43" s="189"/>
      <c r="AE43" s="189"/>
      <c r="AF43" s="61"/>
      <c r="AG43" s="61"/>
      <c r="AH43" s="61"/>
      <c r="AI43" s="61"/>
      <c r="AJ43" s="61"/>
      <c r="AK43" s="61"/>
      <c r="AO43" s="191"/>
      <c r="AP43" s="190"/>
      <c r="AQ43" s="190"/>
      <c r="AR43" s="190"/>
      <c r="AS43" s="190"/>
      <c r="AT43" s="190"/>
      <c r="AU43" s="190"/>
      <c r="AV43" s="171"/>
      <c r="AW43" s="51"/>
      <c r="AX43" s="189"/>
      <c r="AY43" s="60"/>
      <c r="AZ43" s="61"/>
      <c r="BA43" s="61"/>
    </row>
    <row r="44" spans="1:54" ht="41.25" customHeight="1" x14ac:dyDescent="0.9">
      <c r="A44" s="134" t="s">
        <v>169</v>
      </c>
      <c r="B44" s="117"/>
      <c r="C44" s="263">
        <v>0</v>
      </c>
      <c r="D44" s="263"/>
      <c r="E44" s="263">
        <v>0</v>
      </c>
      <c r="F44" s="265">
        <v>0</v>
      </c>
      <c r="G44" s="263">
        <v>0</v>
      </c>
      <c r="H44" s="266">
        <v>0</v>
      </c>
      <c r="I44" s="263">
        <v>100000</v>
      </c>
      <c r="J44" s="265"/>
      <c r="K44" s="263">
        <v>3426176539</v>
      </c>
      <c r="L44" s="265"/>
      <c r="M44" s="263">
        <v>0</v>
      </c>
      <c r="N44" s="265"/>
      <c r="O44" s="263">
        <v>0</v>
      </c>
      <c r="P44" s="276"/>
      <c r="Q44" s="263">
        <v>100000</v>
      </c>
      <c r="R44" s="265"/>
      <c r="S44" s="263">
        <v>35840</v>
      </c>
      <c r="T44" s="266"/>
      <c r="U44" s="263">
        <v>3426176539</v>
      </c>
      <c r="V44" s="265"/>
      <c r="W44" s="263">
        <v>3562675200</v>
      </c>
      <c r="X44" s="265"/>
      <c r="Y44" s="275">
        <f>W44/'جمع درآمدها'!$J$6</f>
        <v>7.5835585010199016E-4</v>
      </c>
      <c r="AA44" s="61"/>
      <c r="AD44" s="189"/>
      <c r="AE44" s="189"/>
      <c r="AF44" s="61"/>
      <c r="AG44" s="61"/>
      <c r="AH44" s="61"/>
      <c r="AI44" s="61"/>
      <c r="AJ44" s="61"/>
      <c r="AK44" s="61"/>
      <c r="AO44" s="191"/>
      <c r="AP44" s="190"/>
      <c r="AQ44" s="190"/>
      <c r="AR44" s="190"/>
      <c r="AS44" s="190"/>
      <c r="AT44" s="190"/>
      <c r="AU44" s="190"/>
      <c r="AV44" s="171"/>
      <c r="AW44" s="51"/>
      <c r="AX44" s="189"/>
      <c r="AY44" s="60"/>
      <c r="AZ44" s="61"/>
      <c r="BA44" s="61"/>
    </row>
    <row r="45" spans="1:54" ht="41.25" customHeight="1" thickBot="1" x14ac:dyDescent="0.95">
      <c r="A45" s="150" t="s">
        <v>48</v>
      </c>
      <c r="B45" s="117"/>
      <c r="C45" s="33"/>
      <c r="D45" s="33"/>
      <c r="E45" s="226">
        <f>SUM(E12:F44)</f>
        <v>3407616137442</v>
      </c>
      <c r="F45" s="226">
        <f t="shared" ref="F45" si="0">SUM(F12:G41)</f>
        <v>4538117070020.8662</v>
      </c>
      <c r="G45" s="226">
        <f>SUM(G12:H44)</f>
        <v>4538117070020.8662</v>
      </c>
      <c r="I45" s="225"/>
      <c r="J45" s="225"/>
      <c r="K45" s="227">
        <f>SUM(K12:L44)</f>
        <v>382912192114</v>
      </c>
      <c r="L45" s="227">
        <f t="shared" ref="L45" si="1">SUM(L12:M44)</f>
        <v>-28551009</v>
      </c>
      <c r="M45" s="227"/>
      <c r="N45" s="228"/>
      <c r="O45" s="227">
        <f>SUM(O12:P44)</f>
        <v>252357848407</v>
      </c>
      <c r="Q45" s="33"/>
      <c r="R45" s="33"/>
      <c r="S45" s="33"/>
      <c r="U45" s="226">
        <f>SUM(U12:V44)</f>
        <v>3573771516849</v>
      </c>
      <c r="V45" s="226">
        <f t="shared" ref="V45" si="2">SUM(V12:W44)</f>
        <v>4392229479036.0796</v>
      </c>
      <c r="W45" s="226">
        <f>SUM(W12:W44)</f>
        <v>4392229479036.0796</v>
      </c>
      <c r="Y45" s="151">
        <f>SUM(Y12:Y44)</f>
        <v>0.93493589323478821</v>
      </c>
      <c r="AD45" s="189"/>
      <c r="AE45" s="189"/>
      <c r="AP45" s="190"/>
      <c r="AQ45" s="190"/>
      <c r="AR45" s="190"/>
      <c r="AS45" s="190"/>
      <c r="AT45" s="190"/>
      <c r="AU45" s="190"/>
      <c r="AV45" s="171"/>
      <c r="AW45" s="51"/>
      <c r="AY45" s="187"/>
      <c r="BA45" s="61"/>
    </row>
    <row r="46" spans="1:54" s="144" customFormat="1" ht="41.25" thickTop="1" x14ac:dyDescent="0.9">
      <c r="A46" s="134"/>
      <c r="C46" s="149"/>
      <c r="D46" s="149"/>
      <c r="Z46" s="145"/>
      <c r="AA46" s="145"/>
      <c r="AB46" s="145"/>
      <c r="AC46" s="145"/>
      <c r="AD46" s="189"/>
      <c r="AE46" s="189"/>
      <c r="AF46" s="145"/>
      <c r="AG46" s="145"/>
      <c r="AH46" s="145"/>
      <c r="AI46" s="145"/>
      <c r="AJ46" s="145"/>
      <c r="AK46" s="145"/>
      <c r="AL46" s="52"/>
      <c r="AM46" s="52"/>
      <c r="AN46" s="52"/>
      <c r="AO46" s="52"/>
      <c r="AP46" s="190"/>
      <c r="AQ46" s="190"/>
      <c r="AR46" s="190"/>
      <c r="AS46" s="190"/>
      <c r="AT46" s="190"/>
      <c r="AU46" s="190"/>
      <c r="AV46" s="171"/>
      <c r="AX46" s="51"/>
      <c r="AY46" s="187"/>
      <c r="AZ46" s="51"/>
      <c r="BA46" s="61"/>
    </row>
    <row r="47" spans="1:54" s="144" customFormat="1" ht="42.75" x14ac:dyDescent="0.9">
      <c r="A47" s="134"/>
      <c r="C47" s="149"/>
      <c r="D47" s="149"/>
      <c r="I47" s="194"/>
      <c r="J47" s="194"/>
      <c r="K47" s="194"/>
      <c r="L47" s="194"/>
      <c r="Z47" s="145"/>
      <c r="AA47" s="145"/>
      <c r="AB47" s="145"/>
      <c r="AC47" s="145"/>
      <c r="AD47" s="189"/>
      <c r="AE47" s="189"/>
      <c r="AF47" s="145"/>
      <c r="AG47" s="145"/>
      <c r="AH47" s="145"/>
      <c r="AI47" s="145"/>
      <c r="AJ47" s="145"/>
      <c r="AK47" s="145"/>
      <c r="AL47" s="52"/>
      <c r="AM47" s="52"/>
      <c r="AN47" s="52"/>
      <c r="AO47" s="52"/>
      <c r="AP47" s="190"/>
      <c r="AQ47" s="190"/>
      <c r="AR47" s="190"/>
      <c r="AS47" s="190"/>
      <c r="AT47" s="190"/>
      <c r="AU47" s="190"/>
      <c r="AV47" s="171"/>
      <c r="AX47" s="51"/>
      <c r="AY47" s="187"/>
      <c r="AZ47" s="51"/>
      <c r="BA47" s="61"/>
    </row>
    <row r="48" spans="1:54" s="144" customFormat="1" ht="42.75" x14ac:dyDescent="0.9">
      <c r="A48" s="134"/>
      <c r="C48" s="149"/>
      <c r="D48" s="149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Z48" s="145"/>
      <c r="AA48" s="145"/>
      <c r="AB48" s="145"/>
      <c r="AC48" s="145"/>
      <c r="AD48" s="189"/>
      <c r="AE48" s="189"/>
      <c r="AF48" s="145"/>
      <c r="AG48" s="145"/>
      <c r="AH48" s="145"/>
      <c r="AI48" s="145"/>
      <c r="AJ48" s="145"/>
      <c r="AK48" s="145"/>
      <c r="AL48" s="52"/>
      <c r="AM48" s="52"/>
      <c r="AN48" s="52"/>
      <c r="AO48" s="52"/>
      <c r="AP48" s="190"/>
      <c r="AQ48" s="190"/>
      <c r="AR48" s="190"/>
      <c r="AS48" s="190"/>
      <c r="AT48" s="190"/>
      <c r="AU48" s="190"/>
      <c r="AV48" s="171"/>
      <c r="AX48" s="51"/>
      <c r="AY48" s="187"/>
      <c r="AZ48" s="51"/>
      <c r="BA48" s="61"/>
    </row>
    <row r="49" spans="1:53" s="144" customFormat="1" ht="42.75" x14ac:dyDescent="0.9">
      <c r="A49" s="134"/>
      <c r="C49" s="149"/>
      <c r="D49" s="149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Z49" s="145"/>
      <c r="AA49" s="145"/>
      <c r="AB49" s="145"/>
      <c r="AC49" s="145"/>
      <c r="AD49" s="189"/>
      <c r="AE49" s="189"/>
      <c r="AF49" s="145"/>
      <c r="AG49" s="145"/>
      <c r="AH49" s="145"/>
      <c r="AI49" s="145"/>
      <c r="AJ49" s="145"/>
      <c r="AK49" s="145"/>
      <c r="AL49" s="52"/>
      <c r="AM49" s="52"/>
      <c r="AN49" s="52"/>
      <c r="AO49" s="52"/>
      <c r="AP49" s="190"/>
      <c r="AQ49" s="190"/>
      <c r="AR49" s="190"/>
      <c r="AS49" s="190"/>
      <c r="AT49" s="190"/>
      <c r="AU49" s="190"/>
      <c r="AV49" s="171"/>
      <c r="AX49" s="51"/>
      <c r="AY49" s="187"/>
      <c r="AZ49" s="51"/>
      <c r="BA49" s="61"/>
    </row>
    <row r="50" spans="1:53" s="144" customFormat="1" ht="42.75" x14ac:dyDescent="0.9">
      <c r="A50" s="134"/>
      <c r="C50" s="149"/>
      <c r="D50" s="149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Z50" s="145"/>
      <c r="AA50" s="145"/>
      <c r="AB50" s="145"/>
      <c r="AC50" s="145"/>
      <c r="AD50" s="189"/>
      <c r="AE50" s="189"/>
      <c r="AF50" s="145"/>
      <c r="AG50" s="145"/>
      <c r="AH50" s="145"/>
      <c r="AI50" s="145"/>
      <c r="AJ50" s="145"/>
      <c r="AK50" s="145"/>
      <c r="AL50" s="52"/>
      <c r="AM50" s="52"/>
      <c r="AN50" s="52"/>
      <c r="AO50" s="52"/>
      <c r="AP50" s="190"/>
      <c r="AQ50" s="190"/>
      <c r="AR50" s="190"/>
      <c r="AS50" s="190"/>
      <c r="AT50" s="190"/>
      <c r="AU50" s="190"/>
      <c r="AV50" s="171"/>
      <c r="AX50" s="51"/>
      <c r="AY50" s="187"/>
      <c r="AZ50" s="51"/>
      <c r="BA50" s="61"/>
    </row>
    <row r="51" spans="1:53" s="144" customFormat="1" ht="42.75" x14ac:dyDescent="0.9">
      <c r="A51" s="134"/>
      <c r="C51" s="149"/>
      <c r="D51" s="149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Z51" s="145"/>
      <c r="AA51" s="145"/>
      <c r="AB51" s="145"/>
      <c r="AC51" s="145"/>
      <c r="AD51" s="189"/>
      <c r="AE51" s="189"/>
      <c r="AF51" s="145"/>
      <c r="AG51" s="145"/>
      <c r="AH51" s="145"/>
      <c r="AI51" s="145"/>
      <c r="AJ51" s="145"/>
      <c r="AK51" s="145"/>
      <c r="AL51" s="52"/>
      <c r="AM51" s="52"/>
      <c r="AN51" s="52"/>
      <c r="AO51" s="52"/>
      <c r="AP51" s="190"/>
      <c r="AQ51" s="190"/>
      <c r="AR51" s="190"/>
      <c r="AS51" s="190"/>
      <c r="AT51" s="190"/>
      <c r="AU51" s="190"/>
      <c r="AV51" s="171"/>
      <c r="AX51" s="51"/>
      <c r="AY51" s="187"/>
      <c r="AZ51" s="51"/>
      <c r="BA51" s="61"/>
    </row>
    <row r="52" spans="1:53" x14ac:dyDescent="0.9">
      <c r="A52" s="134"/>
      <c r="B52" s="156"/>
      <c r="C52" s="157"/>
      <c r="D52" s="158"/>
      <c r="E52" s="168"/>
      <c r="F52" s="158"/>
      <c r="G52" s="159"/>
      <c r="H52" s="84"/>
      <c r="I52" s="160"/>
      <c r="J52" s="84"/>
      <c r="K52" s="166"/>
      <c r="L52" s="84"/>
      <c r="M52" s="160"/>
      <c r="N52" s="84"/>
      <c r="P52" s="84"/>
      <c r="R52" s="84"/>
      <c r="T52" s="84"/>
      <c r="U52" s="166"/>
      <c r="V52" s="84"/>
      <c r="W52" s="166"/>
      <c r="X52" s="84"/>
      <c r="Y52" s="162"/>
      <c r="Z52" s="142"/>
      <c r="AA52" s="142"/>
      <c r="AB52" s="142"/>
      <c r="AC52" s="142"/>
      <c r="AD52" s="189"/>
      <c r="AE52" s="189"/>
      <c r="AF52" s="142"/>
      <c r="AG52" s="142"/>
      <c r="AH52" s="142"/>
      <c r="AI52" s="142"/>
      <c r="AJ52" s="142"/>
      <c r="AK52" s="142"/>
      <c r="AP52" s="190"/>
      <c r="AQ52" s="190"/>
      <c r="AR52" s="190"/>
      <c r="AS52" s="190"/>
      <c r="AT52" s="190"/>
      <c r="AU52" s="190"/>
      <c r="AV52" s="171"/>
      <c r="AW52" s="51"/>
      <c r="AY52" s="187"/>
      <c r="BA52" s="61"/>
    </row>
    <row r="53" spans="1:53" x14ac:dyDescent="0.9">
      <c r="A53" s="134"/>
      <c r="B53" s="156"/>
      <c r="C53" s="163"/>
      <c r="D53" s="158"/>
      <c r="E53" s="169"/>
      <c r="F53" s="158"/>
      <c r="G53" s="164"/>
      <c r="H53" s="84"/>
      <c r="I53" s="134"/>
      <c r="K53" s="33"/>
      <c r="L53" s="33"/>
      <c r="M53" s="33"/>
      <c r="N53" s="84"/>
      <c r="O53" s="61"/>
      <c r="P53" s="84"/>
      <c r="Q53" s="193"/>
      <c r="R53" s="84"/>
      <c r="S53" s="61"/>
      <c r="T53" s="84"/>
      <c r="U53" s="167"/>
      <c r="V53" s="84"/>
      <c r="W53" s="170"/>
      <c r="X53" s="84"/>
      <c r="Y53" s="165"/>
      <c r="Z53" s="142"/>
      <c r="AA53" s="142"/>
      <c r="AB53" s="142"/>
      <c r="AC53" s="142"/>
      <c r="AD53" s="189"/>
      <c r="AE53" s="189"/>
      <c r="AF53" s="142"/>
      <c r="AG53" s="142"/>
      <c r="AH53" s="142"/>
      <c r="AI53" s="142"/>
      <c r="AJ53" s="142"/>
      <c r="AK53" s="142"/>
      <c r="AP53" s="190"/>
      <c r="AQ53" s="190"/>
      <c r="AR53" s="190"/>
      <c r="AS53" s="190"/>
      <c r="AT53" s="190"/>
      <c r="AU53" s="190"/>
      <c r="AV53" s="171"/>
      <c r="AW53" s="51"/>
      <c r="AY53" s="187"/>
      <c r="BA53" s="61"/>
    </row>
    <row r="54" spans="1:53" x14ac:dyDescent="0.9">
      <c r="A54" s="158"/>
      <c r="B54" s="158"/>
      <c r="C54" s="161"/>
      <c r="D54" s="158"/>
      <c r="E54" s="158"/>
      <c r="F54" s="158"/>
      <c r="G54" s="158"/>
      <c r="H54" s="158"/>
      <c r="I54" s="134"/>
      <c r="K54" s="33"/>
      <c r="L54" s="33"/>
      <c r="M54" s="33"/>
      <c r="N54" s="84"/>
      <c r="P54" s="84"/>
      <c r="R54" s="84"/>
      <c r="T54" s="84"/>
      <c r="U54" s="167"/>
      <c r="V54" s="84"/>
      <c r="W54" s="84"/>
      <c r="X54" s="84"/>
      <c r="Y54" s="162"/>
      <c r="Z54" s="142"/>
      <c r="AA54" s="142"/>
      <c r="AB54" s="142"/>
      <c r="AC54" s="142"/>
      <c r="AD54" s="189"/>
      <c r="AE54" s="189"/>
      <c r="AF54" s="142"/>
      <c r="AG54" s="142"/>
      <c r="AH54" s="142"/>
      <c r="AI54" s="142"/>
      <c r="AJ54" s="142"/>
      <c r="AK54" s="142"/>
      <c r="AP54" s="190"/>
      <c r="AQ54" s="190"/>
      <c r="AR54" s="190"/>
      <c r="AS54" s="190"/>
      <c r="AT54" s="190"/>
      <c r="AU54" s="190"/>
      <c r="AV54" s="171"/>
      <c r="AW54" s="51"/>
      <c r="AY54" s="187"/>
      <c r="BA54" s="61"/>
    </row>
    <row r="55" spans="1:53" x14ac:dyDescent="0.9">
      <c r="A55" s="158"/>
      <c r="B55" s="158"/>
      <c r="C55" s="168"/>
      <c r="D55" s="158"/>
      <c r="E55" s="158"/>
      <c r="F55" s="158"/>
      <c r="G55" s="158"/>
      <c r="H55" s="158"/>
      <c r="I55" s="134"/>
      <c r="K55" s="33"/>
      <c r="L55" s="33"/>
      <c r="M55" s="33"/>
      <c r="N55" s="84"/>
      <c r="P55" s="84"/>
      <c r="R55" s="84"/>
      <c r="T55" s="84"/>
      <c r="U55" s="167"/>
      <c r="V55" s="84"/>
      <c r="W55" s="84"/>
      <c r="X55" s="84"/>
      <c r="Y55" s="165"/>
      <c r="Z55" s="142"/>
      <c r="AA55" s="142"/>
      <c r="AB55" s="142"/>
      <c r="AC55" s="142"/>
      <c r="AD55" s="189"/>
      <c r="AE55" s="189"/>
      <c r="AF55" s="142"/>
      <c r="AG55" s="142"/>
      <c r="AH55" s="142"/>
      <c r="AI55" s="142"/>
      <c r="AJ55" s="142"/>
      <c r="AK55" s="142"/>
      <c r="AP55" s="190"/>
      <c r="AQ55" s="190"/>
      <c r="AR55" s="190"/>
      <c r="AS55" s="190"/>
      <c r="AT55" s="190"/>
      <c r="AU55" s="190"/>
      <c r="AV55" s="171"/>
      <c r="AW55" s="51"/>
      <c r="AY55" s="187"/>
      <c r="BA55" s="61"/>
    </row>
    <row r="56" spans="1:53" x14ac:dyDescent="0.9">
      <c r="A56" s="158"/>
      <c r="B56" s="158"/>
      <c r="C56" s="239"/>
      <c r="D56" s="158"/>
      <c r="E56" s="158"/>
      <c r="F56" s="158"/>
      <c r="G56" s="158"/>
      <c r="H56" s="158"/>
      <c r="I56" s="134"/>
      <c r="K56" s="33"/>
      <c r="L56" s="33"/>
      <c r="M56" s="33"/>
      <c r="N56" s="84"/>
      <c r="P56" s="84"/>
      <c r="R56" s="84"/>
      <c r="T56" s="84"/>
      <c r="U56" s="167"/>
      <c r="V56" s="84"/>
      <c r="W56" s="84"/>
      <c r="X56" s="84"/>
      <c r="Y56" s="162"/>
      <c r="Z56" s="142"/>
      <c r="AA56" s="142"/>
      <c r="AB56" s="142"/>
      <c r="AC56" s="142"/>
      <c r="AD56" s="189"/>
      <c r="AE56" s="189"/>
      <c r="AF56" s="142"/>
      <c r="AG56" s="142"/>
      <c r="AH56" s="142"/>
      <c r="AI56" s="142"/>
      <c r="AJ56" s="142"/>
      <c r="AK56" s="142"/>
      <c r="AP56" s="190"/>
      <c r="AQ56" s="190"/>
      <c r="AR56" s="190"/>
      <c r="AS56" s="190"/>
      <c r="AT56" s="190"/>
      <c r="AU56" s="190"/>
      <c r="AV56" s="171"/>
      <c r="AW56" s="51"/>
      <c r="AY56" s="187"/>
      <c r="BA56" s="61"/>
    </row>
    <row r="57" spans="1:53" x14ac:dyDescent="0.9">
      <c r="A57"/>
      <c r="B57"/>
      <c r="C57" s="240"/>
      <c r="D57"/>
      <c r="E57"/>
      <c r="F57"/>
      <c r="G57"/>
      <c r="H57"/>
      <c r="I57" s="134"/>
      <c r="K57" s="33"/>
      <c r="L57" s="33"/>
      <c r="M57" s="33"/>
      <c r="U57" s="61"/>
      <c r="Y57" s="140"/>
      <c r="Z57" s="142"/>
      <c r="AA57" s="142"/>
      <c r="AB57" s="142"/>
      <c r="AC57" s="142"/>
      <c r="AD57" s="189"/>
      <c r="AE57" s="189"/>
      <c r="AF57" s="142"/>
      <c r="AG57" s="142"/>
      <c r="AH57" s="142"/>
      <c r="AI57" s="142"/>
      <c r="AJ57" s="142"/>
      <c r="AK57" s="142"/>
      <c r="AQ57" s="190"/>
      <c r="AR57" s="190"/>
      <c r="AS57" s="190"/>
      <c r="AT57" s="190"/>
      <c r="AU57" s="190"/>
      <c r="AV57" s="171"/>
      <c r="AW57" s="51"/>
    </row>
    <row r="58" spans="1:53" x14ac:dyDescent="0.9">
      <c r="A58"/>
      <c r="B58"/>
      <c r="C58" s="241"/>
      <c r="D58"/>
      <c r="E58"/>
      <c r="F58"/>
      <c r="G58"/>
      <c r="H58"/>
      <c r="I58" s="134"/>
      <c r="K58" s="33"/>
      <c r="L58" s="33"/>
      <c r="M58" s="33"/>
      <c r="U58" s="61"/>
      <c r="Y58" s="141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Q58" s="190"/>
      <c r="AR58" s="190"/>
      <c r="AS58" s="190"/>
      <c r="AT58" s="190"/>
      <c r="AU58" s="190"/>
      <c r="AV58" s="190"/>
      <c r="AX58" s="61"/>
    </row>
    <row r="59" spans="1:53" x14ac:dyDescent="0.9">
      <c r="A59"/>
      <c r="B59"/>
      <c r="C59"/>
      <c r="D59"/>
      <c r="E59"/>
      <c r="F59"/>
      <c r="G59"/>
      <c r="H59"/>
      <c r="I59" s="134"/>
      <c r="K59" s="33"/>
      <c r="L59" s="33"/>
      <c r="M59" s="33"/>
      <c r="O59" s="61"/>
      <c r="Q59" s="33"/>
      <c r="S59" s="61"/>
      <c r="U59" s="61"/>
      <c r="Y59" s="140"/>
      <c r="AQ59" s="190"/>
      <c r="AR59" s="190"/>
      <c r="AS59" s="190"/>
      <c r="AT59" s="190"/>
      <c r="AU59" s="190"/>
      <c r="AV59" s="190"/>
    </row>
    <row r="60" spans="1:53" x14ac:dyDescent="0.75">
      <c r="A60"/>
      <c r="B60"/>
      <c r="C60"/>
      <c r="D60"/>
      <c r="E60"/>
      <c r="F60"/>
      <c r="G60"/>
      <c r="H60"/>
      <c r="I60" s="33"/>
      <c r="J60" s="33"/>
      <c r="K60" s="33"/>
      <c r="O60" s="61"/>
      <c r="Q60" s="33"/>
      <c r="S60" s="61"/>
      <c r="Y60" s="141"/>
    </row>
    <row r="61" spans="1:53" x14ac:dyDescent="0.25">
      <c r="A61"/>
      <c r="B61"/>
      <c r="C61"/>
      <c r="D61"/>
      <c r="E61"/>
      <c r="F61"/>
      <c r="G61"/>
      <c r="H61"/>
      <c r="I61"/>
      <c r="J61"/>
      <c r="K61"/>
      <c r="Q61"/>
      <c r="Y61" s="140"/>
    </row>
    <row r="62" spans="1:53" ht="42.75" x14ac:dyDescent="0.25">
      <c r="C62" s="137"/>
      <c r="D62"/>
      <c r="E62"/>
      <c r="F62"/>
      <c r="G62" s="138"/>
      <c r="I62" s="290"/>
      <c r="J62" s="290"/>
      <c r="K62" s="290"/>
      <c r="L62" s="290"/>
      <c r="M62" s="290"/>
      <c r="N62" s="290"/>
      <c r="O62" s="290"/>
      <c r="P62" s="194"/>
      <c r="Q62" s="194"/>
      <c r="R62" s="194"/>
      <c r="S62" s="194"/>
      <c r="T62" s="194"/>
      <c r="U62" s="194"/>
      <c r="Y62" s="141"/>
    </row>
    <row r="63" spans="1:53" x14ac:dyDescent="0.75">
      <c r="C63" s="33"/>
      <c r="D63"/>
      <c r="E63"/>
      <c r="F63"/>
      <c r="G63" s="139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Y63" s="140"/>
    </row>
    <row r="64" spans="1:53" x14ac:dyDescent="0.25">
      <c r="C64" s="138"/>
      <c r="D64"/>
      <c r="E64"/>
      <c r="F64"/>
      <c r="G64" s="138"/>
      <c r="K64" s="189"/>
      <c r="M64" s="196"/>
      <c r="O64" s="61"/>
      <c r="Q64"/>
      <c r="Y64" s="140"/>
    </row>
    <row r="65" spans="3:25" x14ac:dyDescent="0.75">
      <c r="C65" s="33"/>
      <c r="D65"/>
      <c r="E65"/>
      <c r="F65"/>
      <c r="G65" s="139"/>
      <c r="K65" s="189"/>
      <c r="M65" s="196"/>
      <c r="O65" s="61"/>
      <c r="Q65"/>
      <c r="Y65" s="141"/>
    </row>
    <row r="66" spans="3:25" x14ac:dyDescent="0.25">
      <c r="C66" s="138"/>
      <c r="D66"/>
      <c r="E66"/>
      <c r="F66"/>
      <c r="G66" s="138"/>
      <c r="K66" s="189"/>
      <c r="M66" s="196"/>
      <c r="O66" s="61"/>
      <c r="Q66"/>
      <c r="Y66" s="141"/>
    </row>
    <row r="67" spans="3:25" x14ac:dyDescent="0.75">
      <c r="C67" s="33"/>
      <c r="D67"/>
      <c r="E67"/>
      <c r="F67"/>
      <c r="G67" s="139"/>
      <c r="K67" s="189"/>
      <c r="M67" s="196"/>
      <c r="O67" s="61"/>
      <c r="Q67"/>
      <c r="Y67" s="140"/>
    </row>
    <row r="68" spans="3:25" x14ac:dyDescent="0.25">
      <c r="C68" s="137"/>
      <c r="D68"/>
      <c r="E68"/>
      <c r="F68"/>
      <c r="G68" s="137"/>
      <c r="Q68"/>
      <c r="Y68" s="141"/>
    </row>
    <row r="69" spans="3:25" ht="39.75" x14ac:dyDescent="0.75">
      <c r="C69" s="33"/>
      <c r="E69" s="129"/>
      <c r="G69" s="139"/>
      <c r="Q69"/>
      <c r="Y69" s="140"/>
    </row>
    <row r="70" spans="3:25" x14ac:dyDescent="0.85">
      <c r="C70" s="137"/>
      <c r="E70" s="128"/>
      <c r="G70" s="138"/>
      <c r="Q70"/>
      <c r="Y70" s="140"/>
    </row>
    <row r="71" spans="3:25" ht="39.75" x14ac:dyDescent="0.75">
      <c r="C71" s="33"/>
      <c r="E71" s="129"/>
      <c r="G71" s="139"/>
      <c r="Q71"/>
      <c r="Y71" s="141"/>
    </row>
    <row r="72" spans="3:25" x14ac:dyDescent="0.85">
      <c r="C72" s="138"/>
      <c r="E72" s="128"/>
      <c r="G72" s="137"/>
      <c r="Q72"/>
      <c r="Y72" s="140"/>
    </row>
    <row r="73" spans="3:25" ht="39.75" x14ac:dyDescent="0.75">
      <c r="C73" s="33"/>
      <c r="E73" s="129"/>
      <c r="G73" s="139"/>
      <c r="Q73"/>
      <c r="Y73" s="141"/>
    </row>
    <row r="74" spans="3:25" x14ac:dyDescent="0.85">
      <c r="C74" s="137"/>
      <c r="E74" s="128"/>
      <c r="G74" s="137"/>
      <c r="Q74"/>
      <c r="Y74" s="140"/>
    </row>
    <row r="75" spans="3:25" x14ac:dyDescent="0.75">
      <c r="C75" s="33"/>
      <c r="G75" s="139"/>
      <c r="Q75"/>
      <c r="Y75" s="141"/>
    </row>
    <row r="76" spans="3:25" x14ac:dyDescent="0.25">
      <c r="Q76"/>
      <c r="Y76" s="141"/>
    </row>
    <row r="77" spans="3:25" x14ac:dyDescent="0.25">
      <c r="Q77"/>
      <c r="Y77" s="140"/>
    </row>
    <row r="78" spans="3:25" x14ac:dyDescent="0.25">
      <c r="Q78"/>
      <c r="Y78" s="140"/>
    </row>
    <row r="79" spans="3:25" x14ac:dyDescent="0.25">
      <c r="Q79"/>
      <c r="Y79" s="141"/>
    </row>
    <row r="80" spans="3:25" x14ac:dyDescent="0.25">
      <c r="Q80"/>
      <c r="Y80" s="140"/>
    </row>
    <row r="81" spans="17:25" x14ac:dyDescent="0.25">
      <c r="Q81"/>
      <c r="Y81" s="141"/>
    </row>
  </sheetData>
  <sortState xmlns:xlrd2="http://schemas.microsoft.com/office/spreadsheetml/2017/richdata2" ref="Y46:Y81">
    <sortCondition descending="1" ref="Y46:Y81"/>
  </sortState>
  <mergeCells count="21">
    <mergeCell ref="I62:O62"/>
    <mergeCell ref="AB9:AM10"/>
    <mergeCell ref="AN9:BA10"/>
    <mergeCell ref="Q9:Y9"/>
    <mergeCell ref="M10:O10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C10" sqref="AC10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292" t="s">
        <v>51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</row>
    <row r="3" spans="1:39" ht="30" x14ac:dyDescent="0.75">
      <c r="A3" s="292" t="s">
        <v>68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292"/>
      <c r="AK3" s="292"/>
    </row>
    <row r="4" spans="1:39" ht="30" x14ac:dyDescent="0.75">
      <c r="A4" s="292" t="s">
        <v>162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</row>
    <row r="6" spans="1:39" ht="40.5" x14ac:dyDescent="0.65">
      <c r="A6" s="11" t="s">
        <v>52</v>
      </c>
    </row>
    <row r="7" spans="1:39" ht="40.5" x14ac:dyDescent="0.65">
      <c r="A7" s="294" t="s">
        <v>89</v>
      </c>
      <c r="B7" s="294"/>
      <c r="C7" s="294"/>
      <c r="D7" s="294"/>
      <c r="E7" s="294"/>
      <c r="F7" s="294"/>
      <c r="G7" s="294"/>
    </row>
    <row r="9" spans="1:39" x14ac:dyDescent="0.65">
      <c r="A9" s="293" t="s">
        <v>154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U9" s="295" t="s">
        <v>2</v>
      </c>
      <c r="V9" s="295"/>
      <c r="W9" s="295"/>
      <c r="X9" s="295"/>
      <c r="Y9" s="295"/>
      <c r="Z9" s="295"/>
      <c r="AA9" s="295"/>
      <c r="AC9" s="295" t="s">
        <v>163</v>
      </c>
      <c r="AD9" s="295"/>
      <c r="AE9" s="295"/>
      <c r="AF9" s="295"/>
      <c r="AG9" s="295"/>
      <c r="AH9" s="295"/>
      <c r="AI9" s="295"/>
      <c r="AJ9" s="295"/>
      <c r="AK9" s="295"/>
    </row>
    <row r="10" spans="1:39" s="8" customFormat="1" ht="101.25" x14ac:dyDescent="0.65">
      <c r="A10" s="12" t="s">
        <v>1</v>
      </c>
      <c r="B10" s="13"/>
      <c r="C10" s="14" t="s">
        <v>90</v>
      </c>
      <c r="D10" s="13"/>
      <c r="E10" s="14" t="s">
        <v>91</v>
      </c>
      <c r="F10" s="13"/>
      <c r="G10" s="14" t="s">
        <v>92</v>
      </c>
      <c r="H10" s="13"/>
      <c r="I10" s="14" t="s">
        <v>93</v>
      </c>
      <c r="J10" s="15"/>
      <c r="K10" s="14" t="s">
        <v>12</v>
      </c>
      <c r="L10" s="13"/>
      <c r="M10" s="14" t="s">
        <v>94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95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I16" sqref="I16"/>
    </sheetView>
  </sheetViews>
  <sheetFormatPr defaultColWidth="9.140625" defaultRowHeight="24.75" x14ac:dyDescent="0.6"/>
  <cols>
    <col min="1" max="1" width="58.85546875" style="23" customWidth="1"/>
    <col min="2" max="2" width="1" style="23" customWidth="1"/>
    <col min="3" max="3" width="29.28515625" style="23" bestFit="1" customWidth="1"/>
    <col min="4" max="4" width="1" style="23" customWidth="1"/>
    <col min="5" max="5" width="29" style="23" bestFit="1" customWidth="1"/>
    <col min="6" max="6" width="1" style="23" customWidth="1"/>
    <col min="7" max="7" width="28.140625" style="23" bestFit="1" customWidth="1"/>
    <col min="8" max="8" width="1" style="23" customWidth="1"/>
    <col min="9" max="9" width="29.28515625" style="23" bestFit="1" customWidth="1"/>
    <col min="10" max="10" width="1" style="23" customWidth="1"/>
    <col min="11" max="11" width="15.7109375" style="64" customWidth="1"/>
    <col min="12" max="12" width="1" style="23" customWidth="1"/>
    <col min="13" max="13" width="16" style="23" customWidth="1"/>
    <col min="14" max="14" width="29.28515625" style="23" bestFit="1" customWidth="1"/>
    <col min="15" max="15" width="13.85546875" style="23" customWidth="1"/>
    <col min="16" max="16" width="27.140625" style="23" customWidth="1"/>
    <col min="17" max="17" width="29.140625" style="23" customWidth="1"/>
    <col min="18" max="18" width="12.5703125" style="23" customWidth="1"/>
    <col min="19" max="19" width="27.140625" style="23" customWidth="1"/>
    <col min="20" max="20" width="12.5703125" style="23" bestFit="1" customWidth="1"/>
    <col min="21" max="16384" width="9.140625" style="23"/>
  </cols>
  <sheetData>
    <row r="2" spans="1:20" ht="26.25" x14ac:dyDescent="0.65">
      <c r="A2" s="297" t="str">
        <f>سهام!A2</f>
        <v>صندوق سرمایه‌گذاری آهنگ سهام کیان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20" ht="26.25" x14ac:dyDescent="0.65">
      <c r="A3" s="297" t="str">
        <f>سهام!A3</f>
        <v>صورت وضعیت پرتفوی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20" ht="26.25" x14ac:dyDescent="0.65">
      <c r="A4" s="297" t="str">
        <f>سهام!A4</f>
        <v>برای ماه منتهی به 1404/03/31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</row>
    <row r="5" spans="1:20" ht="26.25" x14ac:dyDescent="0.6">
      <c r="C5" s="298"/>
      <c r="D5" s="298"/>
      <c r="E5" s="298"/>
    </row>
    <row r="6" spans="1:20" ht="33.75" x14ac:dyDescent="0.6">
      <c r="A6" s="300" t="s">
        <v>54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N6" s="291"/>
      <c r="O6" s="291"/>
      <c r="P6" s="296"/>
      <c r="Q6" s="296"/>
      <c r="R6" s="296"/>
      <c r="S6" s="291"/>
      <c r="T6" s="291"/>
    </row>
    <row r="7" spans="1:20" ht="32.25" customHeight="1" thickBot="1" x14ac:dyDescent="0.65">
      <c r="A7" s="298" t="s">
        <v>14</v>
      </c>
      <c r="C7" s="65" t="str">
        <f>سهام!C9</f>
        <v>1404/02/31</v>
      </c>
      <c r="E7" s="299" t="s">
        <v>2</v>
      </c>
      <c r="F7" s="299" t="s">
        <v>2</v>
      </c>
      <c r="G7" s="299" t="s">
        <v>2</v>
      </c>
      <c r="I7" s="299" t="str">
        <f>سهام!Q9</f>
        <v>1404/03/31</v>
      </c>
      <c r="J7" s="299" t="s">
        <v>3</v>
      </c>
      <c r="K7" s="299" t="s">
        <v>3</v>
      </c>
      <c r="N7" s="291"/>
      <c r="O7" s="291"/>
      <c r="P7" s="296"/>
      <c r="Q7" s="296"/>
      <c r="R7" s="296"/>
      <c r="S7" s="291"/>
      <c r="T7" s="291"/>
    </row>
    <row r="8" spans="1:20" ht="52.5" x14ac:dyDescent="0.75">
      <c r="A8" s="298" t="s">
        <v>14</v>
      </c>
      <c r="C8" s="229" t="s">
        <v>15</v>
      </c>
      <c r="E8" s="229" t="s">
        <v>16</v>
      </c>
      <c r="G8" s="229" t="s">
        <v>17</v>
      </c>
      <c r="I8" s="229" t="s">
        <v>15</v>
      </c>
      <c r="K8" s="230" t="s">
        <v>13</v>
      </c>
      <c r="N8" s="33"/>
      <c r="O8" s="33"/>
      <c r="P8" s="33"/>
      <c r="Q8" s="33"/>
      <c r="R8" s="33"/>
      <c r="S8" s="33"/>
      <c r="T8" s="33"/>
    </row>
    <row r="9" spans="1:20" ht="31.5" x14ac:dyDescent="0.75">
      <c r="A9" s="66" t="s">
        <v>129</v>
      </c>
      <c r="B9" s="66"/>
      <c r="C9" s="263">
        <v>10122886</v>
      </c>
      <c r="D9" s="263"/>
      <c r="E9" s="263">
        <v>42806</v>
      </c>
      <c r="F9" s="263"/>
      <c r="G9" s="263">
        <v>0</v>
      </c>
      <c r="H9" s="263"/>
      <c r="I9" s="263">
        <v>10165692</v>
      </c>
      <c r="J9" s="33"/>
      <c r="K9" s="224">
        <f>I9/'جمع درآمدها'!$J$6</f>
        <v>2.1638829154380957E-6</v>
      </c>
      <c r="M9" s="186"/>
      <c r="N9" s="33"/>
      <c r="O9" s="33"/>
      <c r="P9" s="33"/>
      <c r="Q9" s="33"/>
      <c r="R9" s="33"/>
      <c r="S9" s="33"/>
      <c r="T9" s="33"/>
    </row>
    <row r="10" spans="1:20" ht="31.5" x14ac:dyDescent="0.75">
      <c r="A10" s="66" t="s">
        <v>105</v>
      </c>
      <c r="B10" s="66"/>
      <c r="C10" s="263">
        <v>30326346630</v>
      </c>
      <c r="D10" s="263"/>
      <c r="E10" s="263">
        <v>360942800272</v>
      </c>
      <c r="F10" s="263"/>
      <c r="G10" s="263">
        <v>260098039749</v>
      </c>
      <c r="H10" s="263"/>
      <c r="I10" s="263">
        <v>131171107153</v>
      </c>
      <c r="J10" s="33"/>
      <c r="K10" s="224">
        <f>I10/'جمع درآمدها'!$J$6</f>
        <v>2.7921258854535086E-2</v>
      </c>
      <c r="M10" s="186"/>
      <c r="N10" s="33"/>
      <c r="O10" s="33"/>
      <c r="P10" s="33"/>
      <c r="Q10" s="33"/>
      <c r="R10" s="33"/>
      <c r="S10" s="33"/>
      <c r="T10" s="33"/>
    </row>
    <row r="11" spans="1:20" ht="31.5" x14ac:dyDescent="0.75">
      <c r="A11" s="66" t="s">
        <v>106</v>
      </c>
      <c r="B11" s="66"/>
      <c r="C11" s="263">
        <v>126754998</v>
      </c>
      <c r="D11" s="263"/>
      <c r="E11" s="263">
        <v>535998</v>
      </c>
      <c r="F11" s="263"/>
      <c r="G11" s="263">
        <v>0</v>
      </c>
      <c r="H11" s="263"/>
      <c r="I11" s="263">
        <v>127290996</v>
      </c>
      <c r="J11" s="33"/>
      <c r="K11" s="224">
        <f>I11/'جمع درآمدها'!$J$6</f>
        <v>2.7095333159168995E-5</v>
      </c>
      <c r="M11" s="186"/>
      <c r="N11" s="33"/>
      <c r="O11" s="33"/>
      <c r="P11" s="33"/>
      <c r="Q11" s="33"/>
      <c r="R11" s="33"/>
      <c r="S11" s="33"/>
      <c r="T11" s="33"/>
    </row>
    <row r="12" spans="1:20" ht="31.5" x14ac:dyDescent="0.75">
      <c r="A12" s="66" t="s">
        <v>107</v>
      </c>
      <c r="B12" s="66"/>
      <c r="C12" s="263">
        <v>528493</v>
      </c>
      <c r="D12" s="263"/>
      <c r="E12" s="263">
        <v>2235</v>
      </c>
      <c r="F12" s="263"/>
      <c r="G12" s="263">
        <v>0</v>
      </c>
      <c r="H12" s="263"/>
      <c r="I12" s="263">
        <v>530728</v>
      </c>
      <c r="J12" s="33"/>
      <c r="K12" s="224">
        <f>I12/'جمع درآمدها'!$J$6</f>
        <v>1.129714781782322E-7</v>
      </c>
      <c r="M12" s="186"/>
      <c r="N12" s="33"/>
      <c r="O12" s="33"/>
      <c r="P12" s="33"/>
      <c r="Q12" s="33"/>
      <c r="R12" s="33"/>
      <c r="S12" s="33"/>
      <c r="T12" s="33"/>
    </row>
    <row r="13" spans="1:20" ht="31.5" x14ac:dyDescent="0.75">
      <c r="A13" s="66" t="s">
        <v>130</v>
      </c>
      <c r="B13" s="66"/>
      <c r="C13" s="263">
        <v>0</v>
      </c>
      <c r="D13" s="263"/>
      <c r="E13" s="263">
        <v>0</v>
      </c>
      <c r="F13" s="263"/>
      <c r="G13" s="263">
        <v>0</v>
      </c>
      <c r="H13" s="263"/>
      <c r="I13" s="263">
        <v>0</v>
      </c>
      <c r="J13" s="33"/>
      <c r="K13" s="224">
        <f>I13/'جمع درآمدها'!$J$6</f>
        <v>0</v>
      </c>
      <c r="M13" s="186"/>
      <c r="N13" s="33"/>
      <c r="O13" s="33"/>
      <c r="P13" s="33"/>
      <c r="Q13" s="33"/>
      <c r="R13" s="33"/>
      <c r="S13" s="33"/>
      <c r="T13" s="33"/>
    </row>
    <row r="14" spans="1:20" ht="31.5" x14ac:dyDescent="0.75">
      <c r="A14" s="66" t="s">
        <v>108</v>
      </c>
      <c r="B14" s="66"/>
      <c r="C14" s="263">
        <v>2652189</v>
      </c>
      <c r="D14" s="263"/>
      <c r="E14" s="263">
        <v>11214</v>
      </c>
      <c r="F14" s="263"/>
      <c r="G14" s="263">
        <v>630000</v>
      </c>
      <c r="H14" s="263"/>
      <c r="I14" s="263">
        <v>2033403</v>
      </c>
      <c r="J14" s="33"/>
      <c r="K14" s="224">
        <f>I14/'جمع درآمدها'!$J$6</f>
        <v>4.3283290620063743E-7</v>
      </c>
      <c r="M14" s="186"/>
      <c r="N14" s="33"/>
      <c r="O14" s="33"/>
      <c r="P14" s="33"/>
      <c r="Q14" s="33"/>
      <c r="R14" s="33"/>
      <c r="S14" s="33"/>
      <c r="T14" s="33"/>
    </row>
    <row r="15" spans="1:20" ht="32.25" thickBot="1" x14ac:dyDescent="0.8">
      <c r="C15" s="231">
        <f>SUM(C9:C14)</f>
        <v>30466405196</v>
      </c>
      <c r="D15" s="66"/>
      <c r="E15" s="231">
        <f>SUM(E9:E14)</f>
        <v>360943392525</v>
      </c>
      <c r="F15" s="66"/>
      <c r="G15" s="232">
        <f>SUM(G9:G14)</f>
        <v>260098669749</v>
      </c>
      <c r="H15" s="66"/>
      <c r="I15" s="232">
        <f>SUM(I9:I14)</f>
        <v>131311127972</v>
      </c>
      <c r="J15" s="66"/>
      <c r="K15" s="153">
        <f>SUM(K9:K14)</f>
        <v>2.7951063874994072E-2</v>
      </c>
      <c r="N15" s="33"/>
    </row>
    <row r="16" spans="1:20" ht="32.25" thickTop="1" x14ac:dyDescent="0.75">
      <c r="E16" s="68"/>
      <c r="N16" s="33"/>
    </row>
    <row r="17" spans="3:14" ht="31.5" x14ac:dyDescent="0.75">
      <c r="C17" s="69"/>
      <c r="E17" s="69"/>
      <c r="G17" s="69"/>
      <c r="I17" s="69"/>
      <c r="K17" s="23"/>
      <c r="N17" s="33"/>
    </row>
    <row r="18" spans="3:14" x14ac:dyDescent="0.6">
      <c r="C18" s="69"/>
      <c r="D18" s="69"/>
      <c r="E18" s="69"/>
      <c r="F18" s="69"/>
      <c r="G18" s="69"/>
      <c r="H18" s="69"/>
      <c r="I18" s="69"/>
      <c r="K18" s="23"/>
    </row>
    <row r="19" spans="3:14" x14ac:dyDescent="0.6">
      <c r="K19" s="23"/>
    </row>
    <row r="20" spans="3:14" s="130" customFormat="1" ht="31.5" x14ac:dyDescent="0.75"/>
    <row r="21" spans="3:14" x14ac:dyDescent="0.6">
      <c r="K21" s="23"/>
    </row>
    <row r="22" spans="3:14" x14ac:dyDescent="0.6">
      <c r="K22" s="23"/>
    </row>
    <row r="23" spans="3:14" x14ac:dyDescent="0.6">
      <c r="K23" s="23"/>
    </row>
    <row r="24" spans="3:14" x14ac:dyDescent="0.6">
      <c r="K24" s="23"/>
    </row>
    <row r="25" spans="3:14" x14ac:dyDescent="0.6">
      <c r="K25" s="23"/>
    </row>
    <row r="26" spans="3:14" x14ac:dyDescent="0.6">
      <c r="K26" s="23"/>
    </row>
    <row r="27" spans="3:14" x14ac:dyDescent="0.6">
      <c r="K27" s="23"/>
    </row>
    <row r="28" spans="3:14" x14ac:dyDescent="0.6">
      <c r="K28" s="23"/>
    </row>
    <row r="29" spans="3:14" x14ac:dyDescent="0.6">
      <c r="K29" s="23"/>
    </row>
    <row r="30" spans="3:14" x14ac:dyDescent="0.6">
      <c r="E30" s="68"/>
    </row>
    <row r="31" spans="3:14" x14ac:dyDescent="0.6">
      <c r="E31" s="68"/>
    </row>
    <row r="32" spans="3:14" x14ac:dyDescent="0.6">
      <c r="E32" s="68"/>
    </row>
    <row r="33" spans="5:5" x14ac:dyDescent="0.6">
      <c r="E33" s="68"/>
    </row>
    <row r="34" spans="5:5" x14ac:dyDescent="0.6">
      <c r="E34" s="68"/>
    </row>
    <row r="35" spans="5:5" x14ac:dyDescent="0.6">
      <c r="E35" s="68"/>
    </row>
    <row r="36" spans="5:5" x14ac:dyDescent="0.6">
      <c r="E36" s="68"/>
    </row>
    <row r="37" spans="5:5" x14ac:dyDescent="0.6">
      <c r="E37" s="68"/>
    </row>
    <row r="38" spans="5:5" x14ac:dyDescent="0.6">
      <c r="E38" s="68"/>
    </row>
    <row r="39" spans="5:5" x14ac:dyDescent="0.6">
      <c r="E39" s="68"/>
    </row>
    <row r="40" spans="5:5" x14ac:dyDescent="0.6">
      <c r="E40" s="68"/>
    </row>
    <row r="41" spans="5:5" x14ac:dyDescent="0.6">
      <c r="E41" s="68"/>
    </row>
    <row r="42" spans="5:5" x14ac:dyDescent="0.6">
      <c r="E42" s="68"/>
    </row>
    <row r="43" spans="5:5" x14ac:dyDescent="0.6">
      <c r="E43" s="68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E9" sqref="E9"/>
    </sheetView>
  </sheetViews>
  <sheetFormatPr defaultColWidth="9.140625" defaultRowHeight="27.75" x14ac:dyDescent="0.6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 x14ac:dyDescent="0.65">
      <c r="A2" s="301" t="s">
        <v>51</v>
      </c>
      <c r="B2" s="301"/>
      <c r="C2" s="301"/>
      <c r="D2" s="301"/>
      <c r="E2" s="301"/>
      <c r="F2" s="301"/>
      <c r="G2" s="301"/>
      <c r="H2" s="301"/>
      <c r="I2" s="301"/>
      <c r="J2" s="3"/>
    </row>
    <row r="3" spans="1:17" ht="30" x14ac:dyDescent="0.65">
      <c r="A3" s="301" t="s">
        <v>18</v>
      </c>
      <c r="B3" s="301" t="s">
        <v>18</v>
      </c>
      <c r="C3" s="301"/>
      <c r="D3" s="301"/>
      <c r="E3" s="301" t="s">
        <v>18</v>
      </c>
      <c r="F3" s="301" t="s">
        <v>18</v>
      </c>
      <c r="G3" s="301" t="s">
        <v>18</v>
      </c>
      <c r="H3" s="301"/>
      <c r="I3" s="301"/>
      <c r="J3" s="3"/>
    </row>
    <row r="4" spans="1:17" ht="30" x14ac:dyDescent="0.65">
      <c r="A4" s="301" t="str">
        <f>سهام!A4</f>
        <v>برای ماه منتهی به 1404/03/31</v>
      </c>
      <c r="B4" s="301" t="s">
        <v>0</v>
      </c>
      <c r="C4" s="301"/>
      <c r="D4" s="301"/>
      <c r="E4" s="301" t="s">
        <v>0</v>
      </c>
      <c r="F4" s="301" t="s">
        <v>0</v>
      </c>
      <c r="G4" s="301" t="s">
        <v>0</v>
      </c>
      <c r="H4" s="301"/>
      <c r="I4" s="301"/>
      <c r="J4" s="3"/>
    </row>
    <row r="5" spans="1:17" ht="33.75" x14ac:dyDescent="0.65">
      <c r="A5" s="34"/>
      <c r="B5" s="34"/>
      <c r="C5" s="34"/>
      <c r="D5" s="34"/>
      <c r="E5" s="34"/>
      <c r="F5" s="34"/>
      <c r="G5" s="34"/>
      <c r="H5" s="34"/>
      <c r="I5" s="34"/>
      <c r="J5" s="9">
        <v>719259089759</v>
      </c>
      <c r="K5" s="59" t="s">
        <v>87</v>
      </c>
    </row>
    <row r="6" spans="1:17" ht="33.75" x14ac:dyDescent="0.65">
      <c r="A6" s="302" t="s">
        <v>56</v>
      </c>
      <c r="B6" s="302"/>
      <c r="C6" s="302"/>
      <c r="D6" s="302"/>
      <c r="E6" s="302"/>
      <c r="F6" s="302"/>
      <c r="G6" s="302"/>
      <c r="J6" s="9">
        <v>4697893738831</v>
      </c>
      <c r="K6" s="59" t="s">
        <v>76</v>
      </c>
    </row>
    <row r="7" spans="1:17" ht="28.5" x14ac:dyDescent="0.65">
      <c r="A7" s="70"/>
      <c r="B7" s="70"/>
      <c r="C7" s="303" t="s">
        <v>164</v>
      </c>
      <c r="D7" s="303"/>
      <c r="E7" s="303"/>
      <c r="F7" s="303"/>
      <c r="G7" s="303"/>
      <c r="H7" s="303"/>
      <c r="I7" s="303"/>
      <c r="J7" s="3"/>
    </row>
    <row r="8" spans="1:17" ht="64.5" customHeight="1" thickBot="1" x14ac:dyDescent="0.7">
      <c r="A8" s="71" t="s">
        <v>22</v>
      </c>
      <c r="C8" s="71" t="s">
        <v>55</v>
      </c>
      <c r="E8" s="71" t="s">
        <v>15</v>
      </c>
      <c r="G8" s="71" t="s">
        <v>40</v>
      </c>
      <c r="I8" s="147" t="s">
        <v>10</v>
      </c>
      <c r="J8" s="72"/>
      <c r="K8" s="72"/>
      <c r="L8" s="72"/>
      <c r="M8" s="72"/>
      <c r="N8" s="72"/>
      <c r="O8" s="72"/>
      <c r="P8" s="72"/>
      <c r="Q8" s="72"/>
    </row>
    <row r="9" spans="1:17" ht="31.5" customHeight="1" x14ac:dyDescent="0.65">
      <c r="A9" s="124" t="s">
        <v>111</v>
      </c>
      <c r="B9" s="124"/>
      <c r="C9" s="125" t="s">
        <v>118</v>
      </c>
      <c r="E9" s="120">
        <v>-90773646938</v>
      </c>
      <c r="F9" s="118"/>
      <c r="G9" s="122">
        <f>E9/$E$12</f>
        <v>1.0325753700797158</v>
      </c>
      <c r="H9" s="123"/>
      <c r="I9" s="122">
        <f>E9/$J$6</f>
        <v>-1.9322200965871068E-2</v>
      </c>
      <c r="J9" s="72"/>
      <c r="L9" s="72"/>
      <c r="M9" s="72"/>
      <c r="N9" s="72"/>
      <c r="O9" s="72"/>
      <c r="P9" s="72"/>
      <c r="Q9" s="72"/>
    </row>
    <row r="10" spans="1:17" x14ac:dyDescent="0.65">
      <c r="A10" s="124" t="s">
        <v>112</v>
      </c>
      <c r="B10" s="124"/>
      <c r="C10" s="125" t="s">
        <v>119</v>
      </c>
      <c r="E10" s="120">
        <v>126429359</v>
      </c>
      <c r="F10" s="118"/>
      <c r="G10" s="122">
        <f t="shared" ref="G10:G11" si="0">E10/$E$12</f>
        <v>-1.4381689682197382E-3</v>
      </c>
      <c r="H10" s="123"/>
      <c r="I10" s="122">
        <f t="shared" ref="I10:I11" si="1">E10/$J$6</f>
        <v>2.691192394476339E-5</v>
      </c>
      <c r="J10" s="72"/>
      <c r="K10" s="72"/>
      <c r="L10" s="72"/>
      <c r="M10" s="72"/>
      <c r="N10" s="72"/>
      <c r="O10" s="72"/>
      <c r="P10" s="72"/>
      <c r="Q10" s="72"/>
    </row>
    <row r="11" spans="1:17" x14ac:dyDescent="0.65">
      <c r="A11" s="124" t="s">
        <v>50</v>
      </c>
      <c r="B11" s="124"/>
      <c r="C11" s="125" t="s">
        <v>120</v>
      </c>
      <c r="E11" s="120">
        <f>'سایر درآمدها '!E12</f>
        <v>2737269726</v>
      </c>
      <c r="F11" s="118"/>
      <c r="G11" s="122">
        <f t="shared" si="0"/>
        <v>-3.1137201111496149E-2</v>
      </c>
      <c r="H11" s="123"/>
      <c r="I11" s="122">
        <f t="shared" si="1"/>
        <v>5.8265892720705268E-4</v>
      </c>
      <c r="J11" s="72"/>
      <c r="K11" s="72"/>
      <c r="L11" s="72"/>
      <c r="M11" s="72"/>
      <c r="N11" s="72"/>
      <c r="O11" s="72"/>
      <c r="P11" s="72"/>
      <c r="Q11" s="72"/>
    </row>
    <row r="12" spans="1:17" ht="32.25" thickBot="1" x14ac:dyDescent="0.8">
      <c r="C12" s="126"/>
      <c r="E12" s="152">
        <f>SUM(E9:E11)</f>
        <v>-87909947853</v>
      </c>
      <c r="F12" s="73"/>
      <c r="G12" s="119">
        <f>SUM(G9:G11)</f>
        <v>1</v>
      </c>
      <c r="H12" s="73"/>
      <c r="I12" s="119">
        <f>SUM(I9:I11)</f>
        <v>-1.8712630114719252E-2</v>
      </c>
      <c r="J12" s="72"/>
      <c r="K12" s="72"/>
      <c r="L12" s="72"/>
      <c r="M12" s="72"/>
      <c r="N12" s="72"/>
      <c r="O12" s="72"/>
      <c r="P12" s="72"/>
      <c r="Q12" s="72"/>
    </row>
    <row r="13" spans="1:17" ht="28.5" thickTop="1" x14ac:dyDescent="0.65">
      <c r="E13" s="3"/>
      <c r="J13" s="72"/>
      <c r="K13" s="72"/>
      <c r="L13" s="72"/>
      <c r="M13" s="72"/>
      <c r="N13" s="72"/>
      <c r="O13" s="72"/>
      <c r="P13" s="72"/>
      <c r="Q13" s="72"/>
    </row>
    <row r="14" spans="1:17" x14ac:dyDescent="0.65">
      <c r="B14" s="74"/>
      <c r="C14" s="72"/>
      <c r="D14" s="72"/>
      <c r="E14" s="72"/>
      <c r="F14" s="72"/>
      <c r="G14" s="72"/>
      <c r="H14" s="72"/>
      <c r="I14" s="72"/>
      <c r="J14" s="72"/>
    </row>
    <row r="15" spans="1:17" ht="27.75" customHeight="1" x14ac:dyDescent="0.65">
      <c r="B15" s="3"/>
      <c r="C15" s="1"/>
      <c r="F15" s="37"/>
    </row>
    <row r="16" spans="1:17" x14ac:dyDescent="0.65">
      <c r="B16" s="75"/>
      <c r="C16" s="1"/>
      <c r="F16" s="37"/>
    </row>
    <row r="17" spans="2:13" x14ac:dyDescent="0.65">
      <c r="C17" s="1"/>
      <c r="F17" s="37"/>
    </row>
    <row r="18" spans="2:13" x14ac:dyDescent="0.65">
      <c r="B18" s="3"/>
      <c r="C18" s="1"/>
      <c r="F18" s="37"/>
    </row>
    <row r="19" spans="2:13" x14ac:dyDescent="0.65">
      <c r="I19" s="3"/>
      <c r="M19" s="37"/>
    </row>
    <row r="20" spans="2:13" x14ac:dyDescent="0.65">
      <c r="G20" s="21"/>
      <c r="I20" s="3"/>
      <c r="M20" s="37"/>
    </row>
    <row r="21" spans="2:13" x14ac:dyDescent="0.65">
      <c r="I21" s="17"/>
      <c r="M21" s="37"/>
    </row>
    <row r="22" spans="2:13" x14ac:dyDescent="0.65">
      <c r="M22" s="37"/>
    </row>
    <row r="23" spans="2:13" x14ac:dyDescent="0.65">
      <c r="M23" s="37"/>
    </row>
    <row r="24" spans="2:13" ht="28.5" customHeight="1" x14ac:dyDescent="0.65">
      <c r="M24" s="37"/>
    </row>
    <row r="25" spans="2:13" x14ac:dyDescent="0.65">
      <c r="M25" s="37"/>
    </row>
    <row r="26" spans="2:13" x14ac:dyDescent="0.65">
      <c r="M26" s="37"/>
    </row>
    <row r="27" spans="2:13" x14ac:dyDescent="0.65">
      <c r="M27" s="37"/>
    </row>
    <row r="28" spans="2:13" x14ac:dyDescent="0.65">
      <c r="M28" s="37"/>
    </row>
    <row r="29" spans="2:13" x14ac:dyDescent="0.65">
      <c r="M29" s="37"/>
    </row>
    <row r="30" spans="2:13" x14ac:dyDescent="0.65">
      <c r="M30" s="37"/>
    </row>
    <row r="31" spans="2:13" x14ac:dyDescent="0.65">
      <c r="M31" s="37"/>
    </row>
    <row r="32" spans="2:13" x14ac:dyDescent="0.65">
      <c r="M32" s="37"/>
    </row>
    <row r="33" spans="13:13" x14ac:dyDescent="0.65">
      <c r="M33" s="37"/>
    </row>
    <row r="34" spans="13:13" x14ac:dyDescent="0.65">
      <c r="M34" s="37"/>
    </row>
    <row r="35" spans="13:13" x14ac:dyDescent="0.65">
      <c r="M35" s="37"/>
    </row>
    <row r="36" spans="13:13" x14ac:dyDescent="0.65">
      <c r="M36" s="37"/>
    </row>
    <row r="37" spans="13:13" x14ac:dyDescent="0.65">
      <c r="M37" s="37"/>
    </row>
    <row r="38" spans="13:13" x14ac:dyDescent="0.65">
      <c r="M38" s="37"/>
    </row>
    <row r="39" spans="13:13" x14ac:dyDescent="0.65">
      <c r="M39" s="37"/>
    </row>
    <row r="40" spans="13:13" x14ac:dyDescent="0.65">
      <c r="M40" s="37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1"/>
  <sheetViews>
    <sheetView rightToLeft="1" view="pageBreakPreview" topLeftCell="A22" zoomScale="37" zoomScaleNormal="91" zoomScaleSheetLayoutView="37" workbookViewId="0">
      <selection activeCell="I17" sqref="I17"/>
    </sheetView>
  </sheetViews>
  <sheetFormatPr defaultColWidth="9.140625" defaultRowHeight="27.75" x14ac:dyDescent="0.65"/>
  <cols>
    <col min="1" max="1" width="74.140625" style="21" bestFit="1" customWidth="1"/>
    <col min="2" max="2" width="1" style="21" customWidth="1"/>
    <col min="3" max="3" width="44.140625" style="74" bestFit="1" customWidth="1"/>
    <col min="4" max="4" width="1" style="74" customWidth="1"/>
    <col min="5" max="5" width="45.7109375" style="74" bestFit="1" customWidth="1"/>
    <col min="6" max="6" width="2.5703125" style="74" customWidth="1"/>
    <col min="7" max="7" width="44.28515625" style="74" bestFit="1" customWidth="1"/>
    <col min="8" max="8" width="1" style="74" customWidth="1"/>
    <col min="9" max="9" width="49.140625" style="74" bestFit="1" customWidth="1"/>
    <col min="10" max="10" width="1" style="21" customWidth="1"/>
    <col min="11" max="11" width="32.28515625" style="46" bestFit="1" customWidth="1"/>
    <col min="12" max="12" width="1" style="21" customWidth="1"/>
    <col min="13" max="13" width="44.28515625" style="21" bestFit="1" customWidth="1"/>
    <col min="14" max="14" width="1" style="21" customWidth="1"/>
    <col min="15" max="15" width="49.140625" style="21" bestFit="1" customWidth="1"/>
    <col min="16" max="16" width="1.5703125" style="21" customWidth="1"/>
    <col min="17" max="17" width="44" style="21" customWidth="1"/>
    <col min="18" max="18" width="1.28515625" style="21" customWidth="1"/>
    <col min="19" max="19" width="49.140625" style="21" bestFit="1" customWidth="1"/>
    <col min="20" max="20" width="1" style="21" customWidth="1"/>
    <col min="21" max="21" width="23.42578125" style="46" customWidth="1"/>
    <col min="22" max="22" width="1" style="21" customWidth="1"/>
    <col min="23" max="23" width="54.140625" style="21" bestFit="1" customWidth="1"/>
    <col min="24" max="24" width="45.140625" style="21" bestFit="1" customWidth="1"/>
    <col min="25" max="25" width="37.7109375" style="21" bestFit="1" customWidth="1"/>
    <col min="26" max="26" width="23" style="21" bestFit="1" customWidth="1"/>
    <col min="27" max="27" width="31.7109375" style="21" bestFit="1" customWidth="1"/>
    <col min="28" max="28" width="16.85546875" style="21" bestFit="1" customWidth="1"/>
    <col min="29" max="29" width="45.85546875" style="21" bestFit="1" customWidth="1"/>
    <col min="30" max="30" width="9.140625" style="21"/>
    <col min="31" max="31" width="35.5703125" style="21" customWidth="1"/>
    <col min="32" max="32" width="35.28515625" style="21" customWidth="1"/>
    <col min="33" max="16384" width="9.140625" style="21"/>
  </cols>
  <sheetData>
    <row r="2" spans="1:32" s="39" customFormat="1" ht="78" x14ac:dyDescent="1.7">
      <c r="A2" s="304" t="s">
        <v>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spans="1:32" s="39" customFormat="1" ht="78" x14ac:dyDescent="1.7">
      <c r="A3" s="304" t="s">
        <v>18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4" spans="1:32" s="39" customFormat="1" ht="78" x14ac:dyDescent="1.7">
      <c r="A4" s="304" t="str">
        <f>'درآمد ناشی از فروش '!A4:Q4</f>
        <v>برای ماه منتهی به 1404/03/31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</row>
    <row r="5" spans="1:32" s="41" customFormat="1" ht="36" x14ac:dyDescent="0.8">
      <c r="A5" s="40"/>
      <c r="B5" s="40"/>
      <c r="C5" s="173"/>
      <c r="D5" s="173"/>
      <c r="E5" s="173"/>
      <c r="F5" s="173"/>
      <c r="G5" s="173"/>
      <c r="H5" s="173"/>
      <c r="I5" s="173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32" s="42" customFormat="1" ht="53.25" x14ac:dyDescent="0.95">
      <c r="A6" s="307" t="s">
        <v>60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U6" s="43"/>
    </row>
    <row r="7" spans="1:32" ht="40.5" x14ac:dyDescent="0.65">
      <c r="A7" s="44"/>
      <c r="B7" s="44"/>
      <c r="C7" s="174"/>
      <c r="D7" s="174"/>
      <c r="E7" s="174"/>
      <c r="F7" s="174"/>
      <c r="G7" s="174"/>
      <c r="H7" s="174"/>
      <c r="I7" s="174"/>
      <c r="J7" s="44"/>
      <c r="K7" s="192"/>
      <c r="L7" s="44"/>
      <c r="M7" s="44"/>
      <c r="N7" s="44"/>
      <c r="O7" s="44"/>
      <c r="P7" s="44"/>
      <c r="Q7" s="44"/>
      <c r="R7" s="44"/>
      <c r="S7" s="45"/>
      <c r="AE7" s="184"/>
    </row>
    <row r="8" spans="1:32" s="42" customFormat="1" ht="46.5" customHeight="1" thickBot="1" x14ac:dyDescent="1">
      <c r="A8" s="305" t="s">
        <v>1</v>
      </c>
      <c r="C8" s="306" t="s">
        <v>166</v>
      </c>
      <c r="D8" s="306" t="s">
        <v>20</v>
      </c>
      <c r="E8" s="306" t="s">
        <v>20</v>
      </c>
      <c r="F8" s="306"/>
      <c r="G8" s="306" t="s">
        <v>20</v>
      </c>
      <c r="H8" s="306" t="s">
        <v>20</v>
      </c>
      <c r="I8" s="306" t="s">
        <v>20</v>
      </c>
      <c r="J8" s="306" t="s">
        <v>20</v>
      </c>
      <c r="K8" s="306" t="s">
        <v>20</v>
      </c>
      <c r="M8" s="306" t="s">
        <v>165</v>
      </c>
      <c r="N8" s="306" t="s">
        <v>21</v>
      </c>
      <c r="O8" s="306" t="s">
        <v>21</v>
      </c>
      <c r="P8" s="306" t="s">
        <v>21</v>
      </c>
      <c r="Q8" s="306" t="s">
        <v>21</v>
      </c>
      <c r="R8" s="305"/>
      <c r="S8" s="306" t="s">
        <v>21</v>
      </c>
      <c r="T8" s="306" t="s">
        <v>21</v>
      </c>
      <c r="U8" s="306" t="s">
        <v>21</v>
      </c>
    </row>
    <row r="9" spans="1:32" s="47" customFormat="1" ht="76.5" customHeight="1" thickBot="1" x14ac:dyDescent="1">
      <c r="A9" s="306" t="s">
        <v>1</v>
      </c>
      <c r="C9" s="175" t="s">
        <v>37</v>
      </c>
      <c r="D9" s="177"/>
      <c r="E9" s="175" t="s">
        <v>38</v>
      </c>
      <c r="F9" s="175"/>
      <c r="G9" s="175" t="s">
        <v>39</v>
      </c>
      <c r="H9" s="177"/>
      <c r="I9" s="175" t="s">
        <v>15</v>
      </c>
      <c r="K9" s="48" t="s">
        <v>40</v>
      </c>
      <c r="M9" s="48" t="s">
        <v>37</v>
      </c>
      <c r="O9" s="48" t="s">
        <v>38</v>
      </c>
      <c r="Q9" s="48" t="s">
        <v>39</v>
      </c>
      <c r="R9" s="44"/>
      <c r="S9" s="48" t="s">
        <v>15</v>
      </c>
      <c r="T9" s="21"/>
      <c r="U9" s="48" t="s">
        <v>40</v>
      </c>
    </row>
    <row r="10" spans="1:32" s="253" customFormat="1" ht="51" customHeight="1" x14ac:dyDescent="1.45">
      <c r="A10" s="267" t="s">
        <v>152</v>
      </c>
      <c r="B10" s="267"/>
      <c r="C10" s="341">
        <v>0</v>
      </c>
      <c r="D10" s="341"/>
      <c r="E10" s="341">
        <f>IFERROR(VLOOKUP('سرمایه‌گذاری در سهام '!A10,'درآمد ناشی از تغییر قیمت اوراق '!$A$9:$Q$34,9,0),0)</f>
        <v>-38447104649</v>
      </c>
      <c r="F10" s="341"/>
      <c r="G10" s="341">
        <f>IFERROR(VLOOKUP(A10,'درآمد ناشی از فروش '!$A$9:$Q$39,9,0),0)</f>
        <v>-129827653</v>
      </c>
      <c r="H10" s="341"/>
      <c r="I10" s="341">
        <f>C10+E10+G10</f>
        <v>-38576932302</v>
      </c>
      <c r="J10" s="342"/>
      <c r="K10" s="343">
        <f>I10/W$10</f>
        <v>0.32616706717352567</v>
      </c>
      <c r="L10" s="342"/>
      <c r="M10" s="341">
        <f>IFERROR(_xlfn.XLOOKUP(A10,'درآمد سود سهام '!$A$9:$A$28,'درآمد سود سهام '!$S$9:$S$28),0)</f>
        <v>0</v>
      </c>
      <c r="N10" s="341"/>
      <c r="O10" s="341">
        <f>IFERROR(VLOOKUP(A10,'درآمد ناشی از تغییر قیمت اوراق '!$A$9:$Q$34,17,0),0)</f>
        <v>-40314943010</v>
      </c>
      <c r="P10" s="341"/>
      <c r="Q10" s="341">
        <f>IFERROR(VLOOKUP(A10,'درآمد ناشی از فروش '!$A$9:$Q$39,17,0),0)</f>
        <v>-129827653</v>
      </c>
      <c r="R10" s="341"/>
      <c r="S10" s="341">
        <f>M10+O10+Q10</f>
        <v>-40444770663</v>
      </c>
      <c r="T10" s="342"/>
      <c r="U10" s="343">
        <f>S10/'جمع درآمدها'!$J$5</f>
        <v>-5.6231156809643808E-2</v>
      </c>
      <c r="W10" s="262">
        <v>-118273535818</v>
      </c>
      <c r="X10" s="262" t="s">
        <v>121</v>
      </c>
      <c r="Y10" s="255"/>
      <c r="Z10" s="256"/>
      <c r="AC10" s="278"/>
      <c r="AF10" s="340"/>
    </row>
    <row r="11" spans="1:32" s="253" customFormat="1" ht="51" customHeight="1" x14ac:dyDescent="1.45">
      <c r="A11" s="267" t="s">
        <v>128</v>
      </c>
      <c r="B11" s="267"/>
      <c r="C11" s="341">
        <v>0</v>
      </c>
      <c r="D11" s="341"/>
      <c r="E11" s="341">
        <f>IFERROR(VLOOKUP('سرمایه‌گذاری در سهام '!A11,'درآمد ناشی از تغییر قیمت اوراق '!$A$9:$Q$34,9,0),0)</f>
        <v>5847759541</v>
      </c>
      <c r="F11" s="341"/>
      <c r="G11" s="341">
        <f>IFERROR(VLOOKUP(A11,'درآمد ناشی از فروش '!$A$9:$Q$39,9,0),0)</f>
        <v>1896387208</v>
      </c>
      <c r="H11" s="341"/>
      <c r="I11" s="341">
        <f>C11+E11+G11</f>
        <v>7744146749</v>
      </c>
      <c r="J11" s="342"/>
      <c r="K11" s="343">
        <f t="shared" ref="K11:K42" si="0">I11/W$10</f>
        <v>-6.5476581007240187E-2</v>
      </c>
      <c r="L11" s="342"/>
      <c r="M11" s="341">
        <f>IFERROR(_xlfn.XLOOKUP(A11,'درآمد سود سهام '!$A$9:$A$28,'درآمد سود سهام '!$S$9:$S$28),0)</f>
        <v>0</v>
      </c>
      <c r="N11" s="341"/>
      <c r="O11" s="341">
        <f>IFERROR(VLOOKUP(A11,'درآمد ناشی از تغییر قیمت اوراق '!$A$9:$Q$34,17,0),0)</f>
        <v>-459108730</v>
      </c>
      <c r="P11" s="341"/>
      <c r="Q11" s="341">
        <f>IFERROR(VLOOKUP(A11,'درآمد ناشی از فروش '!$A$9:$Q$39,17,0),0)</f>
        <v>1896387208</v>
      </c>
      <c r="R11" s="341"/>
      <c r="S11" s="341">
        <f t="shared" ref="S11:S42" si="1">M11+O11+Q11</f>
        <v>1437278478</v>
      </c>
      <c r="T11" s="342"/>
      <c r="U11" s="343">
        <f>S11/'جمع درآمدها'!$J$5</f>
        <v>1.9982764186985591E-3</v>
      </c>
      <c r="W11" s="262">
        <v>719259089759</v>
      </c>
      <c r="X11" s="262" t="s">
        <v>122</v>
      </c>
      <c r="Y11" s="255"/>
      <c r="Z11" s="256"/>
      <c r="AC11" s="278"/>
      <c r="AF11" s="340"/>
    </row>
    <row r="12" spans="1:32" s="253" customFormat="1" ht="51" customHeight="1" x14ac:dyDescent="1.05">
      <c r="A12" s="267" t="s">
        <v>97</v>
      </c>
      <c r="B12" s="267"/>
      <c r="C12" s="341">
        <v>0</v>
      </c>
      <c r="D12" s="341"/>
      <c r="E12" s="341">
        <f>IFERROR(VLOOKUP('سرمایه‌گذاری در سهام '!A12,'درآمد ناشی از تغییر قیمت اوراق '!$A$9:$Q$34,9,0),0)</f>
        <v>-6049788300</v>
      </c>
      <c r="F12" s="341"/>
      <c r="G12" s="341">
        <f>IFERROR(VLOOKUP(A12,'درآمد ناشی از فروش '!$A$9:$Q$39,9,0),0)</f>
        <v>0</v>
      </c>
      <c r="H12" s="341"/>
      <c r="I12" s="341">
        <f t="shared" ref="I12:I41" si="2">C12+E12+G12</f>
        <v>-6049788300</v>
      </c>
      <c r="J12" s="342"/>
      <c r="K12" s="343">
        <f t="shared" si="0"/>
        <v>5.1150819650047911E-2</v>
      </c>
      <c r="L12" s="342"/>
      <c r="M12" s="341">
        <f>IFERROR(_xlfn.XLOOKUP(A12,'درآمد سود سهام '!$A$9:$A$28,'درآمد سود سهام '!$S$9:$S$28),0)</f>
        <v>0</v>
      </c>
      <c r="N12" s="341"/>
      <c r="O12" s="341">
        <f>IFERROR(VLOOKUP(A12,'درآمد ناشی از تغییر قیمت اوراق '!$A$9:$Q$34,17,0),0)</f>
        <v>15107571900</v>
      </c>
      <c r="P12" s="341"/>
      <c r="Q12" s="341">
        <f>IFERROR(VLOOKUP(A12,'درآمد ناشی از فروش '!$A$9:$Q$39,17,0),0)</f>
        <v>4425113106</v>
      </c>
      <c r="R12" s="341"/>
      <c r="S12" s="341">
        <f t="shared" si="1"/>
        <v>19532685006</v>
      </c>
      <c r="T12" s="342"/>
      <c r="U12" s="343">
        <f>S12/'جمع درآمدها'!$J$5</f>
        <v>2.7156674533713239E-2</v>
      </c>
      <c r="W12" s="254"/>
      <c r="X12" s="254"/>
      <c r="Y12" s="255"/>
      <c r="Z12" s="256"/>
      <c r="AC12" s="278"/>
      <c r="AF12" s="340"/>
    </row>
    <row r="13" spans="1:32" s="253" customFormat="1" ht="51" customHeight="1" x14ac:dyDescent="1.05">
      <c r="A13" s="267" t="s">
        <v>134</v>
      </c>
      <c r="B13" s="267"/>
      <c r="C13" s="341">
        <v>2783404034</v>
      </c>
      <c r="D13" s="341"/>
      <c r="E13" s="341">
        <f>IFERROR(VLOOKUP('سرمایه‌گذاری در سهام '!A13,'درآمد ناشی از تغییر قیمت اوراق '!$A$9:$Q$34,9,0),0)</f>
        <v>-5774038833</v>
      </c>
      <c r="F13" s="341"/>
      <c r="G13" s="341">
        <f>IFERROR(VLOOKUP(A13,'درآمد ناشی از فروش '!$A$9:$Q$39,9,0),0)</f>
        <v>2244047642</v>
      </c>
      <c r="H13" s="341"/>
      <c r="I13" s="341">
        <f t="shared" si="2"/>
        <v>-746587157</v>
      </c>
      <c r="J13" s="342"/>
      <c r="K13" s="343">
        <f t="shared" si="0"/>
        <v>6.3123770828061873E-3</v>
      </c>
      <c r="L13" s="342"/>
      <c r="M13" s="341">
        <v>2783404034</v>
      </c>
      <c r="N13" s="341"/>
      <c r="O13" s="341">
        <f>IFERROR(VLOOKUP(A13,'درآمد ناشی از تغییر قیمت اوراق '!$A$9:$Q$34,17,0),0)</f>
        <v>1504395267</v>
      </c>
      <c r="P13" s="341"/>
      <c r="Q13" s="341">
        <f>IFERROR(VLOOKUP(A13,'درآمد ناشی از فروش '!$A$9:$Q$39,17,0),0)</f>
        <v>2244047642</v>
      </c>
      <c r="R13" s="341"/>
      <c r="S13" s="341">
        <f t="shared" si="1"/>
        <v>6531846943</v>
      </c>
      <c r="T13" s="342"/>
      <c r="U13" s="343">
        <f>S13/'جمع درآمدها'!$J$5</f>
        <v>9.0813547385109952E-3</v>
      </c>
      <c r="W13" s="254"/>
      <c r="X13" s="254"/>
      <c r="Y13" s="255"/>
      <c r="Z13" s="256"/>
      <c r="AC13" s="278"/>
      <c r="AF13" s="340"/>
    </row>
    <row r="14" spans="1:32" s="253" customFormat="1" ht="51" customHeight="1" x14ac:dyDescent="1.05">
      <c r="A14" s="267" t="s">
        <v>64</v>
      </c>
      <c r="B14" s="267"/>
      <c r="C14" s="341">
        <v>70816231123</v>
      </c>
      <c r="D14" s="341"/>
      <c r="E14" s="341">
        <f>IFERROR(VLOOKUP('سرمایه‌گذاری در سهام '!A14,'درآمد ناشی از تغییر قیمت اوراق '!$A$9:$Q$34,9,0),0)</f>
        <v>-101942192681</v>
      </c>
      <c r="F14" s="341"/>
      <c r="G14" s="341">
        <f>IFERROR(VLOOKUP(A14,'درآمد ناشی از فروش '!$A$9:$Q$39,9,0),0)</f>
        <v>0</v>
      </c>
      <c r="H14" s="341"/>
      <c r="I14" s="341">
        <f t="shared" si="2"/>
        <v>-31125961558</v>
      </c>
      <c r="J14" s="342"/>
      <c r="K14" s="343">
        <f t="shared" si="0"/>
        <v>0.26316928248341886</v>
      </c>
      <c r="L14" s="342"/>
      <c r="M14" s="341">
        <f>IFERROR(_xlfn.XLOOKUP(A14,'درآمد سود سهام '!$A$9:$A$28,'درآمد سود سهام '!$S$9:$S$28),0)</f>
        <v>70816231123</v>
      </c>
      <c r="N14" s="341"/>
      <c r="O14" s="341">
        <f>IFERROR(VLOOKUP(A14,'درآمد ناشی از تغییر قیمت اوراق '!$A$9:$Q$34,17,0),0)</f>
        <v>14453598780</v>
      </c>
      <c r="P14" s="341"/>
      <c r="Q14" s="341">
        <f>IFERROR(VLOOKUP(A14,'درآمد ناشی از فروش '!$A$9:$Q$39,17,0),0)</f>
        <v>4307049128</v>
      </c>
      <c r="R14" s="341"/>
      <c r="S14" s="341">
        <f t="shared" si="1"/>
        <v>89576879031</v>
      </c>
      <c r="T14" s="342"/>
      <c r="U14" s="343">
        <f>S14/'جمع درآمدها'!$J$5</f>
        <v>0.12454048938194755</v>
      </c>
      <c r="W14" s="254"/>
      <c r="X14" s="259"/>
      <c r="Y14" s="255"/>
      <c r="Z14" s="256"/>
      <c r="AC14" s="278"/>
      <c r="AF14" s="340"/>
    </row>
    <row r="15" spans="1:32" s="253" customFormat="1" ht="51" customHeight="1" x14ac:dyDescent="1.05">
      <c r="A15" s="267" t="s">
        <v>143</v>
      </c>
      <c r="B15" s="267"/>
      <c r="C15" s="341">
        <v>0</v>
      </c>
      <c r="D15" s="341"/>
      <c r="E15" s="341">
        <f>IFERROR(VLOOKUP('سرمایه‌گذاری در سهام '!A15,'درآمد ناشی از تغییر قیمت اوراق '!$A$9:$Q$34,9,0),0)</f>
        <v>-10950454800</v>
      </c>
      <c r="F15" s="341"/>
      <c r="G15" s="341">
        <f>IFERROR(VLOOKUP(A15,'درآمد ناشی از فروش '!$A$9:$Q$39,9,0),0)</f>
        <v>0</v>
      </c>
      <c r="H15" s="341"/>
      <c r="I15" s="341">
        <f t="shared" si="2"/>
        <v>-10950454800</v>
      </c>
      <c r="J15" s="342"/>
      <c r="K15" s="343">
        <f t="shared" si="0"/>
        <v>9.2585841154276663E-2</v>
      </c>
      <c r="L15" s="342"/>
      <c r="M15" s="341">
        <f>IFERROR(_xlfn.XLOOKUP(A15,'درآمد سود سهام '!$A$9:$A$28,'درآمد سود سهام '!$S$9:$S$28),0)</f>
        <v>0</v>
      </c>
      <c r="N15" s="341"/>
      <c r="O15" s="341">
        <f>IFERROR(VLOOKUP(A15,'درآمد ناشی از تغییر قیمت اوراق '!$A$9:$Q$34,17,0),0)</f>
        <v>86366951517</v>
      </c>
      <c r="P15" s="341"/>
      <c r="Q15" s="341">
        <f>IFERROR(VLOOKUP(A15,'درآمد ناشی از فروش '!$A$9:$Q$39,17,0),0)</f>
        <v>13963104790</v>
      </c>
      <c r="R15" s="341"/>
      <c r="S15" s="341">
        <f t="shared" si="1"/>
        <v>100330056307</v>
      </c>
      <c r="T15" s="342"/>
      <c r="U15" s="343">
        <f>S15/'جمع درآمدها'!$J$5</f>
        <v>0.1394908423619885</v>
      </c>
      <c r="W15" s="254"/>
      <c r="X15" s="259"/>
      <c r="Y15" s="255"/>
      <c r="Z15" s="256"/>
      <c r="AC15" s="278"/>
      <c r="AF15" s="340"/>
    </row>
    <row r="16" spans="1:32" s="253" customFormat="1" ht="51" customHeight="1" x14ac:dyDescent="1.05">
      <c r="A16" s="267" t="s">
        <v>132</v>
      </c>
      <c r="B16" s="267"/>
      <c r="C16" s="341">
        <v>0</v>
      </c>
      <c r="D16" s="341"/>
      <c r="E16" s="341">
        <f>IFERROR(VLOOKUP('سرمایه‌گذاری در سهام '!A16,'درآمد ناشی از تغییر قیمت اوراق '!$A$9:$Q$34,9,0),0)</f>
        <v>-63728864319</v>
      </c>
      <c r="F16" s="341"/>
      <c r="G16" s="341">
        <f>IFERROR(VLOOKUP(A16,'درآمد ناشی از فروش '!$A$9:$Q$39,9,0),0)</f>
        <v>0</v>
      </c>
      <c r="H16" s="341"/>
      <c r="I16" s="341">
        <f t="shared" si="2"/>
        <v>-63728864319</v>
      </c>
      <c r="J16" s="342"/>
      <c r="K16" s="343">
        <f t="shared" si="0"/>
        <v>0.53882606855574477</v>
      </c>
      <c r="L16" s="342"/>
      <c r="M16" s="341">
        <f>IFERROR(_xlfn.XLOOKUP(A16,'درآمد سود سهام '!$A$9:$A$28,'درآمد سود سهام '!$S$9:$S$28),0)</f>
        <v>0</v>
      </c>
      <c r="N16" s="341"/>
      <c r="O16" s="341">
        <f>IFERROR(VLOOKUP(A16,'درآمد ناشی از تغییر قیمت اوراق '!$A$9:$Q$34,17,0),0)</f>
        <v>4335598228</v>
      </c>
      <c r="P16" s="341"/>
      <c r="Q16" s="341">
        <f>IFERROR(VLOOKUP(A16,'درآمد ناشی از فروش '!$A$9:$Q$39,17,0),0)</f>
        <v>255544350</v>
      </c>
      <c r="R16" s="341"/>
      <c r="S16" s="341">
        <f t="shared" si="1"/>
        <v>4591142578</v>
      </c>
      <c r="T16" s="342"/>
      <c r="U16" s="343">
        <f>S16/'جمع درآمدها'!$J$5</f>
        <v>6.3831554489472498E-3</v>
      </c>
      <c r="W16" s="254"/>
      <c r="X16" s="257"/>
      <c r="Y16" s="255"/>
      <c r="Z16" s="256"/>
      <c r="AC16" s="278"/>
      <c r="AF16" s="340"/>
    </row>
    <row r="17" spans="1:32" s="253" customFormat="1" ht="51" customHeight="1" x14ac:dyDescent="1.05">
      <c r="A17" s="267" t="s">
        <v>73</v>
      </c>
      <c r="B17" s="267"/>
      <c r="C17" s="341">
        <v>0</v>
      </c>
      <c r="D17" s="341"/>
      <c r="E17" s="341">
        <f>IFERROR(VLOOKUP('سرمایه‌گذاری در سهام '!A17,'درآمد ناشی از تغییر قیمت اوراق '!$A$9:$Q$34,9,0),0)</f>
        <v>-1481134500</v>
      </c>
      <c r="F17" s="341"/>
      <c r="G17" s="341">
        <f>IFERROR(VLOOKUP(A17,'درآمد ناشی از فروش '!$A$9:$Q$39,9,0),0)</f>
        <v>0</v>
      </c>
      <c r="H17" s="341"/>
      <c r="I17" s="341">
        <f t="shared" si="2"/>
        <v>-1481134500</v>
      </c>
      <c r="J17" s="342"/>
      <c r="K17" s="343">
        <f t="shared" si="0"/>
        <v>1.2522957817708083E-2</v>
      </c>
      <c r="L17" s="342"/>
      <c r="M17" s="341">
        <f>IFERROR(_xlfn.XLOOKUP(A17,'درآمد سود سهام '!$A$9:$A$28,'درآمد سود سهام '!$S$9:$S$28),0)</f>
        <v>0</v>
      </c>
      <c r="N17" s="341"/>
      <c r="O17" s="341">
        <f>IFERROR(VLOOKUP(A17,'درآمد ناشی از تغییر قیمت اوراق '!$A$9:$Q$34,17,0),0)</f>
        <v>11829195002</v>
      </c>
      <c r="P17" s="341"/>
      <c r="Q17" s="341">
        <f>IFERROR(VLOOKUP(A17,'درآمد ناشی از فروش '!$A$9:$Q$39,17,0),0)</f>
        <v>24844341890</v>
      </c>
      <c r="R17" s="341"/>
      <c r="S17" s="341">
        <f t="shared" si="1"/>
        <v>36673536892</v>
      </c>
      <c r="T17" s="342"/>
      <c r="U17" s="343">
        <f>S17/'جمع درآمدها'!$J$5</f>
        <v>5.0987936633916008E-2</v>
      </c>
      <c r="W17" s="254"/>
      <c r="X17" s="257"/>
      <c r="Y17" s="255"/>
      <c r="Z17" s="256"/>
      <c r="AC17" s="278"/>
      <c r="AF17" s="340"/>
    </row>
    <row r="18" spans="1:32" s="253" customFormat="1" ht="51" customHeight="1" x14ac:dyDescent="1.05">
      <c r="A18" s="267" t="s">
        <v>98</v>
      </c>
      <c r="B18" s="267"/>
      <c r="C18" s="341">
        <v>0</v>
      </c>
      <c r="D18" s="341"/>
      <c r="E18" s="341">
        <f>IFERROR(VLOOKUP('سرمایه‌گذاری در سهام '!A18,'درآمد ناشی از تغییر قیمت اوراق '!$A$9:$Q$34,9,0),0)</f>
        <v>52743116247</v>
      </c>
      <c r="F18" s="341"/>
      <c r="G18" s="341">
        <f>IFERROR(VLOOKUP(A18,'درآمد ناشی از فروش '!$A$9:$Q$39,9,0),0)</f>
        <v>9655007</v>
      </c>
      <c r="H18" s="341"/>
      <c r="I18" s="341">
        <f t="shared" si="2"/>
        <v>52752771254</v>
      </c>
      <c r="J18" s="342"/>
      <c r="K18" s="343">
        <f t="shared" si="0"/>
        <v>-0.44602345646600328</v>
      </c>
      <c r="L18" s="342"/>
      <c r="M18" s="341">
        <f>IFERROR(_xlfn.XLOOKUP(A18,'درآمد سود سهام '!$A$9:$A$28,'درآمد سود سهام '!$S$9:$S$28),0)</f>
        <v>0</v>
      </c>
      <c r="N18" s="341"/>
      <c r="O18" s="341">
        <f>IFERROR(VLOOKUP(A18,'درآمد ناشی از تغییر قیمت اوراق '!$A$9:$Q$34,17,0),0)</f>
        <v>117251502607</v>
      </c>
      <c r="P18" s="341"/>
      <c r="Q18" s="341">
        <f>IFERROR(VLOOKUP(A18,'درآمد ناشی از فروش '!$A$9:$Q$39,17,0),0)</f>
        <v>9655007</v>
      </c>
      <c r="R18" s="341"/>
      <c r="S18" s="341">
        <f t="shared" si="1"/>
        <v>117261157614</v>
      </c>
      <c r="T18" s="342"/>
      <c r="U18" s="343">
        <f>S18/'جمع درآمدها'!$J$5</f>
        <v>0.1630304841240037</v>
      </c>
      <c r="W18" s="254"/>
      <c r="X18" s="257"/>
      <c r="Y18" s="255"/>
      <c r="Z18" s="256"/>
      <c r="AC18" s="278"/>
      <c r="AF18" s="340"/>
    </row>
    <row r="19" spans="1:32" s="253" customFormat="1" ht="51" customHeight="1" x14ac:dyDescent="1.05">
      <c r="A19" s="267" t="s">
        <v>96</v>
      </c>
      <c r="B19" s="267"/>
      <c r="C19" s="341">
        <v>0</v>
      </c>
      <c r="D19" s="341"/>
      <c r="E19" s="341">
        <f>IFERROR(VLOOKUP('سرمایه‌گذاری در سهام '!A19,'درآمد ناشی از تغییر قیمت اوراق '!$A$9:$Q$34,9,0),0)</f>
        <v>23260204095</v>
      </c>
      <c r="F19" s="341"/>
      <c r="G19" s="341">
        <f>IFERROR(VLOOKUP(A19,'درآمد ناشی از فروش '!$A$9:$Q$39,9,0),0)</f>
        <v>0</v>
      </c>
      <c r="H19" s="341"/>
      <c r="I19" s="341">
        <f t="shared" si="2"/>
        <v>23260204095</v>
      </c>
      <c r="J19" s="342"/>
      <c r="K19" s="343">
        <f t="shared" si="0"/>
        <v>-0.19666448571211176</v>
      </c>
      <c r="L19" s="342"/>
      <c r="M19" s="341">
        <f>IFERROR(_xlfn.XLOOKUP(A19,'درآمد سود سهام '!$A$9:$A$28,'درآمد سود سهام '!$S$9:$S$28),0)</f>
        <v>0</v>
      </c>
      <c r="N19" s="341"/>
      <c r="O19" s="341">
        <f>IFERROR(VLOOKUP(A19,'درآمد ناشی از تغییر قیمت اوراق '!$A$9:$Q$34,17,0),0)</f>
        <v>50947488247</v>
      </c>
      <c r="P19" s="341"/>
      <c r="Q19" s="341">
        <f>IFERROR(VLOOKUP(A19,'درآمد ناشی از فروش '!$A$9:$Q$39,17,0),0)</f>
        <v>0</v>
      </c>
      <c r="R19" s="341"/>
      <c r="S19" s="341">
        <f t="shared" si="1"/>
        <v>50947488247</v>
      </c>
      <c r="T19" s="342"/>
      <c r="U19" s="343">
        <f>S19/'جمع درآمدها'!$J$5</f>
        <v>7.0833290774358959E-2</v>
      </c>
      <c r="W19" s="254"/>
      <c r="X19" s="257"/>
      <c r="Y19" s="255"/>
      <c r="Z19" s="256"/>
      <c r="AC19" s="278"/>
      <c r="AF19" s="340"/>
    </row>
    <row r="20" spans="1:32" s="253" customFormat="1" ht="51" customHeight="1" x14ac:dyDescent="1.05">
      <c r="A20" s="267" t="s">
        <v>157</v>
      </c>
      <c r="B20" s="267"/>
      <c r="C20" s="341">
        <v>0</v>
      </c>
      <c r="D20" s="341"/>
      <c r="E20" s="341">
        <f>IFERROR(VLOOKUP('سرمایه‌گذاری در سهام '!A20,'درآمد ناشی از تغییر قیمت اوراق '!$A$9:$Q$34,9,0),0)</f>
        <v>0</v>
      </c>
      <c r="F20" s="341"/>
      <c r="G20" s="341">
        <f>IFERROR(VLOOKUP(A20,'درآمد ناشی از فروش '!$A$9:$Q$39,9,0),0)</f>
        <v>0</v>
      </c>
      <c r="H20" s="341"/>
      <c r="I20" s="341">
        <f t="shared" si="2"/>
        <v>0</v>
      </c>
      <c r="J20" s="342"/>
      <c r="K20" s="343">
        <f t="shared" si="0"/>
        <v>0</v>
      </c>
      <c r="L20" s="342"/>
      <c r="M20" s="341">
        <f>IFERROR(_xlfn.XLOOKUP(A20,'درآمد سود سهام '!$A$9:$A$28,'درآمد سود سهام '!$S$9:$S$28),0)</f>
        <v>0</v>
      </c>
      <c r="N20" s="341"/>
      <c r="O20" s="341">
        <f>IFERROR(VLOOKUP(A20,'درآمد ناشی از تغییر قیمت اوراق '!$A$9:$Q$34,17,0),0)</f>
        <v>0</v>
      </c>
      <c r="P20" s="341"/>
      <c r="Q20" s="341">
        <f>IFERROR(VLOOKUP(A20,'درآمد ناشی از فروش '!$A$9:$Q$39,17,0),0)</f>
        <v>63331086</v>
      </c>
      <c r="R20" s="341"/>
      <c r="S20" s="341">
        <f t="shared" si="1"/>
        <v>63331086</v>
      </c>
      <c r="T20" s="342"/>
      <c r="U20" s="343">
        <f>S20/'جمع درآمدها'!$J$5</f>
        <v>8.8050449277214077E-5</v>
      </c>
      <c r="W20" s="254"/>
      <c r="X20" s="257"/>
      <c r="Y20" s="255"/>
      <c r="Z20" s="256"/>
      <c r="AC20" s="278"/>
    </row>
    <row r="21" spans="1:32" s="253" customFormat="1" ht="51" customHeight="1" x14ac:dyDescent="1.05">
      <c r="A21" s="267" t="s">
        <v>127</v>
      </c>
      <c r="B21" s="267"/>
      <c r="C21" s="341">
        <v>0</v>
      </c>
      <c r="D21" s="341"/>
      <c r="E21" s="341">
        <f>IFERROR(VLOOKUP('سرمایه‌گذاری در سهام '!A21,'درآمد ناشی از تغییر قیمت اوراق '!$A$9:$Q$34,9,0),0)</f>
        <v>-29747141303</v>
      </c>
      <c r="F21" s="341"/>
      <c r="G21" s="341">
        <f>IFERROR(VLOOKUP(A21,'درآمد ناشی از فروش '!$A$9:$Q$39,9,0),0)</f>
        <v>2160326999</v>
      </c>
      <c r="H21" s="341"/>
      <c r="I21" s="341">
        <f t="shared" si="2"/>
        <v>-27586814304</v>
      </c>
      <c r="J21" s="342"/>
      <c r="K21" s="343">
        <f t="shared" si="0"/>
        <v>0.23324587460081306</v>
      </c>
      <c r="L21" s="342"/>
      <c r="M21" s="341">
        <f>IFERROR(_xlfn.XLOOKUP(A21,'درآمد سود سهام '!$A$9:$A$28,'درآمد سود سهام '!$S$9:$S$28),0)</f>
        <v>0</v>
      </c>
      <c r="N21" s="341"/>
      <c r="O21" s="341">
        <f>IFERROR(VLOOKUP(A21,'درآمد ناشی از تغییر قیمت اوراق '!$A$9:$Q$34,17,0),0)</f>
        <v>27030696141</v>
      </c>
      <c r="P21" s="341"/>
      <c r="Q21" s="341">
        <f>IFERROR(VLOOKUP(A21,'درآمد ناشی از فروش '!$A$9:$Q$39,17,0),0)</f>
        <v>2160326999</v>
      </c>
      <c r="R21" s="341"/>
      <c r="S21" s="341">
        <f t="shared" si="1"/>
        <v>29191023140</v>
      </c>
      <c r="T21" s="342"/>
      <c r="U21" s="343">
        <f>S21/'جمع درآمدها'!$J$5</f>
        <v>4.0584851210960643E-2</v>
      </c>
      <c r="W21" s="254"/>
      <c r="X21" s="257"/>
      <c r="Y21" s="255"/>
      <c r="Z21" s="256"/>
      <c r="AC21" s="278"/>
    </row>
    <row r="22" spans="1:32" s="253" customFormat="1" ht="51" customHeight="1" x14ac:dyDescent="1.05">
      <c r="A22" s="267" t="s">
        <v>65</v>
      </c>
      <c r="B22" s="267"/>
      <c r="C22" s="341">
        <v>40000000000</v>
      </c>
      <c r="D22" s="341"/>
      <c r="E22" s="341">
        <f>IFERROR(VLOOKUP('سرمایه‌گذاری در سهام '!A22,'درآمد ناشی از تغییر قیمت اوراق '!$A$9:$Q$34,9,0),0)</f>
        <v>-68390640000</v>
      </c>
      <c r="F22" s="341"/>
      <c r="G22" s="341">
        <f>IFERROR(VLOOKUP(A22,'درآمد ناشی از فروش '!$A$9:$Q$39,9,0),0)</f>
        <v>0</v>
      </c>
      <c r="H22" s="341"/>
      <c r="I22" s="341">
        <f t="shared" si="2"/>
        <v>-28390640000</v>
      </c>
      <c r="J22" s="342"/>
      <c r="K22" s="343">
        <f t="shared" si="0"/>
        <v>0.24004220220225495</v>
      </c>
      <c r="L22" s="342"/>
      <c r="M22" s="341">
        <v>40000000000</v>
      </c>
      <c r="N22" s="341"/>
      <c r="O22" s="341">
        <f>IFERROR(VLOOKUP(A22,'درآمد ناشی از تغییر قیمت اوراق '!$A$9:$Q$34,17,0),0)</f>
        <v>75547799965</v>
      </c>
      <c r="P22" s="341"/>
      <c r="Q22" s="341">
        <f>IFERROR(VLOOKUP(A22,'درآمد ناشی از فروش '!$A$9:$Q$39,17,0),0)</f>
        <v>9960381485</v>
      </c>
      <c r="R22" s="341"/>
      <c r="S22" s="341">
        <f t="shared" si="1"/>
        <v>125508181450</v>
      </c>
      <c r="T22" s="342"/>
      <c r="U22" s="343">
        <f>S22/'جمع درآمدها'!$J$5</f>
        <v>0.17449648289054456</v>
      </c>
      <c r="W22" s="254"/>
      <c r="X22" s="257"/>
      <c r="Y22" s="255"/>
      <c r="Z22" s="256"/>
      <c r="AC22" s="278"/>
    </row>
    <row r="23" spans="1:32" s="253" customFormat="1" ht="51" customHeight="1" x14ac:dyDescent="1.05">
      <c r="A23" s="267" t="s">
        <v>88</v>
      </c>
      <c r="B23" s="267"/>
      <c r="C23" s="341">
        <v>0</v>
      </c>
      <c r="D23" s="341"/>
      <c r="E23" s="341">
        <f>IFERROR(VLOOKUP('سرمایه‌گذاری در سهام '!A23,'درآمد ناشی از تغییر قیمت اوراق '!$A$9:$Q$34,9,0),0)</f>
        <v>0</v>
      </c>
      <c r="F23" s="341"/>
      <c r="G23" s="341">
        <f>IFERROR(VLOOKUP(A23,'درآمد ناشی از فروش '!$A$9:$Q$39,9,0),0)</f>
        <v>30169418028</v>
      </c>
      <c r="H23" s="341"/>
      <c r="I23" s="341">
        <f t="shared" si="2"/>
        <v>30169418028</v>
      </c>
      <c r="J23" s="342"/>
      <c r="K23" s="343">
        <f t="shared" si="0"/>
        <v>-0.2550817291403622</v>
      </c>
      <c r="L23" s="342"/>
      <c r="M23" s="341">
        <f>IFERROR(_xlfn.XLOOKUP(A23,'درآمد سود سهام '!$A$9:$A$28,'درآمد سود سهام '!$S$9:$S$28),0)</f>
        <v>0</v>
      </c>
      <c r="N23" s="341"/>
      <c r="O23" s="341">
        <f>IFERROR(VLOOKUP(A23,'درآمد ناشی از تغییر قیمت اوراق '!$A$9:$Q$34,17,0),0)</f>
        <v>0</v>
      </c>
      <c r="P23" s="341"/>
      <c r="Q23" s="341">
        <f>IFERROR(VLOOKUP(A23,'درآمد ناشی از فروش '!$A$9:$Q$39,17,0),0)</f>
        <v>38797772140</v>
      </c>
      <c r="R23" s="341"/>
      <c r="S23" s="341">
        <f t="shared" si="1"/>
        <v>38797772140</v>
      </c>
      <c r="T23" s="342"/>
      <c r="U23" s="343">
        <f>S23/'جمع درآمدها'!$J$5</f>
        <v>5.3941302504775926E-2</v>
      </c>
      <c r="W23" s="254"/>
      <c r="X23" s="257"/>
      <c r="Y23" s="255"/>
      <c r="Z23" s="256"/>
      <c r="AC23" s="278"/>
    </row>
    <row r="24" spans="1:32" s="253" customFormat="1" ht="51" customHeight="1" x14ac:dyDescent="1.05">
      <c r="A24" s="267" t="s">
        <v>150</v>
      </c>
      <c r="B24" s="267"/>
      <c r="C24" s="341"/>
      <c r="D24" s="341"/>
      <c r="E24" s="341">
        <f>IFERROR(VLOOKUP('سرمایه‌گذاری در سهام '!A24,'درآمد ناشی از تغییر قیمت اوراق '!$A$9:$Q$34,9,0),0)</f>
        <v>0</v>
      </c>
      <c r="F24" s="341"/>
      <c r="G24" s="341">
        <f>IFERROR(VLOOKUP(A24,'درآمد ناشی از فروش '!$A$9:$Q$39,9,0),0)</f>
        <v>3644187369</v>
      </c>
      <c r="H24" s="341"/>
      <c r="I24" s="341">
        <f>C24+E24+G24</f>
        <v>3644187369</v>
      </c>
      <c r="J24" s="342"/>
      <c r="K24" s="343">
        <f t="shared" si="0"/>
        <v>-3.0811519616761068E-2</v>
      </c>
      <c r="L24" s="342"/>
      <c r="M24" s="341">
        <f>IFERROR(_xlfn.XLOOKUP(A24,'درآمد سود سهام '!$A$9:$A$28,'درآمد سود سهام '!$S$9:$S$28),0)</f>
        <v>3697402597</v>
      </c>
      <c r="N24" s="341"/>
      <c r="O24" s="341">
        <f>IFERROR(VLOOKUP(A24,'درآمد ناشی از تغییر قیمت اوراق '!$A$9:$Q$34,17,0),0)</f>
        <v>0</v>
      </c>
      <c r="P24" s="341"/>
      <c r="Q24" s="341">
        <f>IFERROR(VLOOKUP(A24,'درآمد ناشی از فروش '!$A$9:$Q$39,17,0),0)</f>
        <v>12060288006</v>
      </c>
      <c r="R24" s="341"/>
      <c r="S24" s="341">
        <f t="shared" si="1"/>
        <v>15757690603</v>
      </c>
      <c r="T24" s="342"/>
      <c r="U24" s="343">
        <f>S24/'جمع درآمدها'!$J$5</f>
        <v>2.1908225877659584E-2</v>
      </c>
      <c r="W24" s="254"/>
      <c r="X24" s="257"/>
      <c r="Y24" s="255"/>
      <c r="Z24" s="256"/>
      <c r="AC24" s="278"/>
    </row>
    <row r="25" spans="1:32" s="253" customFormat="1" ht="51" customHeight="1" x14ac:dyDescent="1.05">
      <c r="A25" s="267" t="s">
        <v>155</v>
      </c>
      <c r="B25" s="267"/>
      <c r="C25" s="341">
        <v>0</v>
      </c>
      <c r="D25" s="341"/>
      <c r="E25" s="341">
        <f>IFERROR(VLOOKUP('سرمایه‌گذاری در سهام '!A25,'درآمد ناشی از تغییر قیمت اوراق '!$A$9:$Q$34,9,0),0)</f>
        <v>6808121869</v>
      </c>
      <c r="F25" s="341"/>
      <c r="G25" s="341">
        <f>IFERROR(VLOOKUP(A25,'درآمد ناشی از فروش '!$A$9:$Q$39,9,0),0)</f>
        <v>0</v>
      </c>
      <c r="H25" s="341"/>
      <c r="I25" s="341">
        <f t="shared" si="2"/>
        <v>6808121869</v>
      </c>
      <c r="J25" s="342"/>
      <c r="K25" s="343">
        <f t="shared" si="0"/>
        <v>-5.7562512373658781E-2</v>
      </c>
      <c r="L25" s="342"/>
      <c r="M25" s="341">
        <f>IFERROR(_xlfn.XLOOKUP(A25,'درآمد سود سهام '!$A$9:$A$28,'درآمد سود سهام '!$S$9:$S$28),0)</f>
        <v>0</v>
      </c>
      <c r="N25" s="341"/>
      <c r="O25" s="341">
        <f>IFERROR(VLOOKUP(A25,'درآمد ناشی از تغییر قیمت اوراق '!$A$9:$Q$34,17,0),0)</f>
        <v>-1437451444</v>
      </c>
      <c r="P25" s="341"/>
      <c r="Q25" s="341">
        <f>IFERROR(VLOOKUP(A25,'درآمد ناشی از فروش '!$A$9:$Q$39,17,0),0)</f>
        <v>0</v>
      </c>
      <c r="R25" s="341"/>
      <c r="S25" s="341">
        <f t="shared" si="1"/>
        <v>-1437451444</v>
      </c>
      <c r="T25" s="342"/>
      <c r="U25" s="343">
        <f>S25/'جمع درآمدها'!$J$5</f>
        <v>-1.9985168967160951E-3</v>
      </c>
      <c r="W25" s="254"/>
      <c r="X25" s="257"/>
      <c r="Y25" s="255"/>
      <c r="Z25" s="256"/>
      <c r="AC25" s="278"/>
    </row>
    <row r="26" spans="1:32" s="253" customFormat="1" ht="51" customHeight="1" x14ac:dyDescent="1.05">
      <c r="A26" s="267" t="s">
        <v>156</v>
      </c>
      <c r="B26" s="267"/>
      <c r="C26" s="341">
        <v>0</v>
      </c>
      <c r="D26" s="341"/>
      <c r="E26" s="341">
        <f>IFERROR(VLOOKUP('سرمایه‌گذاری در سهام '!A26,'درآمد ناشی از تغییر قیمت اوراق '!$A$9:$Q$34,9,0),0)</f>
        <v>-1699825500</v>
      </c>
      <c r="F26" s="341"/>
      <c r="G26" s="341">
        <f>IFERROR(VLOOKUP(A26,'درآمد ناشی از فروش '!$A$9:$Q$39,9,0),0)</f>
        <v>0</v>
      </c>
      <c r="H26" s="341"/>
      <c r="I26" s="341">
        <f t="shared" si="2"/>
        <v>-1699825500</v>
      </c>
      <c r="J26" s="342"/>
      <c r="K26" s="343">
        <f t="shared" si="0"/>
        <v>1.4371985146497195E-2</v>
      </c>
      <c r="L26" s="342"/>
      <c r="M26" s="341">
        <f>IFERROR(_xlfn.XLOOKUP(A26,'درآمد سود سهام '!$A$9:$A$28,'درآمد سود سهام '!$S$9:$S$28),0)</f>
        <v>0</v>
      </c>
      <c r="N26" s="341"/>
      <c r="O26" s="341">
        <f>IFERROR(VLOOKUP(A26,'درآمد ناشی از تغییر قیمت اوراق '!$A$9:$Q$34,17,0),0)</f>
        <v>-3634925723</v>
      </c>
      <c r="P26" s="341"/>
      <c r="Q26" s="341">
        <f>IFERROR(VLOOKUP(A26,'درآمد ناشی از فروش '!$A$9:$Q$39,17,0),0)</f>
        <v>0</v>
      </c>
      <c r="R26" s="341"/>
      <c r="S26" s="341">
        <f t="shared" si="1"/>
        <v>-3634925723</v>
      </c>
      <c r="T26" s="342"/>
      <c r="U26" s="343">
        <f>S26/'جمع درآمدها'!$J$5</f>
        <v>-5.0537084268451075E-3</v>
      </c>
      <c r="W26" s="254"/>
      <c r="X26" s="257"/>
      <c r="Y26" s="255"/>
      <c r="Z26" s="256"/>
      <c r="AC26" s="278"/>
    </row>
    <row r="27" spans="1:32" s="253" customFormat="1" ht="51" customHeight="1" x14ac:dyDescent="1.05">
      <c r="A27" s="267" t="s">
        <v>149</v>
      </c>
      <c r="B27" s="267"/>
      <c r="C27" s="341"/>
      <c r="D27" s="341"/>
      <c r="E27" s="341">
        <f>IFERROR(VLOOKUP('سرمایه‌گذاری در سهام '!A27,'درآمد ناشی از تغییر قیمت اوراق '!$A$9:$Q$34,9,0),0)</f>
        <v>0</v>
      </c>
      <c r="F27" s="341"/>
      <c r="G27" s="341">
        <f>IFERROR(VLOOKUP(A27,'درآمد ناشی از فروش '!$A$9:$Q$39,9,0),0)</f>
        <v>0</v>
      </c>
      <c r="H27" s="341"/>
      <c r="I27" s="341">
        <f t="shared" si="2"/>
        <v>0</v>
      </c>
      <c r="J27" s="342"/>
      <c r="K27" s="343">
        <f t="shared" si="0"/>
        <v>0</v>
      </c>
      <c r="L27" s="342"/>
      <c r="M27" s="341">
        <f>IFERROR(_xlfn.XLOOKUP(A27,'درآمد سود سهام '!$A$9:$A$28,'درآمد سود سهام '!$S$9:$S$28),0)</f>
        <v>69203423</v>
      </c>
      <c r="N27" s="341"/>
      <c r="O27" s="341">
        <f>IFERROR(VLOOKUP(A27,'درآمد ناشی از تغییر قیمت اوراق '!$A$9:$Q$34,17,0),0)</f>
        <v>0</v>
      </c>
      <c r="P27" s="341"/>
      <c r="Q27" s="341">
        <f>IFERROR(VLOOKUP(A27,'درآمد ناشی از فروش '!$A$9:$Q$39,17,0),0)</f>
        <v>-287876787</v>
      </c>
      <c r="R27" s="341"/>
      <c r="S27" s="341">
        <f t="shared" si="1"/>
        <v>-218673364</v>
      </c>
      <c r="T27" s="342"/>
      <c r="U27" s="343">
        <f>S27/'جمع درآمدها'!$J$5</f>
        <v>-3.0402586093596708E-4</v>
      </c>
      <c r="W27" s="254"/>
      <c r="X27" s="257"/>
      <c r="Y27" s="255"/>
      <c r="Z27" s="256"/>
      <c r="AC27" s="278"/>
    </row>
    <row r="28" spans="1:32" s="253" customFormat="1" ht="51" customHeight="1" x14ac:dyDescent="1.05">
      <c r="A28" s="267" t="s">
        <v>78</v>
      </c>
      <c r="B28" s="267"/>
      <c r="C28" s="341">
        <v>0</v>
      </c>
      <c r="D28" s="341"/>
      <c r="E28" s="341">
        <f>IFERROR(VLOOKUP('سرمایه‌گذاری در سهام '!A28,'درآمد ناشی از تغییر قیمت اوراق '!$A$9:$Q$34,9,0),0)</f>
        <v>-1645070986</v>
      </c>
      <c r="F28" s="341"/>
      <c r="G28" s="341">
        <f>IFERROR(VLOOKUP(A28,'درآمد ناشی از فروش '!$A$9:$Q$39,9,0),0)</f>
        <v>-5597</v>
      </c>
      <c r="H28" s="341"/>
      <c r="I28" s="341">
        <f t="shared" si="2"/>
        <v>-1645076583</v>
      </c>
      <c r="J28" s="342"/>
      <c r="K28" s="343">
        <f t="shared" si="0"/>
        <v>1.3909084324082889E-2</v>
      </c>
      <c r="L28" s="342"/>
      <c r="M28" s="341">
        <f>IFERROR(_xlfn.XLOOKUP(A28,'درآمد سود سهام '!$A$9:$A$28,'درآمد سود سهام '!$S$9:$S$28),0)</f>
        <v>0</v>
      </c>
      <c r="N28" s="341"/>
      <c r="O28" s="341">
        <f>IFERROR(VLOOKUP(A28,'درآمد ناشی از تغییر قیمت اوراق '!$A$9:$Q$34,17,0),0)</f>
        <v>-1645069726</v>
      </c>
      <c r="P28" s="341"/>
      <c r="Q28" s="341">
        <f>IFERROR(VLOOKUP(A28,'درآمد ناشی از فروش '!$A$9:$Q$39,17,0),0)</f>
        <v>42530196264</v>
      </c>
      <c r="R28" s="341"/>
      <c r="S28" s="341">
        <f t="shared" si="1"/>
        <v>40885126538</v>
      </c>
      <c r="T28" s="342"/>
      <c r="U28" s="343">
        <f>S28/'جمع درآمدها'!$J$5</f>
        <v>5.6843392207527411E-2</v>
      </c>
      <c r="W28" s="254"/>
      <c r="X28" s="257"/>
      <c r="Y28" s="255"/>
      <c r="Z28" s="256"/>
      <c r="AC28" s="278"/>
    </row>
    <row r="29" spans="1:32" s="255" customFormat="1" ht="51" customHeight="1" x14ac:dyDescent="1.05">
      <c r="A29" s="267" t="s">
        <v>67</v>
      </c>
      <c r="B29" s="267"/>
      <c r="C29" s="341"/>
      <c r="D29" s="341"/>
      <c r="E29" s="341">
        <f>IFERROR(VLOOKUP('سرمایه‌گذاری در سهام '!A29,'درآمد ناشی از تغییر قیمت اوراق '!$A$9:$Q$34,9,0),0)</f>
        <v>5171873863</v>
      </c>
      <c r="F29" s="341"/>
      <c r="G29" s="341">
        <f>IFERROR(VLOOKUP(A29,'درآمد ناشی از فروش '!$A$9:$Q$39,9,0),0)</f>
        <v>0</v>
      </c>
      <c r="H29" s="341"/>
      <c r="I29" s="341">
        <f t="shared" si="2"/>
        <v>5171873863</v>
      </c>
      <c r="J29" s="344"/>
      <c r="K29" s="343">
        <f t="shared" si="0"/>
        <v>-4.3728073463183761E-2</v>
      </c>
      <c r="L29" s="344"/>
      <c r="M29" s="341">
        <f>IFERROR(_xlfn.XLOOKUP(A29,'درآمد سود سهام '!$A$9:$A$28,'درآمد سود سهام '!$S$9:$S$28),0)</f>
        <v>7920433996</v>
      </c>
      <c r="N29" s="344"/>
      <c r="O29" s="341">
        <f>IFERROR(VLOOKUP(A29,'درآمد ناشی از تغییر قیمت اوراق '!$A$9:$Q$34,17,0),0)</f>
        <v>35555286503</v>
      </c>
      <c r="P29" s="341"/>
      <c r="Q29" s="341">
        <f>IFERROR(VLOOKUP(A29,'درآمد ناشی از فروش '!$A$9:$Q$39,17,0),0)</f>
        <v>0</v>
      </c>
      <c r="R29" s="344"/>
      <c r="S29" s="341">
        <f t="shared" si="1"/>
        <v>43475720499</v>
      </c>
      <c r="T29" s="344"/>
      <c r="U29" s="343">
        <f>S29/'جمع درآمدها'!$J$5</f>
        <v>6.0445145731237514E-2</v>
      </c>
      <c r="V29" s="253"/>
      <c r="X29" s="257"/>
      <c r="Z29" s="256"/>
      <c r="AA29" s="261"/>
      <c r="AC29" s="278"/>
      <c r="AE29" s="253"/>
    </row>
    <row r="30" spans="1:32" s="255" customFormat="1" ht="51" customHeight="1" x14ac:dyDescent="1.05">
      <c r="A30" s="267" t="s">
        <v>77</v>
      </c>
      <c r="B30" s="267"/>
      <c r="C30" s="341">
        <v>9413899771</v>
      </c>
      <c r="D30" s="341"/>
      <c r="E30" s="341">
        <f>IFERROR(VLOOKUP('سرمایه‌گذاری در سهام '!A30,'درآمد ناشی از تغییر قیمت اوراق '!$A$9:$Q$34,9,0),0)</f>
        <v>-5301837475</v>
      </c>
      <c r="F30" s="341"/>
      <c r="G30" s="341">
        <f>IFERROR(VLOOKUP(A30,'درآمد ناشی از فروش '!$A$9:$Q$39,9,0),0)</f>
        <v>0</v>
      </c>
      <c r="H30" s="341"/>
      <c r="I30" s="341">
        <f t="shared" si="2"/>
        <v>4112062296</v>
      </c>
      <c r="J30" s="342"/>
      <c r="K30" s="343">
        <f t="shared" si="0"/>
        <v>-3.4767391264328693E-2</v>
      </c>
      <c r="L30" s="342"/>
      <c r="M30" s="341">
        <f>IFERROR(_xlfn.XLOOKUP(A30,'درآمد سود سهام '!$A$9:$A$28,'درآمد سود سهام '!$S$9:$S$28),0)</f>
        <v>9413899771</v>
      </c>
      <c r="N30" s="344"/>
      <c r="O30" s="341">
        <f>IFERROR(VLOOKUP(A30,'درآمد ناشی از تغییر قیمت اوراق '!$A$9:$Q$34,17,0),0)</f>
        <v>4652813006</v>
      </c>
      <c r="P30" s="341"/>
      <c r="Q30" s="341">
        <f>IFERROR(VLOOKUP(A30,'درآمد ناشی از فروش '!$A$9:$Q$39,17,0),0)</f>
        <v>2017921130</v>
      </c>
      <c r="R30" s="345"/>
      <c r="S30" s="341">
        <f t="shared" si="1"/>
        <v>16084633907</v>
      </c>
      <c r="T30" s="342"/>
      <c r="U30" s="343">
        <f>S30/'جمع درآمدها'!$J$5</f>
        <v>2.2362781556767575E-2</v>
      </c>
      <c r="V30" s="253"/>
      <c r="X30" s="257"/>
      <c r="Z30" s="256"/>
      <c r="AA30" s="261"/>
      <c r="AC30" s="278"/>
      <c r="AE30" s="253"/>
    </row>
    <row r="31" spans="1:32" s="260" customFormat="1" ht="51" customHeight="1" x14ac:dyDescent="1.05">
      <c r="A31" s="267" t="s">
        <v>99</v>
      </c>
      <c r="B31" s="267"/>
      <c r="C31" s="341">
        <v>0</v>
      </c>
      <c r="D31" s="341"/>
      <c r="E31" s="341">
        <f>IFERROR(VLOOKUP('سرمایه‌گذاری در سهام '!A31,'درآمد ناشی از تغییر قیمت اوراق '!$A$9:$Q$34,9,0),0)</f>
        <v>-921933903</v>
      </c>
      <c r="F31" s="341"/>
      <c r="G31" s="341">
        <f>IFERROR(VLOOKUP(A31,'درآمد ناشی از فروش '!$A$9:$Q$39,9,0),0)</f>
        <v>0</v>
      </c>
      <c r="H31" s="341"/>
      <c r="I31" s="341">
        <f t="shared" si="2"/>
        <v>-921933903</v>
      </c>
      <c r="J31" s="345"/>
      <c r="K31" s="343">
        <f t="shared" si="0"/>
        <v>7.7949297501232837E-3</v>
      </c>
      <c r="L31" s="345"/>
      <c r="M31" s="341">
        <f>IFERROR(_xlfn.XLOOKUP(A31,'درآمد سود سهام '!$A$9:$A$28,'درآمد سود سهام '!$S$9:$S$28),0)</f>
        <v>0</v>
      </c>
      <c r="N31" s="345"/>
      <c r="O31" s="341">
        <f>IFERROR(VLOOKUP(A31,'درآمد ناشی از تغییر قیمت اوراق '!$A$9:$Q$34,17,0),0)</f>
        <v>-1581983101</v>
      </c>
      <c r="P31" s="341"/>
      <c r="Q31" s="341">
        <f>IFERROR(VLOOKUP(A31,'درآمد ناشی از فروش '!$A$9:$Q$39,17,0),0)</f>
        <v>-1078714260</v>
      </c>
      <c r="R31" s="345"/>
      <c r="S31" s="341">
        <f t="shared" si="1"/>
        <v>-2660697361</v>
      </c>
      <c r="T31" s="345"/>
      <c r="U31" s="343">
        <f>S31/'جمع درآمدها'!$J$5</f>
        <v>-3.6992196537849967E-3</v>
      </c>
      <c r="X31" s="257"/>
      <c r="Z31" s="256"/>
      <c r="AC31" s="279"/>
      <c r="AE31" s="253"/>
    </row>
    <row r="32" spans="1:32" s="258" customFormat="1" ht="42.75" x14ac:dyDescent="1.05">
      <c r="A32" s="267" t="s">
        <v>125</v>
      </c>
      <c r="B32" s="267"/>
      <c r="C32" s="341">
        <v>360962915</v>
      </c>
      <c r="D32" s="341"/>
      <c r="E32" s="341">
        <f>IFERROR(VLOOKUP('سرمایه‌گذاری در سهام '!A32,'درآمد ناشی از تغییر قیمت اوراق '!$A$9:$Q$34,9,0),0)</f>
        <v>-13031995500</v>
      </c>
      <c r="F32" s="341"/>
      <c r="G32" s="341">
        <f>IFERROR(VLOOKUP(A32,'درآمد ناشی از فروش '!$A$9:$Q$39,9,0),0)</f>
        <v>0</v>
      </c>
      <c r="H32" s="341"/>
      <c r="I32" s="341">
        <f t="shared" si="2"/>
        <v>-12671032585</v>
      </c>
      <c r="J32" s="346"/>
      <c r="K32" s="343">
        <f t="shared" si="0"/>
        <v>0.10713328638875105</v>
      </c>
      <c r="L32" s="346"/>
      <c r="M32" s="341">
        <v>360962915</v>
      </c>
      <c r="N32" s="346"/>
      <c r="O32" s="341">
        <f>IFERROR(VLOOKUP(A32,'درآمد ناشی از تغییر قیمت اوراق '!$A$9:$Q$34,17,0),0)</f>
        <v>5974247659</v>
      </c>
      <c r="P32" s="341"/>
      <c r="Q32" s="341">
        <f>IFERROR(VLOOKUP(A32,'درآمد ناشی از فروش '!$A$9:$Q$39,17,0),0)</f>
        <v>7493797</v>
      </c>
      <c r="R32" s="346"/>
      <c r="S32" s="341">
        <f t="shared" si="1"/>
        <v>6342704371</v>
      </c>
      <c r="T32" s="346"/>
      <c r="U32" s="343">
        <f>S32/'جمع درآمدها'!$J$5</f>
        <v>8.8183861160868061E-3</v>
      </c>
      <c r="X32" s="257"/>
      <c r="Z32" s="256"/>
      <c r="AC32" s="280"/>
      <c r="AE32" s="253"/>
    </row>
    <row r="33" spans="1:31" s="258" customFormat="1" ht="42.75" x14ac:dyDescent="1.05">
      <c r="A33" s="267" t="s">
        <v>135</v>
      </c>
      <c r="B33" s="267"/>
      <c r="C33" s="341">
        <v>0</v>
      </c>
      <c r="D33" s="341"/>
      <c r="E33" s="341">
        <f>IFERROR(VLOOKUP('سرمایه‌گذاری در سهام '!A33,'درآمد ناشی از تغییر قیمت اوراق '!$A$9:$Q$34,9,0),0)</f>
        <v>0</v>
      </c>
      <c r="F33" s="341"/>
      <c r="G33" s="341">
        <f>IFERROR(VLOOKUP(A33,'درآمد ناشی از فروش '!$A$9:$Q$39,9,0),0)</f>
        <v>0</v>
      </c>
      <c r="H33" s="341"/>
      <c r="I33" s="341">
        <f t="shared" si="2"/>
        <v>0</v>
      </c>
      <c r="J33" s="346"/>
      <c r="K33" s="343">
        <f t="shared" si="0"/>
        <v>0</v>
      </c>
      <c r="L33" s="346"/>
      <c r="M33" s="341">
        <f>IFERROR(_xlfn.XLOOKUP(A33,'درآمد سود سهام '!$A$9:$A$28,'درآمد سود سهام '!$S$9:$S$28),0)</f>
        <v>0</v>
      </c>
      <c r="N33" s="346"/>
      <c r="O33" s="341">
        <f>IFERROR(VLOOKUP(A33,'درآمد ناشی از تغییر قیمت اوراق '!$A$9:$Q$34,17,0),0)</f>
        <v>0</v>
      </c>
      <c r="P33" s="341"/>
      <c r="Q33" s="341">
        <f>IFERROR(VLOOKUP(A33,'درآمد ناشی از فروش '!$A$9:$Q$39,17,0),0)</f>
        <v>1210265617</v>
      </c>
      <c r="R33" s="346"/>
      <c r="S33" s="341">
        <f t="shared" si="1"/>
        <v>1210265617</v>
      </c>
      <c r="T33" s="346"/>
      <c r="U33" s="343">
        <f>S33/'جمع درآمدها'!$J$5</f>
        <v>1.6826559917449497E-3</v>
      </c>
      <c r="X33" s="257"/>
      <c r="Z33" s="256"/>
      <c r="AC33" s="280"/>
      <c r="AE33" s="253"/>
    </row>
    <row r="34" spans="1:31" s="258" customFormat="1" ht="42.75" x14ac:dyDescent="1.05">
      <c r="A34" s="267" t="s">
        <v>138</v>
      </c>
      <c r="B34" s="267"/>
      <c r="C34" s="341">
        <v>0</v>
      </c>
      <c r="D34" s="341"/>
      <c r="E34" s="341">
        <f>IFERROR(VLOOKUP('سرمایه‌گذاری در سهام '!A34,'درآمد ناشی از تغییر قیمت اوراق '!$A$9:$Q$34,9,0),0)</f>
        <v>0</v>
      </c>
      <c r="F34" s="341"/>
      <c r="G34" s="341">
        <f>IFERROR(VLOOKUP(A34,'درآمد ناشی از فروش '!$A$9:$Q$39,9,0),0)</f>
        <v>0</v>
      </c>
      <c r="H34" s="341"/>
      <c r="I34" s="341">
        <f t="shared" si="2"/>
        <v>0</v>
      </c>
      <c r="J34" s="346"/>
      <c r="K34" s="343">
        <f t="shared" si="0"/>
        <v>0</v>
      </c>
      <c r="L34" s="346"/>
      <c r="M34" s="341">
        <f>IFERROR(_xlfn.XLOOKUP(A34,'درآمد سود سهام '!$A$9:$A$28,'درآمد سود سهام '!$S$9:$S$28),0)</f>
        <v>0</v>
      </c>
      <c r="N34" s="346"/>
      <c r="O34" s="341">
        <f>IFERROR(VLOOKUP(A34,'درآمد ناشی از تغییر قیمت اوراق '!$A$9:$Q$34,17,0),0)</f>
        <v>0</v>
      </c>
      <c r="P34" s="341"/>
      <c r="Q34" s="341">
        <f>IFERROR(VLOOKUP(A34,'درآمد ناشی از فروش '!$A$9:$Q$39,17,0),0)</f>
        <v>576122406</v>
      </c>
      <c r="R34" s="346"/>
      <c r="S34" s="341">
        <f t="shared" si="1"/>
        <v>576122406</v>
      </c>
      <c r="T34" s="346"/>
      <c r="U34" s="343">
        <f>S34/'جمع درآمدها'!$J$5</f>
        <v>8.0099426507496715E-4</v>
      </c>
      <c r="X34" s="257"/>
      <c r="Z34" s="256"/>
      <c r="AC34" s="280"/>
      <c r="AE34" s="253"/>
    </row>
    <row r="35" spans="1:31" s="258" customFormat="1" ht="42.75" x14ac:dyDescent="1.05">
      <c r="A35" s="267" t="s">
        <v>126</v>
      </c>
      <c r="B35" s="267"/>
      <c r="C35" s="341">
        <v>0</v>
      </c>
      <c r="D35" s="341"/>
      <c r="E35" s="341">
        <f>IFERROR(VLOOKUP('سرمایه‌گذاری در سهام '!A35,'درآمد ناشی از تغییر قیمت اوراق '!$A$9:$Q$34,9,0),0)</f>
        <v>-6759540000</v>
      </c>
      <c r="F35" s="341"/>
      <c r="G35" s="341">
        <f>IFERROR(VLOOKUP(A35,'درآمد ناشی از فروش '!$A$9:$Q$39,9,0),0)</f>
        <v>0</v>
      </c>
      <c r="H35" s="341"/>
      <c r="I35" s="341">
        <f t="shared" si="2"/>
        <v>-6759540000</v>
      </c>
      <c r="J35" s="346"/>
      <c r="K35" s="343">
        <f t="shared" si="0"/>
        <v>5.7151753798936215E-2</v>
      </c>
      <c r="L35" s="346"/>
      <c r="M35" s="341">
        <f>IFERROR(_xlfn.XLOOKUP(A35,'درآمد سود سهام '!$A$9:$A$28,'درآمد سود سهام '!$S$9:$S$28),0)</f>
        <v>0</v>
      </c>
      <c r="N35" s="346"/>
      <c r="O35" s="341">
        <f>IFERROR(VLOOKUP(A35,'درآمد ناشی از تغییر قیمت اوراق '!$A$9:$Q$34,17,0),0)</f>
        <v>7012153834</v>
      </c>
      <c r="P35" s="341"/>
      <c r="Q35" s="341">
        <f>IFERROR(VLOOKUP(A35,'درآمد ناشی از فروش '!$A$9:$Q$39,17,0),0)</f>
        <v>0</v>
      </c>
      <c r="R35" s="346"/>
      <c r="S35" s="341">
        <f t="shared" si="1"/>
        <v>7012153834</v>
      </c>
      <c r="T35" s="346"/>
      <c r="U35" s="343">
        <f>S35/'جمع درآمدها'!$J$5</f>
        <v>9.7491348164255275E-3</v>
      </c>
      <c r="X35" s="257"/>
      <c r="Z35" s="256"/>
      <c r="AC35" s="280"/>
      <c r="AE35" s="253"/>
    </row>
    <row r="36" spans="1:31" s="258" customFormat="1" ht="42.75" x14ac:dyDescent="1.05">
      <c r="A36" s="267" t="s">
        <v>142</v>
      </c>
      <c r="B36" s="267"/>
      <c r="C36" s="341">
        <v>0</v>
      </c>
      <c r="D36" s="341"/>
      <c r="E36" s="341">
        <f>IFERROR(VLOOKUP('سرمایه‌گذاری در سهام '!A36,'درآمد ناشی از تغییر قیمت اوراق '!$A$9:$Q$34,9,0),0)</f>
        <v>0</v>
      </c>
      <c r="F36" s="341"/>
      <c r="G36" s="341">
        <v>9123049457</v>
      </c>
      <c r="H36" s="341"/>
      <c r="I36" s="341">
        <f t="shared" si="2"/>
        <v>9123049457</v>
      </c>
      <c r="J36" s="346"/>
      <c r="K36" s="343">
        <f t="shared" si="0"/>
        <v>-7.7135171396571764E-2</v>
      </c>
      <c r="L36" s="346"/>
      <c r="M36" s="341">
        <f>IFERROR(_xlfn.XLOOKUP(A36,'درآمد سود سهام '!$A$9:$A$28,'درآمد سود سهام '!$S$9:$S$28),0)</f>
        <v>0</v>
      </c>
      <c r="N36" s="346"/>
      <c r="O36" s="341">
        <f>IFERROR(VLOOKUP(A36,'درآمد ناشی از تغییر قیمت اوراق '!$A$9:$Q$34,17,0),0)</f>
        <v>0</v>
      </c>
      <c r="P36" s="341"/>
      <c r="Q36" s="341">
        <v>9123049457</v>
      </c>
      <c r="R36" s="346"/>
      <c r="S36" s="341">
        <f t="shared" si="1"/>
        <v>9123049457</v>
      </c>
      <c r="T36" s="346"/>
      <c r="U36" s="343">
        <f>S36/'جمع درآمدها'!$J$5</f>
        <v>1.2683954345376202E-2</v>
      </c>
      <c r="X36" s="257"/>
      <c r="Z36" s="256"/>
      <c r="AC36" s="280"/>
      <c r="AE36" s="253"/>
    </row>
    <row r="37" spans="1:31" s="258" customFormat="1" ht="42.75" x14ac:dyDescent="1.05">
      <c r="A37" s="267" t="s">
        <v>140</v>
      </c>
      <c r="B37" s="267"/>
      <c r="C37" s="341">
        <v>0</v>
      </c>
      <c r="D37" s="341"/>
      <c r="E37" s="341">
        <f>IFERROR(VLOOKUP('سرمایه‌گذاری در سهام '!A37,'درآمد ناشی از تغییر قیمت اوراق '!$A$9:$Q$34,9,0),0)</f>
        <v>-200327626</v>
      </c>
      <c r="F37" s="341"/>
      <c r="G37" s="341">
        <f>IFERROR(VLOOKUP(A37,'درآمد ناشی از فروش '!$A$9:$Q$39,9,0),0)</f>
        <v>0</v>
      </c>
      <c r="H37" s="341"/>
      <c r="I37" s="341">
        <f t="shared" si="2"/>
        <v>-200327626</v>
      </c>
      <c r="J37" s="346"/>
      <c r="K37" s="343">
        <f t="shared" si="0"/>
        <v>1.6937654278660046E-3</v>
      </c>
      <c r="L37" s="346"/>
      <c r="M37" s="341">
        <f>IFERROR(_xlfn.XLOOKUP(A37,'درآمد سود سهام '!$A$9:$A$28,'درآمد سود سهام '!$S$9:$S$28),0)</f>
        <v>0</v>
      </c>
      <c r="N37" s="346"/>
      <c r="O37" s="341">
        <f>IFERROR(VLOOKUP(A37,'درآمد ناشی از تغییر قیمت اوراق '!$A$9:$Q$34,17,0),0)</f>
        <v>-172402987</v>
      </c>
      <c r="P37" s="341"/>
      <c r="Q37" s="341">
        <f>IFERROR(VLOOKUP(A37,'درآمد ناشی از فروش '!$A$9:$Q$39,17,0),0)</f>
        <v>1435909862</v>
      </c>
      <c r="R37" s="346"/>
      <c r="S37" s="341">
        <f t="shared" si="1"/>
        <v>1263506875</v>
      </c>
      <c r="T37" s="346"/>
      <c r="U37" s="343">
        <f>S37/'جمع درآمدها'!$J$5</f>
        <v>1.7566783555329965E-3</v>
      </c>
      <c r="X37" s="257"/>
      <c r="Z37" s="256"/>
      <c r="AC37" s="280"/>
      <c r="AE37" s="253"/>
    </row>
    <row r="38" spans="1:31" s="258" customFormat="1" ht="42.75" x14ac:dyDescent="1.05">
      <c r="A38" s="267" t="s">
        <v>148</v>
      </c>
      <c r="B38" s="267"/>
      <c r="C38" s="341">
        <v>0</v>
      </c>
      <c r="D38" s="341"/>
      <c r="E38" s="341">
        <f>IFERROR(VLOOKUP('سرمایه‌گذاری در سهام '!A38,'درآمد ناشی از تغییر قیمت اوراق '!$A$9:$Q$34,9,0),0)</f>
        <v>-12848096250</v>
      </c>
      <c r="F38" s="341"/>
      <c r="G38" s="341">
        <v>0</v>
      </c>
      <c r="H38" s="341"/>
      <c r="I38" s="341">
        <f t="shared" si="2"/>
        <v>-12848096250</v>
      </c>
      <c r="J38" s="346"/>
      <c r="K38" s="343">
        <f t="shared" si="0"/>
        <v>0.10863035556636037</v>
      </c>
      <c r="L38" s="346"/>
      <c r="M38" s="341">
        <f>IFERROR(_xlfn.XLOOKUP(A38,'درآمد سود سهام '!$A$9:$A$28,'درآمد سود سهام '!$S$9:$S$28),0)</f>
        <v>0</v>
      </c>
      <c r="N38" s="346"/>
      <c r="O38" s="341">
        <f>IFERROR(VLOOKUP(A38,'درآمد ناشی از تغییر قیمت اوراق '!$A$9:$Q$34,17,0),0)</f>
        <v>-13960494611</v>
      </c>
      <c r="P38" s="341"/>
      <c r="Q38" s="341">
        <f>IFERROR(VLOOKUP(A38,'درآمد ناشی از فروش '!$A$9:$Q$39,17,0),0)</f>
        <v>0</v>
      </c>
      <c r="R38" s="346"/>
      <c r="S38" s="341">
        <f t="shared" si="1"/>
        <v>-13960494611</v>
      </c>
      <c r="T38" s="346"/>
      <c r="U38" s="343">
        <f>S38/'جمع درآمدها'!$J$5</f>
        <v>-1.9409549089852589E-2</v>
      </c>
      <c r="X38" s="257"/>
      <c r="Z38" s="256"/>
      <c r="AC38" s="280"/>
      <c r="AE38" s="253"/>
    </row>
    <row r="39" spans="1:31" s="258" customFormat="1" ht="42.75" x14ac:dyDescent="1.05">
      <c r="A39" s="267" t="s">
        <v>147</v>
      </c>
      <c r="B39" s="267"/>
      <c r="C39" s="341">
        <v>0</v>
      </c>
      <c r="D39" s="341"/>
      <c r="E39" s="341">
        <f>IFERROR(VLOOKUP('سرمایه‌گذاری در سهام '!A39,'درآمد ناشی از تغییر قیمت اوراق '!$A$9:$Q$34,9,0),0)</f>
        <v>12637125536</v>
      </c>
      <c r="F39" s="341"/>
      <c r="G39" s="341">
        <v>-554744850</v>
      </c>
      <c r="H39" s="341"/>
      <c r="I39" s="341">
        <f>C39+E39+G39</f>
        <v>12082380686</v>
      </c>
      <c r="J39" s="346"/>
      <c r="K39" s="343">
        <f>I39/W$10</f>
        <v>-0.10215624824637387</v>
      </c>
      <c r="L39" s="346"/>
      <c r="M39" s="341">
        <f>IFERROR(_xlfn.XLOOKUP(A39,'درآمد سود سهام '!$A$9:$A$28,'درآمد سود سهام '!$S$9:$S$28),0)</f>
        <v>0</v>
      </c>
      <c r="N39" s="346"/>
      <c r="O39" s="341">
        <f>IFERROR(VLOOKUP(A39,'درآمد ناشی از تغییر قیمت اوراق '!$A$9:$Q$34,17,0),0)</f>
        <v>5586867054</v>
      </c>
      <c r="P39" s="341"/>
      <c r="Q39" s="341">
        <v>-554744850</v>
      </c>
      <c r="R39" s="346"/>
      <c r="S39" s="341">
        <f t="shared" si="1"/>
        <v>5032122204</v>
      </c>
      <c r="T39" s="346"/>
      <c r="U39" s="343">
        <f>S39/'جمع درآمدها'!$J$5</f>
        <v>6.9962580600630275E-3</v>
      </c>
      <c r="X39" s="257"/>
      <c r="Z39" s="256"/>
      <c r="AC39" s="280"/>
      <c r="AE39" s="253"/>
    </row>
    <row r="40" spans="1:31" s="258" customFormat="1" ht="42.75" x14ac:dyDescent="1.05">
      <c r="A40" s="267" t="s">
        <v>175</v>
      </c>
      <c r="B40" s="267"/>
      <c r="C40" s="341"/>
      <c r="D40" s="341"/>
      <c r="E40" s="341">
        <v>-188645179</v>
      </c>
      <c r="F40" s="341"/>
      <c r="G40" s="341">
        <f>IFERROR(VLOOKUP(A40,'درآمد ناشی از فروش '!$A$9:$Q$39,9,0),0)</f>
        <v>0</v>
      </c>
      <c r="H40" s="341"/>
      <c r="I40" s="341">
        <f t="shared" si="2"/>
        <v>-188645179</v>
      </c>
      <c r="J40" s="346"/>
      <c r="K40" s="343">
        <f t="shared" si="0"/>
        <v>1.5949906096515817E-3</v>
      </c>
      <c r="L40" s="346"/>
      <c r="M40" s="341">
        <f>IFERROR(_xlfn.XLOOKUP(A40,'درآمد سود سهام '!$A$9:$A$28,'درآمد سود سهام '!$S$9:$S$28),0)</f>
        <v>0</v>
      </c>
      <c r="N40" s="346"/>
      <c r="O40" s="341">
        <v>-188645179</v>
      </c>
      <c r="P40" s="341"/>
      <c r="Q40" s="341">
        <f>IFERROR(VLOOKUP(A40,'درآمد ناشی از فروش '!$A$9:$Q$39,17,0),0)</f>
        <v>0</v>
      </c>
      <c r="R40" s="346"/>
      <c r="S40" s="341">
        <f t="shared" si="1"/>
        <v>-188645179</v>
      </c>
      <c r="T40" s="346"/>
      <c r="U40" s="343">
        <f>S40/'جمع درآمدها'!$J$5</f>
        <v>-2.6227708719428038E-4</v>
      </c>
      <c r="X40" s="257"/>
      <c r="Z40" s="256"/>
      <c r="AC40" s="280"/>
      <c r="AE40" s="253"/>
    </row>
    <row r="41" spans="1:31" s="258" customFormat="1" ht="42.75" x14ac:dyDescent="1.05">
      <c r="A41" s="267" t="s">
        <v>168</v>
      </c>
      <c r="B41" s="267"/>
      <c r="C41" s="341"/>
      <c r="D41" s="341"/>
      <c r="E41" s="341">
        <v>-206706402</v>
      </c>
      <c r="F41" s="341"/>
      <c r="G41" s="341">
        <f>IFERROR(VLOOKUP(A41,'درآمد ناشی از فروش '!$A$9:$Q$39,9,0),0)</f>
        <v>0</v>
      </c>
      <c r="H41" s="341"/>
      <c r="I41" s="341">
        <f t="shared" si="2"/>
        <v>-206706402</v>
      </c>
      <c r="J41" s="346"/>
      <c r="K41" s="343">
        <f t="shared" si="0"/>
        <v>1.7476978308831573E-3</v>
      </c>
      <c r="L41" s="346"/>
      <c r="M41" s="341">
        <f>IFERROR(_xlfn.XLOOKUP(A41,'درآمد سود سهام '!$A$9:$A$28,'درآمد سود سهام '!$S$9:$S$28),0)</f>
        <v>0</v>
      </c>
      <c r="N41" s="346"/>
      <c r="O41" s="341">
        <v>-206706402</v>
      </c>
      <c r="P41" s="341"/>
      <c r="Q41" s="341">
        <f>IFERROR(VLOOKUP(A41,'درآمد ناشی از فروش '!$A$9:$Q$39,17,0),0)</f>
        <v>0</v>
      </c>
      <c r="R41" s="346"/>
      <c r="S41" s="341">
        <f t="shared" si="1"/>
        <v>-206706402</v>
      </c>
      <c r="T41" s="346"/>
      <c r="U41" s="343">
        <f>S41/'جمع درآمدها'!$J$5</f>
        <v>-2.8738795928079337E-4</v>
      </c>
      <c r="X41" s="257"/>
      <c r="Z41" s="256"/>
      <c r="AC41" s="280"/>
      <c r="AE41" s="253"/>
    </row>
    <row r="42" spans="1:31" s="258" customFormat="1" ht="42.75" x14ac:dyDescent="1.05">
      <c r="A42" s="267" t="s">
        <v>169</v>
      </c>
      <c r="B42" s="267"/>
      <c r="C42" s="341"/>
      <c r="D42" s="341"/>
      <c r="E42" s="341">
        <v>136498661</v>
      </c>
      <c r="F42" s="341"/>
      <c r="G42" s="341">
        <f>IFERROR(VLOOKUP(A42,'درآمد ناشی از فروش '!$A$9:$Q$39,9,0),0)</f>
        <v>0</v>
      </c>
      <c r="H42" s="341"/>
      <c r="I42" s="341">
        <f>C42+E42+G42</f>
        <v>136498661</v>
      </c>
      <c r="J42" s="346"/>
      <c r="K42" s="343">
        <f t="shared" si="0"/>
        <v>-1.1540930103759216E-3</v>
      </c>
      <c r="L42" s="346"/>
      <c r="M42" s="341">
        <f>IFERROR(_xlfn.XLOOKUP(A42,'درآمد سود سهام '!$A$9:$A$28,'درآمد سود سهام '!$S$9:$S$28),0)</f>
        <v>0</v>
      </c>
      <c r="N42" s="346"/>
      <c r="O42" s="341">
        <v>136498661</v>
      </c>
      <c r="P42" s="341"/>
      <c r="Q42" s="341">
        <f>IFERROR(VLOOKUP(A42,'درآمد ناشی از فروش '!$A$9:$Q$39,17,0),0)</f>
        <v>0</v>
      </c>
      <c r="R42" s="346"/>
      <c r="S42" s="341">
        <f t="shared" si="1"/>
        <v>136498661</v>
      </c>
      <c r="T42" s="346"/>
      <c r="U42" s="343">
        <f>S42/'جمع درآمدها'!$J$5</f>
        <v>1.8977676186996288E-4</v>
      </c>
      <c r="X42" s="257"/>
      <c r="Z42" s="256"/>
      <c r="AC42" s="280"/>
      <c r="AE42" s="253"/>
    </row>
    <row r="43" spans="1:31" s="50" customFormat="1" ht="43.5" thickBot="1" x14ac:dyDescent="1.1000000000000001">
      <c r="C43" s="347">
        <f>SUM(C10:C42)</f>
        <v>123374497843</v>
      </c>
      <c r="D43" s="347">
        <f>SUM(D10:D34)</f>
        <v>0</v>
      </c>
      <c r="E43" s="347">
        <f>SUM(E10:E42)</f>
        <v>-262710638394</v>
      </c>
      <c r="F43" s="347">
        <f>SUM(F10:F39)</f>
        <v>0</v>
      </c>
      <c r="G43" s="347">
        <f>SUM(G10:G42)</f>
        <v>48562493610</v>
      </c>
      <c r="H43" s="347">
        <f>SUM(H10:H34)</f>
        <v>0</v>
      </c>
      <c r="I43" s="347">
        <f>SUM(I10:I42)</f>
        <v>-90773646941</v>
      </c>
      <c r="J43" s="348">
        <f>SUM(J10:J34)</f>
        <v>0</v>
      </c>
      <c r="K43" s="349">
        <f>SUM(K10:K42)</f>
        <v>0.76748907786677689</v>
      </c>
      <c r="L43" s="348">
        <f>SUM(L10:L34)</f>
        <v>0</v>
      </c>
      <c r="M43" s="348">
        <f t="shared" ref="M43:R43" si="3">SUM(M10:M42)</f>
        <v>135061537859</v>
      </c>
      <c r="N43" s="348">
        <f t="shared" si="3"/>
        <v>0</v>
      </c>
      <c r="O43" s="348">
        <f>SUM(O10:O42)</f>
        <v>399690933458</v>
      </c>
      <c r="P43" s="348">
        <f t="shared" si="3"/>
        <v>0</v>
      </c>
      <c r="Q43" s="348">
        <f t="shared" si="3"/>
        <v>169837137820</v>
      </c>
      <c r="R43" s="348">
        <f t="shared" si="3"/>
        <v>0</v>
      </c>
      <c r="S43" s="348">
        <f>SUM(S10:S42)</f>
        <v>704589609137</v>
      </c>
      <c r="T43" s="342"/>
      <c r="U43" s="350">
        <f>SUM(U10:U42)</f>
        <v>0.97960473377275592</v>
      </c>
      <c r="X43"/>
      <c r="AE43" s="253"/>
    </row>
    <row r="44" spans="1:31" s="50" customFormat="1" ht="41.25" thickTop="1" x14ac:dyDescent="0.95">
      <c r="C44" s="178">
        <v>0</v>
      </c>
      <c r="D44" s="176"/>
      <c r="E44" s="176"/>
      <c r="F44" s="176"/>
      <c r="G44" s="176"/>
      <c r="H44" s="176"/>
      <c r="I44" s="176"/>
      <c r="X44"/>
      <c r="AE44" s="253"/>
    </row>
    <row r="45" spans="1:31" s="50" customFormat="1" ht="40.5" x14ac:dyDescent="0.95">
      <c r="C45" s="178"/>
      <c r="D45" s="176"/>
      <c r="E45" s="176"/>
      <c r="F45" s="176"/>
      <c r="G45" s="176"/>
      <c r="H45" s="176"/>
      <c r="I45" s="176"/>
      <c r="X45"/>
      <c r="AE45" s="253"/>
    </row>
    <row r="46" spans="1:31" s="50" customFormat="1" ht="36.75" x14ac:dyDescent="0.25">
      <c r="C46" s="178"/>
      <c r="D46" s="176"/>
      <c r="E46" s="176"/>
      <c r="F46" s="176"/>
      <c r="G46" s="176"/>
      <c r="H46" s="176"/>
      <c r="I46" s="176"/>
      <c r="X46"/>
    </row>
    <row r="47" spans="1:31" s="50" customFormat="1" ht="36.75" x14ac:dyDescent="0.25">
      <c r="C47" s="178"/>
      <c r="D47" s="176"/>
      <c r="E47" s="176"/>
      <c r="F47" s="176"/>
      <c r="G47" s="176"/>
      <c r="H47" s="176"/>
      <c r="I47" s="176"/>
      <c r="X47"/>
    </row>
    <row r="48" spans="1:31" s="50" customFormat="1" ht="36.75" x14ac:dyDescent="0.25">
      <c r="C48" s="178"/>
      <c r="D48" s="176"/>
      <c r="E48" s="188"/>
      <c r="F48" s="176"/>
      <c r="G48" s="176"/>
      <c r="H48" s="176"/>
      <c r="I48" s="176"/>
      <c r="X48"/>
    </row>
    <row r="49" spans="1:24" s="50" customFormat="1" ht="36.75" x14ac:dyDescent="0.25">
      <c r="C49" s="178"/>
      <c r="D49" s="176"/>
      <c r="E49" s="188"/>
      <c r="F49" s="176"/>
      <c r="G49" s="176"/>
      <c r="H49" s="176"/>
      <c r="I49" s="176"/>
      <c r="X49"/>
    </row>
    <row r="50" spans="1:24" s="50" customFormat="1" ht="36.75" x14ac:dyDescent="0.25">
      <c r="C50" s="178"/>
      <c r="D50" s="176"/>
      <c r="E50" s="176"/>
      <c r="F50" s="176"/>
      <c r="G50" s="176"/>
      <c r="H50" s="176"/>
      <c r="I50" s="176"/>
      <c r="X50"/>
    </row>
    <row r="51" spans="1:24" s="50" customFormat="1" ht="36.75" x14ac:dyDescent="0.25">
      <c r="C51" s="178"/>
      <c r="D51" s="176"/>
      <c r="E51" s="176"/>
      <c r="F51" s="176"/>
      <c r="G51" s="176"/>
      <c r="H51" s="176"/>
      <c r="I51" s="176"/>
      <c r="X51"/>
    </row>
    <row r="52" spans="1:24" s="50" customFormat="1" ht="36.75" x14ac:dyDescent="0.25">
      <c r="C52" s="178"/>
      <c r="D52" s="176"/>
      <c r="E52" s="176"/>
      <c r="F52" s="176"/>
      <c r="G52" s="176"/>
      <c r="H52" s="176"/>
      <c r="I52" s="176"/>
      <c r="X52"/>
    </row>
    <row r="53" spans="1:24" s="50" customFormat="1" ht="36.75" x14ac:dyDescent="0.25">
      <c r="C53" s="178"/>
      <c r="D53" s="176"/>
      <c r="E53" s="176"/>
      <c r="F53" s="176"/>
      <c r="G53" s="176"/>
      <c r="H53" s="176"/>
      <c r="I53" s="176"/>
      <c r="X53"/>
    </row>
    <row r="54" spans="1:24" s="50" customFormat="1" ht="42.75" x14ac:dyDescent="1.05">
      <c r="A54" s="121"/>
      <c r="C54" s="178"/>
      <c r="D54" s="176"/>
      <c r="E54" s="176"/>
      <c r="F54" s="176"/>
      <c r="G54" s="176"/>
      <c r="H54" s="176"/>
      <c r="I54" s="176"/>
      <c r="X54"/>
    </row>
    <row r="55" spans="1:24" s="50" customFormat="1" ht="36.75" x14ac:dyDescent="0.65">
      <c r="C55" s="178"/>
      <c r="D55" s="74"/>
      <c r="E55" s="74"/>
      <c r="F55" s="74"/>
      <c r="G55" s="74"/>
      <c r="H55" s="74"/>
      <c r="I55" s="74"/>
      <c r="J55" s="21"/>
      <c r="K55" s="46"/>
      <c r="L55" s="21"/>
      <c r="M55" s="21"/>
      <c r="N55" s="21"/>
      <c r="O55" s="21"/>
      <c r="P55" s="21"/>
      <c r="Q55" s="21"/>
      <c r="R55" s="21"/>
      <c r="S55" s="21"/>
      <c r="T55" s="21"/>
      <c r="U55" s="46"/>
      <c r="X55"/>
    </row>
    <row r="56" spans="1:24" s="50" customFormat="1" ht="36.75" x14ac:dyDescent="0.65">
      <c r="C56" s="178"/>
      <c r="D56" s="74"/>
      <c r="E56" s="74"/>
      <c r="F56" s="74"/>
      <c r="G56" s="74"/>
      <c r="H56" s="74"/>
      <c r="I56" s="74"/>
      <c r="J56" s="21"/>
      <c r="K56" s="46"/>
      <c r="L56" s="21"/>
      <c r="M56" s="21"/>
      <c r="N56" s="21"/>
      <c r="O56" s="21"/>
      <c r="P56" s="21"/>
      <c r="Q56" s="21"/>
      <c r="R56" s="21"/>
      <c r="S56" s="21"/>
      <c r="T56" s="21"/>
      <c r="U56" s="46"/>
      <c r="X56"/>
    </row>
    <row r="57" spans="1:24" s="50" customFormat="1" ht="42.75" x14ac:dyDescent="1.05">
      <c r="A57" s="121"/>
      <c r="C57" s="178"/>
      <c r="D57" s="74"/>
      <c r="E57" s="74"/>
      <c r="F57" s="74"/>
      <c r="G57" s="74"/>
      <c r="H57" s="74"/>
      <c r="I57" s="74"/>
      <c r="J57" s="21"/>
      <c r="K57" s="46"/>
      <c r="L57" s="21"/>
      <c r="M57" s="21"/>
      <c r="N57" s="21"/>
      <c r="O57" s="21"/>
      <c r="P57" s="21"/>
      <c r="Q57" s="21"/>
      <c r="R57" s="21"/>
      <c r="S57" s="21"/>
      <c r="T57" s="21"/>
      <c r="U57" s="46"/>
      <c r="X57"/>
    </row>
    <row r="58" spans="1:24" s="50" customFormat="1" ht="36.75" x14ac:dyDescent="0.65">
      <c r="C58" s="178"/>
      <c r="D58" s="74"/>
      <c r="E58" s="74"/>
      <c r="F58" s="74"/>
      <c r="G58" s="74"/>
      <c r="H58" s="74"/>
      <c r="I58" s="74"/>
      <c r="J58" s="21"/>
      <c r="K58" s="46"/>
      <c r="L58" s="21"/>
      <c r="M58" s="21"/>
      <c r="N58" s="21"/>
      <c r="O58" s="21"/>
      <c r="P58" s="21"/>
      <c r="Q58" s="21"/>
      <c r="R58" s="21"/>
      <c r="S58" s="21"/>
      <c r="T58" s="21"/>
      <c r="U58" s="46"/>
      <c r="X58"/>
    </row>
    <row r="59" spans="1:24" s="50" customFormat="1" ht="36.75" x14ac:dyDescent="0.65">
      <c r="C59" s="178"/>
      <c r="D59" s="74"/>
      <c r="E59" s="74"/>
      <c r="F59" s="74"/>
      <c r="G59" s="74"/>
      <c r="H59" s="74"/>
      <c r="I59" s="74"/>
      <c r="J59" s="21"/>
      <c r="K59" s="46"/>
      <c r="L59" s="21"/>
      <c r="M59" s="21"/>
      <c r="N59" s="21"/>
      <c r="O59" s="21"/>
      <c r="P59" s="21"/>
      <c r="Q59" s="21"/>
      <c r="R59" s="21"/>
      <c r="S59" s="21"/>
      <c r="T59" s="21"/>
      <c r="U59" s="46"/>
      <c r="X59"/>
    </row>
    <row r="60" spans="1:24" s="50" customFormat="1" ht="36.75" x14ac:dyDescent="0.65">
      <c r="C60" s="178"/>
      <c r="D60" s="74"/>
      <c r="E60" s="74"/>
      <c r="F60" s="74"/>
      <c r="G60" s="74"/>
      <c r="H60" s="74"/>
      <c r="I60" s="74"/>
      <c r="J60" s="21"/>
      <c r="K60" s="46"/>
      <c r="L60" s="21"/>
      <c r="M60" s="21"/>
      <c r="N60" s="21"/>
      <c r="O60" s="21"/>
      <c r="P60" s="21"/>
      <c r="Q60" s="21"/>
      <c r="R60" s="21"/>
      <c r="S60" s="21"/>
      <c r="T60" s="21"/>
      <c r="U60" s="46"/>
    </row>
    <row r="61" spans="1:24" ht="36.75" x14ac:dyDescent="0.65">
      <c r="A61" s="50"/>
      <c r="C61" s="178"/>
    </row>
    <row r="62" spans="1:24" x14ac:dyDescent="0.65">
      <c r="C62" s="178"/>
    </row>
    <row r="63" spans="1:24" x14ac:dyDescent="0.65">
      <c r="C63" s="178"/>
    </row>
    <row r="64" spans="1:24" x14ac:dyDescent="0.65">
      <c r="C64" s="178"/>
    </row>
    <row r="65" spans="3:3" x14ac:dyDescent="0.65">
      <c r="C65" s="178"/>
    </row>
    <row r="66" spans="3:3" x14ac:dyDescent="0.65">
      <c r="C66" s="178"/>
    </row>
    <row r="67" spans="3:3" x14ac:dyDescent="0.65">
      <c r="C67" s="178"/>
    </row>
    <row r="68" spans="3:3" x14ac:dyDescent="0.65">
      <c r="C68" s="178"/>
    </row>
    <row r="69" spans="3:3" x14ac:dyDescent="0.65">
      <c r="C69" s="178"/>
    </row>
    <row r="70" spans="3:3" x14ac:dyDescent="0.65">
      <c r="C70" s="178"/>
    </row>
    <row r="71" spans="3:3" x14ac:dyDescent="0.65">
      <c r="C71" s="179"/>
    </row>
  </sheetData>
  <sortState xmlns:xlrd2="http://schemas.microsoft.com/office/spreadsheetml/2017/richdata2" ref="X16:X59">
    <sortCondition descending="1" ref="X16:X59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308" t="s">
        <v>51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</row>
    <row r="3" spans="1:18" ht="30" x14ac:dyDescent="0.65">
      <c r="A3" s="308" t="str">
        <f>'سرمایه‌گذاری در سهام '!A3:U3</f>
        <v>صورت وضعیت درآمدها</v>
      </c>
      <c r="B3" s="308"/>
      <c r="C3" s="308" t="s">
        <v>18</v>
      </c>
      <c r="D3" s="308" t="s">
        <v>18</v>
      </c>
      <c r="E3" s="308" t="s">
        <v>18</v>
      </c>
      <c r="F3" s="308" t="s">
        <v>18</v>
      </c>
      <c r="G3" s="308" t="s">
        <v>18</v>
      </c>
      <c r="H3" s="308"/>
      <c r="I3" s="308"/>
      <c r="J3" s="308"/>
      <c r="K3" s="308"/>
      <c r="L3" s="308"/>
      <c r="M3" s="308"/>
      <c r="N3" s="308"/>
      <c r="O3" s="308"/>
      <c r="P3" s="308"/>
      <c r="Q3" s="308"/>
    </row>
    <row r="4" spans="1:18" ht="30" x14ac:dyDescent="0.65">
      <c r="A4" s="308" t="str">
        <f>'سرمایه‌گذاری در سهام '!A4:U4</f>
        <v>برای ماه منتهی به 1404/03/31</v>
      </c>
      <c r="B4" s="308"/>
      <c r="C4" s="308">
        <f>'سرمایه‌گذاری در سهام '!A4:U4</f>
        <v>0</v>
      </c>
      <c r="D4" s="308" t="s">
        <v>46</v>
      </c>
      <c r="E4" s="308" t="s">
        <v>46</v>
      </c>
      <c r="F4" s="308" t="s">
        <v>46</v>
      </c>
      <c r="G4" s="308" t="s">
        <v>46</v>
      </c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309" t="s">
        <v>62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308" t="s">
        <v>22</v>
      </c>
      <c r="C8" s="308" t="str">
        <f>'درآمد ناشی از فروش '!C7</f>
        <v>طی خرداد ماه</v>
      </c>
      <c r="D8" s="308" t="s">
        <v>20</v>
      </c>
      <c r="E8" s="308" t="s">
        <v>20</v>
      </c>
      <c r="F8" s="308" t="s">
        <v>20</v>
      </c>
      <c r="G8" s="308" t="s">
        <v>20</v>
      </c>
      <c r="H8" s="308" t="s">
        <v>20</v>
      </c>
      <c r="I8" s="308" t="s">
        <v>20</v>
      </c>
      <c r="K8" s="308" t="str">
        <f>'درآمد ناشی از فروش '!K7</f>
        <v>از ابتدای سال مالی تا پایان خرداد ماه</v>
      </c>
      <c r="L8" s="308" t="s">
        <v>21</v>
      </c>
      <c r="M8" s="308" t="s">
        <v>21</v>
      </c>
      <c r="N8" s="308" t="s">
        <v>21</v>
      </c>
      <c r="O8" s="308" t="s">
        <v>21</v>
      </c>
      <c r="P8" s="308" t="s">
        <v>21</v>
      </c>
      <c r="Q8" s="308" t="s">
        <v>21</v>
      </c>
    </row>
    <row r="9" spans="1:18" ht="72.75" customHeight="1" thickBot="1" x14ac:dyDescent="0.7">
      <c r="A9" s="308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2"/>
  <sheetViews>
    <sheetView rightToLeft="1" view="pageBreakPreview" zoomScale="85" zoomScaleNormal="100" zoomScaleSheetLayoutView="85" workbookViewId="0">
      <selection activeCell="C16" sqref="C16"/>
    </sheetView>
  </sheetViews>
  <sheetFormatPr defaultColWidth="9.140625" defaultRowHeight="22.5" x14ac:dyDescent="0.55000000000000004"/>
  <cols>
    <col min="1" max="1" width="26.140625" style="102" bestFit="1" customWidth="1"/>
    <col min="2" max="2" width="1" style="102" customWidth="1"/>
    <col min="3" max="3" width="32.5703125" style="102" bestFit="1" customWidth="1"/>
    <col min="4" max="4" width="1" style="102" customWidth="1"/>
    <col min="5" max="5" width="15.42578125" style="104" bestFit="1" customWidth="1"/>
    <col min="6" max="6" width="1" style="102" customWidth="1"/>
    <col min="7" max="7" width="32.5703125" style="102" bestFit="1" customWidth="1"/>
    <col min="8" max="8" width="1" style="102" customWidth="1"/>
    <col min="9" max="9" width="13.5703125" style="104" bestFit="1" customWidth="1"/>
    <col min="10" max="10" width="1" style="102" customWidth="1"/>
    <col min="11" max="11" width="9.140625" style="102" customWidth="1"/>
    <col min="12" max="12" width="12.28515625" style="102" bestFit="1" customWidth="1"/>
    <col min="13" max="13" width="9.140625" style="102"/>
    <col min="14" max="14" width="16" style="102" customWidth="1"/>
    <col min="15" max="16384" width="9.140625" style="102"/>
  </cols>
  <sheetData>
    <row r="2" spans="1:15" ht="24" x14ac:dyDescent="0.55000000000000004">
      <c r="A2" s="310" t="s">
        <v>51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5" ht="24" x14ac:dyDescent="0.55000000000000004">
      <c r="A3" s="310" t="str">
        <f>'سرمایه‌گذاری در اوراق بهادار '!A3:Q3</f>
        <v>صورت وضعیت درآمدها</v>
      </c>
      <c r="B3" s="310" t="s">
        <v>18</v>
      </c>
      <c r="C3" s="310" t="s">
        <v>18</v>
      </c>
      <c r="D3" s="310" t="s">
        <v>18</v>
      </c>
      <c r="E3" s="310"/>
      <c r="F3" s="310"/>
      <c r="G3" s="310"/>
      <c r="H3" s="310"/>
      <c r="I3" s="310"/>
      <c r="J3" s="310"/>
      <c r="K3" s="310"/>
    </row>
    <row r="4" spans="1:15" ht="26.25" x14ac:dyDescent="0.6">
      <c r="A4" s="298" t="str">
        <f>'سرمایه‌گذاری در اوراق بهادار '!A4:Q4</f>
        <v>برای ماه منتهی به 1404/03/31</v>
      </c>
      <c r="B4" s="298" t="s">
        <v>70</v>
      </c>
      <c r="C4" s="298" t="s">
        <v>0</v>
      </c>
      <c r="D4" s="298" t="s">
        <v>0</v>
      </c>
      <c r="E4" s="298"/>
      <c r="F4" s="298"/>
      <c r="G4" s="298"/>
      <c r="H4" s="298"/>
      <c r="I4" s="298"/>
      <c r="J4" s="298"/>
      <c r="K4" s="298"/>
      <c r="L4" s="23"/>
    </row>
    <row r="5" spans="1:15" ht="24" x14ac:dyDescent="0.55000000000000004">
      <c r="B5" s="103"/>
      <c r="C5" s="103"/>
      <c r="D5" s="103"/>
      <c r="E5" s="103"/>
      <c r="F5" s="103"/>
      <c r="G5" s="103"/>
    </row>
    <row r="6" spans="1:15" ht="28.5" x14ac:dyDescent="0.55000000000000004">
      <c r="A6" s="302" t="s">
        <v>61</v>
      </c>
      <c r="B6" s="302"/>
      <c r="C6" s="302"/>
      <c r="D6" s="302"/>
      <c r="E6" s="302"/>
      <c r="F6" s="302"/>
      <c r="G6" s="302"/>
      <c r="H6" s="302"/>
      <c r="I6" s="302"/>
      <c r="J6" s="302"/>
    </row>
    <row r="7" spans="1:15" ht="28.5" x14ac:dyDescent="0.55000000000000004">
      <c r="A7" s="70"/>
      <c r="B7" s="70"/>
      <c r="C7" s="70"/>
      <c r="D7" s="70"/>
      <c r="E7" s="105"/>
      <c r="F7" s="70"/>
      <c r="G7" s="70"/>
      <c r="H7" s="70"/>
      <c r="I7" s="105"/>
      <c r="J7" s="70"/>
    </row>
    <row r="8" spans="1:15" ht="24.75" thickBot="1" x14ac:dyDescent="0.6">
      <c r="A8" s="311" t="s">
        <v>41</v>
      </c>
      <c r="B8" s="311" t="s">
        <v>41</v>
      </c>
      <c r="C8" s="311" t="str">
        <f>'درآمد ناشی از فروش '!C7</f>
        <v>طی خرداد ماه</v>
      </c>
      <c r="D8" s="311" t="s">
        <v>20</v>
      </c>
      <c r="E8" s="311" t="s">
        <v>20</v>
      </c>
      <c r="G8" s="311" t="str">
        <f>'درآمد ناشی از فروش '!K7</f>
        <v>از ابتدای سال مالی تا پایان خرداد ماه</v>
      </c>
      <c r="H8" s="311" t="s">
        <v>21</v>
      </c>
      <c r="I8" s="311" t="s">
        <v>21</v>
      </c>
    </row>
    <row r="9" spans="1:15" ht="32.25" thickBot="1" x14ac:dyDescent="0.6">
      <c r="A9" s="106" t="s">
        <v>42</v>
      </c>
      <c r="C9" s="106" t="s">
        <v>43</v>
      </c>
      <c r="E9" s="107" t="s">
        <v>44</v>
      </c>
      <c r="G9" s="106" t="s">
        <v>43</v>
      </c>
      <c r="I9" s="107" t="s">
        <v>44</v>
      </c>
      <c r="L9" s="120"/>
      <c r="M9" s="120"/>
      <c r="N9" s="120"/>
      <c r="O9" s="120"/>
    </row>
    <row r="10" spans="1:15" ht="24.75" x14ac:dyDescent="0.6">
      <c r="A10" s="69" t="s">
        <v>49</v>
      </c>
      <c r="B10" s="69"/>
      <c r="C10" s="337">
        <v>125837106</v>
      </c>
      <c r="D10" s="268"/>
      <c r="E10" s="109">
        <f t="shared" ref="E10:E15" si="0">C10/$C$16</f>
        <v>0.99531554217561125</v>
      </c>
      <c r="F10" s="268"/>
      <c r="G10" s="334">
        <v>199914586</v>
      </c>
      <c r="H10" s="108"/>
      <c r="I10" s="109">
        <f>G10/$G$16</f>
        <v>0.99147450182326491</v>
      </c>
      <c r="K10" s="110"/>
      <c r="L10" s="120"/>
      <c r="M10" s="120"/>
      <c r="N10" s="120"/>
      <c r="O10" s="120"/>
    </row>
    <row r="11" spans="1:15" ht="24.75" x14ac:dyDescent="0.6">
      <c r="A11" s="69" t="s">
        <v>75</v>
      </c>
      <c r="B11" s="69"/>
      <c r="C11" s="337">
        <v>535998</v>
      </c>
      <c r="D11" s="268"/>
      <c r="E11" s="109">
        <f t="shared" si="0"/>
        <v>4.2395057939034553E-3</v>
      </c>
      <c r="F11" s="268"/>
      <c r="G11" s="337">
        <v>1588783</v>
      </c>
      <c r="H11" s="108"/>
      <c r="I11" s="109">
        <f t="shared" ref="I11:I15" si="1">G11/$G$16</f>
        <v>7.8795542884013102E-3</v>
      </c>
      <c r="K11" s="110"/>
      <c r="L11" s="120"/>
      <c r="M11" s="120"/>
      <c r="N11" s="120"/>
      <c r="O11" s="120"/>
    </row>
    <row r="12" spans="1:15" ht="24.75" x14ac:dyDescent="0.6">
      <c r="A12" s="69" t="s">
        <v>82</v>
      </c>
      <c r="B12" s="69"/>
      <c r="C12" s="337">
        <v>2235</v>
      </c>
      <c r="D12" s="268"/>
      <c r="E12" s="109">
        <f t="shared" si="0"/>
        <v>1.7677855979638401E-5</v>
      </c>
      <c r="F12" s="268"/>
      <c r="G12" s="337">
        <v>8669</v>
      </c>
      <c r="H12" s="108"/>
      <c r="I12" s="109">
        <f t="shared" si="1"/>
        <v>4.2993823653797245E-5</v>
      </c>
      <c r="K12" s="110"/>
      <c r="L12" s="120"/>
      <c r="M12" s="120"/>
      <c r="N12" s="120"/>
      <c r="O12" s="120"/>
    </row>
    <row r="13" spans="1:15" ht="24.75" x14ac:dyDescent="0.6">
      <c r="A13" s="69" t="s">
        <v>83</v>
      </c>
      <c r="B13" s="69"/>
      <c r="C13" s="337">
        <v>0</v>
      </c>
      <c r="D13" s="268"/>
      <c r="E13" s="109">
        <f t="shared" si="0"/>
        <v>0</v>
      </c>
      <c r="F13" s="268"/>
      <c r="G13" s="337">
        <v>4792</v>
      </c>
      <c r="H13" s="108"/>
      <c r="I13" s="109">
        <f t="shared" si="1"/>
        <v>2.3765878757526405E-5</v>
      </c>
      <c r="K13" s="110"/>
      <c r="L13" s="120"/>
      <c r="M13" s="120"/>
      <c r="N13" s="120"/>
      <c r="O13" s="120"/>
    </row>
    <row r="14" spans="1:15" ht="24.75" x14ac:dyDescent="0.6">
      <c r="A14" s="69" t="s">
        <v>101</v>
      </c>
      <c r="B14" s="69"/>
      <c r="C14" s="337">
        <v>11214</v>
      </c>
      <c r="D14" s="268"/>
      <c r="E14" s="109">
        <f t="shared" si="0"/>
        <v>8.8697752552870262E-5</v>
      </c>
      <c r="F14" s="268"/>
      <c r="G14" s="338">
        <v>31171</v>
      </c>
      <c r="H14" s="108"/>
      <c r="I14" s="109">
        <f t="shared" si="1"/>
        <v>1.5459228020677288E-4</v>
      </c>
      <c r="K14" s="110"/>
      <c r="L14" s="120"/>
      <c r="M14" s="120"/>
      <c r="N14" s="120"/>
      <c r="O14" s="120"/>
    </row>
    <row r="15" spans="1:15" ht="24.75" x14ac:dyDescent="0.6">
      <c r="A15" s="69" t="s">
        <v>158</v>
      </c>
      <c r="B15" s="69"/>
      <c r="C15" s="337">
        <v>42806</v>
      </c>
      <c r="D15" s="268"/>
      <c r="E15" s="109">
        <f t="shared" si="0"/>
        <v>3.385764219527523E-4</v>
      </c>
      <c r="F15" s="268"/>
      <c r="G15" s="339">
        <v>85612</v>
      </c>
      <c r="H15" s="108"/>
      <c r="I15" s="109">
        <f t="shared" si="1"/>
        <v>4.2459190571564077E-4</v>
      </c>
      <c r="K15" s="110"/>
      <c r="L15" s="120"/>
      <c r="M15" s="120"/>
      <c r="N15" s="120"/>
      <c r="O15" s="120"/>
    </row>
    <row r="16" spans="1:15" s="23" customFormat="1" ht="36.75" customHeight="1" thickBot="1" x14ac:dyDescent="0.65">
      <c r="C16" s="233">
        <f>SUM(C10:C15)</f>
        <v>126429359</v>
      </c>
      <c r="D16" s="108">
        <f>SUM(D10:D12)</f>
        <v>0</v>
      </c>
      <c r="E16" s="111">
        <f>SUM(E10:E15)</f>
        <v>0.99999999999999989</v>
      </c>
      <c r="F16" s="108">
        <f t="shared" ref="F16:J16" si="2">SUM(F10:F12)</f>
        <v>0</v>
      </c>
      <c r="G16" s="233">
        <f>SUM(G10:G15)</f>
        <v>201633613</v>
      </c>
      <c r="H16" s="108">
        <f t="shared" si="2"/>
        <v>0</v>
      </c>
      <c r="I16" s="111">
        <f>SUM(I10:I15)</f>
        <v>0.99999999999999989</v>
      </c>
      <c r="J16" s="23">
        <f t="shared" si="2"/>
        <v>0</v>
      </c>
      <c r="K16" s="68"/>
      <c r="L16" s="120"/>
      <c r="M16" s="120"/>
      <c r="N16" s="120"/>
      <c r="O16" s="120"/>
    </row>
    <row r="17" spans="3:11" ht="23.25" thickTop="1" x14ac:dyDescent="0.55000000000000004">
      <c r="C17" s="112"/>
      <c r="E17" s="102"/>
      <c r="G17" s="112"/>
      <c r="I17" s="102"/>
    </row>
    <row r="18" spans="3:11" x14ac:dyDescent="0.55000000000000004">
      <c r="E18" s="102"/>
      <c r="I18" s="102"/>
    </row>
    <row r="19" spans="3:11" x14ac:dyDescent="0.55000000000000004">
      <c r="E19" s="102"/>
      <c r="I19" s="102"/>
    </row>
    <row r="20" spans="3:11" x14ac:dyDescent="0.55000000000000004">
      <c r="E20" s="102"/>
      <c r="I20" s="102"/>
    </row>
    <row r="21" spans="3:11" x14ac:dyDescent="0.55000000000000004">
      <c r="E21" s="102"/>
      <c r="I21" s="102"/>
    </row>
    <row r="22" spans="3:11" x14ac:dyDescent="0.55000000000000004">
      <c r="E22" s="102"/>
      <c r="I22" s="102"/>
    </row>
    <row r="23" spans="3:11" x14ac:dyDescent="0.55000000000000004">
      <c r="E23" s="102"/>
      <c r="I23" s="102"/>
    </row>
    <row r="24" spans="3:11" x14ac:dyDescent="0.55000000000000004">
      <c r="E24" s="102"/>
      <c r="I24" s="102"/>
    </row>
    <row r="25" spans="3:11" ht="24.75" x14ac:dyDescent="0.6">
      <c r="C25" s="143"/>
      <c r="G25" s="143"/>
      <c r="K25" s="113"/>
    </row>
    <row r="26" spans="3:11" ht="24.75" x14ac:dyDescent="0.6">
      <c r="C26" s="143"/>
      <c r="G26" s="143"/>
      <c r="K26" s="113"/>
    </row>
    <row r="27" spans="3:11" ht="24.75" x14ac:dyDescent="0.6">
      <c r="C27" s="143"/>
      <c r="G27" s="143"/>
      <c r="K27" s="113"/>
    </row>
    <row r="28" spans="3:11" ht="24.75" x14ac:dyDescent="0.6">
      <c r="C28" s="143"/>
      <c r="K28" s="113"/>
    </row>
    <row r="29" spans="3:11" x14ac:dyDescent="0.55000000000000004">
      <c r="C29" s="110"/>
      <c r="G29" s="110"/>
      <c r="K29" s="113"/>
    </row>
    <row r="30" spans="3:11" x14ac:dyDescent="0.55000000000000004">
      <c r="C30" s="112"/>
      <c r="G30" s="112"/>
      <c r="K30" s="113"/>
    </row>
    <row r="31" spans="3:11" x14ac:dyDescent="0.55000000000000004">
      <c r="K31" s="113"/>
    </row>
    <row r="32" spans="3:11" x14ac:dyDescent="0.55000000000000004">
      <c r="K32" s="113"/>
    </row>
    <row r="33" spans="11:11" x14ac:dyDescent="0.55000000000000004">
      <c r="K33" s="113"/>
    </row>
    <row r="34" spans="11:11" x14ac:dyDescent="0.55000000000000004">
      <c r="K34" s="113"/>
    </row>
    <row r="35" spans="11:11" x14ac:dyDescent="0.55000000000000004">
      <c r="K35" s="113"/>
    </row>
    <row r="36" spans="11:11" x14ac:dyDescent="0.55000000000000004">
      <c r="K36" s="113"/>
    </row>
    <row r="37" spans="11:11" x14ac:dyDescent="0.55000000000000004">
      <c r="K37" s="113"/>
    </row>
    <row r="38" spans="11:11" x14ac:dyDescent="0.55000000000000004">
      <c r="K38" s="113"/>
    </row>
    <row r="39" spans="11:11" x14ac:dyDescent="0.55000000000000004">
      <c r="K39" s="113"/>
    </row>
    <row r="40" spans="11:11" x14ac:dyDescent="0.55000000000000004">
      <c r="K40" s="113"/>
    </row>
    <row r="41" spans="11:11" x14ac:dyDescent="0.55000000000000004">
      <c r="K41" s="113"/>
    </row>
    <row r="42" spans="11:11" x14ac:dyDescent="0.55000000000000004">
      <c r="K42" s="113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C10" sqref="C10:E11"/>
    </sheetView>
  </sheetViews>
  <sheetFormatPr defaultColWidth="12.140625" defaultRowHeight="22.5" x14ac:dyDescent="0.55000000000000004"/>
  <cols>
    <col min="1" max="1" width="42.42578125" style="102" bestFit="1" customWidth="1"/>
    <col min="2" max="2" width="0.5703125" style="102" customWidth="1"/>
    <col min="3" max="3" width="23.42578125" style="102" bestFit="1" customWidth="1"/>
    <col min="4" max="4" width="0.7109375" style="102" customWidth="1"/>
    <col min="5" max="5" width="43.7109375" style="102" customWidth="1"/>
    <col min="6" max="6" width="16" style="102" bestFit="1" customWidth="1"/>
    <col min="7" max="7" width="16.85546875" style="102" bestFit="1" customWidth="1"/>
    <col min="8" max="8" width="18" style="242" bestFit="1" customWidth="1"/>
    <col min="9" max="16384" width="12.140625" style="102"/>
  </cols>
  <sheetData>
    <row r="2" spans="1:13" ht="24" x14ac:dyDescent="0.55000000000000004">
      <c r="A2" s="310" t="s">
        <v>51</v>
      </c>
      <c r="B2" s="310"/>
      <c r="C2" s="310"/>
      <c r="D2" s="310"/>
      <c r="E2" s="310"/>
    </row>
    <row r="3" spans="1:13" ht="24" x14ac:dyDescent="0.55000000000000004">
      <c r="A3" s="310" t="s">
        <v>18</v>
      </c>
      <c r="B3" s="310" t="s">
        <v>18</v>
      </c>
      <c r="C3" s="310" t="s">
        <v>18</v>
      </c>
      <c r="D3" s="310" t="s">
        <v>18</v>
      </c>
      <c r="E3" s="310"/>
    </row>
    <row r="4" spans="1:13" ht="24" x14ac:dyDescent="0.55000000000000004">
      <c r="A4" s="310" t="str">
        <f>'درآمد سپرده بانکی '!A4:K4</f>
        <v>برای ماه منتهی به 1404/03/31</v>
      </c>
      <c r="B4" s="310" t="s">
        <v>0</v>
      </c>
      <c r="C4" s="310" t="s">
        <v>0</v>
      </c>
      <c r="D4" s="310" t="s">
        <v>0</v>
      </c>
      <c r="E4" s="310"/>
    </row>
    <row r="5" spans="1:13" ht="24" x14ac:dyDescent="0.55000000000000004">
      <c r="A5" s="103"/>
      <c r="B5" s="103"/>
      <c r="C5" s="103"/>
      <c r="D5" s="103"/>
      <c r="E5" s="103"/>
    </row>
    <row r="6" spans="1:13" ht="28.5" x14ac:dyDescent="0.55000000000000004">
      <c r="A6" s="302" t="s">
        <v>63</v>
      </c>
      <c r="B6" s="302"/>
      <c r="C6" s="302"/>
      <c r="D6" s="302"/>
      <c r="E6" s="302"/>
    </row>
    <row r="7" spans="1:13" ht="28.5" x14ac:dyDescent="0.55000000000000004">
      <c r="A7" s="70"/>
      <c r="B7" s="70"/>
      <c r="C7" s="70"/>
      <c r="D7" s="70"/>
      <c r="E7" s="70"/>
    </row>
    <row r="8" spans="1:13" ht="24.75" thickBot="1" x14ac:dyDescent="0.6">
      <c r="A8" s="310" t="s">
        <v>45</v>
      </c>
      <c r="C8" s="204" t="str">
        <f>'درآمد ناشی از فروش '!C7</f>
        <v>طی خرداد ماه</v>
      </c>
      <c r="E8" s="205" t="str">
        <f>'درآمد ناشی از فروش '!K7</f>
        <v>از ابتدای سال مالی تا پایان خرداد ماه</v>
      </c>
      <c r="G8" s="67"/>
    </row>
    <row r="9" spans="1:13" ht="24.75" thickBot="1" x14ac:dyDescent="0.6">
      <c r="A9" s="311" t="s">
        <v>45</v>
      </c>
      <c r="C9" s="204" t="s">
        <v>15</v>
      </c>
      <c r="E9" s="204" t="s">
        <v>15</v>
      </c>
    </row>
    <row r="10" spans="1:13" ht="24" x14ac:dyDescent="0.6">
      <c r="A10" s="114" t="s">
        <v>50</v>
      </c>
      <c r="C10" s="332">
        <v>397597824</v>
      </c>
      <c r="D10" s="333"/>
      <c r="E10" s="334">
        <v>2187466214</v>
      </c>
      <c r="F10" s="110"/>
      <c r="G10" s="110"/>
      <c r="I10" s="110"/>
    </row>
    <row r="11" spans="1:13" ht="24" x14ac:dyDescent="0.6">
      <c r="A11" s="114" t="s">
        <v>74</v>
      </c>
      <c r="C11" s="335">
        <v>0</v>
      </c>
      <c r="D11" s="333"/>
      <c r="E11" s="336">
        <v>549803512</v>
      </c>
      <c r="F11" s="110"/>
      <c r="G11" s="110"/>
      <c r="I11" s="110"/>
    </row>
    <row r="12" spans="1:13" ht="27" thickBot="1" x14ac:dyDescent="0.7">
      <c r="A12" s="114" t="s">
        <v>26</v>
      </c>
      <c r="C12" s="234">
        <f>SUM(C10:C11)</f>
        <v>397597824</v>
      </c>
      <c r="D12" s="23"/>
      <c r="E12" s="235">
        <f>SUM(E10:E11)</f>
        <v>2737269726</v>
      </c>
    </row>
    <row r="13" spans="1:13" ht="23.25" thickTop="1" x14ac:dyDescent="0.55000000000000004">
      <c r="M13" s="113"/>
    </row>
    <row r="14" spans="1:13" x14ac:dyDescent="0.55000000000000004">
      <c r="A14" s="146"/>
      <c r="B14"/>
      <c r="C14"/>
      <c r="E14" s="110"/>
    </row>
    <row r="15" spans="1:13" x14ac:dyDescent="0.55000000000000004">
      <c r="A15" s="146"/>
      <c r="B15"/>
      <c r="C15"/>
      <c r="E15" s="112"/>
    </row>
    <row r="16" spans="1:13" x14ac:dyDescent="0.55000000000000004">
      <c r="A16"/>
      <c r="B16"/>
      <c r="C16"/>
    </row>
    <row r="17" spans="1:13" x14ac:dyDescent="0.55000000000000004">
      <c r="A17"/>
      <c r="B17"/>
      <c r="C17"/>
    </row>
    <row r="18" spans="1:13" x14ac:dyDescent="0.55000000000000004">
      <c r="A18"/>
      <c r="B18"/>
      <c r="C18"/>
    </row>
    <row r="19" spans="1:13" x14ac:dyDescent="0.55000000000000004">
      <c r="A19"/>
      <c r="B19"/>
      <c r="C19"/>
    </row>
    <row r="20" spans="1:13" x14ac:dyDescent="0.55000000000000004">
      <c r="A20"/>
      <c r="B20"/>
      <c r="C20" s="146"/>
      <c r="D20"/>
      <c r="E20" s="146"/>
      <c r="F20"/>
      <c r="G20"/>
      <c r="H20" s="240"/>
      <c r="M20" s="113"/>
    </row>
    <row r="21" spans="1:13" x14ac:dyDescent="0.55000000000000004">
      <c r="A21"/>
      <c r="B21"/>
      <c r="C21" s="148"/>
      <c r="D21"/>
      <c r="E21" s="148"/>
      <c r="F21"/>
      <c r="G21"/>
      <c r="H21" s="240"/>
      <c r="M21" s="113"/>
    </row>
    <row r="22" spans="1:13" x14ac:dyDescent="0.55000000000000004">
      <c r="A22"/>
      <c r="B22"/>
      <c r="C22"/>
      <c r="D22"/>
      <c r="E22"/>
      <c r="F22"/>
      <c r="G22"/>
      <c r="H22" s="240"/>
      <c r="M22" s="113"/>
    </row>
    <row r="23" spans="1:13" x14ac:dyDescent="0.55000000000000004">
      <c r="A23"/>
      <c r="B23"/>
      <c r="C23"/>
      <c r="D23"/>
      <c r="E23"/>
      <c r="F23"/>
      <c r="G23"/>
      <c r="H23" s="240"/>
      <c r="M23" s="113"/>
    </row>
    <row r="24" spans="1:13" x14ac:dyDescent="0.55000000000000004">
      <c r="A24"/>
      <c r="B24"/>
      <c r="C24"/>
      <c r="D24"/>
      <c r="E24"/>
      <c r="F24"/>
      <c r="G24"/>
      <c r="H24" s="240"/>
      <c r="M24" s="113"/>
    </row>
    <row r="25" spans="1:13" x14ac:dyDescent="0.55000000000000004">
      <c r="A25"/>
      <c r="B25"/>
      <c r="C25"/>
      <c r="D25"/>
      <c r="E25"/>
      <c r="F25"/>
      <c r="G25"/>
      <c r="H25" s="240"/>
      <c r="M25" s="113"/>
    </row>
    <row r="26" spans="1:13" x14ac:dyDescent="0.55000000000000004">
      <c r="A26"/>
      <c r="B26"/>
      <c r="C26"/>
      <c r="D26"/>
      <c r="E26"/>
      <c r="F26"/>
      <c r="G26"/>
      <c r="H26" s="240"/>
      <c r="M26" s="113"/>
    </row>
    <row r="27" spans="1:13" x14ac:dyDescent="0.55000000000000004">
      <c r="A27"/>
      <c r="B27"/>
      <c r="C27"/>
      <c r="D27"/>
      <c r="E27"/>
      <c r="F27"/>
      <c r="G27"/>
      <c r="H27" s="240"/>
      <c r="M27" s="113"/>
    </row>
    <row r="28" spans="1:13" x14ac:dyDescent="0.55000000000000004">
      <c r="A28"/>
      <c r="B28"/>
      <c r="C28"/>
      <c r="D28"/>
      <c r="E28"/>
      <c r="F28"/>
      <c r="G28"/>
      <c r="H28" s="240"/>
      <c r="M28" s="113"/>
    </row>
    <row r="29" spans="1:13" x14ac:dyDescent="0.55000000000000004">
      <c r="A29"/>
      <c r="B29"/>
      <c r="C29"/>
      <c r="D29"/>
      <c r="E29"/>
      <c r="F29"/>
      <c r="G29"/>
      <c r="H29" s="240"/>
      <c r="M29" s="113"/>
    </row>
    <row r="30" spans="1:13" x14ac:dyDescent="0.55000000000000004">
      <c r="A30"/>
      <c r="B30"/>
      <c r="C30"/>
      <c r="D30"/>
      <c r="E30"/>
      <c r="F30"/>
      <c r="G30"/>
      <c r="H30" s="240"/>
      <c r="M30" s="113"/>
    </row>
    <row r="31" spans="1:13" x14ac:dyDescent="0.55000000000000004">
      <c r="A31"/>
      <c r="B31"/>
      <c r="C31"/>
      <c r="D31"/>
      <c r="E31"/>
      <c r="F31"/>
      <c r="G31"/>
      <c r="H31" s="240"/>
      <c r="M31" s="113"/>
    </row>
    <row r="32" spans="1:13" x14ac:dyDescent="0.55000000000000004">
      <c r="A32"/>
      <c r="B32"/>
      <c r="C32"/>
      <c r="D32"/>
      <c r="E32"/>
      <c r="F32"/>
      <c r="G32"/>
      <c r="H32" s="240"/>
      <c r="M32" s="113"/>
    </row>
    <row r="33" spans="13:13" x14ac:dyDescent="0.55000000000000004">
      <c r="M33" s="113"/>
    </row>
    <row r="34" spans="13:13" x14ac:dyDescent="0.55000000000000004">
      <c r="M34" s="113"/>
    </row>
    <row r="35" spans="13:13" x14ac:dyDescent="0.55000000000000004">
      <c r="M35" s="113"/>
    </row>
    <row r="36" spans="13:13" x14ac:dyDescent="0.55000000000000004">
      <c r="M36" s="113"/>
    </row>
    <row r="37" spans="13:13" x14ac:dyDescent="0.55000000000000004">
      <c r="M37" s="113"/>
    </row>
    <row r="38" spans="13:13" x14ac:dyDescent="0.55000000000000004">
      <c r="M38" s="113"/>
    </row>
    <row r="39" spans="13:13" x14ac:dyDescent="0.55000000000000004">
      <c r="M39" s="113"/>
    </row>
    <row r="40" spans="13:13" x14ac:dyDescent="0.55000000000000004">
      <c r="M40" s="113"/>
    </row>
    <row r="41" spans="13:13" x14ac:dyDescent="0.55000000000000004">
      <c r="M41" s="113"/>
    </row>
    <row r="42" spans="13:13" x14ac:dyDescent="0.55000000000000004">
      <c r="M42" s="11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2025-06-30T14:19:57Z</dcterms:modified>
</cp:coreProperties>
</file>