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05 مرداد\"/>
    </mc:Choice>
  </mc:AlternateContent>
  <xr:revisionPtr revIDLastSave="0" documentId="13_ncr:1_{9D67C715-4780-4872-8E28-5714295CF32A}" xr6:coauthVersionLast="47" xr6:coauthVersionMax="47" xr10:uidLastSave="{00000000-0000-0000-0000-000000000000}"/>
  <bookViews>
    <workbookView xWindow="-120" yWindow="-120" windowWidth="24240" windowHeight="13140" tabRatio="580" xr2:uid="{00000000-000D-0000-FFFF-FFFF00000000}"/>
  </bookViews>
  <sheets>
    <sheet name="روکش" sheetId="20" r:id="rId1"/>
    <sheet name="سهام" sheetId="1" r:id="rId2"/>
    <sheet name="تعدیل قیمت" sheetId="23" r:id="rId3"/>
    <sheet name="اوراق" sheetId="21" r:id="rId4"/>
    <sheet name="سپرده " sheetId="6" r:id="rId5"/>
    <sheet name="جمع درآمدها" sheetId="15" r:id="rId6"/>
    <sheet name="سرمایه‌گذاری در سهام " sheetId="11" r:id="rId7"/>
    <sheet name="سرمایه‌گذاری در اوراق بهادار " sheetId="18" r:id="rId8"/>
    <sheet name="درآمد سپرده بانکی " sheetId="13" r:id="rId9"/>
    <sheet name="سایر درآمدها " sheetId="14" r:id="rId10"/>
    <sheet name="درآمد سود سهام " sheetId="8" r:id="rId11"/>
    <sheet name="سود اوراق بهادار" sheetId="22" r:id="rId12"/>
    <sheet name="سودسپرده بانکی " sheetId="7" r:id="rId13"/>
    <sheet name="درآمد ناشی از فروش " sheetId="9" r:id="rId14"/>
    <sheet name="درآمد ناشی از تغییر قیمت اوراق " sheetId="10" r:id="rId15"/>
  </sheets>
  <externalReferences>
    <externalReference r:id="rId16"/>
  </externalReferences>
  <definedNames>
    <definedName name="_xlnm._FilterDatabase" localSheetId="2" hidden="1">'تعدیل قیمت'!#REF!</definedName>
    <definedName name="_xlnm._FilterDatabase" localSheetId="8" hidden="1">'درآمد سپرده بانکی '!$A$9:$K$9</definedName>
    <definedName name="_xlnm._FilterDatabase" localSheetId="14" hidden="1">'درآمد ناشی از تغییر قیمت اوراق '!$A$8:$Y$8</definedName>
    <definedName name="_xlnm._FilterDatabase" localSheetId="13" hidden="1">'درآمد ناشی از فروش '!$A$8:$Q$8</definedName>
    <definedName name="_xlnm._FilterDatabase" localSheetId="9" hidden="1">'سایر درآمدها '!$A$9:$M$9</definedName>
    <definedName name="_xlnm._FilterDatabase" localSheetId="6" hidden="1">'سرمایه‌گذاری در سهام '!$A$9:$AA$9</definedName>
    <definedName name="_xlnm._FilterDatabase" localSheetId="1" hidden="1">سهام!$AC$11:$AC$11</definedName>
    <definedName name="_xlnm._FilterDatabase" localSheetId="11" hidden="1">'سود اوراق بهادار'!$A$8:$M$8</definedName>
    <definedName name="_xlnm._FilterDatabase" localSheetId="12" hidden="1">'سودسپرده بانکی '!$A$8:$M$8</definedName>
    <definedName name="a">#REF!</definedName>
    <definedName name="aaa">'درآمد ناشی از تغییر قیمت اوراق '!$A$9:$A$17</definedName>
    <definedName name="bb">#REF!</definedName>
    <definedName name="_xlnm.Print_Area" localSheetId="3">اوراق!$A$1:$AK$13</definedName>
    <definedName name="_xlnm.Print_Area" localSheetId="2">'تعدیل قیمت'!$A$1:$M$12</definedName>
    <definedName name="_xlnm.Print_Area" localSheetId="5">'جمع درآمدها'!$A$1:$I$13</definedName>
    <definedName name="_xlnm.Print_Area" localSheetId="8">'درآمد سپرده بانکی '!$A$1:$J$20</definedName>
    <definedName name="_xlnm.Print_Area" localSheetId="10">'درآمد سود سهام '!$A$1:$S$22</definedName>
    <definedName name="_xlnm.Print_Area" localSheetId="14">'درآمد ناشی از تغییر قیمت اوراق '!$A$1:$Q$27</definedName>
    <definedName name="_xlnm.Print_Area" localSheetId="13">'درآمد ناشی از فروش '!$A$1:$Q$43</definedName>
    <definedName name="_xlnm.Print_Area" localSheetId="0">روکش!$A$1:$L$40</definedName>
    <definedName name="_xlnm.Print_Area" localSheetId="9">'سایر درآمدها '!$A$1:$E$13</definedName>
    <definedName name="_xlnm.Print_Area" localSheetId="4">'سپرده '!$A$1:$K$22</definedName>
    <definedName name="_xlnm.Print_Area" localSheetId="7">'سرمایه‌گذاری در اوراق بهادار '!$A$1:$Q$12</definedName>
    <definedName name="_xlnm.Print_Area" localSheetId="6">'سرمایه‌گذاری در سهام '!$A$1:$U$46</definedName>
    <definedName name="_xlnm.Print_Area" localSheetId="1">سهام!$A$1:$Z$32</definedName>
    <definedName name="_xlnm.Print_Area" localSheetId="11">'سود اوراق بهادار'!$A$1:$N$10</definedName>
    <definedName name="_xlnm.Print_Area" localSheetId="12">'سودسپرده بانکی '!$A$1:$N$19</definedName>
    <definedName name="_xlnm.Print_Titles" localSheetId="14">'درآمد ناشی از تغییر قیمت اوراق '!#REF!</definedName>
    <definedName name="_xlnm.Print_Titles" localSheetId="6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3" l="1"/>
  <c r="K12" i="23" l="1"/>
  <c r="I23" i="9" l="1"/>
  <c r="I25" i="9"/>
  <c r="G35" i="11" s="1"/>
  <c r="W36" i="9"/>
  <c r="U36" i="9"/>
  <c r="U37" i="9"/>
  <c r="W37" i="9" s="1"/>
  <c r="U38" i="9"/>
  <c r="W38" i="9" s="1"/>
  <c r="U39" i="9"/>
  <c r="W39" i="9" s="1"/>
  <c r="U40" i="9"/>
  <c r="W40" i="9" s="1"/>
  <c r="U41" i="9"/>
  <c r="W41" i="9" s="1"/>
  <c r="M19" i="7"/>
  <c r="K19" i="7"/>
  <c r="I19" i="7"/>
  <c r="C19" i="7"/>
  <c r="E19" i="7"/>
  <c r="G19" i="7"/>
  <c r="Q40" i="11"/>
  <c r="Q44" i="11"/>
  <c r="O11" i="11"/>
  <c r="O12" i="11"/>
  <c r="O20" i="11"/>
  <c r="O27" i="11"/>
  <c r="O28" i="11"/>
  <c r="O33" i="11"/>
  <c r="O34" i="11"/>
  <c r="O39" i="11"/>
  <c r="O41" i="11"/>
  <c r="O42" i="11"/>
  <c r="O10" i="11"/>
  <c r="M11" i="11"/>
  <c r="M12" i="11"/>
  <c r="M15" i="11"/>
  <c r="M16" i="11"/>
  <c r="M20" i="11"/>
  <c r="M21" i="11"/>
  <c r="M26" i="11"/>
  <c r="M31" i="11"/>
  <c r="M33" i="11"/>
  <c r="M34" i="11"/>
  <c r="M36" i="11"/>
  <c r="M38" i="11"/>
  <c r="M39" i="11"/>
  <c r="M40" i="11"/>
  <c r="M41" i="11"/>
  <c r="M42" i="11"/>
  <c r="M44" i="11"/>
  <c r="M10" i="11"/>
  <c r="G40" i="11"/>
  <c r="G43" i="11"/>
  <c r="G44" i="11"/>
  <c r="E11" i="11"/>
  <c r="E12" i="11"/>
  <c r="E20" i="11"/>
  <c r="E27" i="11"/>
  <c r="E28" i="11"/>
  <c r="E33" i="11"/>
  <c r="E34" i="11"/>
  <c r="E39" i="11"/>
  <c r="E41" i="11"/>
  <c r="E42" i="11"/>
  <c r="E10" i="11"/>
  <c r="C11" i="11"/>
  <c r="C12" i="11"/>
  <c r="C13" i="11"/>
  <c r="C14" i="11"/>
  <c r="C15" i="11"/>
  <c r="C16" i="11"/>
  <c r="C20" i="11"/>
  <c r="C21" i="11"/>
  <c r="C26" i="11"/>
  <c r="C31" i="11"/>
  <c r="C33" i="11"/>
  <c r="C34" i="11"/>
  <c r="C36" i="11"/>
  <c r="C38" i="11"/>
  <c r="C39" i="11"/>
  <c r="C40" i="11"/>
  <c r="C41" i="11"/>
  <c r="C42" i="11"/>
  <c r="C44" i="11"/>
  <c r="C10" i="11"/>
  <c r="I21" i="8"/>
  <c r="C20" i="13"/>
  <c r="G20" i="13"/>
  <c r="E10" i="15" l="1"/>
  <c r="I21" i="6" l="1"/>
  <c r="E26" i="10" l="1"/>
  <c r="G26" i="10"/>
  <c r="M26" i="10"/>
  <c r="O26" i="10"/>
  <c r="Q25" i="10"/>
  <c r="O44" i="11" s="1"/>
  <c r="S44" i="11" s="1"/>
  <c r="U44" i="11" s="1"/>
  <c r="I25" i="10"/>
  <c r="E44" i="11" s="1"/>
  <c r="I44" i="11" s="1"/>
  <c r="K44" i="11" s="1"/>
  <c r="E42" i="9"/>
  <c r="Q38" i="9"/>
  <c r="Q38" i="11" s="1"/>
  <c r="I38" i="9"/>
  <c r="G38" i="11" s="1"/>
  <c r="G9" i="7"/>
  <c r="K21" i="8"/>
  <c r="O21" i="8"/>
  <c r="Q21" i="8"/>
  <c r="S20" i="8"/>
  <c r="M25" i="11" s="1"/>
  <c r="M20" i="8"/>
  <c r="S19" i="8"/>
  <c r="M43" i="11" s="1"/>
  <c r="M19" i="8"/>
  <c r="C43" i="11" s="1"/>
  <c r="M10" i="8"/>
  <c r="C24" i="11" s="1"/>
  <c r="C21" i="6"/>
  <c r="G21" i="6"/>
  <c r="E21" i="6"/>
  <c r="K19" i="6"/>
  <c r="K20" i="6"/>
  <c r="O31" i="1"/>
  <c r="Y30" i="1"/>
  <c r="W31" i="1"/>
  <c r="U31" i="1"/>
  <c r="E31" i="1"/>
  <c r="G31" i="1"/>
  <c r="K31" i="1"/>
  <c r="J33" i="1"/>
  <c r="K8" i="18"/>
  <c r="C8" i="18"/>
  <c r="F45" i="11"/>
  <c r="C25" i="11" l="1"/>
  <c r="I10" i="9"/>
  <c r="G11" i="11" s="1"/>
  <c r="Y29" i="1"/>
  <c r="G42" i="9"/>
  <c r="F42" i="9"/>
  <c r="M42" i="9"/>
  <c r="N42" i="9"/>
  <c r="O42" i="9"/>
  <c r="Q41" i="9"/>
  <c r="Q26" i="11" s="1"/>
  <c r="I41" i="9"/>
  <c r="G26" i="11" s="1"/>
  <c r="Q40" i="9"/>
  <c r="Q42" i="11" s="1"/>
  <c r="S42" i="11" s="1"/>
  <c r="I40" i="9"/>
  <c r="Q39" i="9"/>
  <c r="Q25" i="11" s="1"/>
  <c r="I39" i="9"/>
  <c r="G25" i="11" s="1"/>
  <c r="M15" i="7"/>
  <c r="M16" i="7"/>
  <c r="M17" i="7"/>
  <c r="M18" i="7"/>
  <c r="G15" i="7"/>
  <c r="G16" i="7"/>
  <c r="G17" i="7"/>
  <c r="G18" i="7"/>
  <c r="J21" i="8"/>
  <c r="L21" i="8"/>
  <c r="P21" i="8"/>
  <c r="S18" i="8"/>
  <c r="M37" i="11" s="1"/>
  <c r="M18" i="8"/>
  <c r="C37" i="11" s="1"/>
  <c r="E15" i="13"/>
  <c r="I18" i="13"/>
  <c r="D45" i="11"/>
  <c r="H45" i="11"/>
  <c r="N45" i="11"/>
  <c r="P45" i="11"/>
  <c r="R45" i="11"/>
  <c r="J45" i="11"/>
  <c r="L45" i="11"/>
  <c r="K15" i="6"/>
  <c r="K16" i="6"/>
  <c r="K17" i="6"/>
  <c r="K18" i="6"/>
  <c r="D21" i="6"/>
  <c r="F21" i="6"/>
  <c r="H21" i="6"/>
  <c r="J21" i="6"/>
  <c r="C8" i="13"/>
  <c r="G42" i="11" l="1"/>
  <c r="I42" i="11" s="1"/>
  <c r="K42" i="11" s="1"/>
  <c r="I19" i="13"/>
  <c r="I17" i="13"/>
  <c r="E17" i="13"/>
  <c r="E19" i="13"/>
  <c r="E18" i="13"/>
  <c r="U42" i="11"/>
  <c r="I16" i="13"/>
  <c r="E16" i="13"/>
  <c r="F21" i="8"/>
  <c r="L31" i="1" l="1"/>
  <c r="N26" i="10"/>
  <c r="P26" i="10"/>
  <c r="H26" i="10"/>
  <c r="F26" i="10"/>
  <c r="I24" i="10"/>
  <c r="E43" i="11" s="1"/>
  <c r="Q24" i="10"/>
  <c r="O43" i="11" s="1"/>
  <c r="Q23" i="10"/>
  <c r="I23" i="10"/>
  <c r="Q37" i="9"/>
  <c r="Q39" i="11" s="1"/>
  <c r="S39" i="11" s="1"/>
  <c r="I37" i="9"/>
  <c r="G39" i="11" s="1"/>
  <c r="Q36" i="9"/>
  <c r="Q36" i="11" s="1"/>
  <c r="I36" i="9"/>
  <c r="G36" i="11" s="1"/>
  <c r="Q9" i="9"/>
  <c r="Q10" i="9"/>
  <c r="Q11" i="11" s="1"/>
  <c r="M14" i="7"/>
  <c r="G14" i="7"/>
  <c r="S17" i="8"/>
  <c r="M32" i="11" s="1"/>
  <c r="M17" i="8"/>
  <c r="C32" i="11" s="1"/>
  <c r="S16" i="8"/>
  <c r="M22" i="11" s="1"/>
  <c r="M16" i="8"/>
  <c r="C22" i="11" s="1"/>
  <c r="S15" i="8"/>
  <c r="M13" i="11" s="1"/>
  <c r="I15" i="13"/>
  <c r="E40" i="11" l="1"/>
  <c r="I40" i="11" s="1"/>
  <c r="K40" i="11" s="1"/>
  <c r="O40" i="11"/>
  <c r="S40" i="11" s="1"/>
  <c r="U40" i="11" s="1"/>
  <c r="Q10" i="11"/>
  <c r="V31" i="1"/>
  <c r="Y28" i="1"/>
  <c r="I7" i="8"/>
  <c r="C8" i="14"/>
  <c r="Y27" i="1" l="1"/>
  <c r="F31" i="1"/>
  <c r="Q35" i="9" l="1"/>
  <c r="Q33" i="11" s="1"/>
  <c r="I35" i="9"/>
  <c r="G33" i="11" s="1"/>
  <c r="S10" i="8"/>
  <c r="M24" i="11" s="1"/>
  <c r="I33" i="11" l="1"/>
  <c r="E23" i="11" l="1"/>
  <c r="O23" i="11"/>
  <c r="E21" i="11" l="1"/>
  <c r="K10" i="6"/>
  <c r="G8" i="13" l="1"/>
  <c r="C7" i="6"/>
  <c r="Q9" i="10" l="1"/>
  <c r="O13" i="11"/>
  <c r="Q10" i="10"/>
  <c r="O32" i="11" s="1"/>
  <c r="O21" i="11"/>
  <c r="O24" i="11"/>
  <c r="Q11" i="10"/>
  <c r="O14" i="11" s="1"/>
  <c r="Q12" i="10"/>
  <c r="O15" i="11" s="1"/>
  <c r="Q13" i="10"/>
  <c r="O16" i="11" s="1"/>
  <c r="Q14" i="10"/>
  <c r="O25" i="11" s="1"/>
  <c r="Q15" i="10"/>
  <c r="O35" i="11" s="1"/>
  <c r="O36" i="11"/>
  <c r="S36" i="11" s="1"/>
  <c r="Q16" i="10"/>
  <c r="O29" i="11" s="1"/>
  <c r="O26" i="11"/>
  <c r="Q17" i="10"/>
  <c r="O30" i="11" s="1"/>
  <c r="O17" i="11"/>
  <c r="Q18" i="10"/>
  <c r="O37" i="11" s="1"/>
  <c r="Q19" i="10"/>
  <c r="O18" i="11" s="1"/>
  <c r="Q20" i="10"/>
  <c r="O31" i="11" s="1"/>
  <c r="Q21" i="10"/>
  <c r="O19" i="11" s="1"/>
  <c r="Q22" i="10"/>
  <c r="O38" i="11" s="1"/>
  <c r="S38" i="11" s="1"/>
  <c r="U38" i="11" s="1"/>
  <c r="I9" i="10"/>
  <c r="E13" i="11"/>
  <c r="I10" i="10"/>
  <c r="E32" i="11" s="1"/>
  <c r="E24" i="11"/>
  <c r="I11" i="10"/>
  <c r="E14" i="11" s="1"/>
  <c r="I12" i="10"/>
  <c r="E15" i="11" s="1"/>
  <c r="I13" i="10"/>
  <c r="E16" i="11" s="1"/>
  <c r="I14" i="10"/>
  <c r="E25" i="11" s="1"/>
  <c r="I15" i="10"/>
  <c r="E35" i="11" s="1"/>
  <c r="E36" i="11"/>
  <c r="I16" i="10"/>
  <c r="E29" i="11" s="1"/>
  <c r="E26" i="11"/>
  <c r="I17" i="10"/>
  <c r="E30" i="11" s="1"/>
  <c r="E17" i="11"/>
  <c r="I18" i="10"/>
  <c r="E37" i="11" s="1"/>
  <c r="I19" i="10"/>
  <c r="E18" i="11" s="1"/>
  <c r="I20" i="10"/>
  <c r="E31" i="11" s="1"/>
  <c r="I21" i="10"/>
  <c r="E19" i="11" s="1"/>
  <c r="I22" i="10"/>
  <c r="E38" i="11" s="1"/>
  <c r="Q11" i="9"/>
  <c r="Q12" i="11" s="1"/>
  <c r="Q12" i="9"/>
  <c r="Q13" i="11" s="1"/>
  <c r="Q13" i="9"/>
  <c r="Q14" i="11" s="1"/>
  <c r="Q14" i="9"/>
  <c r="Q15" i="11" s="1"/>
  <c r="Q15" i="9"/>
  <c r="Q16" i="11" s="1"/>
  <c r="Q16" i="9"/>
  <c r="Q17" i="11" s="1"/>
  <c r="Q17" i="9"/>
  <c r="Q18" i="11" s="1"/>
  <c r="Q18" i="9"/>
  <c r="Q19" i="11" s="1"/>
  <c r="Q19" i="9"/>
  <c r="Q21" i="11" s="1"/>
  <c r="Q20" i="9"/>
  <c r="Q22" i="11" s="1"/>
  <c r="Q21" i="9"/>
  <c r="Q23" i="11" s="1"/>
  <c r="Q22" i="9"/>
  <c r="Q24" i="11" s="1"/>
  <c r="Q23" i="9"/>
  <c r="Q24" i="9"/>
  <c r="Q27" i="11" s="1"/>
  <c r="Q25" i="9"/>
  <c r="Q35" i="11" s="1"/>
  <c r="Q26" i="9"/>
  <c r="Q27" i="9"/>
  <c r="Q28" i="11" s="1"/>
  <c r="Q28" i="9"/>
  <c r="Q37" i="11" s="1"/>
  <c r="Q29" i="9"/>
  <c r="Q29" i="11" s="1"/>
  <c r="Q30" i="9"/>
  <c r="Q30" i="11" s="1"/>
  <c r="Q31" i="9"/>
  <c r="Q34" i="11" s="1"/>
  <c r="Q32" i="9"/>
  <c r="Q31" i="11" s="1"/>
  <c r="Q33" i="9"/>
  <c r="Q20" i="11" s="1"/>
  <c r="Q34" i="9"/>
  <c r="Q32" i="11" s="1"/>
  <c r="I11" i="9"/>
  <c r="G12" i="11" s="1"/>
  <c r="I12" i="9"/>
  <c r="G13" i="11" s="1"/>
  <c r="I13" i="9"/>
  <c r="G14" i="11" s="1"/>
  <c r="I14" i="9"/>
  <c r="G15" i="11" s="1"/>
  <c r="I15" i="9"/>
  <c r="G16" i="11" s="1"/>
  <c r="I16" i="9"/>
  <c r="G17" i="11" s="1"/>
  <c r="I17" i="9"/>
  <c r="G18" i="11" s="1"/>
  <c r="I18" i="9"/>
  <c r="G19" i="11" s="1"/>
  <c r="I19" i="9"/>
  <c r="G21" i="11" s="1"/>
  <c r="I20" i="9"/>
  <c r="G22" i="11" s="1"/>
  <c r="I21" i="9"/>
  <c r="G23" i="11" s="1"/>
  <c r="I22" i="9"/>
  <c r="G24" i="11" s="1"/>
  <c r="I43" i="11"/>
  <c r="K43" i="11" s="1"/>
  <c r="I24" i="9"/>
  <c r="G27" i="11" s="1"/>
  <c r="I26" i="9"/>
  <c r="I27" i="9"/>
  <c r="G28" i="11" s="1"/>
  <c r="I28" i="9"/>
  <c r="G37" i="11" s="1"/>
  <c r="I29" i="9"/>
  <c r="G29" i="11" s="1"/>
  <c r="I30" i="9"/>
  <c r="G30" i="11" s="1"/>
  <c r="I31" i="9"/>
  <c r="G34" i="11" s="1"/>
  <c r="I32" i="9"/>
  <c r="G31" i="11" s="1"/>
  <c r="I33" i="9"/>
  <c r="G20" i="11" s="1"/>
  <c r="I34" i="9"/>
  <c r="G32" i="11" s="1"/>
  <c r="I9" i="9"/>
  <c r="G10" i="11" s="1"/>
  <c r="M10" i="7"/>
  <c r="M11" i="7"/>
  <c r="M12" i="7"/>
  <c r="M13" i="7"/>
  <c r="M9" i="7"/>
  <c r="G10" i="7"/>
  <c r="G11" i="7"/>
  <c r="G12" i="7"/>
  <c r="G13" i="7"/>
  <c r="M28" i="11"/>
  <c r="S9" i="8"/>
  <c r="M19" i="11" s="1"/>
  <c r="M18" i="11"/>
  <c r="S11" i="8"/>
  <c r="M27" i="11" s="1"/>
  <c r="S12" i="8"/>
  <c r="M29" i="11" s="1"/>
  <c r="S13" i="8"/>
  <c r="M14" i="11" s="1"/>
  <c r="M23" i="11"/>
  <c r="M17" i="11"/>
  <c r="S14" i="8"/>
  <c r="M30" i="11" s="1"/>
  <c r="C28" i="11"/>
  <c r="M9" i="8"/>
  <c r="C19" i="11" s="1"/>
  <c r="C18" i="11"/>
  <c r="M11" i="8"/>
  <c r="C27" i="11" s="1"/>
  <c r="M12" i="8"/>
  <c r="C29" i="11" s="1"/>
  <c r="C23" i="11"/>
  <c r="C17" i="11"/>
  <c r="M14" i="8"/>
  <c r="C30" i="11" s="1"/>
  <c r="E12" i="14"/>
  <c r="E11" i="15" s="1"/>
  <c r="I11" i="15" s="1"/>
  <c r="C12" i="14"/>
  <c r="I13" i="13"/>
  <c r="E11" i="13"/>
  <c r="K11" i="6"/>
  <c r="K12" i="6"/>
  <c r="K13" i="6"/>
  <c r="K14" i="6"/>
  <c r="K9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12" i="1"/>
  <c r="S33" i="11"/>
  <c r="S37" i="11" l="1"/>
  <c r="G41" i="11"/>
  <c r="G45" i="11" s="1"/>
  <c r="Q43" i="11"/>
  <c r="S43" i="11" s="1"/>
  <c r="U43" i="11" s="1"/>
  <c r="Q41" i="11"/>
  <c r="S41" i="11" s="1"/>
  <c r="U41" i="11" s="1"/>
  <c r="E22" i="11"/>
  <c r="I22" i="11" s="1"/>
  <c r="I26" i="10"/>
  <c r="O22" i="11"/>
  <c r="S22" i="11" s="1"/>
  <c r="Q26" i="10"/>
  <c r="M35" i="11"/>
  <c r="M45" i="11" s="1"/>
  <c r="S21" i="8"/>
  <c r="C35" i="11"/>
  <c r="C45" i="11" s="1"/>
  <c r="M21" i="8"/>
  <c r="Y31" i="1"/>
  <c r="K21" i="6"/>
  <c r="S26" i="11"/>
  <c r="S11" i="11"/>
  <c r="S20" i="11"/>
  <c r="I42" i="9"/>
  <c r="S16" i="11"/>
  <c r="S12" i="11"/>
  <c r="Q42" i="9"/>
  <c r="S32" i="11"/>
  <c r="I21" i="11"/>
  <c r="K21" i="11" s="1"/>
  <c r="I34" i="11"/>
  <c r="I37" i="11"/>
  <c r="K37" i="11" s="1"/>
  <c r="I27" i="11"/>
  <c r="I39" i="11"/>
  <c r="K39" i="11" s="1"/>
  <c r="I17" i="11"/>
  <c r="I28" i="11"/>
  <c r="I18" i="11"/>
  <c r="I29" i="11"/>
  <c r="I13" i="11"/>
  <c r="I11" i="11"/>
  <c r="S18" i="11"/>
  <c r="S27" i="11"/>
  <c r="I24" i="11"/>
  <c r="S10" i="11"/>
  <c r="S21" i="11"/>
  <c r="I32" i="11"/>
  <c r="I30" i="11"/>
  <c r="I19" i="11"/>
  <c r="I15" i="11"/>
  <c r="S13" i="11"/>
  <c r="I31" i="11"/>
  <c r="I16" i="11"/>
  <c r="I14" i="11"/>
  <c r="I10" i="15"/>
  <c r="I10" i="13"/>
  <c r="I11" i="13"/>
  <c r="I14" i="13"/>
  <c r="I12" i="13"/>
  <c r="E14" i="13"/>
  <c r="E13" i="13"/>
  <c r="E12" i="13"/>
  <c r="E10" i="13"/>
  <c r="I20" i="11"/>
  <c r="S28" i="11"/>
  <c r="S25" i="11"/>
  <c r="S19" i="11"/>
  <c r="S29" i="11"/>
  <c r="S14" i="11"/>
  <c r="S23" i="11"/>
  <c r="S17" i="11"/>
  <c r="S30" i="11"/>
  <c r="S31" i="11"/>
  <c r="S34" i="11"/>
  <c r="S15" i="11"/>
  <c r="I41" i="11" l="1"/>
  <c r="K41" i="11" s="1"/>
  <c r="E45" i="11"/>
  <c r="I20" i="13"/>
  <c r="O45" i="11"/>
  <c r="I35" i="11"/>
  <c r="Q45" i="11"/>
  <c r="E20" i="13"/>
  <c r="I10" i="11"/>
  <c r="I38" i="11"/>
  <c r="K38" i="11" s="1"/>
  <c r="I36" i="11"/>
  <c r="K36" i="11" s="1"/>
  <c r="U39" i="11"/>
  <c r="U10" i="11"/>
  <c r="S24" i="11"/>
  <c r="I12" i="11"/>
  <c r="I26" i="11"/>
  <c r="K26" i="11" s="1"/>
  <c r="I23" i="11"/>
  <c r="K23" i="11" s="1"/>
  <c r="I25" i="11"/>
  <c r="K25" i="11" s="1"/>
  <c r="K20" i="11"/>
  <c r="U26" i="11"/>
  <c r="U25" i="11"/>
  <c r="U21" i="11"/>
  <c r="U20" i="11"/>
  <c r="U36" i="11"/>
  <c r="U33" i="11"/>
  <c r="U34" i="11"/>
  <c r="U32" i="11"/>
  <c r="U37" i="11"/>
  <c r="S35" i="11"/>
  <c r="K28" i="11"/>
  <c r="K24" i="11"/>
  <c r="K11" i="11"/>
  <c r="K17" i="11"/>
  <c r="K35" i="11"/>
  <c r="K33" i="11"/>
  <c r="K30" i="11"/>
  <c r="K27" i="11"/>
  <c r="K32" i="11"/>
  <c r="K19" i="11"/>
  <c r="K34" i="11"/>
  <c r="K16" i="11"/>
  <c r="K13" i="11"/>
  <c r="K31" i="11"/>
  <c r="K29" i="11"/>
  <c r="K15" i="11"/>
  <c r="K22" i="11"/>
  <c r="K18" i="11"/>
  <c r="K14" i="11"/>
  <c r="L42" i="9"/>
  <c r="D42" i="9"/>
  <c r="S45" i="11" l="1"/>
  <c r="E9" i="15" s="1"/>
  <c r="I45" i="11"/>
  <c r="K10" i="11"/>
  <c r="K12" i="11"/>
  <c r="U35" i="11"/>
  <c r="U16" i="11"/>
  <c r="U13" i="11"/>
  <c r="U31" i="11"/>
  <c r="U22" i="11"/>
  <c r="U29" i="11"/>
  <c r="U15" i="11"/>
  <c r="U27" i="11"/>
  <c r="U28" i="11"/>
  <c r="U17" i="11"/>
  <c r="U14" i="11"/>
  <c r="U19" i="11"/>
  <c r="U12" i="11"/>
  <c r="U24" i="11"/>
  <c r="U11" i="11"/>
  <c r="U23" i="11"/>
  <c r="U30" i="11"/>
  <c r="U18" i="11"/>
  <c r="E8" i="14"/>
  <c r="U45" i="11" l="1"/>
  <c r="K45" i="11"/>
  <c r="E12" i="15"/>
  <c r="I9" i="15" l="1"/>
  <c r="I12" i="15" s="1"/>
  <c r="G10" i="15" l="1"/>
  <c r="G11" i="15"/>
  <c r="G9" i="15"/>
  <c r="G12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J20" i="13" l="1"/>
  <c r="H20" i="13"/>
  <c r="F20" i="13"/>
  <c r="D20" i="13"/>
  <c r="R11" i="18"/>
  <c r="C4" i="18"/>
  <c r="A3" i="18"/>
  <c r="A3" i="13" s="1"/>
  <c r="R13" i="8"/>
  <c r="R21" i="8" s="1"/>
  <c r="N13" i="8"/>
  <c r="N21" i="8" s="1"/>
  <c r="A4" i="15"/>
  <c r="A4" i="7" s="1"/>
  <c r="A4" i="22" l="1"/>
  <c r="A4" i="8"/>
  <c r="A4" i="10" s="1"/>
  <c r="A4" i="9" s="1"/>
  <c r="A4" i="11" l="1"/>
  <c r="A4" i="18" s="1"/>
  <c r="A4" i="13" s="1"/>
  <c r="A4" i="14" s="1"/>
  <c r="P42" i="9" l="1"/>
  <c r="P25" i="9"/>
  <c r="J42" i="9"/>
  <c r="J25" i="9"/>
  <c r="H25" i="9"/>
  <c r="H42" i="9"/>
</calcChain>
</file>

<file path=xl/sharedStrings.xml><?xml version="1.0" encoding="utf-8"?>
<sst xmlns="http://schemas.openxmlformats.org/spreadsheetml/2006/main" count="517" uniqueCount="174">
  <si>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</si>
  <si>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</si>
  <si>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</si>
  <si>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</si>
  <si>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</si>
  <si>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</si>
  <si>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</si>
  <si>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</si>
  <si>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</si>
  <si>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</si>
  <si>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</si>
  <si>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</si>
  <si>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</si>
  <si>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</si>
  <si>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</si>
  <si>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</si>
  <si>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</si>
  <si>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</si>
  <si>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</si>
  <si>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</si>
  <si>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</si>
  <si>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</si>
  <si>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</si>
  <si>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</si>
  <si>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</si>
  <si>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</si>
  <si>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</si>
  <si>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</si>
  <si>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</si>
  <si>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</si>
  <si>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</si>
  <si>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</si>
  <si>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</si>
  <si>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</si>
  <si>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</si>
  <si>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</si>
  <si>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</si>
  <si>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</si>
  <si>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</si>
  <si>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</si>
  <si>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</si>
  <si>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</si>
  <si>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</si>
  <si>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</si>
  <si>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</si>
  <si>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</si>
  <si>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</si>
  <si>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</si>
  <si>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</si>
  <si>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</si>
  <si>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</si>
  <si>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</si>
  <si>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</si>
  <si>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</si>
  <si>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</si>
  <si>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</si>
  <si>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</si>
  <si>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</si>
  <si>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</si>
  <si>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</si>
  <si>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</si>
  <si>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</si>
  <si>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</si>
  <si>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سیمان خوزستان</t>
  </si>
  <si>
    <t>م .صنایع و معادن احیاء سپاهان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</si>
  <si>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</si>
  <si>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</si>
  <si>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</si>
  <si>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</si>
  <si>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</si>
  <si>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</si>
  <si>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</si>
  <si>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</si>
  <si>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کل دارایی ها</t>
  </si>
  <si>
    <t>توزیع دارو پخش</t>
  </si>
  <si>
    <t>سیمان‌شاهرود</t>
  </si>
  <si>
    <t>سیمان‌مازندران‌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</si>
  <si>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</si>
  <si>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</si>
  <si>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</si>
  <si>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</si>
  <si>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</si>
  <si>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</si>
  <si>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</si>
  <si>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</si>
  <si>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</si>
  <si>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</si>
  <si>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</si>
  <si>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</si>
  <si>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</si>
  <si>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د-درآمد ناشی از تغيير قیمت اوراق بهادار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</si>
  <si>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</si>
  <si>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</si>
  <si>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</si>
  <si>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</si>
  <si>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</si>
  <si>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</si>
  <si>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</si>
  <si>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</si>
  <si>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</si>
  <si>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</si>
  <si>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سپید ماکیان</t>
  </si>
  <si>
    <t>موتوژن‌</t>
  </si>
  <si>
    <t>پالایش نفت تبریز</t>
  </si>
  <si>
    <t>فولاد کاوه جنوب کیش</t>
  </si>
  <si>
    <t>شیشه‌ و گاز</t>
  </si>
  <si>
    <t>شرکت ارتباطات سیار ایران</t>
  </si>
  <si>
    <t>کاشی‌ الوند</t>
  </si>
  <si>
    <t>بیمه اتکایی امین</t>
  </si>
  <si>
    <t>توسعه معدنی و صنعتی صبانور</t>
  </si>
  <si>
    <t>ح . البرزدارو</t>
  </si>
  <si>
    <t>سیمان مازندران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</si>
  <si>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</si>
  <si>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</si>
  <si>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</si>
  <si>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</si>
  <si>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</si>
  <si>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</si>
  <si>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سرمایه‌گذاری ‌صندوق بازنشستگی‌</t>
  </si>
  <si>
    <t>کاشی الوند</t>
  </si>
  <si>
    <t>1404/02/31</t>
  </si>
  <si>
    <t>گروه مالی کیان</t>
  </si>
  <si>
    <t>صنایع پتروشیمی کرمانشاه</t>
  </si>
  <si>
    <t>نیروکلر</t>
  </si>
  <si>
    <t>1404/02/20</t>
  </si>
  <si>
    <t>1404/02/08</t>
  </si>
  <si>
    <t>1404/03/31</t>
  </si>
  <si>
    <t>سیمان‌ ایلام‌</t>
  </si>
  <si>
    <t>1404/03/21</t>
  </si>
  <si>
    <t>1404/03/04</t>
  </si>
  <si>
    <t>1404/03/17</t>
  </si>
  <si>
    <t>1404/03/13</t>
  </si>
  <si>
    <t>1404/03/18</t>
  </si>
  <si>
    <t>سیمان ایلام</t>
  </si>
  <si>
    <t>1404/04/31</t>
  </si>
  <si>
    <t>پالایش نفت بندر عباس</t>
  </si>
  <si>
    <t>سپرده کوتاه مدت بانک دی دروس</t>
  </si>
  <si>
    <t>سپرده بلند مدت بانک دی دروس</t>
  </si>
  <si>
    <t>پالایش نفت بندرعباس</t>
  </si>
  <si>
    <t>1404/04/19</t>
  </si>
  <si>
    <t>بانک دی دروس-بلندمدت</t>
  </si>
  <si>
    <t>پتروشیمی شیراز</t>
  </si>
  <si>
    <t>سرمایه گذاری داروویی تامین</t>
  </si>
  <si>
    <t xml:space="preserve">سپرده کوتاه مدت بانک دی حافظ </t>
  </si>
  <si>
    <t>سپرده کوتاه مدت بانک خاورمیانه مهستان</t>
  </si>
  <si>
    <t>سپرده کوتاه مدت بانک اقتصاد نوین توحید</t>
  </si>
  <si>
    <t>سپرده کوتاه مدت بانک سامان زعفرانیه</t>
  </si>
  <si>
    <t>سپرده کوتاه مدت بانک ملی الوند</t>
  </si>
  <si>
    <t>سپرده کوتاه مدت بانک پاسارگاد الوند</t>
  </si>
  <si>
    <t>سپرده کوتاه مدت بانک دی حافظ</t>
  </si>
  <si>
    <t xml:space="preserve"> منتهی به 1404/05/31</t>
  </si>
  <si>
    <t>برای ماه منتهی به 1404/05/31</t>
  </si>
  <si>
    <t>1404/05/31</t>
  </si>
  <si>
    <t xml:space="preserve">از ابتدای سال مالی تا پایان مرداد ماه </t>
  </si>
  <si>
    <t>طی مرداد ماه</t>
  </si>
  <si>
    <t>از ابتدای سال مالی تا پایان مرداد ماه</t>
  </si>
  <si>
    <t>شمش طلا CD1GOB0001</t>
  </si>
  <si>
    <t>سپرده کوتاه مدت بانک ملت جهان کودک</t>
  </si>
  <si>
    <t>قرض الحسنه بانک ملت جهان کودک</t>
  </si>
  <si>
    <t>1404/05/08</t>
  </si>
  <si>
    <t>1404/05/05</t>
  </si>
  <si>
    <t xml:space="preserve">صورت وضعیت پرتفوی 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</si>
  <si>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</si>
  <si>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</si>
  <si>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</si>
  <si>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</si>
  <si>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</si>
  <si>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</si>
  <si>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</si>
  <si>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</si>
  <si>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 xml:space="preserve">جمع </t>
  </si>
  <si>
    <t>‫قیمت
پایانی</t>
  </si>
  <si>
    <t>صندوق سرمایه گذاری آهنگ سهام کیان</t>
  </si>
  <si>
    <t xml:space="preserve">با توجه به شرایط بازار و تشکیل صفوف فروش سنگین و حجم پایین معاملات و عدم امکان فروش در قیمت تابلو جهت ایفای تعهدات ناشی از ابطال جهت جلوگیری از تضییع حقوق سرمایه گذاران تصمیم بر تعدیل قیمت  شد.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</si>
</sst>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0.0000%"/>
  </numFmts>
  <fonts count="72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sz val="26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6"/>
      <color theme="1"/>
      <name val="B Nazanin"/>
      <charset val="178"/>
    </font>
    <font>
      <sz val="11"/>
      <color theme="1"/>
      <name val="B Nazanin"/>
      <charset val="178"/>
    </font>
    <font>
      <b/>
      <sz val="12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color theme="1"/>
      <name val="B Nazanin"/>
      <charset val="178"/>
    </font>
    <font>
      <b/>
      <sz val="14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4" fillId="0" borderId="0"/>
    <xf numFmtId="9" fontId="64" fillId="0" borderId="0" applyFont="0" applyFill="0" applyBorder="0" applyAlignment="0" applyProtection="0"/>
    <xf numFmtId="164" fontId="64" fillId="0" borderId="0" applyFont="0" applyFill="0" applyBorder="0" applyAlignment="0" applyProtection="0"/>
  </cellStyleXfs>
  <cellXfs count="391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10" xfId="0" applyFont="1" applyBorder="1" applyAlignment="1">
      <alignment vertical="top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37" fillId="0" borderId="0" xfId="2" applyNumberFormat="1" applyFont="1" applyFill="1" applyAlignment="1">
      <alignment horizontal="right" vertical="top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37" fontId="8" fillId="0" borderId="0" xfId="0" applyNumberFormat="1" applyFont="1"/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0" fontId="12" fillId="0" borderId="10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0" fontId="29" fillId="6" borderId="0" xfId="0" applyNumberFormat="1" applyFont="1" applyFill="1"/>
    <xf numFmtId="165" fontId="29" fillId="6" borderId="0" xfId="0" applyNumberFormat="1" applyFont="1" applyFill="1"/>
    <xf numFmtId="165" fontId="34" fillId="6" borderId="0" xfId="0" applyNumberFormat="1" applyFont="1" applyFill="1" applyAlignment="1">
      <alignment horizontal="right" vertical="center"/>
    </xf>
    <xf numFmtId="165" fontId="30" fillId="6" borderId="0" xfId="0" applyNumberFormat="1" applyFont="1" applyFill="1"/>
    <xf numFmtId="3" fontId="34" fillId="6" borderId="0" xfId="0" applyNumberFormat="1" applyFont="1" applyFill="1"/>
    <xf numFmtId="3" fontId="50" fillId="6" borderId="0" xfId="0" applyNumberFormat="1" applyFont="1" applyFill="1"/>
    <xf numFmtId="41" fontId="24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0" fontId="30" fillId="0" borderId="0" xfId="0" applyFont="1" applyFill="1"/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3" fontId="37" fillId="0" borderId="0" xfId="0" applyNumberFormat="1" applyFont="1" applyFill="1" applyAlignment="1">
      <alignment horizontal="right" vertical="top"/>
    </xf>
    <xf numFmtId="41" fontId="8" fillId="0" borderId="0" xfId="0" applyNumberFormat="1" applyFont="1" applyFill="1"/>
    <xf numFmtId="0" fontId="46" fillId="0" borderId="0" xfId="0" applyFont="1" applyFill="1" applyAlignment="1">
      <alignment horizontal="left"/>
    </xf>
    <xf numFmtId="10" fontId="24" fillId="0" borderId="0" xfId="0" applyNumberFormat="1" applyFont="1" applyFill="1"/>
    <xf numFmtId="41" fontId="24" fillId="0" borderId="0" xfId="0" applyNumberFormat="1" applyFont="1" applyFill="1" applyAlignment="1">
      <alignment horizontal="center" vertical="center"/>
    </xf>
    <xf numFmtId="167" fontId="29" fillId="6" borderId="0" xfId="2" applyNumberFormat="1" applyFont="1" applyFill="1"/>
    <xf numFmtId="167" fontId="30" fillId="6" borderId="0" xfId="2" applyNumberFormat="1" applyFont="1" applyFill="1"/>
    <xf numFmtId="167" fontId="34" fillId="6" borderId="0" xfId="2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center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/>
    <xf numFmtId="0" fontId="8" fillId="0" borderId="0" xfId="0" applyFont="1" applyFill="1" applyAlignment="1">
      <alignment wrapText="1"/>
    </xf>
    <xf numFmtId="167" fontId="29" fillId="6" borderId="0" xfId="0" applyNumberFormat="1" applyFont="1" applyFill="1"/>
    <xf numFmtId="165" fontId="62" fillId="0" borderId="0" xfId="0" applyNumberFormat="1" applyFont="1" applyFill="1" applyAlignment="1">
      <alignment horizontal="right" vertical="center"/>
    </xf>
    <xf numFmtId="0" fontId="62" fillId="0" borderId="0" xfId="0" applyFont="1" applyFill="1"/>
    <xf numFmtId="10" fontId="62" fillId="0" borderId="0" xfId="0" applyNumberFormat="1" applyFont="1" applyFill="1" applyAlignment="1">
      <alignment horizontal="center"/>
    </xf>
    <xf numFmtId="165" fontId="62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7" fillId="0" borderId="2" xfId="2" applyFont="1" applyBorder="1"/>
    <xf numFmtId="167" fontId="25" fillId="0" borderId="0" xfId="2" applyNumberFormat="1" applyFont="1" applyAlignment="1">
      <alignment vertical="center"/>
    </xf>
    <xf numFmtId="167" fontId="24" fillId="0" borderId="0" xfId="2" applyNumberFormat="1" applyFont="1"/>
    <xf numFmtId="167" fontId="53" fillId="0" borderId="0" xfId="2" applyNumberFormat="1" applyFont="1" applyAlignment="1">
      <alignment vertical="center"/>
    </xf>
    <xf numFmtId="2" fontId="29" fillId="6" borderId="0" xfId="0" applyNumberFormat="1" applyFont="1" applyFill="1"/>
    <xf numFmtId="2" fontId="0" fillId="6" borderId="0" xfId="0" applyNumberFormat="1" applyFill="1"/>
    <xf numFmtId="2" fontId="0" fillId="0" borderId="0" xfId="0" applyNumberFormat="1"/>
    <xf numFmtId="2" fontId="31" fillId="0" borderId="0" xfId="0" applyNumberFormat="1" applyFont="1"/>
    <xf numFmtId="2" fontId="9" fillId="0" borderId="0" xfId="0" applyNumberFormat="1" applyFont="1"/>
    <xf numFmtId="2" fontId="29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wrapText="1"/>
    </xf>
    <xf numFmtId="2" fontId="29" fillId="6" borderId="0" xfId="1" applyNumberFormat="1" applyFont="1" applyFill="1"/>
    <xf numFmtId="2" fontId="34" fillId="0" borderId="0" xfId="0" applyNumberFormat="1" applyFont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/>
    <xf numFmtId="0" fontId="8" fillId="0" borderId="0" xfId="0" applyFont="1" applyAlignment="1">
      <alignment horizontal="center"/>
    </xf>
    <xf numFmtId="41" fontId="11" fillId="0" borderId="0" xfId="0" applyNumberFormat="1" applyFont="1"/>
    <xf numFmtId="1" fontId="8" fillId="0" borderId="0" xfId="0" applyNumberFormat="1" applyFont="1"/>
    <xf numFmtId="167" fontId="8" fillId="0" borderId="0" xfId="2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65" fillId="0" borderId="0" xfId="5" applyFont="1"/>
    <xf numFmtId="0" fontId="35" fillId="0" borderId="0" xfId="5" applyFont="1" applyAlignment="1">
      <alignment horizontal="center"/>
    </xf>
    <xf numFmtId="10" fontId="65" fillId="0" borderId="0" xfId="6" applyNumberFormat="1" applyFont="1"/>
    <xf numFmtId="169" fontId="65" fillId="0" borderId="0" xfId="6" applyNumberFormat="1" applyFont="1"/>
    <xf numFmtId="0" fontId="66" fillId="0" borderId="0" xfId="5" applyFont="1"/>
    <xf numFmtId="37" fontId="67" fillId="0" borderId="0" xfId="5" applyNumberFormat="1" applyFont="1" applyAlignment="1">
      <alignment horizontal="right" vertical="center"/>
    </xf>
    <xf numFmtId="0" fontId="66" fillId="0" borderId="0" xfId="5" applyFont="1"/>
    <xf numFmtId="10" fontId="66" fillId="0" borderId="0" xfId="6" applyNumberFormat="1" applyFont="1"/>
    <xf numFmtId="169" fontId="66" fillId="0" borderId="0" xfId="6" applyNumberFormat="1" applyFont="1"/>
    <xf numFmtId="37" fontId="67" fillId="0" borderId="6" xfId="5" applyNumberFormat="1" applyFont="1" applyBorder="1" applyAlignment="1">
      <alignment horizontal="center" vertical="center"/>
    </xf>
    <xf numFmtId="0" fontId="66" fillId="0" borderId="14" xfId="5" applyFont="1" applyBorder="1"/>
    <xf numFmtId="37" fontId="67" fillId="0" borderId="15" xfId="5" applyNumberFormat="1" applyFont="1" applyBorder="1" applyAlignment="1">
      <alignment horizontal="center" vertical="center"/>
    </xf>
    <xf numFmtId="37" fontId="67" fillId="0" borderId="15" xfId="5" applyNumberFormat="1" applyFont="1" applyBorder="1" applyAlignment="1">
      <alignment horizontal="center" vertical="center" wrapText="1"/>
    </xf>
    <xf numFmtId="37" fontId="67" fillId="0" borderId="0" xfId="5" applyNumberFormat="1" applyFont="1" applyAlignment="1">
      <alignment horizontal="center" vertical="center"/>
    </xf>
    <xf numFmtId="37" fontId="67" fillId="0" borderId="0" xfId="5" applyNumberFormat="1" applyFont="1" applyAlignment="1">
      <alignment horizontal="center" vertical="center" wrapText="1"/>
    </xf>
    <xf numFmtId="37" fontId="4" fillId="0" borderId="0" xfId="5" applyNumberFormat="1" applyFont="1" applyAlignment="1">
      <alignment horizontal="right" vertical="center" wrapText="1"/>
    </xf>
    <xf numFmtId="0" fontId="68" fillId="0" borderId="0" xfId="5" applyFont="1"/>
    <xf numFmtId="167" fontId="4" fillId="0" borderId="0" xfId="7" applyNumberFormat="1" applyFont="1" applyAlignment="1">
      <alignment horizontal="center" vertical="center" wrapText="1" shrinkToFit="1"/>
    </xf>
    <xf numFmtId="167" fontId="68" fillId="0" borderId="0" xfId="7" applyNumberFormat="1" applyFont="1" applyAlignment="1">
      <alignment horizontal="center"/>
    </xf>
    <xf numFmtId="167" fontId="4" fillId="0" borderId="0" xfId="7" applyNumberFormat="1" applyFont="1" applyAlignment="1">
      <alignment horizontal="left" vertical="center" wrapText="1" shrinkToFit="1"/>
    </xf>
    <xf numFmtId="165" fontId="4" fillId="0" borderId="0" xfId="5" applyNumberFormat="1" applyFont="1" applyAlignment="1">
      <alignment horizontal="left" vertical="center" wrapText="1" shrinkToFit="1"/>
    </xf>
    <xf numFmtId="10" fontId="67" fillId="0" borderId="0" xfId="5" applyNumberFormat="1" applyFont="1" applyAlignment="1">
      <alignment horizontal="center" vertical="center"/>
    </xf>
    <xf numFmtId="0" fontId="69" fillId="0" borderId="0" xfId="5" applyFont="1"/>
    <xf numFmtId="167" fontId="69" fillId="0" borderId="0" xfId="7" applyNumberFormat="1" applyFont="1" applyFill="1" applyAlignment="1">
      <alignment horizontal="left" vertical="center" wrapText="1" shrinkToFit="1"/>
    </xf>
    <xf numFmtId="10" fontId="69" fillId="0" borderId="0" xfId="6" applyNumberFormat="1" applyFont="1" applyFill="1" applyAlignment="1">
      <alignment horizontal="left" vertical="center" wrapText="1" shrinkToFit="1"/>
    </xf>
    <xf numFmtId="169" fontId="69" fillId="0" borderId="0" xfId="6" applyNumberFormat="1" applyFont="1" applyFill="1" applyAlignment="1">
      <alignment horizontal="left" vertical="center" wrapText="1" shrinkToFit="1"/>
    </xf>
    <xf numFmtId="0" fontId="64" fillId="0" borderId="0" xfId="5"/>
    <xf numFmtId="37" fontId="6" fillId="0" borderId="7" xfId="5" applyNumberFormat="1" applyFont="1" applyBorder="1" applyAlignment="1">
      <alignment horizontal="center" vertical="center"/>
    </xf>
    <xf numFmtId="0" fontId="70" fillId="0" borderId="0" xfId="5" applyFont="1"/>
    <xf numFmtId="165" fontId="71" fillId="0" borderId="0" xfId="5" applyNumberFormat="1" applyFont="1"/>
    <xf numFmtId="165" fontId="6" fillId="0" borderId="7" xfId="5" applyNumberFormat="1" applyFont="1" applyBorder="1" applyAlignment="1">
      <alignment horizontal="left" vertical="center" wrapText="1" shrinkToFit="1"/>
    </xf>
    <xf numFmtId="37" fontId="4" fillId="0" borderId="0" xfId="5" applyNumberFormat="1" applyFont="1" applyAlignment="1">
      <alignment vertical="center" wrapText="1"/>
    </xf>
    <xf numFmtId="0" fontId="71" fillId="0" borderId="0" xfId="5" applyFont="1"/>
    <xf numFmtId="165" fontId="63" fillId="0" borderId="0" xfId="5" applyNumberFormat="1" applyFont="1"/>
    <xf numFmtId="165" fontId="64" fillId="0" borderId="0" xfId="5" applyNumberFormat="1"/>
    <xf numFmtId="3" fontId="64" fillId="0" borderId="0" xfId="5" applyNumberFormat="1"/>
    <xf numFmtId="10" fontId="0" fillId="0" borderId="0" xfId="6" applyNumberFormat="1" applyFont="1"/>
    <xf numFmtId="169" fontId="0" fillId="0" borderId="0" xfId="6" applyNumberFormat="1" applyFont="1"/>
    <xf numFmtId="37" fontId="4" fillId="4" borderId="0" xfId="5" applyNumberFormat="1" applyFont="1" applyFill="1" applyAlignment="1">
      <alignment horizontal="center" vertical="center" wrapText="1"/>
    </xf>
    <xf numFmtId="3" fontId="45" fillId="0" borderId="0" xfId="0" applyNumberFormat="1" applyFont="1" applyFill="1" applyAlignment="1">
      <alignment horizontal="right" vertical="top"/>
    </xf>
    <xf numFmtId="3" fontId="45" fillId="0" borderId="10" xfId="0" applyNumberFormat="1" applyFont="1" applyFill="1" applyBorder="1" applyAlignment="1">
      <alignment horizontal="right" vertical="top"/>
    </xf>
    <xf numFmtId="3" fontId="45" fillId="0" borderId="0" xfId="0" applyNumberFormat="1" applyFont="1" applyFill="1" applyBorder="1" applyAlignment="1">
      <alignment horizontal="right" vertical="top"/>
    </xf>
    <xf numFmtId="43" fontId="45" fillId="0" borderId="10" xfId="0" applyNumberFormat="1" applyFont="1" applyFill="1" applyBorder="1" applyAlignment="1">
      <alignment horizontal="right" vertical="top"/>
    </xf>
    <xf numFmtId="0" fontId="4" fillId="0" borderId="0" xfId="0" applyFont="1" applyFill="1"/>
    <xf numFmtId="43" fontId="45" fillId="0" borderId="0" xfId="0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center"/>
    </xf>
  </cellXfs>
  <cellStyles count="8">
    <cellStyle name="Comma" xfId="2" builtinId="3"/>
    <cellStyle name="Comma 2" xfId="4" xr:uid="{20F315B7-6660-4AC9-9D35-9FCEB33F9C15}"/>
    <cellStyle name="Comma 3" xfId="7" xr:uid="{608FEBEB-DCEA-480C-8F28-0A980A8C605F}"/>
    <cellStyle name="Normal" xfId="0" builtinId="0"/>
    <cellStyle name="Normal 2" xfId="3" xr:uid="{00000000-0005-0000-0000-000002000000}"/>
    <cellStyle name="Normal 3" xfId="5" xr:uid="{FC0AF339-4FAB-4F90-AB00-73CD5DBEDC12}"/>
    <cellStyle name="Percent" xfId="1" builtinId="5"/>
    <cellStyle name="Percent 2" xfId="6" xr:uid="{1D497432-FD20-47F9-8F1A-C2A55F66F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236266</xdr:colOff>
      <xdr:row>51</xdr:row>
      <xdr:rowOff>51362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9179FC-AFF3-466B-A576-E2570DDC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134934" y="0"/>
          <a:ext cx="7551466" cy="9766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.khosroshahin\Desktop\&#1711;&#1586;&#1575;&#1585;&#1588;%20&#1662;&#1585;&#1578;&#1601;&#1608;&#1740;%20&#1583;&#1585;&#1570;&#1605;&#1583;&#1579;&#1575;&#1576;&#1578;%20&#1605;&#1606;&#1578;&#1607;&#1740;%20&#1576;&#1607;%20&#1605;&#1585;&#1583;&#1575;&#1583;%20&#1605;&#1575;&#1607;%201404%20-%20&#1601;&#1585;&#1605;&#1608;&#1604;%20%20(&#1575;&#1581;&#1587;&#1575;&#160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وکش"/>
      <sheetName val="اوراق تبعی"/>
      <sheetName val=" سهام"/>
      <sheetName val="صندوق "/>
      <sheetName val="اوراق"/>
      <sheetName val="تعدیل اوراق"/>
      <sheetName val="سپرده"/>
      <sheetName val="درآمدها"/>
      <sheetName val="درآمد سرمایه گذاری در سهام "/>
      <sheetName val="درآمد سرمایه گذاری در صندوق"/>
      <sheetName val="درآمد سرمایه گذاری در اوراق بها"/>
      <sheetName val="مبالغ تخصیص اوراق"/>
      <sheetName val="درآمد سپرده بانکی"/>
      <sheetName val="سایر درآمدها"/>
      <sheetName val="درآمد سود سهام"/>
      <sheetName val="درآمد سود صندوق"/>
      <sheetName val="درآمد سود اوراق بهادار "/>
      <sheetName val="سود سپرده بانکی"/>
      <sheetName val="درآمد ناشی ازفروش"/>
      <sheetName val="درآمد ناشی از تغییر قیمت اوراق "/>
    </sheetNames>
    <sheetDataSet>
      <sheetData sheetId="0" refreshError="1"/>
      <sheetData sheetId="1" refreshError="1"/>
      <sheetData sheetId="2">
        <row r="3">
          <cell r="C3" t="str">
            <v>‫برای ماه منتهی به 1404/05/31</v>
          </cell>
        </row>
      </sheetData>
      <sheetData sheetId="3" refreshError="1"/>
      <sheetData sheetId="4">
        <row r="12">
          <cell r="C12" t="str">
            <v>‫اسناد خزانه-م11بودجه02-050720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R43" sqref="R43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300" t="s">
        <v>67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13" ht="15" customHeight="1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</row>
    <row r="25" spans="1:13" ht="15" customHeight="1">
      <c r="A25" s="300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</row>
    <row r="28" spans="1:13" ht="15" customHeight="1">
      <c r="A28" s="301" t="s">
        <v>150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209"/>
    </row>
    <row r="29" spans="1:13" ht="15" customHeight="1">
      <c r="A29" s="301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209"/>
    </row>
    <row r="30" spans="1:13" ht="15" customHeight="1">
      <c r="A30" s="301"/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209"/>
    </row>
    <row r="32" spans="1:13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0" sqref="C10:E11"/>
    </sheetView>
  </sheetViews>
  <sheetFormatPr defaultColWidth="12.140625" defaultRowHeight="22.5"/>
  <cols>
    <col min="1" max="1" width="42.42578125" style="102" bestFit="1" customWidth="1"/>
    <col min="2" max="2" width="0.5703125" style="102" customWidth="1"/>
    <col min="3" max="3" width="23.42578125" style="102" bestFit="1" customWidth="1"/>
    <col min="4" max="4" width="0.7109375" style="102" customWidth="1"/>
    <col min="5" max="5" width="43.7109375" style="102" customWidth="1"/>
    <col min="6" max="6" width="16" style="102" bestFit="1" customWidth="1"/>
    <col min="7" max="7" width="16.85546875" style="102" bestFit="1" customWidth="1"/>
    <col min="8" max="8" width="18" style="227" bestFit="1" customWidth="1"/>
    <col min="9" max="16384" width="12.140625" style="102"/>
  </cols>
  <sheetData>
    <row r="2" spans="1:13" ht="24">
      <c r="A2" s="331" t="s">
        <v>50</v>
      </c>
      <c r="B2" s="331"/>
      <c r="C2" s="331"/>
      <c r="D2" s="331"/>
      <c r="E2" s="331"/>
    </row>
    <row r="3" spans="1:13" ht="24">
      <c r="A3" s="331" t="s">
        <v>18</v>
      </c>
      <c r="B3" s="331" t="s">
        <v>18</v>
      </c>
      <c r="C3" s="331" t="s">
        <v>18</v>
      </c>
      <c r="D3" s="331" t="s">
        <v>18</v>
      </c>
      <c r="E3" s="331"/>
    </row>
    <row r="4" spans="1:13" ht="24">
      <c r="A4" s="331" t="str">
        <f>'درآمد سپرده بانکی '!A4:K4</f>
        <v>برای ماه منتهی به 1404/05/31</v>
      </c>
      <c r="B4" s="331" t="s">
        <v>0</v>
      </c>
      <c r="C4" s="331" t="s">
        <v>0</v>
      </c>
      <c r="D4" s="331" t="s">
        <v>0</v>
      </c>
      <c r="E4" s="331"/>
    </row>
    <row r="5" spans="1:13" ht="24">
      <c r="A5" s="103"/>
      <c r="B5" s="103"/>
      <c r="C5" s="103"/>
      <c r="D5" s="103"/>
      <c r="E5" s="103"/>
    </row>
    <row r="6" spans="1:13" ht="28.5">
      <c r="A6" s="323" t="s">
        <v>62</v>
      </c>
      <c r="B6" s="323"/>
      <c r="C6" s="323"/>
      <c r="D6" s="323"/>
      <c r="E6" s="323"/>
    </row>
    <row r="7" spans="1:13" ht="28.5">
      <c r="A7" s="70"/>
      <c r="B7" s="70"/>
      <c r="C7" s="70"/>
      <c r="D7" s="70"/>
      <c r="E7" s="70"/>
    </row>
    <row r="8" spans="1:13" ht="24.75" thickBot="1">
      <c r="A8" s="331" t="s">
        <v>45</v>
      </c>
      <c r="C8" s="198" t="str">
        <f>'درآمد ناشی از فروش '!C7</f>
        <v>طی مرداد ماه</v>
      </c>
      <c r="E8" s="199" t="str">
        <f>'درآمد ناشی از فروش '!K7</f>
        <v>از ابتدای سال مالی تا پایان مرداد ماه</v>
      </c>
      <c r="G8" s="67"/>
    </row>
    <row r="9" spans="1:13" ht="24.75" thickBot="1">
      <c r="A9" s="332" t="s">
        <v>45</v>
      </c>
      <c r="C9" s="198" t="s">
        <v>15</v>
      </c>
      <c r="E9" s="198" t="s">
        <v>15</v>
      </c>
    </row>
    <row r="10" spans="1:13" ht="24">
      <c r="A10" s="114" t="s">
        <v>49</v>
      </c>
      <c r="C10" s="386">
        <v>150780110</v>
      </c>
      <c r="D10" s="387"/>
      <c r="E10" s="384">
        <v>2483006880</v>
      </c>
      <c r="F10" s="110"/>
      <c r="G10" s="110"/>
      <c r="I10" s="110"/>
    </row>
    <row r="11" spans="1:13" ht="24">
      <c r="A11" s="114" t="s">
        <v>72</v>
      </c>
      <c r="C11" s="388">
        <v>122527072</v>
      </c>
      <c r="D11" s="387"/>
      <c r="E11" s="389">
        <v>1497433639</v>
      </c>
      <c r="F11" s="110"/>
      <c r="G11" s="110"/>
      <c r="I11" s="110"/>
    </row>
    <row r="12" spans="1:13" ht="27" thickBot="1">
      <c r="A12" s="114" t="s">
        <v>26</v>
      </c>
      <c r="C12" s="219">
        <f>SUM(C10:C11)</f>
        <v>273307182</v>
      </c>
      <c r="D12" s="23"/>
      <c r="E12" s="220">
        <f>SUM(E10:E11)</f>
        <v>3980440519</v>
      </c>
    </row>
    <row r="13" spans="1:13" ht="23.25" thickTop="1">
      <c r="M13" s="113"/>
    </row>
    <row r="14" spans="1:13">
      <c r="A14" s="146"/>
      <c r="B14"/>
      <c r="C14"/>
      <c r="E14" s="110"/>
    </row>
    <row r="15" spans="1:13">
      <c r="A15" s="146"/>
      <c r="B15"/>
      <c r="C15"/>
      <c r="E15" s="112"/>
    </row>
    <row r="16" spans="1:13">
      <c r="A16"/>
      <c r="B16"/>
      <c r="C16"/>
    </row>
    <row r="17" spans="1:13">
      <c r="A17"/>
      <c r="B17"/>
      <c r="C17"/>
    </row>
    <row r="18" spans="1:13">
      <c r="A18"/>
      <c r="B18"/>
      <c r="C18"/>
    </row>
    <row r="19" spans="1:13">
      <c r="A19"/>
      <c r="B19"/>
      <c r="C19"/>
    </row>
    <row r="20" spans="1:13">
      <c r="A20"/>
      <c r="B20"/>
      <c r="C20" s="146"/>
      <c r="D20"/>
      <c r="E20" s="146"/>
      <c r="F20"/>
      <c r="G20"/>
      <c r="H20" s="225"/>
      <c r="M20" s="113"/>
    </row>
    <row r="21" spans="1:13">
      <c r="A21"/>
      <c r="B21"/>
      <c r="C21" s="148"/>
      <c r="D21"/>
      <c r="E21" s="148"/>
      <c r="F21"/>
      <c r="G21"/>
      <c r="H21" s="225"/>
      <c r="M21" s="113"/>
    </row>
    <row r="22" spans="1:13">
      <c r="A22"/>
      <c r="B22"/>
      <c r="C22"/>
      <c r="D22"/>
      <c r="E22"/>
      <c r="F22"/>
      <c r="G22"/>
      <c r="H22" s="225"/>
      <c r="M22" s="113"/>
    </row>
    <row r="23" spans="1:13">
      <c r="A23"/>
      <c r="B23"/>
      <c r="C23"/>
      <c r="D23"/>
      <c r="E23"/>
      <c r="F23"/>
      <c r="G23"/>
      <c r="H23" s="225"/>
      <c r="M23" s="113"/>
    </row>
    <row r="24" spans="1:13">
      <c r="A24"/>
      <c r="B24"/>
      <c r="C24"/>
      <c r="D24"/>
      <c r="E24"/>
      <c r="F24"/>
      <c r="G24"/>
      <c r="H24" s="225"/>
      <c r="M24" s="113"/>
    </row>
    <row r="25" spans="1:13">
      <c r="A25"/>
      <c r="B25"/>
      <c r="C25"/>
      <c r="D25"/>
      <c r="E25"/>
      <c r="F25"/>
      <c r="G25"/>
      <c r="H25" s="225"/>
      <c r="M25" s="113"/>
    </row>
    <row r="26" spans="1:13">
      <c r="A26"/>
      <c r="B26"/>
      <c r="C26"/>
      <c r="D26"/>
      <c r="E26"/>
      <c r="F26"/>
      <c r="G26"/>
      <c r="H26" s="225"/>
      <c r="M26" s="113"/>
    </row>
    <row r="27" spans="1:13">
      <c r="A27"/>
      <c r="B27"/>
      <c r="C27"/>
      <c r="D27"/>
      <c r="E27"/>
      <c r="F27"/>
      <c r="G27"/>
      <c r="H27" s="225"/>
      <c r="M27" s="113"/>
    </row>
    <row r="28" spans="1:13">
      <c r="A28"/>
      <c r="B28"/>
      <c r="C28"/>
      <c r="D28"/>
      <c r="E28"/>
      <c r="F28"/>
      <c r="G28"/>
      <c r="H28" s="225"/>
      <c r="M28" s="113"/>
    </row>
    <row r="29" spans="1:13">
      <c r="A29"/>
      <c r="B29"/>
      <c r="C29"/>
      <c r="D29"/>
      <c r="E29"/>
      <c r="F29"/>
      <c r="G29"/>
      <c r="H29" s="225"/>
      <c r="M29" s="113"/>
    </row>
    <row r="30" spans="1:13">
      <c r="A30"/>
      <c r="B30"/>
      <c r="C30"/>
      <c r="D30"/>
      <c r="E30"/>
      <c r="F30"/>
      <c r="G30"/>
      <c r="H30" s="225"/>
      <c r="M30" s="113"/>
    </row>
    <row r="31" spans="1:13">
      <c r="A31"/>
      <c r="B31"/>
      <c r="C31"/>
      <c r="D31"/>
      <c r="E31"/>
      <c r="F31"/>
      <c r="G31"/>
      <c r="H31" s="225"/>
      <c r="M31" s="113"/>
    </row>
    <row r="32" spans="1:13">
      <c r="A32"/>
      <c r="B32"/>
      <c r="C32"/>
      <c r="D32"/>
      <c r="E32"/>
      <c r="F32"/>
      <c r="G32"/>
      <c r="H32" s="225"/>
      <c r="M32" s="113"/>
    </row>
    <row r="33" spans="13:13">
      <c r="M33" s="113"/>
    </row>
    <row r="34" spans="13:13">
      <c r="M34" s="113"/>
    </row>
    <row r="35" spans="13:13">
      <c r="M35" s="113"/>
    </row>
    <row r="36" spans="13:13">
      <c r="M36" s="113"/>
    </row>
    <row r="37" spans="13:13">
      <c r="M37" s="113"/>
    </row>
    <row r="38" spans="13:13">
      <c r="M38" s="113"/>
    </row>
    <row r="39" spans="13:13">
      <c r="M39" s="113"/>
    </row>
    <row r="40" spans="13:13">
      <c r="M40" s="113"/>
    </row>
    <row r="41" spans="13:13">
      <c r="M41" s="113"/>
    </row>
    <row r="42" spans="13:13">
      <c r="M42" s="11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"/>
  <sheetViews>
    <sheetView rightToLeft="1" view="pageBreakPreview" topLeftCell="A4" zoomScale="70" zoomScaleNormal="70" zoomScaleSheetLayoutView="70" zoomScalePageLayoutView="70" workbookViewId="0">
      <selection activeCell="E9" sqref="E9:S20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3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3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3">
      <c r="I1" s="74"/>
    </row>
    <row r="2" spans="1:23" ht="30">
      <c r="A2" s="322" t="s">
        <v>50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</row>
    <row r="3" spans="1:23" ht="30">
      <c r="A3" s="322" t="s">
        <v>18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</row>
    <row r="4" spans="1:23" ht="30">
      <c r="A4" s="322" t="str">
        <f>'جمع درآمدها'!A4:I4</f>
        <v>برای ماه منتهی به 1404/05/31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</row>
    <row r="5" spans="1:23" ht="30">
      <c r="A5" s="34"/>
      <c r="B5" s="34"/>
      <c r="C5" s="34"/>
      <c r="D5" s="34"/>
      <c r="E5" s="34"/>
      <c r="F5" s="34"/>
      <c r="G5" s="34"/>
      <c r="H5" s="34"/>
      <c r="I5" s="179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3" ht="36">
      <c r="A6" s="334" t="s">
        <v>57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</row>
    <row r="7" spans="1:23" ht="30.75" thickBot="1">
      <c r="A7" s="322" t="s">
        <v>1</v>
      </c>
      <c r="C7" s="333" t="s">
        <v>27</v>
      </c>
      <c r="D7" s="333" t="s">
        <v>27</v>
      </c>
      <c r="E7" s="333" t="s">
        <v>27</v>
      </c>
      <c r="F7" s="333" t="s">
        <v>27</v>
      </c>
      <c r="G7" s="333" t="s">
        <v>27</v>
      </c>
      <c r="I7" s="333" t="str">
        <f>'سودسپرده بانکی '!C7</f>
        <v>طی مرداد ماه</v>
      </c>
      <c r="J7" s="333" t="s">
        <v>20</v>
      </c>
      <c r="K7" s="333" t="s">
        <v>20</v>
      </c>
      <c r="L7" s="333" t="s">
        <v>20</v>
      </c>
      <c r="M7" s="333" t="s">
        <v>20</v>
      </c>
      <c r="O7" s="333" t="str">
        <f>'سودسپرده بانکی '!I7</f>
        <v>از ابتدای سال مالی تا پایان مرداد ماه</v>
      </c>
      <c r="P7" s="333" t="s">
        <v>21</v>
      </c>
      <c r="Q7" s="333" t="s">
        <v>21</v>
      </c>
      <c r="R7" s="333" t="s">
        <v>21</v>
      </c>
      <c r="S7" s="333" t="s">
        <v>21</v>
      </c>
    </row>
    <row r="8" spans="1:23" s="8" customFormat="1" ht="90">
      <c r="A8" s="322" t="s">
        <v>1</v>
      </c>
      <c r="C8" s="35" t="s">
        <v>28</v>
      </c>
      <c r="D8" s="38"/>
      <c r="E8" s="35" t="s">
        <v>29</v>
      </c>
      <c r="G8" s="35" t="s">
        <v>30</v>
      </c>
      <c r="I8" s="180" t="s">
        <v>31</v>
      </c>
      <c r="K8" s="35" t="s">
        <v>24</v>
      </c>
      <c r="M8" s="35" t="s">
        <v>32</v>
      </c>
      <c r="O8" s="35" t="s">
        <v>31</v>
      </c>
      <c r="Q8" s="35" t="s">
        <v>24</v>
      </c>
      <c r="S8" s="35" t="s">
        <v>32</v>
      </c>
      <c r="T8" s="196"/>
      <c r="U8" s="196"/>
    </row>
    <row r="9" spans="1:23" s="8" customFormat="1">
      <c r="A9" s="127" t="s">
        <v>86</v>
      </c>
      <c r="B9" s="1"/>
      <c r="C9" s="127" t="s">
        <v>100</v>
      </c>
      <c r="D9" s="5"/>
      <c r="E9" s="251">
        <v>22000000</v>
      </c>
      <c r="F9" s="250"/>
      <c r="G9" s="251">
        <v>1400</v>
      </c>
      <c r="H9" s="250"/>
      <c r="I9" s="181">
        <v>30800000000</v>
      </c>
      <c r="J9" s="251"/>
      <c r="K9" s="260">
        <v>-1844430135</v>
      </c>
      <c r="L9" s="251"/>
      <c r="M9" s="260">
        <f t="shared" ref="M9:M20" si="0">I9+K9</f>
        <v>28955569865</v>
      </c>
      <c r="N9" s="251"/>
      <c r="O9" s="251">
        <v>30800000000</v>
      </c>
      <c r="P9" s="251"/>
      <c r="Q9" s="261">
        <v>-1844430135</v>
      </c>
      <c r="R9" s="251"/>
      <c r="S9" s="251">
        <f t="shared" ref="S9:S20" si="1">O9+Q9</f>
        <v>28955569865</v>
      </c>
      <c r="T9" s="21"/>
      <c r="U9" s="82"/>
    </row>
    <row r="10" spans="1:23" s="8" customFormat="1">
      <c r="A10" s="127" t="s">
        <v>116</v>
      </c>
      <c r="B10" s="1"/>
      <c r="C10" s="127" t="s">
        <v>124</v>
      </c>
      <c r="D10" s="5"/>
      <c r="E10" s="251">
        <v>1500000</v>
      </c>
      <c r="F10" s="250"/>
      <c r="G10" s="251">
        <v>2600</v>
      </c>
      <c r="H10" s="250"/>
      <c r="I10" s="181">
        <v>0</v>
      </c>
      <c r="J10" s="251"/>
      <c r="K10" s="260">
        <v>0</v>
      </c>
      <c r="L10" s="251"/>
      <c r="M10" s="260">
        <f>I10+K10</f>
        <v>0</v>
      </c>
      <c r="N10" s="251"/>
      <c r="O10" s="251">
        <v>3900000000</v>
      </c>
      <c r="P10" s="251"/>
      <c r="Q10" s="261">
        <v>-47496617</v>
      </c>
      <c r="R10" s="251"/>
      <c r="S10" s="251">
        <f>O10+Q10</f>
        <v>3852503383</v>
      </c>
      <c r="T10" s="21"/>
      <c r="U10" s="82"/>
    </row>
    <row r="11" spans="1:23" s="8" customFormat="1">
      <c r="A11" s="127" t="s">
        <v>115</v>
      </c>
      <c r="B11" s="1"/>
      <c r="C11" s="127" t="s">
        <v>125</v>
      </c>
      <c r="D11" s="5"/>
      <c r="E11" s="251">
        <v>1200000</v>
      </c>
      <c r="F11" s="250"/>
      <c r="G11" s="251">
        <v>60</v>
      </c>
      <c r="H11" s="250"/>
      <c r="I11" s="181">
        <v>0</v>
      </c>
      <c r="J11" s="251"/>
      <c r="K11" s="260">
        <v>0</v>
      </c>
      <c r="L11" s="251"/>
      <c r="M11" s="260">
        <f t="shared" si="0"/>
        <v>0</v>
      </c>
      <c r="N11" s="251"/>
      <c r="O11" s="251">
        <v>72000000</v>
      </c>
      <c r="P11" s="251"/>
      <c r="Q11" s="261">
        <v>0</v>
      </c>
      <c r="R11" s="251"/>
      <c r="S11" s="251">
        <f t="shared" si="1"/>
        <v>72000000</v>
      </c>
      <c r="T11" s="21"/>
      <c r="U11" s="82"/>
    </row>
    <row r="12" spans="1:23" s="8" customFormat="1">
      <c r="A12" s="127" t="s">
        <v>65</v>
      </c>
      <c r="B12" s="1"/>
      <c r="C12" s="127" t="s">
        <v>120</v>
      </c>
      <c r="D12" s="5"/>
      <c r="E12" s="251">
        <v>30000000</v>
      </c>
      <c r="F12" s="250"/>
      <c r="G12" s="251">
        <v>300</v>
      </c>
      <c r="H12" s="250"/>
      <c r="I12" s="181">
        <v>0</v>
      </c>
      <c r="J12" s="251"/>
      <c r="K12" s="260">
        <v>0</v>
      </c>
      <c r="L12" s="251"/>
      <c r="M12" s="260">
        <f t="shared" si="0"/>
        <v>0</v>
      </c>
      <c r="N12" s="251"/>
      <c r="O12" s="251">
        <v>9000000000</v>
      </c>
      <c r="P12" s="251"/>
      <c r="Q12" s="261">
        <v>-772072636</v>
      </c>
      <c r="R12" s="251"/>
      <c r="S12" s="251">
        <f t="shared" si="1"/>
        <v>8227927364</v>
      </c>
      <c r="T12" s="21"/>
      <c r="U12" s="82"/>
    </row>
    <row r="13" spans="1:23" s="8" customFormat="1">
      <c r="A13" s="127" t="s">
        <v>63</v>
      </c>
      <c r="B13" s="1"/>
      <c r="C13" s="127" t="s">
        <v>129</v>
      </c>
      <c r="D13" s="5"/>
      <c r="E13" s="251">
        <v>8100000</v>
      </c>
      <c r="F13" s="250"/>
      <c r="G13" s="251">
        <v>9120</v>
      </c>
      <c r="H13" s="250"/>
      <c r="I13" s="181"/>
      <c r="J13" s="294"/>
      <c r="K13" s="260"/>
      <c r="L13" s="294"/>
      <c r="M13" s="260"/>
      <c r="N13" s="294" t="e">
        <f>SUM(#REF!)</f>
        <v>#REF!</v>
      </c>
      <c r="O13" s="251">
        <v>73872000000</v>
      </c>
      <c r="P13" s="251"/>
      <c r="Q13" s="261">
        <v>0</v>
      </c>
      <c r="R13" s="294" t="e">
        <f>SUM(#REF!)</f>
        <v>#REF!</v>
      </c>
      <c r="S13" s="251">
        <f t="shared" si="1"/>
        <v>73872000000</v>
      </c>
      <c r="T13" s="21"/>
      <c r="U13" s="82"/>
    </row>
    <row r="14" spans="1:23" s="8" customFormat="1">
      <c r="A14" s="127" t="s">
        <v>74</v>
      </c>
      <c r="B14" s="1"/>
      <c r="C14" s="127" t="s">
        <v>131</v>
      </c>
      <c r="D14" s="5"/>
      <c r="E14" s="251">
        <v>60000001</v>
      </c>
      <c r="F14" s="250"/>
      <c r="G14" s="251">
        <v>167</v>
      </c>
      <c r="H14" s="250"/>
      <c r="I14" s="181"/>
      <c r="J14" s="262"/>
      <c r="K14" s="260"/>
      <c r="L14" s="262"/>
      <c r="M14" s="260">
        <f t="shared" si="0"/>
        <v>0</v>
      </c>
      <c r="N14" s="262"/>
      <c r="O14" s="251">
        <v>10020000167</v>
      </c>
      <c r="P14" s="262"/>
      <c r="Q14" s="261">
        <v>-214906170</v>
      </c>
      <c r="R14" s="262"/>
      <c r="S14" s="251">
        <f t="shared" si="1"/>
        <v>9805093997</v>
      </c>
      <c r="T14" s="21"/>
      <c r="U14" s="82"/>
    </row>
    <row r="15" spans="1:23">
      <c r="A15" s="127" t="s">
        <v>106</v>
      </c>
      <c r="C15" s="127" t="s">
        <v>128</v>
      </c>
      <c r="D15" s="235"/>
      <c r="E15" s="251">
        <v>4600000</v>
      </c>
      <c r="F15" s="250"/>
      <c r="G15" s="251">
        <v>637</v>
      </c>
      <c r="H15" s="250"/>
      <c r="I15" s="181"/>
      <c r="J15" s="250"/>
      <c r="K15" s="260"/>
      <c r="L15" s="250"/>
      <c r="M15" s="260"/>
      <c r="N15" s="250"/>
      <c r="O15" s="251">
        <v>2930200000</v>
      </c>
      <c r="P15" s="250"/>
      <c r="Q15" s="261">
        <v>0</v>
      </c>
      <c r="R15" s="250"/>
      <c r="S15" s="251">
        <f t="shared" si="1"/>
        <v>2930200000</v>
      </c>
      <c r="T15" s="21"/>
      <c r="U15" s="82"/>
      <c r="W15" s="8"/>
    </row>
    <row r="16" spans="1:23">
      <c r="A16" s="127" t="s">
        <v>64</v>
      </c>
      <c r="C16" s="127" t="s">
        <v>130</v>
      </c>
      <c r="D16" s="235"/>
      <c r="E16" s="251">
        <v>40000000</v>
      </c>
      <c r="F16" s="250"/>
      <c r="G16" s="251">
        <v>1000</v>
      </c>
      <c r="H16" s="250"/>
      <c r="I16" s="181"/>
      <c r="J16" s="250"/>
      <c r="K16" s="260">
        <v>0</v>
      </c>
      <c r="L16" s="250"/>
      <c r="M16" s="260">
        <f t="shared" si="0"/>
        <v>0</v>
      </c>
      <c r="N16" s="250"/>
      <c r="O16" s="251">
        <v>40000000000</v>
      </c>
      <c r="P16" s="250"/>
      <c r="Q16" s="261">
        <v>0</v>
      </c>
      <c r="R16" s="250"/>
      <c r="S16" s="251">
        <f t="shared" si="1"/>
        <v>40000000000</v>
      </c>
      <c r="T16" s="21"/>
      <c r="U16" s="82"/>
      <c r="W16" s="8"/>
    </row>
    <row r="17" spans="1:23">
      <c r="A17" s="127" t="s">
        <v>101</v>
      </c>
      <c r="C17" s="127" t="s">
        <v>132</v>
      </c>
      <c r="D17" s="235"/>
      <c r="E17" s="251">
        <v>19000000</v>
      </c>
      <c r="F17" s="250"/>
      <c r="G17" s="251">
        <v>20</v>
      </c>
      <c r="H17" s="250"/>
      <c r="I17" s="181"/>
      <c r="J17" s="250"/>
      <c r="K17" s="260"/>
      <c r="L17" s="250"/>
      <c r="M17" s="260">
        <f t="shared" si="0"/>
        <v>0</v>
      </c>
      <c r="N17" s="250"/>
      <c r="O17" s="251">
        <v>380000000</v>
      </c>
      <c r="P17" s="250"/>
      <c r="Q17" s="261">
        <v>-3864407</v>
      </c>
      <c r="R17" s="250"/>
      <c r="S17" s="251">
        <f t="shared" si="1"/>
        <v>376135593</v>
      </c>
      <c r="T17" s="21"/>
      <c r="U17" s="82"/>
      <c r="W17" s="8"/>
    </row>
    <row r="18" spans="1:23">
      <c r="A18" s="127" t="s">
        <v>109</v>
      </c>
      <c r="C18" s="127" t="s">
        <v>139</v>
      </c>
      <c r="D18" s="274"/>
      <c r="E18" s="251">
        <v>1221374</v>
      </c>
      <c r="F18" s="250"/>
      <c r="G18" s="251">
        <v>650</v>
      </c>
      <c r="H18" s="250"/>
      <c r="I18" s="181">
        <v>0</v>
      </c>
      <c r="J18" s="250"/>
      <c r="K18" s="260">
        <v>0</v>
      </c>
      <c r="L18" s="250"/>
      <c r="M18" s="260">
        <f t="shared" si="0"/>
        <v>0</v>
      </c>
      <c r="N18" s="250"/>
      <c r="O18" s="251">
        <v>793893100</v>
      </c>
      <c r="P18" s="250"/>
      <c r="Q18" s="261">
        <v>-17027198</v>
      </c>
      <c r="R18" s="250"/>
      <c r="S18" s="251">
        <f t="shared" si="1"/>
        <v>776865902</v>
      </c>
      <c r="T18" s="21"/>
      <c r="U18" s="82"/>
      <c r="W18" s="8"/>
    </row>
    <row r="19" spans="1:23">
      <c r="A19" s="127" t="s">
        <v>138</v>
      </c>
      <c r="C19" s="127" t="s">
        <v>159</v>
      </c>
      <c r="D19" s="295"/>
      <c r="E19" s="251">
        <v>15800000</v>
      </c>
      <c r="F19" s="250"/>
      <c r="G19" s="251">
        <v>936</v>
      </c>
      <c r="H19" s="250"/>
      <c r="I19" s="181">
        <v>14788800000</v>
      </c>
      <c r="J19" s="250"/>
      <c r="K19" s="260">
        <v>-876655670</v>
      </c>
      <c r="L19" s="250"/>
      <c r="M19" s="260">
        <f t="shared" si="0"/>
        <v>13912144330</v>
      </c>
      <c r="N19" s="250"/>
      <c r="O19" s="251">
        <v>14788800000</v>
      </c>
      <c r="P19" s="250"/>
      <c r="Q19" s="261">
        <v>-876655670</v>
      </c>
      <c r="R19" s="250"/>
      <c r="S19" s="251">
        <f t="shared" si="1"/>
        <v>13912144330</v>
      </c>
      <c r="T19" s="21"/>
      <c r="U19" s="82"/>
      <c r="W19" s="8"/>
    </row>
    <row r="20" spans="1:23">
      <c r="A20" s="127" t="s">
        <v>121</v>
      </c>
      <c r="C20" s="127" t="s">
        <v>160</v>
      </c>
      <c r="D20" s="295"/>
      <c r="E20" s="251">
        <v>15000000</v>
      </c>
      <c r="F20" s="250"/>
      <c r="G20" s="251">
        <v>300</v>
      </c>
      <c r="H20" s="250"/>
      <c r="I20" s="181">
        <v>4500000000</v>
      </c>
      <c r="J20" s="250"/>
      <c r="K20" s="260">
        <v>0</v>
      </c>
      <c r="L20" s="250"/>
      <c r="M20" s="260">
        <f t="shared" si="0"/>
        <v>4500000000</v>
      </c>
      <c r="N20" s="250"/>
      <c r="O20" s="251">
        <v>4500000000</v>
      </c>
      <c r="P20" s="250"/>
      <c r="Q20" s="261">
        <v>0</v>
      </c>
      <c r="R20" s="250"/>
      <c r="S20" s="251">
        <f t="shared" si="1"/>
        <v>4500000000</v>
      </c>
      <c r="T20" s="21"/>
      <c r="U20" s="82"/>
      <c r="W20" s="8"/>
    </row>
    <row r="21" spans="1:23" ht="30.75" thickBot="1">
      <c r="A21" s="115" t="s">
        <v>48</v>
      </c>
      <c r="E21" s="259"/>
      <c r="F21" s="259">
        <f>SUM(F9:F17)</f>
        <v>0</v>
      </c>
      <c r="G21" s="259"/>
      <c r="I21" s="29">
        <f>SUM(I9:I20)</f>
        <v>50088800000</v>
      </c>
      <c r="J21" s="29">
        <f>SUM(J9:J18)</f>
        <v>0</v>
      </c>
      <c r="K21" s="29">
        <f>SUM(K9:K20)</f>
        <v>-2721085805</v>
      </c>
      <c r="L21" s="29">
        <f>SUM(L9:L18)</f>
        <v>0</v>
      </c>
      <c r="M21" s="29">
        <f>SUM(M9:M20)</f>
        <v>47367714195</v>
      </c>
      <c r="N21" s="29" t="e">
        <f>SUM(N9:N18)</f>
        <v>#REF!</v>
      </c>
      <c r="O21" s="29">
        <f>SUM(O9:O20)</f>
        <v>191056893267</v>
      </c>
      <c r="P21" s="29">
        <f>SUM(P9:P18)</f>
        <v>0</v>
      </c>
      <c r="Q21" s="29">
        <f>SUM(Q9:Q20)</f>
        <v>-3776452833</v>
      </c>
      <c r="R21" s="29" t="e">
        <f>SUM(R9:R18)</f>
        <v>#REF!</v>
      </c>
      <c r="S21" s="29">
        <f>SUM(S9:S20)</f>
        <v>187280440434</v>
      </c>
      <c r="T21" s="1"/>
    </row>
    <row r="22" spans="1:23" s="79" customFormat="1" ht="41.25" thickTop="1">
      <c r="C22" s="131"/>
      <c r="D22" s="131"/>
      <c r="E22" s="131"/>
      <c r="I22" s="182"/>
      <c r="J22" s="42"/>
      <c r="K22" s="42"/>
      <c r="L22" s="42"/>
      <c r="M22" s="42"/>
      <c r="O22" s="42"/>
      <c r="P22" s="49"/>
      <c r="Q22" s="42"/>
      <c r="R22" s="49"/>
      <c r="S22" s="42"/>
    </row>
    <row r="23" spans="1:23">
      <c r="A23" s="127"/>
      <c r="C23" s="127"/>
      <c r="K23" s="3"/>
      <c r="O23" s="3"/>
      <c r="Q23" s="3"/>
      <c r="T23" s="1"/>
    </row>
    <row r="24" spans="1:23">
      <c r="A24" s="127"/>
      <c r="C24" s="127"/>
      <c r="K24" s="21"/>
      <c r="O24" s="21"/>
      <c r="Q24" s="21"/>
      <c r="T24" s="1"/>
    </row>
    <row r="25" spans="1:23">
      <c r="T25" s="1"/>
    </row>
    <row r="26" spans="1:23">
      <c r="K26" s="3"/>
      <c r="O26" s="3"/>
      <c r="Q26" s="3"/>
      <c r="T26" s="1"/>
    </row>
    <row r="27" spans="1:23">
      <c r="K27" s="21"/>
      <c r="O27" s="21"/>
      <c r="Q27" s="21"/>
      <c r="T27" s="1"/>
    </row>
    <row r="28" spans="1:23">
      <c r="A28" s="127"/>
      <c r="T28" s="1"/>
    </row>
    <row r="29" spans="1:23">
      <c r="T29" s="1"/>
    </row>
    <row r="30" spans="1:23">
      <c r="T30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>
      <c r="A2" s="322" t="s">
        <v>50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20" ht="30">
      <c r="A3" s="322" t="s">
        <v>18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</row>
    <row r="4" spans="1:20" ht="30">
      <c r="A4" s="322" t="str">
        <f>'جمع درآمدها'!A4:I4</f>
        <v>برای ماه منتهی به 1404/05/31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</row>
    <row r="5" spans="1:20" ht="30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>
      <c r="A6" s="335" t="s">
        <v>91</v>
      </c>
      <c r="B6" s="335"/>
      <c r="C6" s="335"/>
    </row>
    <row r="7" spans="1:20" ht="30.75" thickBot="1">
      <c r="A7" s="322" t="s">
        <v>19</v>
      </c>
      <c r="B7" s="322"/>
      <c r="C7" s="322" t="s">
        <v>154</v>
      </c>
      <c r="D7" s="322"/>
      <c r="E7" s="322"/>
      <c r="F7" s="322"/>
      <c r="G7" s="322"/>
      <c r="I7" s="333" t="s">
        <v>155</v>
      </c>
      <c r="J7" s="333" t="s">
        <v>21</v>
      </c>
      <c r="K7" s="333" t="s">
        <v>21</v>
      </c>
      <c r="L7" s="333" t="s">
        <v>21</v>
      </c>
      <c r="M7" s="333" t="s">
        <v>21</v>
      </c>
    </row>
    <row r="8" spans="1:20" ht="30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>
      <c r="A9" s="115" t="s">
        <v>92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7"/>
      <c r="P9" s="67"/>
      <c r="Q9" s="3"/>
      <c r="S9" s="67"/>
      <c r="T9" s="3"/>
    </row>
    <row r="10" spans="1:20" ht="30.75" thickBot="1">
      <c r="A10" s="34"/>
      <c r="C10" s="77">
        <f>SUM(C9:C9)</f>
        <v>0</v>
      </c>
      <c r="D10" s="29"/>
      <c r="E10" s="78">
        <f>SUM(E9:E9)</f>
        <v>0</v>
      </c>
      <c r="F10" s="77"/>
      <c r="G10" s="77">
        <f>SUM(G9:G9)</f>
        <v>0</v>
      </c>
      <c r="H10" s="77"/>
      <c r="I10" s="77">
        <f>SUM(I9:I9)</f>
        <v>0</v>
      </c>
      <c r="J10" s="77"/>
      <c r="K10" s="78">
        <f>SUM(K9:K9)</f>
        <v>0</v>
      </c>
      <c r="L10" s="77"/>
      <c r="M10" s="77">
        <f>SUM(M9:M9)</f>
        <v>0</v>
      </c>
    </row>
    <row r="11" spans="1:20" ht="28.5" thickTop="1">
      <c r="C11" s="21"/>
      <c r="G11" s="37"/>
      <c r="I11" s="3"/>
      <c r="M11" s="3"/>
    </row>
    <row r="12" spans="1:20">
      <c r="C12" s="75"/>
      <c r="G12" s="37"/>
      <c r="I12" s="75"/>
      <c r="M12" s="75"/>
    </row>
    <row r="13" spans="1:20">
      <c r="G13" s="37"/>
      <c r="M13" s="75"/>
    </row>
    <row r="14" spans="1:20">
      <c r="G14" s="37"/>
    </row>
    <row r="15" spans="1:20">
      <c r="G15" s="37"/>
    </row>
    <row r="16" spans="1:20">
      <c r="G16" s="37"/>
      <c r="M16" s="75"/>
    </row>
    <row r="17" spans="7:7">
      <c r="G17" s="37"/>
    </row>
    <row r="18" spans="7:7">
      <c r="G18" s="37"/>
    </row>
    <row r="19" spans="7:7">
      <c r="G19" s="37"/>
    </row>
    <row r="20" spans="7:7">
      <c r="G20" s="37"/>
    </row>
    <row r="21" spans="7:7">
      <c r="G21" s="37"/>
    </row>
    <row r="22" spans="7:7">
      <c r="G22" s="37"/>
    </row>
    <row r="23" spans="7:7">
      <c r="G23" s="37"/>
    </row>
    <row r="24" spans="7:7">
      <c r="G24" s="37"/>
    </row>
    <row r="25" spans="7:7">
      <c r="G25" s="37"/>
    </row>
    <row r="26" spans="7:7">
      <c r="G26" s="37"/>
    </row>
    <row r="27" spans="7:7">
      <c r="G27" s="37"/>
    </row>
    <row r="28" spans="7:7">
      <c r="G28" s="37"/>
    </row>
    <row r="29" spans="7:7">
      <c r="G29" s="37"/>
    </row>
    <row r="30" spans="7:7">
      <c r="G30" s="37"/>
    </row>
    <row r="31" spans="7:7">
      <c r="G31" s="37"/>
    </row>
    <row r="32" spans="7:7">
      <c r="G32" s="37"/>
    </row>
    <row r="33" spans="7:7">
      <c r="G33" s="37"/>
    </row>
    <row r="34" spans="7:7">
      <c r="G34" s="37"/>
    </row>
    <row r="35" spans="7:7">
      <c r="G35" s="37"/>
    </row>
    <row r="36" spans="7:7">
      <c r="G36" s="37"/>
    </row>
    <row r="37" spans="7:7">
      <c r="G37" s="37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6"/>
  <sheetViews>
    <sheetView rightToLeft="1" view="pageBreakPreview" topLeftCell="A7" zoomScaleNormal="100" zoomScaleSheetLayoutView="100" workbookViewId="0">
      <selection activeCell="C9" sqref="C9:M18"/>
    </sheetView>
  </sheetViews>
  <sheetFormatPr defaultColWidth="9.140625" defaultRowHeight="27.75"/>
  <cols>
    <col min="1" max="1" width="51.5703125" style="1" bestFit="1" customWidth="1"/>
    <col min="2" max="2" width="1" style="1" customWidth="1"/>
    <col min="3" max="3" width="28.140625" style="1" customWidth="1"/>
    <col min="4" max="4" width="1" style="1" customWidth="1"/>
    <col min="5" max="5" width="23.425781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25.28515625" style="1" bestFit="1" customWidth="1"/>
    <col min="12" max="12" width="1" style="1" customWidth="1"/>
    <col min="13" max="13" width="26.57031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>
      <c r="A2" s="322" t="s">
        <v>50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20" ht="30">
      <c r="A3" s="322" t="s">
        <v>18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</row>
    <row r="4" spans="1:20" ht="30">
      <c r="A4" s="322" t="str">
        <f>'جمع درآمدها'!A4:I4</f>
        <v>برای ماه منتهی به 1404/05/31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</row>
    <row r="5" spans="1:20" ht="30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>
      <c r="A6" s="335" t="s">
        <v>56</v>
      </c>
      <c r="B6" s="335"/>
      <c r="C6" s="335"/>
    </row>
    <row r="7" spans="1:20" ht="30.75" thickBot="1">
      <c r="A7" s="322" t="s">
        <v>19</v>
      </c>
      <c r="B7" s="322"/>
      <c r="C7" s="322" t="s">
        <v>154</v>
      </c>
      <c r="D7" s="322"/>
      <c r="E7" s="322"/>
      <c r="F7" s="322"/>
      <c r="G7" s="322"/>
      <c r="I7" s="333" t="s">
        <v>155</v>
      </c>
      <c r="J7" s="333" t="s">
        <v>21</v>
      </c>
      <c r="K7" s="333" t="s">
        <v>21</v>
      </c>
      <c r="L7" s="333" t="s">
        <v>21</v>
      </c>
      <c r="M7" s="333" t="s">
        <v>21</v>
      </c>
      <c r="P7" s="336"/>
      <c r="Q7" s="336"/>
      <c r="R7" s="314"/>
      <c r="S7" s="314"/>
    </row>
    <row r="8" spans="1:20" ht="30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>
      <c r="A9" s="2" t="s">
        <v>144</v>
      </c>
      <c r="C9" s="252">
        <v>337239</v>
      </c>
      <c r="D9" s="250"/>
      <c r="E9" s="252">
        <v>0</v>
      </c>
      <c r="F9" s="252"/>
      <c r="G9" s="252">
        <f>C9+E9</f>
        <v>337239</v>
      </c>
      <c r="H9" s="252"/>
      <c r="I9" s="252">
        <v>237948853</v>
      </c>
      <c r="J9" s="252"/>
      <c r="K9" s="252">
        <v>0</v>
      </c>
      <c r="L9" s="252"/>
      <c r="M9" s="252">
        <f>I9+K9</f>
        <v>237948853</v>
      </c>
      <c r="O9" s="67"/>
      <c r="P9" s="17"/>
      <c r="Q9" s="17"/>
      <c r="R9" s="3"/>
      <c r="S9" s="17"/>
      <c r="T9" s="3"/>
    </row>
    <row r="10" spans="1:20" ht="30">
      <c r="A10" s="2" t="s">
        <v>145</v>
      </c>
      <c r="C10" s="252">
        <v>633373</v>
      </c>
      <c r="D10" s="250"/>
      <c r="E10" s="252">
        <v>0</v>
      </c>
      <c r="F10" s="252"/>
      <c r="G10" s="252">
        <f t="shared" ref="G10:G18" si="0">C10+E10</f>
        <v>633373</v>
      </c>
      <c r="H10" s="252"/>
      <c r="I10" s="252">
        <v>2760431</v>
      </c>
      <c r="J10" s="252"/>
      <c r="K10" s="252">
        <v>0</v>
      </c>
      <c r="L10" s="252"/>
      <c r="M10" s="252">
        <f t="shared" ref="M10:M18" si="1">I10+K10</f>
        <v>2760431</v>
      </c>
      <c r="O10" s="67"/>
      <c r="P10" s="17"/>
      <c r="Q10" s="17"/>
      <c r="R10" s="3"/>
      <c r="S10" s="17"/>
      <c r="T10" s="3"/>
    </row>
    <row r="11" spans="1:20" ht="30">
      <c r="A11" s="2" t="s">
        <v>146</v>
      </c>
      <c r="C11" s="252">
        <v>2254</v>
      </c>
      <c r="D11" s="250">
        <v>0</v>
      </c>
      <c r="E11" s="252">
        <v>0</v>
      </c>
      <c r="F11" s="252"/>
      <c r="G11" s="252">
        <f t="shared" si="0"/>
        <v>2254</v>
      </c>
      <c r="H11" s="252"/>
      <c r="I11" s="252">
        <v>13167</v>
      </c>
      <c r="J11" s="252"/>
      <c r="K11" s="252">
        <v>0</v>
      </c>
      <c r="L11" s="252"/>
      <c r="M11" s="252">
        <f t="shared" si="1"/>
        <v>13167</v>
      </c>
      <c r="O11" s="67"/>
      <c r="P11" s="17"/>
      <c r="Q11" s="17"/>
      <c r="R11" s="3"/>
      <c r="S11" s="17"/>
      <c r="T11" s="3"/>
    </row>
    <row r="12" spans="1:20" ht="30">
      <c r="A12" s="2" t="s">
        <v>147</v>
      </c>
      <c r="C12" s="252">
        <v>0</v>
      </c>
      <c r="D12" s="250"/>
      <c r="E12" s="252">
        <v>0</v>
      </c>
      <c r="F12" s="252"/>
      <c r="G12" s="252">
        <f t="shared" si="0"/>
        <v>0</v>
      </c>
      <c r="H12" s="252"/>
      <c r="I12" s="252">
        <v>4792</v>
      </c>
      <c r="J12" s="252"/>
      <c r="K12" s="252">
        <v>0</v>
      </c>
      <c r="L12" s="252"/>
      <c r="M12" s="252">
        <f t="shared" si="1"/>
        <v>4792</v>
      </c>
      <c r="O12" s="67"/>
      <c r="P12" s="17"/>
      <c r="Q12" s="17"/>
      <c r="R12" s="3"/>
      <c r="S12" s="17"/>
      <c r="T12" s="3"/>
    </row>
    <row r="13" spans="1:20" ht="30">
      <c r="A13" s="2" t="s">
        <v>148</v>
      </c>
      <c r="C13" s="252">
        <v>8634</v>
      </c>
      <c r="D13" s="250"/>
      <c r="E13" s="252">
        <v>0</v>
      </c>
      <c r="F13" s="252"/>
      <c r="G13" s="252">
        <f t="shared" si="0"/>
        <v>8634</v>
      </c>
      <c r="H13" s="252"/>
      <c r="I13" s="252">
        <v>48439</v>
      </c>
      <c r="J13" s="252"/>
      <c r="K13" s="252">
        <v>0</v>
      </c>
      <c r="L13" s="252"/>
      <c r="M13" s="252">
        <f t="shared" si="1"/>
        <v>48439</v>
      </c>
      <c r="O13" s="67"/>
      <c r="P13" s="17"/>
      <c r="Q13" s="17"/>
      <c r="R13" s="3"/>
      <c r="S13" s="17"/>
      <c r="T13" s="3"/>
    </row>
    <row r="14" spans="1:20" ht="30">
      <c r="A14" s="2" t="s">
        <v>149</v>
      </c>
      <c r="C14" s="252">
        <v>43169</v>
      </c>
      <c r="D14" s="250"/>
      <c r="E14" s="252"/>
      <c r="F14" s="252"/>
      <c r="G14" s="252">
        <f t="shared" si="0"/>
        <v>43169</v>
      </c>
      <c r="H14" s="252"/>
      <c r="I14" s="252">
        <v>171769</v>
      </c>
      <c r="J14" s="252"/>
      <c r="K14" s="252"/>
      <c r="L14" s="252"/>
      <c r="M14" s="252">
        <f t="shared" si="1"/>
        <v>171769</v>
      </c>
      <c r="O14" s="67"/>
      <c r="P14" s="17"/>
      <c r="Q14" s="17"/>
      <c r="R14" s="3"/>
      <c r="S14" s="17"/>
      <c r="T14" s="3"/>
    </row>
    <row r="15" spans="1:20" ht="30">
      <c r="A15" s="2" t="s">
        <v>136</v>
      </c>
      <c r="C15" s="252">
        <v>2034292966</v>
      </c>
      <c r="D15" s="250"/>
      <c r="E15" s="252">
        <v>-29981834</v>
      </c>
      <c r="F15" s="252"/>
      <c r="G15" s="252">
        <f t="shared" si="0"/>
        <v>2004311132</v>
      </c>
      <c r="H15" s="252"/>
      <c r="I15" s="252">
        <v>4491826406</v>
      </c>
      <c r="J15" s="252"/>
      <c r="K15" s="252">
        <v>-66202027</v>
      </c>
      <c r="L15" s="252"/>
      <c r="M15" s="252">
        <f t="shared" si="1"/>
        <v>4425624379</v>
      </c>
      <c r="O15" s="67"/>
      <c r="P15" s="17"/>
      <c r="Q15" s="17"/>
      <c r="R15" s="3"/>
      <c r="S15" s="17"/>
      <c r="T15" s="3"/>
    </row>
    <row r="16" spans="1:20" ht="30">
      <c r="A16" s="2" t="s">
        <v>140</v>
      </c>
      <c r="C16" s="252">
        <v>2717808192</v>
      </c>
      <c r="D16" s="250"/>
      <c r="E16" s="252">
        <v>-5210312</v>
      </c>
      <c r="F16" s="252"/>
      <c r="G16" s="252">
        <f t="shared" si="0"/>
        <v>2712597880</v>
      </c>
      <c r="H16" s="252"/>
      <c r="I16" s="252">
        <v>3506849280</v>
      </c>
      <c r="J16" s="252"/>
      <c r="K16" s="252">
        <v>-20141097</v>
      </c>
      <c r="L16" s="252"/>
      <c r="M16" s="252">
        <f t="shared" si="1"/>
        <v>3486708183</v>
      </c>
      <c r="O16" s="67"/>
      <c r="P16" s="17"/>
      <c r="Q16" s="17"/>
      <c r="R16" s="3"/>
      <c r="S16" s="17"/>
      <c r="T16" s="3"/>
    </row>
    <row r="17" spans="1:20" ht="30">
      <c r="A17" s="2" t="s">
        <v>140</v>
      </c>
      <c r="C17" s="252">
        <v>2717808192</v>
      </c>
      <c r="D17" s="250"/>
      <c r="E17" s="252">
        <v>-5210312</v>
      </c>
      <c r="F17" s="252"/>
      <c r="G17" s="252">
        <f t="shared" si="0"/>
        <v>2712597880</v>
      </c>
      <c r="H17" s="252"/>
      <c r="I17" s="252">
        <v>3506849280</v>
      </c>
      <c r="J17" s="252"/>
      <c r="K17" s="252">
        <v>-20141097</v>
      </c>
      <c r="L17" s="252"/>
      <c r="M17" s="252">
        <f t="shared" si="1"/>
        <v>3486708183</v>
      </c>
      <c r="O17" s="67"/>
      <c r="P17" s="17"/>
      <c r="Q17" s="17"/>
      <c r="R17" s="3"/>
      <c r="S17" s="17"/>
      <c r="T17" s="3"/>
    </row>
    <row r="18" spans="1:20" ht="30">
      <c r="A18" s="2" t="s">
        <v>140</v>
      </c>
      <c r="C18" s="252">
        <v>2717808192</v>
      </c>
      <c r="D18" s="250"/>
      <c r="E18" s="252">
        <v>-5210312</v>
      </c>
      <c r="F18" s="252"/>
      <c r="G18" s="252">
        <f t="shared" si="0"/>
        <v>2712597880</v>
      </c>
      <c r="H18" s="252"/>
      <c r="I18" s="252">
        <v>3506849280</v>
      </c>
      <c r="J18" s="252"/>
      <c r="K18" s="252">
        <v>-20141097</v>
      </c>
      <c r="L18" s="252"/>
      <c r="M18" s="252">
        <f t="shared" si="1"/>
        <v>3486708183</v>
      </c>
      <c r="O18" s="67"/>
      <c r="P18" s="17"/>
      <c r="Q18" s="17"/>
      <c r="R18" s="3"/>
      <c r="S18" s="17"/>
      <c r="T18" s="3"/>
    </row>
    <row r="19" spans="1:20" ht="30.75" thickBot="1">
      <c r="A19" s="34"/>
      <c r="C19" s="77">
        <f>SUM(C9:C18)</f>
        <v>10188742211</v>
      </c>
      <c r="D19" s="29"/>
      <c r="E19" s="78">
        <f>SUM(E9:E18)</f>
        <v>-45612770</v>
      </c>
      <c r="F19" s="77"/>
      <c r="G19" s="77">
        <f>SUM(G9:G18)</f>
        <v>10143129441</v>
      </c>
      <c r="H19" s="77"/>
      <c r="I19" s="77">
        <f>SUM(I9:I18)</f>
        <v>15253321697</v>
      </c>
      <c r="J19" s="77"/>
      <c r="K19" s="78">
        <f>SUM(K9:K18)</f>
        <v>-126625318</v>
      </c>
      <c r="L19" s="77"/>
      <c r="M19" s="77">
        <f>SUM(M9:M18)</f>
        <v>15126696379</v>
      </c>
    </row>
    <row r="20" spans="1:20" ht="28.5" thickTop="1">
      <c r="C20" s="3"/>
      <c r="I20" s="3"/>
    </row>
    <row r="21" spans="1:20">
      <c r="C21" s="75"/>
      <c r="I21" s="75"/>
    </row>
    <row r="27" spans="1:20">
      <c r="G27" s="37"/>
    </row>
    <row r="28" spans="1:20">
      <c r="C28" s="3"/>
      <c r="G28" s="37"/>
      <c r="I28" s="3"/>
    </row>
    <row r="29" spans="1:20">
      <c r="C29" s="75"/>
      <c r="G29" s="37"/>
      <c r="I29" s="75"/>
    </row>
    <row r="30" spans="1:20">
      <c r="G30" s="37"/>
    </row>
    <row r="31" spans="1:20">
      <c r="G31" s="37"/>
    </row>
    <row r="32" spans="1:20">
      <c r="G32" s="37"/>
    </row>
    <row r="33" spans="7:7">
      <c r="G33" s="37"/>
    </row>
    <row r="34" spans="7:7">
      <c r="G34" s="37"/>
    </row>
    <row r="35" spans="7:7">
      <c r="G35" s="37"/>
    </row>
    <row r="36" spans="7:7">
      <c r="G36" s="37"/>
    </row>
    <row r="37" spans="7:7">
      <c r="G37" s="37"/>
    </row>
    <row r="38" spans="7:7">
      <c r="G38" s="37"/>
    </row>
    <row r="39" spans="7:7">
      <c r="G39" s="37"/>
    </row>
    <row r="40" spans="7:7">
      <c r="G40" s="37"/>
    </row>
    <row r="41" spans="7:7">
      <c r="G41" s="37"/>
    </row>
    <row r="42" spans="7:7">
      <c r="G42" s="37"/>
    </row>
    <row r="43" spans="7:7">
      <c r="G43" s="37"/>
    </row>
    <row r="44" spans="7:7">
      <c r="G44" s="37"/>
    </row>
    <row r="45" spans="7:7">
      <c r="G45" s="37"/>
    </row>
    <row r="46" spans="7:7">
      <c r="G46" s="37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6"/>
  <sheetViews>
    <sheetView rightToLeft="1" view="pageBreakPreview" zoomScale="51" zoomScaleNormal="100" zoomScaleSheetLayoutView="51" workbookViewId="0">
      <selection activeCell="A23" sqref="A23:XFD23"/>
    </sheetView>
  </sheetViews>
  <sheetFormatPr defaultColWidth="8.7109375" defaultRowHeight="27.7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30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7.85546875" style="1" bestFit="1" customWidth="1"/>
    <col min="21" max="22" width="27.7109375" style="1" bestFit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/>
    <row r="2" spans="1:32" s="79" customFormat="1" ht="36">
      <c r="A2" s="338" t="s">
        <v>50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32" s="79" customFormat="1" ht="36">
      <c r="A3" s="338" t="s">
        <v>18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</row>
    <row r="4" spans="1:32" s="79" customFormat="1" ht="36">
      <c r="A4" s="338" t="str">
        <f>'درآمد ناشی از تغییر قیمت اوراق '!A4:Q4</f>
        <v>برای ماه منتهی به 1404/05/31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</row>
    <row r="5" spans="1:32" s="79" customFormat="1" ht="36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32" ht="40.5" customHeight="1">
      <c r="A6" s="339" t="s">
        <v>58</v>
      </c>
      <c r="B6" s="339"/>
      <c r="C6" s="339"/>
      <c r="D6" s="339"/>
      <c r="E6" s="339"/>
      <c r="F6" s="339"/>
      <c r="G6" s="339"/>
      <c r="H6" s="339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</row>
    <row r="7" spans="1:32" ht="45" customHeight="1" thickBot="1">
      <c r="A7" s="322" t="s">
        <v>1</v>
      </c>
      <c r="C7" s="333" t="s">
        <v>154</v>
      </c>
      <c r="D7" s="333" t="s">
        <v>20</v>
      </c>
      <c r="E7" s="333" t="s">
        <v>20</v>
      </c>
      <c r="F7" s="333" t="s">
        <v>20</v>
      </c>
      <c r="G7" s="333" t="s">
        <v>20</v>
      </c>
      <c r="H7" s="333" t="s">
        <v>20</v>
      </c>
      <c r="I7" s="333" t="s">
        <v>20</v>
      </c>
      <c r="K7" s="333" t="s">
        <v>155</v>
      </c>
      <c r="L7" s="333" t="s">
        <v>21</v>
      </c>
      <c r="M7" s="333" t="s">
        <v>21</v>
      </c>
      <c r="N7" s="333" t="s">
        <v>21</v>
      </c>
      <c r="O7" s="333" t="s">
        <v>21</v>
      </c>
      <c r="P7" s="333" t="s">
        <v>21</v>
      </c>
      <c r="Q7" s="333" t="s">
        <v>21</v>
      </c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</row>
    <row r="8" spans="1:32" s="8" customFormat="1" ht="54.75" customHeight="1" thickBot="1">
      <c r="A8" s="333" t="s">
        <v>1</v>
      </c>
      <c r="C8" s="81" t="s">
        <v>4</v>
      </c>
      <c r="E8" s="81" t="s">
        <v>33</v>
      </c>
      <c r="G8" s="81" t="s">
        <v>34</v>
      </c>
      <c r="I8" s="81" t="s">
        <v>36</v>
      </c>
      <c r="K8" s="81" t="s">
        <v>4</v>
      </c>
      <c r="M8" s="81" t="s">
        <v>33</v>
      </c>
      <c r="O8" s="81" t="s">
        <v>34</v>
      </c>
      <c r="Q8" s="81" t="s">
        <v>36</v>
      </c>
      <c r="R8" s="115"/>
      <c r="S8" s="115"/>
      <c r="T8" s="82"/>
      <c r="U8" s="196"/>
      <c r="V8" s="196"/>
      <c r="W8" s="196"/>
      <c r="X8" s="196"/>
      <c r="Y8" s="196"/>
      <c r="Z8" s="196"/>
      <c r="AA8" s="196"/>
      <c r="AB8" s="115"/>
      <c r="AC8" s="115"/>
      <c r="AD8" s="115"/>
      <c r="AE8" s="115"/>
      <c r="AF8" s="115"/>
    </row>
    <row r="9" spans="1:32" ht="34.5" customHeight="1">
      <c r="A9" s="228" t="s">
        <v>118</v>
      </c>
      <c r="C9" s="249">
        <v>0</v>
      </c>
      <c r="D9" s="249"/>
      <c r="E9" s="249">
        <v>0</v>
      </c>
      <c r="F9" s="249"/>
      <c r="G9" s="249">
        <v>0</v>
      </c>
      <c r="H9" s="249"/>
      <c r="I9" s="249">
        <f>E9-G9</f>
        <v>0</v>
      </c>
      <c r="J9" s="249"/>
      <c r="K9" s="249">
        <v>17000000</v>
      </c>
      <c r="L9" s="249"/>
      <c r="M9" s="249">
        <v>340564924958</v>
      </c>
      <c r="N9" s="249"/>
      <c r="O9" s="249">
        <v>411314261951</v>
      </c>
      <c r="P9" s="249"/>
      <c r="Q9" s="249">
        <f>M9-O9</f>
        <v>-70749336993</v>
      </c>
      <c r="R9" s="83"/>
      <c r="S9" s="83"/>
      <c r="T9" s="197"/>
      <c r="U9" s="3"/>
      <c r="V9" s="21"/>
      <c r="W9" s="3"/>
      <c r="X9" s="20"/>
      <c r="Y9" s="197"/>
      <c r="Z9" s="3"/>
      <c r="AA9" s="3"/>
      <c r="AB9" s="207"/>
      <c r="AC9" s="197"/>
      <c r="AD9" s="207"/>
      <c r="AE9" s="207"/>
      <c r="AF9" s="21"/>
    </row>
    <row r="10" spans="1:32" ht="34.5" customHeight="1">
      <c r="A10" s="127" t="s">
        <v>104</v>
      </c>
      <c r="C10" s="249">
        <v>0</v>
      </c>
      <c r="D10" s="249"/>
      <c r="E10" s="249">
        <v>0</v>
      </c>
      <c r="F10" s="249"/>
      <c r="G10" s="249">
        <v>0</v>
      </c>
      <c r="H10" s="249"/>
      <c r="I10" s="249">
        <f>E10-G10</f>
        <v>0</v>
      </c>
      <c r="J10" s="249"/>
      <c r="K10" s="249">
        <v>15500000</v>
      </c>
      <c r="L10" s="249"/>
      <c r="M10" s="249">
        <v>58930067897</v>
      </c>
      <c r="N10" s="249"/>
      <c r="O10" s="249">
        <v>58338924446</v>
      </c>
      <c r="P10" s="249"/>
      <c r="Q10" s="249">
        <f t="shared" ref="Q10:Q41" si="0">M10-O10</f>
        <v>591143451</v>
      </c>
      <c r="R10" s="83"/>
      <c r="S10" s="83"/>
      <c r="T10" s="197"/>
      <c r="U10" s="3"/>
      <c r="V10" s="21"/>
      <c r="W10" s="3"/>
      <c r="X10" s="20"/>
      <c r="Y10" s="197"/>
      <c r="Z10" s="3"/>
      <c r="AA10" s="3"/>
      <c r="AB10" s="207"/>
      <c r="AC10" s="197"/>
      <c r="AD10" s="207"/>
      <c r="AE10" s="207"/>
      <c r="AF10" s="21"/>
    </row>
    <row r="11" spans="1:32" ht="34.5" customHeight="1">
      <c r="A11" s="127" t="s">
        <v>87</v>
      </c>
      <c r="C11" s="249">
        <v>0</v>
      </c>
      <c r="D11" s="249"/>
      <c r="E11" s="249">
        <v>0</v>
      </c>
      <c r="F11" s="249"/>
      <c r="G11" s="249">
        <v>0</v>
      </c>
      <c r="H11" s="249"/>
      <c r="I11" s="249">
        <f t="shared" ref="I11:I41" si="1">E11-G11</f>
        <v>0</v>
      </c>
      <c r="J11" s="249"/>
      <c r="K11" s="249">
        <v>40000000</v>
      </c>
      <c r="L11" s="249"/>
      <c r="M11" s="249">
        <v>148247200856</v>
      </c>
      <c r="N11" s="249"/>
      <c r="O11" s="249">
        <v>141791292000</v>
      </c>
      <c r="P11" s="249"/>
      <c r="Q11" s="249">
        <f t="shared" si="0"/>
        <v>6455908856</v>
      </c>
      <c r="R11" s="83"/>
      <c r="S11" s="83"/>
      <c r="T11" s="197"/>
      <c r="U11" s="3"/>
      <c r="V11" s="21"/>
      <c r="W11" s="3"/>
      <c r="X11" s="20"/>
      <c r="Y11" s="197"/>
      <c r="Z11" s="3"/>
      <c r="AA11" s="3"/>
      <c r="AB11" s="207"/>
      <c r="AC11" s="197"/>
      <c r="AD11" s="207"/>
      <c r="AE11" s="207"/>
      <c r="AF11" s="21"/>
    </row>
    <row r="12" spans="1:32" ht="34.5" customHeight="1">
      <c r="A12" s="127" t="s">
        <v>106</v>
      </c>
      <c r="C12" s="249">
        <v>0</v>
      </c>
      <c r="D12" s="249"/>
      <c r="E12" s="249">
        <v>0</v>
      </c>
      <c r="F12" s="249"/>
      <c r="G12" s="249">
        <v>0</v>
      </c>
      <c r="H12" s="249"/>
      <c r="I12" s="249">
        <f t="shared" si="1"/>
        <v>0</v>
      </c>
      <c r="J12" s="249"/>
      <c r="K12" s="249">
        <v>7000000</v>
      </c>
      <c r="L12" s="249"/>
      <c r="M12" s="249">
        <v>32586032279</v>
      </c>
      <c r="N12" s="249"/>
      <c r="O12" s="249">
        <v>29948738400</v>
      </c>
      <c r="P12" s="249"/>
      <c r="Q12" s="249">
        <f t="shared" si="0"/>
        <v>2637293879</v>
      </c>
      <c r="R12" s="83"/>
      <c r="S12" s="83"/>
      <c r="T12" s="197"/>
      <c r="U12" s="3"/>
      <c r="V12" s="21"/>
      <c r="W12" s="3"/>
      <c r="X12" s="20"/>
      <c r="Y12" s="197"/>
      <c r="Z12" s="3"/>
      <c r="AA12" s="3"/>
      <c r="AB12" s="207"/>
      <c r="AC12" s="197"/>
      <c r="AD12" s="207"/>
      <c r="AE12" s="207"/>
      <c r="AF12" s="21"/>
    </row>
    <row r="13" spans="1:32" ht="34.5" customHeight="1">
      <c r="A13" s="127" t="s">
        <v>63</v>
      </c>
      <c r="C13" s="249">
        <v>300000</v>
      </c>
      <c r="D13" s="249"/>
      <c r="E13" s="249">
        <v>17433648916</v>
      </c>
      <c r="F13" s="249"/>
      <c r="G13" s="249">
        <v>19676013735</v>
      </c>
      <c r="H13" s="249"/>
      <c r="I13" s="249">
        <f t="shared" si="1"/>
        <v>-2242364819</v>
      </c>
      <c r="J13" s="249"/>
      <c r="K13" s="249">
        <v>1000000</v>
      </c>
      <c r="L13" s="249"/>
      <c r="M13" s="249">
        <v>66021818978</v>
      </c>
      <c r="N13" s="249"/>
      <c r="O13" s="249">
        <v>65211484418</v>
      </c>
      <c r="P13" s="249"/>
      <c r="Q13" s="249">
        <f t="shared" si="0"/>
        <v>810334560</v>
      </c>
      <c r="R13" s="83"/>
      <c r="S13" s="83"/>
      <c r="T13" s="197"/>
      <c r="U13" s="3"/>
      <c r="V13" s="21"/>
      <c r="W13" s="3"/>
      <c r="X13" s="20"/>
      <c r="Y13" s="197"/>
      <c r="Z13" s="3"/>
      <c r="AA13" s="3"/>
      <c r="AB13" s="207"/>
      <c r="AC13" s="197"/>
      <c r="AD13" s="207"/>
      <c r="AE13" s="207"/>
      <c r="AF13" s="21"/>
    </row>
    <row r="14" spans="1:32" ht="34.5" customHeight="1">
      <c r="A14" s="127" t="s">
        <v>117</v>
      </c>
      <c r="C14" s="249">
        <v>0</v>
      </c>
      <c r="D14" s="249"/>
      <c r="E14" s="249">
        <v>0</v>
      </c>
      <c r="F14" s="249"/>
      <c r="G14" s="249">
        <v>0</v>
      </c>
      <c r="H14" s="249"/>
      <c r="I14" s="249">
        <f t="shared" si="1"/>
        <v>0</v>
      </c>
      <c r="J14" s="249"/>
      <c r="K14" s="249">
        <v>2400000</v>
      </c>
      <c r="L14" s="249"/>
      <c r="M14" s="249">
        <v>104522705729</v>
      </c>
      <c r="N14" s="249"/>
      <c r="O14" s="249">
        <v>85344252523</v>
      </c>
      <c r="P14" s="249"/>
      <c r="Q14" s="249">
        <f t="shared" si="0"/>
        <v>19178453206</v>
      </c>
      <c r="R14" s="83"/>
      <c r="S14" s="83"/>
      <c r="T14" s="197"/>
      <c r="U14" s="3"/>
      <c r="V14" s="21"/>
      <c r="W14" s="3"/>
      <c r="X14" s="20"/>
      <c r="Y14" s="197"/>
      <c r="Z14" s="3"/>
      <c r="AA14" s="3"/>
      <c r="AB14" s="207"/>
      <c r="AC14" s="197"/>
      <c r="AD14" s="207"/>
      <c r="AE14" s="207"/>
      <c r="AF14" s="21"/>
    </row>
    <row r="15" spans="1:32" ht="34.5" customHeight="1">
      <c r="A15" s="127" t="s">
        <v>105</v>
      </c>
      <c r="C15" s="249">
        <v>0</v>
      </c>
      <c r="D15" s="249"/>
      <c r="E15" s="249">
        <v>0</v>
      </c>
      <c r="F15" s="249"/>
      <c r="G15" s="249">
        <v>0</v>
      </c>
      <c r="H15" s="249"/>
      <c r="I15" s="249">
        <f t="shared" si="1"/>
        <v>0</v>
      </c>
      <c r="J15" s="249"/>
      <c r="K15" s="249">
        <v>109201</v>
      </c>
      <c r="L15" s="249"/>
      <c r="M15" s="249">
        <v>3407038790</v>
      </c>
      <c r="N15" s="249"/>
      <c r="O15" s="249">
        <v>3151494440</v>
      </c>
      <c r="P15" s="249"/>
      <c r="Q15" s="249">
        <f t="shared" si="0"/>
        <v>255544350</v>
      </c>
      <c r="R15" s="83"/>
      <c r="S15" s="83"/>
      <c r="T15" s="197"/>
      <c r="U15" s="3"/>
      <c r="V15" s="21"/>
      <c r="W15" s="3"/>
      <c r="X15" s="20"/>
      <c r="Y15" s="197"/>
      <c r="Z15" s="3"/>
      <c r="AA15" s="3"/>
      <c r="AB15" s="207"/>
      <c r="AC15" s="197"/>
      <c r="AD15" s="207"/>
      <c r="AE15" s="207"/>
      <c r="AF15" s="21"/>
    </row>
    <row r="16" spans="1:32" ht="34.5" customHeight="1">
      <c r="A16" s="127" t="s">
        <v>71</v>
      </c>
      <c r="C16" s="249">
        <v>0</v>
      </c>
      <c r="D16" s="249"/>
      <c r="E16" s="249">
        <v>0</v>
      </c>
      <c r="F16" s="249"/>
      <c r="G16" s="249">
        <v>0</v>
      </c>
      <c r="H16" s="249"/>
      <c r="I16" s="249">
        <f t="shared" si="1"/>
        <v>0</v>
      </c>
      <c r="J16" s="249"/>
      <c r="K16" s="249">
        <v>28800000</v>
      </c>
      <c r="L16" s="249"/>
      <c r="M16" s="249">
        <v>119378497017</v>
      </c>
      <c r="N16" s="249"/>
      <c r="O16" s="249">
        <v>85885920000</v>
      </c>
      <c r="P16" s="249"/>
      <c r="Q16" s="249">
        <f t="shared" si="0"/>
        <v>33492577017</v>
      </c>
      <c r="R16" s="83"/>
      <c r="S16" s="83"/>
      <c r="T16" s="197"/>
      <c r="U16" s="3"/>
      <c r="V16" s="21"/>
      <c r="W16" s="3"/>
      <c r="X16" s="20"/>
      <c r="Y16" s="197"/>
      <c r="Z16" s="3"/>
      <c r="AA16" s="3"/>
      <c r="AB16" s="207"/>
      <c r="AC16" s="197"/>
      <c r="AD16" s="207"/>
      <c r="AE16" s="207"/>
      <c r="AF16" s="21"/>
    </row>
    <row r="17" spans="1:32" ht="34.5" customHeight="1">
      <c r="A17" s="127" t="s">
        <v>88</v>
      </c>
      <c r="C17" s="249">
        <v>2000000</v>
      </c>
      <c r="D17" s="249"/>
      <c r="E17" s="249">
        <v>6602877780</v>
      </c>
      <c r="F17" s="249"/>
      <c r="G17" s="249">
        <v>5102392575</v>
      </c>
      <c r="H17" s="249"/>
      <c r="I17" s="249">
        <f t="shared" si="1"/>
        <v>1500485205</v>
      </c>
      <c r="J17" s="249"/>
      <c r="K17" s="249">
        <v>12006480</v>
      </c>
      <c r="L17" s="249"/>
      <c r="M17" s="249">
        <v>39780320696</v>
      </c>
      <c r="N17" s="249"/>
      <c r="O17" s="249">
        <v>30630575700</v>
      </c>
      <c r="P17" s="249"/>
      <c r="Q17" s="249">
        <f t="shared" si="0"/>
        <v>9149744996</v>
      </c>
      <c r="R17" s="83"/>
      <c r="S17" s="83"/>
      <c r="T17" s="197"/>
      <c r="U17" s="3"/>
      <c r="V17" s="21"/>
      <c r="W17" s="3"/>
      <c r="X17" s="20"/>
      <c r="Y17" s="197"/>
      <c r="Z17" s="3"/>
      <c r="AA17" s="3"/>
      <c r="AB17" s="207"/>
      <c r="AC17" s="197"/>
      <c r="AD17" s="207"/>
      <c r="AE17" s="207"/>
      <c r="AF17" s="21"/>
    </row>
    <row r="18" spans="1:32" ht="34.5" customHeight="1">
      <c r="A18" s="127" t="s">
        <v>86</v>
      </c>
      <c r="C18" s="249">
        <v>0</v>
      </c>
      <c r="D18" s="249"/>
      <c r="E18" s="249">
        <v>0</v>
      </c>
      <c r="F18" s="249"/>
      <c r="G18" s="249">
        <v>0</v>
      </c>
      <c r="H18" s="249"/>
      <c r="I18" s="249">
        <f t="shared" si="1"/>
        <v>0</v>
      </c>
      <c r="J18" s="249"/>
      <c r="K18" s="249">
        <v>12800000</v>
      </c>
      <c r="L18" s="249"/>
      <c r="M18" s="249">
        <v>121271902564</v>
      </c>
      <c r="N18" s="249"/>
      <c r="O18" s="249">
        <v>119187118787</v>
      </c>
      <c r="P18" s="249"/>
      <c r="Q18" s="249">
        <f t="shared" si="0"/>
        <v>2084783777</v>
      </c>
      <c r="R18" s="83"/>
      <c r="S18" s="83"/>
      <c r="T18" s="197"/>
      <c r="U18" s="3"/>
      <c r="V18" s="21"/>
      <c r="W18" s="3"/>
      <c r="X18" s="20"/>
      <c r="Y18" s="197"/>
      <c r="Z18" s="3"/>
      <c r="AA18" s="3"/>
      <c r="AB18" s="207"/>
      <c r="AC18" s="197"/>
      <c r="AD18" s="207"/>
      <c r="AE18" s="207"/>
      <c r="AF18" s="21"/>
    </row>
    <row r="19" spans="1:32" ht="34.5" customHeight="1">
      <c r="A19" s="127" t="s">
        <v>103</v>
      </c>
      <c r="C19" s="249">
        <v>0</v>
      </c>
      <c r="D19" s="249"/>
      <c r="E19" s="249">
        <v>0</v>
      </c>
      <c r="F19" s="249"/>
      <c r="G19" s="249">
        <v>0</v>
      </c>
      <c r="H19" s="249"/>
      <c r="I19" s="249">
        <f t="shared" si="1"/>
        <v>0</v>
      </c>
      <c r="J19" s="249"/>
      <c r="K19" s="249">
        <v>10525036</v>
      </c>
      <c r="L19" s="249"/>
      <c r="M19" s="249">
        <v>204259962586</v>
      </c>
      <c r="N19" s="249"/>
      <c r="O19" s="249">
        <v>191570168927</v>
      </c>
      <c r="P19" s="249"/>
      <c r="Q19" s="249">
        <f t="shared" si="0"/>
        <v>12689793659</v>
      </c>
      <c r="R19" s="83"/>
      <c r="S19" s="83"/>
      <c r="T19" s="197"/>
      <c r="U19" s="3"/>
      <c r="V19" s="21"/>
      <c r="W19" s="3"/>
      <c r="X19" s="20"/>
      <c r="Y19" s="197"/>
      <c r="Z19" s="3"/>
      <c r="AA19" s="3"/>
      <c r="AB19" s="207"/>
      <c r="AC19" s="197"/>
      <c r="AD19" s="207"/>
      <c r="AE19" s="207"/>
      <c r="AF19" s="21"/>
    </row>
    <row r="20" spans="1:32" ht="34.5" customHeight="1">
      <c r="A20" s="127" t="s">
        <v>64</v>
      </c>
      <c r="C20" s="249">
        <v>200000</v>
      </c>
      <c r="D20" s="249"/>
      <c r="E20" s="249">
        <v>1545747761</v>
      </c>
      <c r="F20" s="249"/>
      <c r="G20" s="249">
        <v>2002016701</v>
      </c>
      <c r="H20" s="249"/>
      <c r="I20" s="249">
        <f t="shared" si="1"/>
        <v>-456268940</v>
      </c>
      <c r="J20" s="249"/>
      <c r="K20" s="249">
        <v>10200000</v>
      </c>
      <c r="L20" s="249"/>
      <c r="M20" s="249">
        <v>111606964211</v>
      </c>
      <c r="N20" s="249"/>
      <c r="O20" s="249">
        <v>102102851666</v>
      </c>
      <c r="P20" s="249"/>
      <c r="Q20" s="249">
        <f t="shared" si="0"/>
        <v>9504112545</v>
      </c>
      <c r="R20" s="83"/>
      <c r="S20" s="83"/>
      <c r="T20" s="197"/>
      <c r="U20" s="3"/>
      <c r="V20" s="21"/>
      <c r="W20" s="3"/>
      <c r="X20" s="20"/>
      <c r="Y20" s="197"/>
      <c r="Z20" s="3"/>
      <c r="AA20" s="3"/>
      <c r="AB20" s="207"/>
      <c r="AC20" s="197"/>
      <c r="AD20" s="207"/>
      <c r="AE20" s="207"/>
      <c r="AF20" s="21"/>
    </row>
    <row r="21" spans="1:32" ht="34.5" customHeight="1">
      <c r="A21" s="127" t="s">
        <v>78</v>
      </c>
      <c r="C21" s="249"/>
      <c r="D21" s="249"/>
      <c r="E21" s="249"/>
      <c r="F21" s="249"/>
      <c r="G21" s="249"/>
      <c r="H21" s="249"/>
      <c r="I21" s="249">
        <f t="shared" si="1"/>
        <v>0</v>
      </c>
      <c r="J21" s="249"/>
      <c r="K21" s="249">
        <v>14000000</v>
      </c>
      <c r="L21" s="249"/>
      <c r="M21" s="249">
        <v>171284756140</v>
      </c>
      <c r="N21" s="249"/>
      <c r="O21" s="249">
        <v>132486984000</v>
      </c>
      <c r="P21" s="249"/>
      <c r="Q21" s="249">
        <f t="shared" si="0"/>
        <v>38797772140</v>
      </c>
      <c r="R21" s="83"/>
      <c r="S21" s="83"/>
      <c r="T21" s="197"/>
      <c r="U21" s="3"/>
      <c r="V21" s="21"/>
      <c r="W21" s="3"/>
      <c r="X21" s="20"/>
      <c r="Y21" s="197"/>
      <c r="Z21" s="3"/>
      <c r="AA21" s="3"/>
      <c r="AB21" s="207"/>
      <c r="AC21" s="197"/>
      <c r="AD21" s="207"/>
      <c r="AE21" s="207"/>
      <c r="AF21" s="21"/>
    </row>
    <row r="22" spans="1:32" ht="34.5" customHeight="1">
      <c r="A22" s="127" t="s">
        <v>116</v>
      </c>
      <c r="C22" s="249"/>
      <c r="D22" s="249"/>
      <c r="E22" s="249"/>
      <c r="F22" s="249"/>
      <c r="G22" s="249"/>
      <c r="H22" s="249"/>
      <c r="I22" s="249">
        <f t="shared" si="1"/>
        <v>0</v>
      </c>
      <c r="J22" s="249"/>
      <c r="K22" s="249">
        <v>2700000</v>
      </c>
      <c r="L22" s="249"/>
      <c r="M22" s="249">
        <v>105622262106</v>
      </c>
      <c r="N22" s="249"/>
      <c r="O22" s="249">
        <v>93561974100</v>
      </c>
      <c r="P22" s="249"/>
      <c r="Q22" s="249">
        <f t="shared" si="0"/>
        <v>12060288006</v>
      </c>
      <c r="R22" s="83"/>
      <c r="S22" s="83"/>
      <c r="T22" s="197"/>
      <c r="U22" s="3"/>
      <c r="V22" s="21"/>
      <c r="W22" s="3"/>
      <c r="X22" s="20"/>
      <c r="Y22" s="197"/>
      <c r="Z22" s="3"/>
      <c r="AA22" s="3"/>
      <c r="AB22" s="207"/>
      <c r="AC22" s="197"/>
      <c r="AD22" s="207"/>
      <c r="AE22" s="207"/>
      <c r="AF22" s="21"/>
    </row>
    <row r="23" spans="1:32" ht="34.5" customHeight="1">
      <c r="A23" s="127" t="s">
        <v>138</v>
      </c>
      <c r="C23" s="249">
        <v>2800000</v>
      </c>
      <c r="D23" s="249"/>
      <c r="E23" s="249">
        <v>26329711307</v>
      </c>
      <c r="F23" s="249"/>
      <c r="G23" s="249">
        <v>29998576264</v>
      </c>
      <c r="H23" s="249"/>
      <c r="I23" s="249">
        <f>E23-G23</f>
        <v>-3668864957</v>
      </c>
      <c r="J23" s="249"/>
      <c r="K23" s="249">
        <v>2800000</v>
      </c>
      <c r="L23" s="249"/>
      <c r="M23" s="249">
        <v>26329711307</v>
      </c>
      <c r="N23" s="249"/>
      <c r="O23" s="249">
        <v>29998576264</v>
      </c>
      <c r="P23" s="249"/>
      <c r="Q23" s="249">
        <f t="shared" si="0"/>
        <v>-3668864957</v>
      </c>
      <c r="R23" s="83"/>
      <c r="S23" s="83"/>
      <c r="T23" s="197"/>
      <c r="U23" s="3"/>
      <c r="V23" s="21"/>
      <c r="W23" s="3"/>
      <c r="X23" s="20"/>
      <c r="Y23" s="197"/>
      <c r="Z23" s="3"/>
      <c r="AA23" s="3"/>
      <c r="AB23" s="207"/>
      <c r="AC23" s="197"/>
      <c r="AD23" s="207"/>
      <c r="AE23" s="207"/>
      <c r="AF23" s="21"/>
    </row>
    <row r="24" spans="1:32" ht="38.25" customHeight="1">
      <c r="A24" s="127" t="s">
        <v>115</v>
      </c>
      <c r="C24" s="249">
        <v>0</v>
      </c>
      <c r="D24" s="250"/>
      <c r="E24" s="249">
        <v>0</v>
      </c>
      <c r="F24" s="249"/>
      <c r="G24" s="249">
        <v>0</v>
      </c>
      <c r="H24" s="249"/>
      <c r="I24" s="249">
        <f t="shared" si="1"/>
        <v>0</v>
      </c>
      <c r="J24" s="250"/>
      <c r="K24" s="249">
        <v>2400000</v>
      </c>
      <c r="L24" s="249"/>
      <c r="M24" s="249">
        <v>5099078973</v>
      </c>
      <c r="N24" s="249"/>
      <c r="O24" s="249">
        <v>5386955760</v>
      </c>
      <c r="P24" s="249"/>
      <c r="Q24" s="249">
        <f t="shared" si="0"/>
        <v>-287876787</v>
      </c>
      <c r="R24" s="83"/>
      <c r="S24" s="83"/>
      <c r="T24" s="197"/>
      <c r="U24" s="3"/>
      <c r="V24" s="21"/>
      <c r="W24" s="3"/>
      <c r="X24" s="20"/>
      <c r="Y24" s="197"/>
      <c r="Z24" s="3"/>
      <c r="AA24" s="3"/>
      <c r="AB24" s="207"/>
      <c r="AC24" s="197"/>
      <c r="AD24" s="207"/>
      <c r="AE24" s="207"/>
      <c r="AF24" s="21"/>
    </row>
    <row r="25" spans="1:32" s="83" customFormat="1" ht="38.25" customHeight="1">
      <c r="A25" s="127" t="s">
        <v>102</v>
      </c>
      <c r="C25" s="249">
        <v>4000000</v>
      </c>
      <c r="D25" s="249"/>
      <c r="E25" s="249">
        <v>6282396061</v>
      </c>
      <c r="F25" s="249"/>
      <c r="G25" s="249">
        <v>6279818039</v>
      </c>
      <c r="H25" s="249">
        <f ca="1">SUM(H9:H25)</f>
        <v>0</v>
      </c>
      <c r="I25" s="249">
        <f>E25-G25</f>
        <v>2578022</v>
      </c>
      <c r="J25" s="390">
        <f ca="1">SUM(J9:J25)</f>
        <v>0</v>
      </c>
      <c r="K25" s="249">
        <v>4000000</v>
      </c>
      <c r="L25" s="390"/>
      <c r="M25" s="249">
        <v>6282396061</v>
      </c>
      <c r="N25" s="249"/>
      <c r="O25" s="249">
        <v>6279818039</v>
      </c>
      <c r="P25" s="249">
        <f ca="1">SUM(P9:P25)</f>
        <v>0</v>
      </c>
      <c r="Q25" s="249">
        <f t="shared" si="0"/>
        <v>2578022</v>
      </c>
      <c r="T25" s="197"/>
      <c r="U25" s="3"/>
      <c r="V25" s="21"/>
      <c r="W25" s="3"/>
      <c r="X25" s="20"/>
      <c r="Y25" s="197"/>
      <c r="Z25" s="3"/>
      <c r="AA25" s="3"/>
      <c r="AB25" s="207"/>
      <c r="AC25" s="197"/>
      <c r="AD25" s="207"/>
      <c r="AE25" s="207"/>
    </row>
    <row r="26" spans="1:32" s="83" customFormat="1" ht="38.25" customHeight="1">
      <c r="A26" s="127" t="s">
        <v>142</v>
      </c>
      <c r="C26" s="249">
        <v>0</v>
      </c>
      <c r="D26" s="249"/>
      <c r="E26" s="249">
        <v>0</v>
      </c>
      <c r="F26" s="249"/>
      <c r="G26" s="249">
        <v>0</v>
      </c>
      <c r="H26" s="249"/>
      <c r="I26" s="249">
        <f t="shared" si="1"/>
        <v>0</v>
      </c>
      <c r="J26" s="249"/>
      <c r="K26" s="249">
        <v>300000</v>
      </c>
      <c r="L26" s="249"/>
      <c r="M26" s="249">
        <v>8407029694</v>
      </c>
      <c r="N26" s="249"/>
      <c r="O26" s="249">
        <v>9230692302</v>
      </c>
      <c r="P26" s="249"/>
      <c r="Q26" s="249">
        <f t="shared" si="0"/>
        <v>-823662608</v>
      </c>
      <c r="T26" s="197"/>
      <c r="U26" s="3"/>
      <c r="V26" s="21"/>
      <c r="W26" s="3"/>
      <c r="X26" s="20"/>
      <c r="Y26" s="197"/>
      <c r="Z26" s="3"/>
      <c r="AA26" s="3"/>
      <c r="AB26" s="207"/>
      <c r="AC26" s="197"/>
      <c r="AD26" s="207"/>
      <c r="AE26" s="207"/>
    </row>
    <row r="27" spans="1:32" s="83" customFormat="1" ht="38.25" customHeight="1">
      <c r="A27" s="127" t="s">
        <v>75</v>
      </c>
      <c r="C27" s="249">
        <v>2000000</v>
      </c>
      <c r="D27" s="249"/>
      <c r="E27" s="249">
        <v>13280508080</v>
      </c>
      <c r="F27" s="249"/>
      <c r="G27" s="249">
        <v>12651729864</v>
      </c>
      <c r="H27" s="249"/>
      <c r="I27" s="249">
        <f t="shared" si="1"/>
        <v>628778216</v>
      </c>
      <c r="J27" s="249"/>
      <c r="K27" s="249">
        <v>48177175</v>
      </c>
      <c r="L27" s="249"/>
      <c r="M27" s="249">
        <v>316113670013</v>
      </c>
      <c r="N27" s="249"/>
      <c r="O27" s="249">
        <v>273419372295</v>
      </c>
      <c r="P27" s="249"/>
      <c r="Q27" s="249">
        <f t="shared" si="0"/>
        <v>42694297718</v>
      </c>
      <c r="T27" s="197"/>
      <c r="U27" s="3"/>
      <c r="V27" s="21"/>
      <c r="W27" s="3"/>
      <c r="X27" s="20"/>
      <c r="Y27" s="197"/>
      <c r="Z27" s="3"/>
      <c r="AA27" s="3"/>
      <c r="AB27" s="207"/>
      <c r="AC27" s="197"/>
      <c r="AD27" s="207"/>
      <c r="AE27" s="207"/>
    </row>
    <row r="28" spans="1:32" s="83" customFormat="1" ht="38.25" customHeight="1">
      <c r="A28" s="127" t="s">
        <v>109</v>
      </c>
      <c r="C28" s="249">
        <v>0</v>
      </c>
      <c r="D28" s="249"/>
      <c r="E28" s="249">
        <v>0</v>
      </c>
      <c r="F28" s="249"/>
      <c r="G28" s="249">
        <v>0</v>
      </c>
      <c r="H28" s="249"/>
      <c r="I28" s="249">
        <f t="shared" si="1"/>
        <v>0</v>
      </c>
      <c r="J28" s="249"/>
      <c r="K28" s="249">
        <v>8000000</v>
      </c>
      <c r="L28" s="249"/>
      <c r="M28" s="249">
        <v>32148078844</v>
      </c>
      <c r="N28" s="249"/>
      <c r="O28" s="249">
        <v>30712168982</v>
      </c>
      <c r="P28" s="249"/>
      <c r="Q28" s="249">
        <f t="shared" si="0"/>
        <v>1435909862</v>
      </c>
      <c r="T28" s="197"/>
      <c r="U28" s="3"/>
      <c r="V28" s="21"/>
      <c r="W28" s="3"/>
      <c r="X28" s="20"/>
      <c r="Y28" s="197"/>
      <c r="Z28" s="3"/>
      <c r="AA28" s="3"/>
      <c r="AB28" s="207"/>
      <c r="AC28" s="197"/>
      <c r="AD28" s="207"/>
      <c r="AE28" s="207"/>
    </row>
    <row r="29" spans="1:32" s="83" customFormat="1" ht="38.25" customHeight="1">
      <c r="A29" s="127" t="s">
        <v>65</v>
      </c>
      <c r="C29" s="249">
        <v>1200000</v>
      </c>
      <c r="D29" s="249"/>
      <c r="E29" s="249">
        <v>5819963976</v>
      </c>
      <c r="F29" s="249"/>
      <c r="G29" s="249">
        <v>6188113521</v>
      </c>
      <c r="H29" s="249"/>
      <c r="I29" s="249">
        <f t="shared" si="1"/>
        <v>-368149545</v>
      </c>
      <c r="J29" s="249"/>
      <c r="K29" s="249">
        <v>5200000</v>
      </c>
      <c r="L29" s="249"/>
      <c r="M29" s="249">
        <v>25860154557</v>
      </c>
      <c r="N29" s="249"/>
      <c r="O29" s="249">
        <v>26815158597</v>
      </c>
      <c r="P29" s="249"/>
      <c r="Q29" s="249">
        <f t="shared" si="0"/>
        <v>-955004040</v>
      </c>
      <c r="T29" s="197"/>
      <c r="U29" s="3"/>
      <c r="V29" s="21"/>
      <c r="W29" s="3"/>
      <c r="X29" s="20"/>
      <c r="Y29" s="197"/>
      <c r="Z29" s="3"/>
      <c r="AA29" s="3"/>
      <c r="AB29" s="207"/>
      <c r="AC29" s="197"/>
      <c r="AD29" s="207"/>
      <c r="AE29" s="207"/>
    </row>
    <row r="30" spans="1:32" ht="38.25" customHeight="1">
      <c r="A30" s="127" t="s">
        <v>74</v>
      </c>
      <c r="C30" s="249">
        <v>8800000</v>
      </c>
      <c r="D30" s="250"/>
      <c r="E30" s="249">
        <v>13198357191</v>
      </c>
      <c r="F30" s="250"/>
      <c r="G30" s="249">
        <v>13714019672</v>
      </c>
      <c r="H30" s="250"/>
      <c r="I30" s="249">
        <f t="shared" si="1"/>
        <v>-515662481</v>
      </c>
      <c r="J30" s="250"/>
      <c r="K30" s="249">
        <v>13799999</v>
      </c>
      <c r="L30" s="250"/>
      <c r="M30" s="249">
        <v>22537455107</v>
      </c>
      <c r="N30" s="250"/>
      <c r="O30" s="249">
        <v>21035196458</v>
      </c>
      <c r="P30" s="250"/>
      <c r="Q30" s="249">
        <f t="shared" si="0"/>
        <v>1502258649</v>
      </c>
      <c r="R30" s="83"/>
      <c r="S30" s="83"/>
      <c r="T30" s="197"/>
      <c r="U30" s="3"/>
      <c r="V30" s="21"/>
      <c r="W30" s="3"/>
      <c r="X30" s="20"/>
      <c r="Y30" s="197"/>
      <c r="Z30" s="3"/>
      <c r="AA30" s="3"/>
      <c r="AB30" s="207"/>
      <c r="AC30" s="197"/>
      <c r="AD30" s="207"/>
      <c r="AE30" s="207"/>
      <c r="AF30" s="21"/>
    </row>
    <row r="31" spans="1:32" ht="38.25" customHeight="1">
      <c r="A31" s="127" t="s">
        <v>108</v>
      </c>
      <c r="C31" s="249">
        <v>0</v>
      </c>
      <c r="D31" s="250"/>
      <c r="E31" s="249">
        <v>0</v>
      </c>
      <c r="F31" s="250"/>
      <c r="G31" s="249">
        <v>0</v>
      </c>
      <c r="H31" s="250"/>
      <c r="I31" s="249">
        <f t="shared" si="1"/>
        <v>0</v>
      </c>
      <c r="J31" s="250"/>
      <c r="K31" s="249">
        <v>4000000</v>
      </c>
      <c r="L31" s="250"/>
      <c r="M31" s="249">
        <v>12345674406</v>
      </c>
      <c r="N31" s="250"/>
      <c r="O31" s="249">
        <v>11769552000</v>
      </c>
      <c r="P31" s="250"/>
      <c r="Q31" s="249">
        <f t="shared" si="0"/>
        <v>576122406</v>
      </c>
      <c r="R31" s="83"/>
      <c r="S31" s="83"/>
      <c r="T31" s="197"/>
      <c r="U31" s="3"/>
      <c r="V31" s="21"/>
      <c r="W31" s="3"/>
      <c r="X31" s="20"/>
      <c r="Y31" s="197"/>
      <c r="Z31" s="3"/>
      <c r="AA31" s="3"/>
      <c r="AB31" s="207"/>
      <c r="AC31" s="197"/>
      <c r="AD31" s="207"/>
      <c r="AE31" s="207"/>
      <c r="AF31" s="21"/>
    </row>
    <row r="32" spans="1:32" ht="38.25" customHeight="1">
      <c r="A32" s="127" t="s">
        <v>89</v>
      </c>
      <c r="C32" s="249">
        <v>0</v>
      </c>
      <c r="D32" s="250"/>
      <c r="E32" s="249">
        <v>0</v>
      </c>
      <c r="F32" s="250"/>
      <c r="G32" s="249">
        <v>0</v>
      </c>
      <c r="H32" s="250"/>
      <c r="I32" s="249">
        <f t="shared" si="1"/>
        <v>0</v>
      </c>
      <c r="J32" s="250"/>
      <c r="K32" s="249">
        <v>9400000</v>
      </c>
      <c r="L32" s="250"/>
      <c r="M32" s="249">
        <v>37503844539</v>
      </c>
      <c r="N32" s="250"/>
      <c r="O32" s="249">
        <v>41549353833</v>
      </c>
      <c r="P32" s="250"/>
      <c r="Q32" s="249">
        <f t="shared" si="0"/>
        <v>-4045509294</v>
      </c>
      <c r="R32" s="83"/>
      <c r="S32" s="83"/>
      <c r="T32" s="197"/>
      <c r="U32" s="3"/>
      <c r="V32" s="21"/>
      <c r="W32" s="3"/>
      <c r="X32" s="20"/>
      <c r="Y32" s="197"/>
      <c r="Z32" s="3"/>
      <c r="AA32" s="3"/>
      <c r="AB32" s="207"/>
      <c r="AC32" s="197"/>
      <c r="AD32" s="207"/>
      <c r="AE32" s="207"/>
      <c r="AF32" s="21"/>
    </row>
    <row r="33" spans="1:32" ht="38.25" customHeight="1">
      <c r="A33" s="127" t="s">
        <v>123</v>
      </c>
      <c r="C33" s="249">
        <v>0</v>
      </c>
      <c r="D33" s="250"/>
      <c r="E33" s="249">
        <v>0</v>
      </c>
      <c r="F33" s="250"/>
      <c r="G33" s="249">
        <v>0</v>
      </c>
      <c r="H33" s="250"/>
      <c r="I33" s="249">
        <f t="shared" si="1"/>
        <v>0</v>
      </c>
      <c r="J33" s="250"/>
      <c r="K33" s="249">
        <v>300000</v>
      </c>
      <c r="L33" s="250"/>
      <c r="M33" s="249">
        <v>3432454695</v>
      </c>
      <c r="N33" s="250"/>
      <c r="O33" s="249">
        <v>3369123609</v>
      </c>
      <c r="P33" s="250"/>
      <c r="Q33" s="249">
        <f t="shared" si="0"/>
        <v>63331086</v>
      </c>
      <c r="R33" s="83"/>
      <c r="S33" s="83"/>
      <c r="T33" s="197"/>
      <c r="U33" s="3"/>
      <c r="V33" s="21"/>
      <c r="W33" s="3"/>
      <c r="X33" s="20"/>
      <c r="Y33" s="197"/>
      <c r="Z33" s="3"/>
      <c r="AA33" s="3"/>
      <c r="AB33" s="207"/>
      <c r="AC33" s="197"/>
      <c r="AD33" s="207"/>
      <c r="AE33" s="207"/>
      <c r="AF33" s="21"/>
    </row>
    <row r="34" spans="1:32" ht="38.25" customHeight="1">
      <c r="A34" s="127" t="s">
        <v>101</v>
      </c>
      <c r="C34" s="249">
        <v>0</v>
      </c>
      <c r="D34" s="250"/>
      <c r="E34" s="249">
        <v>0</v>
      </c>
      <c r="F34" s="250"/>
      <c r="G34" s="249">
        <v>0</v>
      </c>
      <c r="H34" s="250"/>
      <c r="I34" s="249">
        <f t="shared" si="1"/>
        <v>0</v>
      </c>
      <c r="J34" s="250"/>
      <c r="K34" s="249">
        <v>1006562</v>
      </c>
      <c r="L34" s="250"/>
      <c r="M34" s="249">
        <v>6559335616</v>
      </c>
      <c r="N34" s="250"/>
      <c r="O34" s="249">
        <v>7037632170</v>
      </c>
      <c r="P34" s="250"/>
      <c r="Q34" s="249">
        <f t="shared" si="0"/>
        <v>-478296554</v>
      </c>
      <c r="R34" s="83"/>
      <c r="S34" s="83"/>
      <c r="T34" s="197"/>
      <c r="U34" s="3"/>
      <c r="V34" s="21"/>
      <c r="W34" s="3"/>
      <c r="X34" s="20"/>
      <c r="Y34" s="197"/>
      <c r="Z34" s="3"/>
      <c r="AA34" s="3"/>
      <c r="AB34" s="207"/>
      <c r="AC34" s="197"/>
      <c r="AD34" s="207"/>
      <c r="AE34" s="207"/>
      <c r="AF34" s="21"/>
    </row>
    <row r="35" spans="1:32" ht="38.25" customHeight="1">
      <c r="A35" s="229" t="s">
        <v>119</v>
      </c>
      <c r="C35" s="249">
        <v>0</v>
      </c>
      <c r="D35" s="250"/>
      <c r="E35" s="249">
        <v>0</v>
      </c>
      <c r="F35" s="250">
        <v>0</v>
      </c>
      <c r="G35" s="249">
        <v>0</v>
      </c>
      <c r="H35" s="250"/>
      <c r="I35" s="249">
        <f t="shared" si="1"/>
        <v>0</v>
      </c>
      <c r="J35" s="250"/>
      <c r="K35" s="249">
        <v>2000000</v>
      </c>
      <c r="L35" s="250"/>
      <c r="M35" s="249">
        <v>12164696617</v>
      </c>
      <c r="N35" s="250"/>
      <c r="O35" s="249">
        <v>10954431000</v>
      </c>
      <c r="P35" s="250"/>
      <c r="Q35" s="249">
        <f t="shared" si="0"/>
        <v>1210265617</v>
      </c>
      <c r="R35" s="83"/>
      <c r="S35" s="83"/>
      <c r="T35" s="197"/>
      <c r="U35" s="3"/>
      <c r="V35" s="21"/>
      <c r="W35" s="3"/>
      <c r="X35" s="20"/>
      <c r="Y35" s="197"/>
      <c r="Z35" s="3"/>
      <c r="AA35" s="3"/>
      <c r="AB35" s="207"/>
      <c r="AC35" s="197"/>
      <c r="AD35" s="207"/>
      <c r="AE35" s="207"/>
      <c r="AF35" s="21"/>
    </row>
    <row r="36" spans="1:32" ht="38.25" customHeight="1">
      <c r="A36" s="229" t="s">
        <v>110</v>
      </c>
      <c r="C36" s="249">
        <v>0</v>
      </c>
      <c r="D36" s="250"/>
      <c r="E36" s="249">
        <v>0</v>
      </c>
      <c r="F36" s="250"/>
      <c r="G36" s="249">
        <v>0</v>
      </c>
      <c r="H36" s="250"/>
      <c r="I36" s="249">
        <f t="shared" si="1"/>
        <v>0</v>
      </c>
      <c r="J36" s="250"/>
      <c r="K36" s="249">
        <v>14000000</v>
      </c>
      <c r="L36" s="250"/>
      <c r="M36" s="249">
        <v>28759513157</v>
      </c>
      <c r="N36" s="250"/>
      <c r="O36" s="249">
        <v>19636463700</v>
      </c>
      <c r="P36" s="250"/>
      <c r="Q36" s="249">
        <f t="shared" si="0"/>
        <v>9123049457</v>
      </c>
      <c r="R36" s="83"/>
      <c r="S36" s="83"/>
      <c r="T36" s="197"/>
      <c r="U36" s="3">
        <f t="shared" ref="U36:U41" si="2">S36-T36</f>
        <v>0</v>
      </c>
      <c r="V36" s="21"/>
      <c r="W36" s="3">
        <f t="shared" ref="W36:W41" si="3">V36-U36</f>
        <v>0</v>
      </c>
      <c r="X36" s="20"/>
      <c r="Y36" s="197"/>
      <c r="Z36" s="3"/>
      <c r="AA36" s="3"/>
      <c r="AB36" s="207"/>
      <c r="AC36" s="197"/>
      <c r="AD36" s="207"/>
      <c r="AE36" s="207"/>
      <c r="AF36" s="21"/>
    </row>
    <row r="37" spans="1:32" ht="38.25" customHeight="1">
      <c r="A37" s="229" t="s">
        <v>113</v>
      </c>
      <c r="C37" s="249">
        <v>20000000</v>
      </c>
      <c r="D37" s="250"/>
      <c r="E37" s="249">
        <v>32565117877</v>
      </c>
      <c r="F37" s="250"/>
      <c r="G37" s="249">
        <v>48489452946</v>
      </c>
      <c r="H37" s="250"/>
      <c r="I37" s="249">
        <f t="shared" si="1"/>
        <v>-15924335069</v>
      </c>
      <c r="J37" s="250"/>
      <c r="K37" s="249">
        <v>21919491</v>
      </c>
      <c r="L37" s="250"/>
      <c r="M37" s="249">
        <v>36696089524</v>
      </c>
      <c r="N37" s="250"/>
      <c r="O37" s="249">
        <v>53175169443</v>
      </c>
      <c r="P37" s="250"/>
      <c r="Q37" s="249">
        <f t="shared" si="0"/>
        <v>-16479079919</v>
      </c>
      <c r="R37" s="83"/>
      <c r="S37" s="83"/>
      <c r="T37" s="197"/>
      <c r="U37" s="3">
        <f t="shared" si="2"/>
        <v>0</v>
      </c>
      <c r="V37" s="21"/>
      <c r="W37" s="3">
        <f t="shared" si="3"/>
        <v>0</v>
      </c>
      <c r="X37" s="20"/>
      <c r="Y37" s="197"/>
      <c r="Z37" s="3"/>
      <c r="AA37" s="3"/>
      <c r="AB37" s="207"/>
      <c r="AC37" s="197"/>
      <c r="AD37" s="207"/>
      <c r="AE37" s="207"/>
      <c r="AF37" s="21"/>
    </row>
    <row r="38" spans="1:32" ht="38.25" customHeight="1">
      <c r="A38" s="229" t="s">
        <v>114</v>
      </c>
      <c r="C38" s="249">
        <v>46400000</v>
      </c>
      <c r="D38" s="250"/>
      <c r="E38" s="249">
        <v>132701308692</v>
      </c>
      <c r="F38" s="250"/>
      <c r="G38" s="249">
        <v>117241351923</v>
      </c>
      <c r="H38" s="250"/>
      <c r="I38" s="249">
        <f>E38-G38</f>
        <v>15459956769</v>
      </c>
      <c r="J38" s="250"/>
      <c r="K38" s="249">
        <v>46400000</v>
      </c>
      <c r="L38" s="250"/>
      <c r="M38" s="249">
        <v>132701308692</v>
      </c>
      <c r="N38" s="250"/>
      <c r="O38" s="249">
        <v>117241351923</v>
      </c>
      <c r="P38" s="250"/>
      <c r="Q38" s="249">
        <f t="shared" si="0"/>
        <v>15459956769</v>
      </c>
      <c r="R38" s="83"/>
      <c r="S38" s="83"/>
      <c r="T38" s="197"/>
      <c r="U38" s="3">
        <f t="shared" si="2"/>
        <v>0</v>
      </c>
      <c r="V38" s="21"/>
      <c r="W38" s="3">
        <f t="shared" si="3"/>
        <v>0</v>
      </c>
      <c r="X38" s="20"/>
      <c r="Y38" s="197"/>
      <c r="Z38" s="3"/>
      <c r="AA38" s="3"/>
      <c r="AB38" s="207"/>
      <c r="AC38" s="197"/>
      <c r="AD38" s="207"/>
      <c r="AE38" s="207"/>
      <c r="AF38" s="21"/>
    </row>
    <row r="39" spans="1:32" ht="38.25" customHeight="1">
      <c r="A39" s="229" t="s">
        <v>121</v>
      </c>
      <c r="C39" s="249">
        <v>1000000</v>
      </c>
      <c r="D39" s="250"/>
      <c r="E39" s="249">
        <v>4891854461</v>
      </c>
      <c r="F39" s="250"/>
      <c r="G39" s="249">
        <v>6424242820</v>
      </c>
      <c r="H39" s="250"/>
      <c r="I39" s="249">
        <f t="shared" si="1"/>
        <v>-1532388359</v>
      </c>
      <c r="J39" s="250"/>
      <c r="K39" s="249">
        <v>1600000</v>
      </c>
      <c r="L39" s="250"/>
      <c r="M39" s="249">
        <v>8440612976</v>
      </c>
      <c r="N39" s="250"/>
      <c r="O39" s="249">
        <v>10278788514</v>
      </c>
      <c r="P39" s="250"/>
      <c r="Q39" s="249">
        <f t="shared" si="0"/>
        <v>-1838175538</v>
      </c>
      <c r="R39" s="83"/>
      <c r="S39" s="83"/>
      <c r="T39" s="197"/>
      <c r="U39" s="3">
        <f t="shared" si="2"/>
        <v>0</v>
      </c>
      <c r="V39" s="21"/>
      <c r="W39" s="3">
        <f t="shared" si="3"/>
        <v>0</v>
      </c>
      <c r="X39" s="20"/>
      <c r="Y39" s="197"/>
      <c r="Z39" s="3"/>
      <c r="AA39" s="3"/>
      <c r="AB39" s="207"/>
      <c r="AC39" s="197"/>
      <c r="AD39" s="207"/>
      <c r="AE39" s="207"/>
      <c r="AF39" s="21"/>
    </row>
    <row r="40" spans="1:32" ht="38.25" customHeight="1">
      <c r="A40" s="229" t="s">
        <v>141</v>
      </c>
      <c r="C40" s="249">
        <v>0</v>
      </c>
      <c r="D40" s="250"/>
      <c r="E40" s="249">
        <v>0</v>
      </c>
      <c r="F40" s="250"/>
      <c r="G40" s="249">
        <v>0</v>
      </c>
      <c r="H40" s="250"/>
      <c r="I40" s="249">
        <f t="shared" si="1"/>
        <v>0</v>
      </c>
      <c r="J40" s="250"/>
      <c r="K40" s="249">
        <v>100000</v>
      </c>
      <c r="L40" s="250"/>
      <c r="M40" s="249">
        <v>3313110531</v>
      </c>
      <c r="N40" s="250"/>
      <c r="O40" s="249">
        <v>3426176539</v>
      </c>
      <c r="P40" s="250"/>
      <c r="Q40" s="249">
        <f t="shared" si="0"/>
        <v>-113066008</v>
      </c>
      <c r="R40" s="83"/>
      <c r="S40" s="83"/>
      <c r="T40" s="197"/>
      <c r="U40" s="3">
        <f t="shared" si="2"/>
        <v>0</v>
      </c>
      <c r="V40" s="21"/>
      <c r="W40" s="3">
        <f t="shared" si="3"/>
        <v>0</v>
      </c>
      <c r="X40" s="20"/>
      <c r="Y40" s="197"/>
      <c r="Z40" s="3"/>
      <c r="AA40" s="3"/>
      <c r="AB40" s="207"/>
      <c r="AC40" s="197"/>
      <c r="AD40" s="207"/>
      <c r="AE40" s="207"/>
      <c r="AF40" s="21"/>
    </row>
    <row r="41" spans="1:32" ht="38.25" customHeight="1">
      <c r="A41" s="229" t="s">
        <v>122</v>
      </c>
      <c r="C41" s="249">
        <v>0</v>
      </c>
      <c r="D41" s="250"/>
      <c r="E41" s="249">
        <v>0</v>
      </c>
      <c r="F41" s="250"/>
      <c r="G41" s="249">
        <v>0</v>
      </c>
      <c r="H41" s="250"/>
      <c r="I41" s="249">
        <f t="shared" si="1"/>
        <v>0</v>
      </c>
      <c r="J41" s="250"/>
      <c r="K41" s="249">
        <v>1000000</v>
      </c>
      <c r="L41" s="250"/>
      <c r="M41" s="249">
        <v>21498408576</v>
      </c>
      <c r="N41" s="250"/>
      <c r="O41" s="249">
        <v>26995100723</v>
      </c>
      <c r="P41" s="250"/>
      <c r="Q41" s="249">
        <f t="shared" si="0"/>
        <v>-5496692147</v>
      </c>
      <c r="R41" s="83"/>
      <c r="S41" s="83"/>
      <c r="T41" s="197"/>
      <c r="U41" s="3">
        <f t="shared" si="2"/>
        <v>0</v>
      </c>
      <c r="V41" s="21"/>
      <c r="W41" s="3">
        <f t="shared" si="3"/>
        <v>0</v>
      </c>
      <c r="X41" s="20"/>
      <c r="Y41" s="197"/>
      <c r="Z41" s="3"/>
      <c r="AA41" s="3"/>
      <c r="AB41" s="207"/>
      <c r="AC41" s="197"/>
      <c r="AD41" s="207"/>
      <c r="AE41" s="207"/>
      <c r="AF41" s="21"/>
    </row>
    <row r="42" spans="1:32" ht="38.25" customHeight="1" thickBot="1">
      <c r="A42" s="153" t="s">
        <v>48</v>
      </c>
      <c r="B42" s="83"/>
      <c r="C42" s="83"/>
      <c r="D42" s="221">
        <f>SUM(D9:D34)</f>
        <v>0</v>
      </c>
      <c r="E42" s="221">
        <f>SUM(E9:E41)</f>
        <v>260651492102</v>
      </c>
      <c r="F42" s="221">
        <f>SUM(F9:F41)</f>
        <v>0</v>
      </c>
      <c r="G42" s="221">
        <f>SUM(G9:G41)</f>
        <v>267767728060</v>
      </c>
      <c r="H42" s="221">
        <f ca="1">SUM(H9:H41)</f>
        <v>-47880946679</v>
      </c>
      <c r="I42" s="221">
        <f>SUM(I9:I41)</f>
        <v>-7116235958</v>
      </c>
      <c r="J42" s="221">
        <f ca="1">SUM(J9:J33)</f>
        <v>240801347041</v>
      </c>
      <c r="K42" s="83"/>
      <c r="L42" s="221">
        <f>SUM(L9:L34)</f>
        <v>0</v>
      </c>
      <c r="M42" s="221">
        <f>SUM(M9:M41)</f>
        <v>2373677078692</v>
      </c>
      <c r="N42" s="221">
        <f t="shared" ref="N42:P42" si="4">SUM(N9:N41)</f>
        <v>0</v>
      </c>
      <c r="O42" s="221">
        <f t="shared" si="4"/>
        <v>2258837123509</v>
      </c>
      <c r="P42" s="221">
        <f t="shared" ca="1" si="4"/>
        <v>121956191141</v>
      </c>
      <c r="Q42" s="221">
        <f>SUM(Q9:Q41)</f>
        <v>114839955183</v>
      </c>
    </row>
    <row r="43" spans="1:32" ht="38.25" customHeight="1" thickTop="1">
      <c r="I43" s="21"/>
      <c r="K43" s="46"/>
      <c r="Q43" s="21"/>
    </row>
    <row r="44" spans="1:32" ht="38.25" customHeight="1">
      <c r="C44" s="46"/>
      <c r="E44" s="21"/>
      <c r="I44" s="21"/>
      <c r="K44" s="46"/>
      <c r="M44" s="3"/>
      <c r="Q44" s="21"/>
    </row>
    <row r="45" spans="1:32" ht="38.25" customHeight="1">
      <c r="C45" s="46"/>
      <c r="I45" s="21"/>
      <c r="K45" s="46"/>
      <c r="M45" s="21"/>
      <c r="Q45" s="21"/>
    </row>
    <row r="46" spans="1:32" ht="38.25" customHeight="1">
      <c r="C46" s="46"/>
      <c r="I46" s="21"/>
      <c r="K46" s="46"/>
      <c r="O46" s="3"/>
      <c r="Q46" s="21"/>
    </row>
    <row r="47" spans="1:32">
      <c r="C47" s="46"/>
      <c r="G47" s="21"/>
      <c r="I47" s="21"/>
      <c r="K47" s="46"/>
      <c r="M47" s="3"/>
      <c r="Q47" s="21"/>
      <c r="S47" s="208"/>
    </row>
    <row r="48" spans="1:32">
      <c r="C48" s="46"/>
      <c r="G48" s="297"/>
      <c r="I48" s="21"/>
      <c r="K48" s="46"/>
      <c r="Q48" s="21"/>
      <c r="S48" s="21"/>
    </row>
    <row r="49" spans="1:19">
      <c r="C49" s="46"/>
      <c r="I49" s="21"/>
      <c r="K49" s="46"/>
      <c r="Q49" s="21"/>
      <c r="S49" s="21"/>
    </row>
    <row r="50" spans="1:19">
      <c r="C50" s="46"/>
      <c r="I50" s="21"/>
      <c r="K50" s="46"/>
      <c r="Q50" s="21"/>
      <c r="S50" s="21"/>
    </row>
    <row r="51" spans="1:19">
      <c r="A51" s="337"/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21"/>
    </row>
    <row r="52" spans="1:19">
      <c r="A52" s="337"/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7"/>
    </row>
    <row r="53" spans="1:19">
      <c r="C53" s="127"/>
      <c r="D53" s="127"/>
      <c r="E53" s="127"/>
      <c r="G53" s="127"/>
      <c r="I53" s="127"/>
      <c r="K53" s="127"/>
      <c r="L53" s="127"/>
      <c r="M53" s="127"/>
      <c r="O53" s="208"/>
      <c r="Q53" s="208"/>
      <c r="R53" s="208"/>
    </row>
    <row r="54" spans="1:19">
      <c r="A54" s="127"/>
      <c r="B54" s="127"/>
      <c r="C54" s="83"/>
      <c r="D54" s="83"/>
      <c r="E54" s="21"/>
      <c r="G54" s="83"/>
      <c r="I54" s="21"/>
      <c r="K54" s="83"/>
      <c r="L54" s="83"/>
      <c r="M54" s="83"/>
      <c r="O54" s="21"/>
      <c r="Q54" s="3"/>
    </row>
    <row r="55" spans="1:19">
      <c r="A55" s="127"/>
      <c r="B55" s="127"/>
      <c r="C55" s="83"/>
      <c r="D55" s="83"/>
      <c r="E55" s="21"/>
      <c r="G55" s="83"/>
      <c r="I55" s="21"/>
      <c r="K55" s="83"/>
      <c r="L55" s="83"/>
      <c r="M55" s="83"/>
      <c r="O55" s="21"/>
      <c r="Q55" s="3"/>
    </row>
    <row r="56" spans="1:19">
      <c r="A56" s="127"/>
      <c r="B56" s="127"/>
      <c r="C56" s="83"/>
      <c r="D56" s="83"/>
      <c r="E56" s="21"/>
      <c r="G56" s="83"/>
      <c r="I56" s="21"/>
      <c r="K56" s="83"/>
      <c r="L56" s="83"/>
      <c r="M56" s="83"/>
      <c r="O56" s="21"/>
      <c r="Q56" s="21"/>
    </row>
    <row r="57" spans="1:19">
      <c r="A57" s="127"/>
      <c r="B57" s="127"/>
      <c r="C57" s="83"/>
      <c r="D57" s="83"/>
      <c r="E57" s="21"/>
      <c r="G57" s="83"/>
      <c r="I57" s="21"/>
      <c r="K57" s="83"/>
      <c r="L57" s="83"/>
      <c r="M57" s="83"/>
      <c r="O57" s="21"/>
    </row>
    <row r="58" spans="1:19">
      <c r="C58" s="1"/>
      <c r="K58" s="1"/>
    </row>
    <row r="59" spans="1:19">
      <c r="C59" s="1"/>
      <c r="K59" s="1"/>
    </row>
    <row r="60" spans="1:19">
      <c r="C60" s="1"/>
      <c r="K60" s="1"/>
    </row>
    <row r="61" spans="1:19">
      <c r="C61" s="1"/>
      <c r="K61" s="1"/>
    </row>
    <row r="62" spans="1:19">
      <c r="C62" s="1"/>
      <c r="K62" s="1"/>
    </row>
    <row r="63" spans="1:19">
      <c r="C63" s="1"/>
      <c r="K63" s="1"/>
    </row>
    <row r="64" spans="1:19">
      <c r="C64" s="1"/>
      <c r="K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</sheetData>
  <sortState xmlns:xlrd2="http://schemas.microsoft.com/office/spreadsheetml/2017/richdata2" ref="A9:Q29">
    <sortCondition descending="1" ref="Q9:Q34"/>
  </sortState>
  <mergeCells count="9">
    <mergeCell ref="R6:AF7"/>
    <mergeCell ref="A51:R52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9"/>
  <sheetViews>
    <sheetView rightToLeft="1" view="pageBreakPreview" topLeftCell="A7" zoomScale="50" zoomScaleNormal="50" zoomScaleSheetLayoutView="50" workbookViewId="0">
      <selection activeCell="R13" sqref="R13"/>
    </sheetView>
  </sheetViews>
  <sheetFormatPr defaultColWidth="9.140625" defaultRowHeight="42.75"/>
  <cols>
    <col min="1" max="1" width="68.42578125" style="90" bestFit="1" customWidth="1"/>
    <col min="2" max="2" width="1" style="90" customWidth="1"/>
    <col min="3" max="3" width="22.7109375" style="91" bestFit="1" customWidth="1"/>
    <col min="4" max="4" width="1" style="90" customWidth="1"/>
    <col min="5" max="5" width="30" style="90" customWidth="1"/>
    <col min="6" max="6" width="1" style="90" customWidth="1"/>
    <col min="7" max="7" width="33.42578125" style="90" customWidth="1"/>
    <col min="8" max="8" width="1" style="90" customWidth="1"/>
    <col min="9" max="9" width="45" style="90" bestFit="1" customWidth="1"/>
    <col min="10" max="10" width="1" style="90" customWidth="1"/>
    <col min="11" max="11" width="20.7109375" style="91" bestFit="1" customWidth="1"/>
    <col min="12" max="12" width="0.7109375" style="90" customWidth="1"/>
    <col min="13" max="13" width="31.28515625" style="90" bestFit="1" customWidth="1"/>
    <col min="14" max="14" width="1" style="90" customWidth="1"/>
    <col min="15" max="15" width="31.85546875" style="90" bestFit="1" customWidth="1"/>
    <col min="16" max="16" width="0.7109375" style="90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90" bestFit="1" customWidth="1"/>
    <col min="21" max="21" width="15.42578125" style="6" customWidth="1"/>
    <col min="22" max="22" width="45.28515625" style="90" bestFit="1" customWidth="1"/>
    <col min="23" max="23" width="27.28515625" style="90" customWidth="1"/>
    <col min="24" max="24" width="21.28515625" style="90" customWidth="1"/>
    <col min="25" max="25" width="1.5703125" style="90" customWidth="1"/>
    <col min="26" max="26" width="23.7109375" style="90" bestFit="1" customWidth="1"/>
    <col min="27" max="27" width="32" style="7" customWidth="1"/>
    <col min="28" max="28" width="34.140625" style="90" customWidth="1"/>
    <col min="29" max="29" width="45.140625" style="90" customWidth="1"/>
    <col min="30" max="30" width="51.28515625" style="90" customWidth="1"/>
    <col min="31" max="31" width="28" style="90" customWidth="1"/>
    <col min="32" max="32" width="27.85546875" style="90" customWidth="1"/>
    <col min="33" max="33" width="23.85546875" style="90" bestFit="1" customWidth="1"/>
    <col min="34" max="16384" width="9.140625" style="90"/>
  </cols>
  <sheetData>
    <row r="1" spans="1:33" s="84" customFormat="1" ht="18.75" customHeight="1">
      <c r="C1" s="85"/>
      <c r="K1" s="85"/>
      <c r="Q1" s="86"/>
      <c r="R1" s="86"/>
      <c r="S1" s="86"/>
      <c r="U1" s="86"/>
      <c r="AA1" s="7"/>
    </row>
    <row r="2" spans="1:33" s="87" customFormat="1">
      <c r="A2" s="342" t="s">
        <v>50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194"/>
      <c r="S2" s="194"/>
      <c r="U2" s="144"/>
      <c r="AA2" s="7"/>
    </row>
    <row r="3" spans="1:33" s="87" customFormat="1">
      <c r="A3" s="342" t="s">
        <v>18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194"/>
      <c r="S3" s="194"/>
      <c r="U3" s="144"/>
      <c r="AA3" s="7"/>
    </row>
    <row r="4" spans="1:33" s="87" customFormat="1">
      <c r="A4" s="342" t="str">
        <f>'درآمد سود سهام '!A4:S4</f>
        <v>برای ماه منتهی به 1404/05/31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194"/>
      <c r="S4" s="194"/>
      <c r="U4" s="144"/>
      <c r="AA4" s="7"/>
    </row>
    <row r="5" spans="1:33" s="84" customFormat="1">
      <c r="A5" s="80"/>
      <c r="B5" s="80"/>
      <c r="C5" s="80"/>
      <c r="D5" s="80"/>
      <c r="E5" s="80"/>
      <c r="F5" s="80"/>
      <c r="G5" s="88"/>
      <c r="H5" s="80"/>
      <c r="I5" s="17"/>
      <c r="J5" s="80"/>
      <c r="K5" s="80"/>
      <c r="L5" s="80"/>
      <c r="M5" s="80"/>
      <c r="N5" s="80"/>
      <c r="O5" s="80"/>
      <c r="P5" s="80"/>
      <c r="Q5" s="89"/>
      <c r="R5" s="89"/>
      <c r="S5" s="89"/>
      <c r="U5" s="86"/>
      <c r="AA5" s="7"/>
    </row>
    <row r="6" spans="1:33" ht="42.75" customHeight="1">
      <c r="A6" s="339" t="s">
        <v>90</v>
      </c>
      <c r="B6" s="339"/>
      <c r="C6" s="339"/>
      <c r="D6" s="339"/>
      <c r="E6" s="339"/>
      <c r="F6" s="339"/>
      <c r="G6" s="339"/>
      <c r="H6" s="339"/>
      <c r="I6" s="339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</row>
    <row r="7" spans="1:33" s="51" customFormat="1" ht="43.5" customHeight="1" thickBot="1">
      <c r="A7" s="304" t="s">
        <v>1</v>
      </c>
      <c r="C7" s="343" t="s">
        <v>154</v>
      </c>
      <c r="D7" s="343" t="s">
        <v>20</v>
      </c>
      <c r="E7" s="343" t="s">
        <v>20</v>
      </c>
      <c r="F7" s="343" t="s">
        <v>20</v>
      </c>
      <c r="G7" s="343" t="s">
        <v>20</v>
      </c>
      <c r="H7" s="343" t="s">
        <v>20</v>
      </c>
      <c r="I7" s="343" t="s">
        <v>20</v>
      </c>
      <c r="J7" s="1"/>
      <c r="K7" s="343" t="s">
        <v>155</v>
      </c>
      <c r="L7" s="343" t="s">
        <v>21</v>
      </c>
      <c r="M7" s="343" t="s">
        <v>21</v>
      </c>
      <c r="N7" s="343" t="s">
        <v>21</v>
      </c>
      <c r="O7" s="343" t="s">
        <v>21</v>
      </c>
      <c r="P7" s="343" t="s">
        <v>21</v>
      </c>
      <c r="Q7" s="343" t="s">
        <v>21</v>
      </c>
      <c r="R7" s="210"/>
      <c r="S7" s="210"/>
      <c r="U7" s="170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</row>
    <row r="8" spans="1:33" s="92" customFormat="1" ht="66" customHeight="1" thickBot="1">
      <c r="A8" s="304" t="s">
        <v>1</v>
      </c>
      <c r="C8" s="93" t="s">
        <v>4</v>
      </c>
      <c r="E8" s="93" t="s">
        <v>33</v>
      </c>
      <c r="G8" s="93" t="s">
        <v>34</v>
      </c>
      <c r="I8" s="93" t="s">
        <v>35</v>
      </c>
      <c r="K8" s="93" t="s">
        <v>4</v>
      </c>
      <c r="M8" s="93" t="s">
        <v>33</v>
      </c>
      <c r="O8" s="93" t="s">
        <v>34</v>
      </c>
      <c r="Q8" s="94" t="s">
        <v>35</v>
      </c>
      <c r="R8" s="211"/>
      <c r="S8" s="211"/>
      <c r="U8" s="171"/>
      <c r="X8" s="200"/>
      <c r="Z8" s="200"/>
      <c r="AA8" s="200"/>
      <c r="AB8" s="200"/>
      <c r="AC8" s="200"/>
      <c r="AD8" s="200"/>
      <c r="AE8" s="200"/>
      <c r="AF8" s="200"/>
      <c r="AG8" s="200"/>
    </row>
    <row r="9" spans="1:33" s="51" customFormat="1" ht="40.5" customHeight="1">
      <c r="A9" s="135" t="s">
        <v>64</v>
      </c>
      <c r="B9" s="1"/>
      <c r="C9" s="251">
        <v>39800000</v>
      </c>
      <c r="D9" s="252"/>
      <c r="E9" s="251">
        <v>287624391300</v>
      </c>
      <c r="F9" s="253"/>
      <c r="G9" s="251">
        <v>378122703299</v>
      </c>
      <c r="H9" s="252"/>
      <c r="I9" s="249">
        <f t="shared" ref="I9:I25" si="0">E9-G9</f>
        <v>-90498311999</v>
      </c>
      <c r="J9" s="252"/>
      <c r="K9" s="249">
        <v>39800000</v>
      </c>
      <c r="L9" s="253"/>
      <c r="M9" s="249">
        <v>287624391300</v>
      </c>
      <c r="N9" s="253"/>
      <c r="O9" s="249">
        <v>398401323334</v>
      </c>
      <c r="P9" s="252"/>
      <c r="Q9" s="249">
        <f t="shared" ref="Q9:Q25" si="1">M9-O9</f>
        <v>-110776932034</v>
      </c>
      <c r="R9" s="83"/>
      <c r="S9" s="230"/>
      <c r="T9" s="233"/>
      <c r="U9" s="231"/>
      <c r="V9" s="62"/>
      <c r="W9" s="62"/>
      <c r="X9" s="62"/>
      <c r="Y9" s="61"/>
      <c r="Z9" s="201"/>
      <c r="AA9" s="170"/>
      <c r="AB9" s="204"/>
      <c r="AC9" s="186"/>
      <c r="AD9" s="186"/>
      <c r="AE9" s="170"/>
      <c r="AF9" s="170"/>
      <c r="AG9" s="186"/>
    </row>
    <row r="10" spans="1:33" s="51" customFormat="1" ht="40.5" customHeight="1">
      <c r="A10" s="135" t="s">
        <v>101</v>
      </c>
      <c r="B10" s="1"/>
      <c r="C10" s="251">
        <v>18000000</v>
      </c>
      <c r="D10" s="252"/>
      <c r="E10" s="251">
        <v>100379169000</v>
      </c>
      <c r="F10" s="253"/>
      <c r="G10" s="251">
        <v>113262057000</v>
      </c>
      <c r="H10" s="252"/>
      <c r="I10" s="249">
        <f t="shared" si="0"/>
        <v>-12882888000</v>
      </c>
      <c r="J10" s="252"/>
      <c r="K10" s="249">
        <v>18000000</v>
      </c>
      <c r="L10" s="253"/>
      <c r="M10" s="249">
        <v>100379169000</v>
      </c>
      <c r="N10" s="253"/>
      <c r="O10" s="249">
        <v>125853001427</v>
      </c>
      <c r="P10" s="252"/>
      <c r="Q10" s="249">
        <f t="shared" si="1"/>
        <v>-25473832427</v>
      </c>
      <c r="R10" s="83"/>
      <c r="S10" s="83"/>
      <c r="T10" s="233"/>
      <c r="U10" s="231"/>
      <c r="V10" s="62"/>
      <c r="W10" s="62"/>
      <c r="X10" s="62"/>
      <c r="Y10" s="61"/>
      <c r="Z10" s="201"/>
      <c r="AA10" s="170"/>
      <c r="AB10" s="204"/>
      <c r="AC10" s="186"/>
      <c r="AD10" s="186"/>
      <c r="AE10" s="170"/>
      <c r="AF10" s="170"/>
      <c r="AG10" s="186"/>
    </row>
    <row r="11" spans="1:33" s="51" customFormat="1" ht="40.5" customHeight="1">
      <c r="A11" s="135" t="s">
        <v>63</v>
      </c>
      <c r="B11" s="1"/>
      <c r="C11" s="251">
        <v>8100000</v>
      </c>
      <c r="D11" s="252"/>
      <c r="E11" s="251">
        <v>478760325300</v>
      </c>
      <c r="F11" s="253"/>
      <c r="G11" s="251">
        <v>555974365065</v>
      </c>
      <c r="H11" s="252"/>
      <c r="I11" s="249">
        <f t="shared" si="0"/>
        <v>-77214039765</v>
      </c>
      <c r="J11" s="252"/>
      <c r="K11" s="249">
        <v>8100000</v>
      </c>
      <c r="L11" s="253"/>
      <c r="M11" s="249">
        <v>478760325300</v>
      </c>
      <c r="N11" s="253"/>
      <c r="O11" s="249">
        <v>531252371104</v>
      </c>
      <c r="P11" s="252"/>
      <c r="Q11" s="249">
        <f t="shared" si="1"/>
        <v>-52492045804</v>
      </c>
      <c r="R11" s="234"/>
      <c r="S11" s="230"/>
      <c r="T11" s="233"/>
      <c r="U11" s="231"/>
      <c r="V11" s="62"/>
      <c r="W11" s="62"/>
      <c r="X11" s="62"/>
      <c r="Y11" s="61"/>
      <c r="Z11" s="201"/>
      <c r="AA11" s="170"/>
      <c r="AB11" s="204"/>
      <c r="AC11" s="186"/>
      <c r="AD11" s="186"/>
      <c r="AE11" s="170"/>
      <c r="AF11" s="170"/>
      <c r="AG11" s="186"/>
    </row>
    <row r="12" spans="1:33" s="51" customFormat="1" ht="40.5" customHeight="1">
      <c r="A12" s="135" t="s">
        <v>112</v>
      </c>
      <c r="B12" s="1"/>
      <c r="C12" s="251">
        <v>6200000</v>
      </c>
      <c r="D12" s="252"/>
      <c r="E12" s="251">
        <v>245969720100</v>
      </c>
      <c r="F12" s="253"/>
      <c r="G12" s="251">
        <v>288556810200</v>
      </c>
      <c r="H12" s="252"/>
      <c r="I12" s="249">
        <f t="shared" si="0"/>
        <v>-42587090100</v>
      </c>
      <c r="J12" s="252"/>
      <c r="K12" s="249">
        <v>6200000</v>
      </c>
      <c r="L12" s="253"/>
      <c r="M12" s="249">
        <v>245969720100</v>
      </c>
      <c r="N12" s="253"/>
      <c r="O12" s="249">
        <v>220472652350</v>
      </c>
      <c r="P12" s="252"/>
      <c r="Q12" s="249">
        <f t="shared" si="1"/>
        <v>25497067750</v>
      </c>
      <c r="R12" s="83"/>
      <c r="S12" s="230"/>
      <c r="T12" s="233"/>
      <c r="U12" s="231"/>
      <c r="V12" s="62"/>
      <c r="W12" s="62"/>
      <c r="X12" s="62"/>
      <c r="Y12" s="61"/>
      <c r="Z12" s="201"/>
      <c r="AA12" s="170"/>
      <c r="AB12" s="204"/>
      <c r="AC12" s="186"/>
      <c r="AD12" s="186"/>
      <c r="AE12" s="170"/>
      <c r="AF12" s="170"/>
      <c r="AG12" s="186"/>
    </row>
    <row r="13" spans="1:33" s="51" customFormat="1" ht="40.5" customHeight="1">
      <c r="A13" s="135" t="s">
        <v>105</v>
      </c>
      <c r="B13" s="1"/>
      <c r="C13" s="251">
        <v>14500000</v>
      </c>
      <c r="D13" s="252"/>
      <c r="E13" s="251">
        <v>348091458750</v>
      </c>
      <c r="F13" s="253"/>
      <c r="G13" s="251">
        <v>383328281459</v>
      </c>
      <c r="H13" s="252"/>
      <c r="I13" s="249">
        <f t="shared" si="0"/>
        <v>-35236822709</v>
      </c>
      <c r="J13" s="252"/>
      <c r="K13" s="249">
        <v>14500000</v>
      </c>
      <c r="L13" s="253"/>
      <c r="M13" s="249">
        <v>348091458750</v>
      </c>
      <c r="N13" s="253"/>
      <c r="O13" s="249">
        <v>423800292545</v>
      </c>
      <c r="P13" s="252"/>
      <c r="Q13" s="249">
        <f t="shared" si="1"/>
        <v>-75708833795</v>
      </c>
      <c r="R13" s="83"/>
      <c r="S13" s="83"/>
      <c r="T13" s="233"/>
      <c r="U13" s="231"/>
      <c r="V13" s="62"/>
      <c r="W13" s="62"/>
      <c r="X13" s="62"/>
      <c r="Y13" s="61"/>
      <c r="Z13" s="201"/>
      <c r="AA13" s="170"/>
      <c r="AB13" s="204"/>
      <c r="AC13" s="186"/>
      <c r="AD13" s="186"/>
      <c r="AE13" s="170"/>
      <c r="AF13" s="170"/>
      <c r="AG13" s="186"/>
    </row>
    <row r="14" spans="1:33" s="51" customFormat="1" ht="40.5" customHeight="1">
      <c r="A14" s="135" t="s">
        <v>121</v>
      </c>
      <c r="B14" s="1"/>
      <c r="C14" s="251">
        <v>14000000</v>
      </c>
      <c r="D14" s="252"/>
      <c r="E14" s="251">
        <v>66702743100</v>
      </c>
      <c r="F14" s="253"/>
      <c r="G14" s="251">
        <v>82592934680</v>
      </c>
      <c r="H14" s="252"/>
      <c r="I14" s="249">
        <f t="shared" si="0"/>
        <v>-15890191580</v>
      </c>
      <c r="J14" s="252"/>
      <c r="K14" s="249">
        <v>14000000</v>
      </c>
      <c r="L14" s="253"/>
      <c r="M14" s="249">
        <v>66702743100</v>
      </c>
      <c r="N14" s="253"/>
      <c r="O14" s="249">
        <v>89939399530</v>
      </c>
      <c r="P14" s="252"/>
      <c r="Q14" s="249">
        <f t="shared" si="1"/>
        <v>-23236656430</v>
      </c>
      <c r="R14" s="83"/>
      <c r="S14" s="83"/>
      <c r="T14" s="233"/>
      <c r="U14" s="231"/>
      <c r="V14" s="62"/>
      <c r="W14" s="62"/>
      <c r="X14" s="62"/>
      <c r="Y14" s="61"/>
      <c r="Z14" s="201"/>
      <c r="AA14" s="170"/>
      <c r="AB14" s="204"/>
      <c r="AC14" s="186"/>
      <c r="AD14" s="186"/>
      <c r="AE14" s="170"/>
      <c r="AF14" s="170"/>
      <c r="AG14" s="186"/>
    </row>
    <row r="15" spans="1:33" s="51" customFormat="1" ht="40.5" customHeight="1">
      <c r="A15" s="135" t="s">
        <v>102</v>
      </c>
      <c r="B15" s="1"/>
      <c r="C15" s="251">
        <v>56000000</v>
      </c>
      <c r="D15" s="252"/>
      <c r="E15" s="251">
        <v>90458550000</v>
      </c>
      <c r="F15" s="253"/>
      <c r="G15" s="251">
        <v>89296189900</v>
      </c>
      <c r="H15" s="252"/>
      <c r="I15" s="249">
        <f t="shared" si="0"/>
        <v>1162360100</v>
      </c>
      <c r="J15" s="252"/>
      <c r="K15" s="249">
        <v>56000000</v>
      </c>
      <c r="L15" s="253"/>
      <c r="M15" s="249">
        <v>90458550000</v>
      </c>
      <c r="N15" s="253"/>
      <c r="O15" s="249">
        <v>87917452479</v>
      </c>
      <c r="P15" s="252"/>
      <c r="Q15" s="249">
        <f t="shared" si="1"/>
        <v>2541097521</v>
      </c>
      <c r="R15" s="83"/>
      <c r="S15" s="230"/>
      <c r="T15" s="233"/>
      <c r="U15" s="231"/>
      <c r="V15" s="62"/>
      <c r="W15" s="62"/>
      <c r="X15" s="62"/>
      <c r="Y15" s="61"/>
      <c r="Z15" s="201"/>
      <c r="AA15" s="170"/>
      <c r="AB15" s="204"/>
      <c r="AC15" s="186"/>
      <c r="AD15" s="186"/>
      <c r="AE15" s="170"/>
      <c r="AF15" s="170"/>
      <c r="AG15" s="186"/>
    </row>
    <row r="16" spans="1:33" s="51" customFormat="1" ht="40.5" customHeight="1">
      <c r="A16" s="135" t="s">
        <v>65</v>
      </c>
      <c r="B16" s="1"/>
      <c r="C16" s="251">
        <v>48800000</v>
      </c>
      <c r="D16" s="252"/>
      <c r="E16" s="251">
        <v>237406178160</v>
      </c>
      <c r="F16" s="253"/>
      <c r="G16" s="251">
        <v>264193486479</v>
      </c>
      <c r="H16" s="252"/>
      <c r="I16" s="249">
        <f t="shared" si="0"/>
        <v>-26787308319</v>
      </c>
      <c r="J16" s="252"/>
      <c r="K16" s="249">
        <v>48800000</v>
      </c>
      <c r="L16" s="253"/>
      <c r="M16" s="249">
        <v>237406178160</v>
      </c>
      <c r="N16" s="253"/>
      <c r="O16" s="249">
        <v>251649949900</v>
      </c>
      <c r="P16" s="252"/>
      <c r="Q16" s="249">
        <f t="shared" si="1"/>
        <v>-14243771740</v>
      </c>
      <c r="R16" s="83"/>
      <c r="S16" s="83"/>
      <c r="T16" s="233"/>
      <c r="U16" s="231"/>
      <c r="V16" s="62"/>
      <c r="W16" s="62"/>
      <c r="X16" s="62"/>
      <c r="Y16" s="61"/>
      <c r="Z16" s="201"/>
      <c r="AA16" s="170"/>
      <c r="AB16" s="204"/>
      <c r="AC16" s="186"/>
      <c r="AD16" s="186"/>
      <c r="AE16" s="170"/>
      <c r="AF16" s="170"/>
      <c r="AG16" s="186"/>
    </row>
    <row r="17" spans="1:33" s="51" customFormat="1" ht="40.5" customHeight="1">
      <c r="A17" s="135" t="s">
        <v>74</v>
      </c>
      <c r="B17" s="1"/>
      <c r="C17" s="251">
        <v>53600001</v>
      </c>
      <c r="D17" s="252"/>
      <c r="E17" s="251">
        <v>84663637699</v>
      </c>
      <c r="F17" s="253"/>
      <c r="G17" s="251">
        <v>81065866006</v>
      </c>
      <c r="H17" s="252"/>
      <c r="I17" s="249">
        <f t="shared" si="0"/>
        <v>3597771693</v>
      </c>
      <c r="J17" s="252"/>
      <c r="K17" s="249">
        <v>53600001</v>
      </c>
      <c r="L17" s="253"/>
      <c r="M17" s="249">
        <v>84663637699</v>
      </c>
      <c r="N17" s="253"/>
      <c r="O17" s="249">
        <v>83530848675</v>
      </c>
      <c r="P17" s="252"/>
      <c r="Q17" s="249">
        <f t="shared" si="1"/>
        <v>1132789024</v>
      </c>
      <c r="R17" s="83"/>
      <c r="S17" s="83"/>
      <c r="T17" s="233"/>
      <c r="U17" s="231"/>
      <c r="V17" s="62"/>
      <c r="W17" s="62"/>
      <c r="X17" s="62"/>
      <c r="Y17" s="61"/>
      <c r="Z17" s="201"/>
      <c r="AA17" s="170"/>
      <c r="AB17" s="204"/>
      <c r="AC17" s="186"/>
      <c r="AD17" s="186"/>
      <c r="AE17" s="170"/>
      <c r="AF17" s="170"/>
      <c r="AG17" s="186"/>
    </row>
    <row r="18" spans="1:33" s="51" customFormat="1" ht="40.5" customHeight="1">
      <c r="A18" s="135" t="s">
        <v>109</v>
      </c>
      <c r="B18" s="1"/>
      <c r="C18" s="251">
        <v>1221374</v>
      </c>
      <c r="D18" s="252"/>
      <c r="E18" s="251">
        <v>3218597192</v>
      </c>
      <c r="F18" s="253"/>
      <c r="G18" s="251">
        <v>3418924818</v>
      </c>
      <c r="H18" s="252"/>
      <c r="I18" s="249">
        <f t="shared" si="0"/>
        <v>-200327626</v>
      </c>
      <c r="J18" s="252"/>
      <c r="K18" s="249">
        <v>1221374</v>
      </c>
      <c r="L18" s="253"/>
      <c r="M18" s="249">
        <v>3218597192</v>
      </c>
      <c r="N18" s="253"/>
      <c r="O18" s="249">
        <v>4688880374</v>
      </c>
      <c r="P18" s="252"/>
      <c r="Q18" s="249">
        <f t="shared" si="1"/>
        <v>-1470283182</v>
      </c>
      <c r="R18" s="83"/>
      <c r="S18" s="83"/>
      <c r="T18" s="233"/>
      <c r="U18" s="231"/>
      <c r="V18" s="62"/>
      <c r="W18" s="62"/>
      <c r="X18" s="62"/>
      <c r="Y18" s="61"/>
      <c r="Z18" s="201"/>
      <c r="AA18" s="170"/>
      <c r="AB18" s="204"/>
      <c r="AC18" s="186"/>
      <c r="AD18" s="186"/>
      <c r="AE18" s="170"/>
      <c r="AF18" s="170"/>
      <c r="AG18" s="186"/>
    </row>
    <row r="19" spans="1:33" s="51" customFormat="1" ht="40.5" customHeight="1">
      <c r="A19" s="135" t="s">
        <v>88</v>
      </c>
      <c r="B19" s="1"/>
      <c r="C19" s="251">
        <v>88000001</v>
      </c>
      <c r="D19" s="252"/>
      <c r="E19" s="251">
        <v>294795471349</v>
      </c>
      <c r="F19" s="253"/>
      <c r="G19" s="251">
        <v>327079299615</v>
      </c>
      <c r="H19" s="252"/>
      <c r="I19" s="249">
        <f t="shared" si="0"/>
        <v>-32283828266</v>
      </c>
      <c r="J19" s="252"/>
      <c r="K19" s="249">
        <v>88000001</v>
      </c>
      <c r="L19" s="253"/>
      <c r="M19" s="249">
        <v>294795471349</v>
      </c>
      <c r="N19" s="253"/>
      <c r="O19" s="249">
        <v>224505275693</v>
      </c>
      <c r="P19" s="252"/>
      <c r="Q19" s="249">
        <f t="shared" si="1"/>
        <v>70290195656</v>
      </c>
      <c r="R19" s="83"/>
      <c r="S19" s="230"/>
      <c r="T19" s="233"/>
      <c r="U19" s="231"/>
      <c r="V19" s="62"/>
      <c r="W19" s="62"/>
      <c r="X19" s="62"/>
      <c r="Y19" s="61"/>
      <c r="Z19" s="201"/>
      <c r="AA19" s="170"/>
      <c r="AB19" s="204"/>
      <c r="AC19" s="186"/>
      <c r="AD19" s="186"/>
      <c r="AE19" s="170"/>
      <c r="AF19" s="170"/>
      <c r="AG19" s="186"/>
    </row>
    <row r="20" spans="1:33" s="51" customFormat="1" ht="40.5" customHeight="1">
      <c r="A20" s="135" t="s">
        <v>89</v>
      </c>
      <c r="B20" s="1"/>
      <c r="C20" s="251">
        <v>46400000</v>
      </c>
      <c r="D20" s="252"/>
      <c r="E20" s="251">
        <v>116370650160</v>
      </c>
      <c r="F20" s="253"/>
      <c r="G20" s="251">
        <v>179101308692</v>
      </c>
      <c r="H20" s="252"/>
      <c r="I20" s="249">
        <f t="shared" si="0"/>
        <v>-62730658532</v>
      </c>
      <c r="J20" s="252"/>
      <c r="K20" s="249">
        <v>46400000</v>
      </c>
      <c r="L20" s="253"/>
      <c r="M20" s="249">
        <v>116370650160</v>
      </c>
      <c r="N20" s="253"/>
      <c r="O20" s="249">
        <v>179101308692</v>
      </c>
      <c r="P20" s="252"/>
      <c r="Q20" s="249">
        <f t="shared" si="1"/>
        <v>-62730658532</v>
      </c>
      <c r="R20" s="83"/>
      <c r="S20" s="83"/>
      <c r="T20" s="233"/>
      <c r="U20" s="231"/>
      <c r="V20" s="62"/>
      <c r="W20" s="62"/>
      <c r="X20" s="62"/>
      <c r="Y20" s="61"/>
      <c r="Z20" s="201"/>
      <c r="AA20" s="170"/>
      <c r="AB20" s="204"/>
      <c r="AC20" s="186"/>
      <c r="AD20" s="186"/>
      <c r="AE20" s="10"/>
      <c r="AF20" s="170"/>
      <c r="AG20" s="186"/>
    </row>
    <row r="21" spans="1:33" s="51" customFormat="1" ht="40.5" customHeight="1">
      <c r="A21" s="135" t="s">
        <v>86</v>
      </c>
      <c r="B21" s="1"/>
      <c r="C21" s="251">
        <v>22000000</v>
      </c>
      <c r="D21" s="252"/>
      <c r="E21" s="251">
        <v>129027690000</v>
      </c>
      <c r="F21" s="253"/>
      <c r="G21" s="251">
        <v>184575204000</v>
      </c>
      <c r="H21" s="252"/>
      <c r="I21" s="249">
        <f t="shared" si="0"/>
        <v>-55547514000</v>
      </c>
      <c r="J21" s="252"/>
      <c r="K21" s="249">
        <v>22000000</v>
      </c>
      <c r="L21" s="253"/>
      <c r="M21" s="249">
        <v>129027690000</v>
      </c>
      <c r="N21" s="253"/>
      <c r="O21" s="249">
        <v>204852862566</v>
      </c>
      <c r="P21" s="252"/>
      <c r="Q21" s="249">
        <f t="shared" si="1"/>
        <v>-75825172566</v>
      </c>
      <c r="R21" s="83"/>
      <c r="S21" s="83"/>
      <c r="T21" s="233"/>
      <c r="U21" s="231"/>
      <c r="V21" s="62"/>
      <c r="W21" s="62"/>
      <c r="X21" s="62"/>
      <c r="Y21" s="61"/>
      <c r="Z21" s="201"/>
      <c r="AA21" s="170"/>
      <c r="AB21" s="204"/>
      <c r="AC21" s="186"/>
      <c r="AD21" s="186"/>
      <c r="AE21" s="10"/>
      <c r="AF21" s="170"/>
      <c r="AG21" s="186"/>
    </row>
    <row r="22" spans="1:33" s="51" customFormat="1" ht="40.5" customHeight="1">
      <c r="A22" s="135" t="s">
        <v>114</v>
      </c>
      <c r="B22" s="1"/>
      <c r="C22" s="251">
        <v>55000000</v>
      </c>
      <c r="D22" s="252"/>
      <c r="E22" s="251">
        <v>60817967100</v>
      </c>
      <c r="F22" s="253"/>
      <c r="G22" s="251">
        <v>46351107826</v>
      </c>
      <c r="H22" s="252"/>
      <c r="I22" s="249">
        <f t="shared" si="0"/>
        <v>14466859274</v>
      </c>
      <c r="J22" s="252"/>
      <c r="K22" s="249">
        <v>55000000</v>
      </c>
      <c r="L22" s="253"/>
      <c r="M22" s="249">
        <v>60817967100</v>
      </c>
      <c r="N22" s="253"/>
      <c r="O22" s="249">
        <v>123611712387</v>
      </c>
      <c r="P22" s="252"/>
      <c r="Q22" s="249">
        <f t="shared" si="1"/>
        <v>-62793745287</v>
      </c>
      <c r="R22" s="83"/>
      <c r="S22" s="83"/>
      <c r="T22" s="233"/>
      <c r="U22" s="231"/>
      <c r="V22" s="62"/>
      <c r="W22" s="62"/>
      <c r="X22" s="62"/>
      <c r="Y22" s="61"/>
      <c r="Z22" s="201"/>
      <c r="AA22" s="170"/>
      <c r="AB22" s="204"/>
      <c r="AC22" s="186"/>
      <c r="AD22" s="186"/>
      <c r="AE22" s="10"/>
      <c r="AF22" s="170"/>
      <c r="AG22" s="186"/>
    </row>
    <row r="23" spans="1:33" s="51" customFormat="1" ht="40.5" customHeight="1">
      <c r="A23" s="135" t="s">
        <v>127</v>
      </c>
      <c r="B23" s="1"/>
      <c r="C23" s="251">
        <v>4000000</v>
      </c>
      <c r="D23" s="252"/>
      <c r="E23" s="251">
        <v>60875622000</v>
      </c>
      <c r="F23" s="253"/>
      <c r="G23" s="251">
        <v>71886805249</v>
      </c>
      <c r="H23" s="252"/>
      <c r="I23" s="249">
        <f t="shared" si="0"/>
        <v>-11011183249</v>
      </c>
      <c r="J23" s="252"/>
      <c r="K23" s="249">
        <v>4000000</v>
      </c>
      <c r="L23" s="253"/>
      <c r="M23" s="249">
        <v>60875622000</v>
      </c>
      <c r="N23" s="253"/>
      <c r="O23" s="249">
        <v>72591312548</v>
      </c>
      <c r="P23" s="252"/>
      <c r="Q23" s="249">
        <f t="shared" si="1"/>
        <v>-11715690548</v>
      </c>
      <c r="R23" s="212"/>
      <c r="S23" s="230"/>
      <c r="T23" s="233"/>
      <c r="U23" s="231"/>
      <c r="V23" s="62"/>
      <c r="W23" s="62"/>
      <c r="X23" s="62"/>
      <c r="Y23" s="61"/>
      <c r="Z23" s="201"/>
      <c r="AA23" s="170"/>
      <c r="AB23" s="204"/>
      <c r="AC23" s="186"/>
      <c r="AD23" s="186"/>
      <c r="AG23" s="186"/>
    </row>
    <row r="24" spans="1:33" s="51" customFormat="1" ht="40.5" customHeight="1">
      <c r="A24" s="135" t="s">
        <v>138</v>
      </c>
      <c r="B24" s="1"/>
      <c r="C24" s="251">
        <v>13000000</v>
      </c>
      <c r="D24" s="252"/>
      <c r="E24" s="251">
        <v>119534512500</v>
      </c>
      <c r="F24" s="253"/>
      <c r="G24" s="251">
        <v>138212576636</v>
      </c>
      <c r="H24" s="252"/>
      <c r="I24" s="249">
        <f t="shared" si="0"/>
        <v>-18678064136</v>
      </c>
      <c r="J24" s="252"/>
      <c r="K24" s="249">
        <v>13000000</v>
      </c>
      <c r="L24" s="253"/>
      <c r="M24" s="249">
        <v>119534512500</v>
      </c>
      <c r="N24" s="253"/>
      <c r="O24" s="249">
        <v>139279104119</v>
      </c>
      <c r="P24" s="252"/>
      <c r="Q24" s="249">
        <f t="shared" si="1"/>
        <v>-19744591619</v>
      </c>
      <c r="R24" s="212"/>
      <c r="S24" s="230"/>
      <c r="T24" s="233"/>
      <c r="U24" s="231"/>
      <c r="V24" s="62"/>
      <c r="W24" s="62"/>
      <c r="X24" s="62"/>
      <c r="Y24" s="61"/>
      <c r="Z24" s="201"/>
      <c r="AA24" s="170"/>
      <c r="AB24" s="204"/>
      <c r="AC24" s="186"/>
      <c r="AD24" s="186"/>
      <c r="AG24" s="186"/>
    </row>
    <row r="25" spans="1:33" s="51" customFormat="1" ht="40.5" customHeight="1">
      <c r="A25" s="135" t="s">
        <v>156</v>
      </c>
      <c r="B25" s="1"/>
      <c r="C25" s="251">
        <v>17570</v>
      </c>
      <c r="D25" s="252"/>
      <c r="E25" s="251">
        <v>178941654415</v>
      </c>
      <c r="F25" s="253"/>
      <c r="G25" s="251">
        <v>0</v>
      </c>
      <c r="H25" s="252"/>
      <c r="I25" s="249">
        <f t="shared" si="0"/>
        <v>178941654415</v>
      </c>
      <c r="J25" s="252"/>
      <c r="K25" s="249">
        <v>17570</v>
      </c>
      <c r="L25" s="253"/>
      <c r="M25" s="249">
        <v>178941654415</v>
      </c>
      <c r="N25" s="253"/>
      <c r="O25" s="249">
        <v>0</v>
      </c>
      <c r="P25" s="252"/>
      <c r="Q25" s="249">
        <f t="shared" si="1"/>
        <v>178941654415</v>
      </c>
      <c r="R25" s="212"/>
      <c r="S25" s="230"/>
      <c r="T25" s="233"/>
      <c r="U25" s="231"/>
      <c r="V25" s="62"/>
      <c r="W25" s="62"/>
      <c r="X25" s="62"/>
      <c r="Y25" s="61"/>
      <c r="Z25" s="201"/>
      <c r="AA25" s="170"/>
      <c r="AB25" s="204"/>
      <c r="AC25" s="186"/>
      <c r="AD25" s="186"/>
      <c r="AG25" s="186"/>
    </row>
    <row r="26" spans="1:33" ht="36.75" thickBot="1">
      <c r="A26" s="136" t="s">
        <v>48</v>
      </c>
      <c r="B26" s="36"/>
      <c r="C26" s="95"/>
      <c r="D26" s="36"/>
      <c r="E26" s="222">
        <f>SUM(E9:E25)</f>
        <v>2903638338125</v>
      </c>
      <c r="F26" s="222">
        <f>SUM(F9:F24)</f>
        <v>0</v>
      </c>
      <c r="G26" s="222">
        <f>SUM(G9:G25)</f>
        <v>3187017920924</v>
      </c>
      <c r="H26" s="222">
        <f>SUM(H9:H24)</f>
        <v>0</v>
      </c>
      <c r="I26" s="222">
        <f>SUM(I9:I25)</f>
        <v>-283379582799</v>
      </c>
      <c r="J26" s="222"/>
      <c r="K26" s="223"/>
      <c r="L26" s="222"/>
      <c r="M26" s="222">
        <f>SUM(M9:M25)</f>
        <v>2903638338125</v>
      </c>
      <c r="N26" s="222">
        <f>SUM(N9:N24)</f>
        <v>0</v>
      </c>
      <c r="O26" s="222">
        <f>SUM(O9:O25)</f>
        <v>3161447747723</v>
      </c>
      <c r="P26" s="222">
        <f>SUM(P9:P24)</f>
        <v>0</v>
      </c>
      <c r="Q26" s="222">
        <f>SUM(Q9:Q25)</f>
        <v>-257809409598</v>
      </c>
      <c r="R26" s="212"/>
      <c r="S26" s="212"/>
      <c r="T26" s="233"/>
      <c r="U26" s="232"/>
      <c r="V26" s="62"/>
      <c r="AA26" s="6"/>
    </row>
    <row r="27" spans="1:33" s="6" customFormat="1" ht="32.25" thickTop="1">
      <c r="A27" s="135"/>
      <c r="C27" s="132"/>
      <c r="D27" s="17"/>
      <c r="E27" s="132"/>
      <c r="F27" s="17"/>
      <c r="G27" s="132"/>
      <c r="H27" s="17"/>
      <c r="I27" s="83"/>
      <c r="J27" s="17"/>
      <c r="K27" s="83"/>
      <c r="L27" s="17"/>
      <c r="M27" s="83"/>
      <c r="N27" s="17"/>
      <c r="O27" s="83"/>
      <c r="P27" s="17"/>
      <c r="Q27" s="83"/>
      <c r="R27" s="83"/>
      <c r="S27" s="83"/>
      <c r="T27" s="233"/>
      <c r="V27" s="62"/>
    </row>
    <row r="28" spans="1:33" s="6" customFormat="1">
      <c r="A28" s="90"/>
      <c r="B28" s="90"/>
      <c r="C28" s="154"/>
      <c r="D28" s="90"/>
      <c r="E28" s="3"/>
      <c r="F28" s="1"/>
      <c r="G28" s="3"/>
      <c r="H28" s="1"/>
      <c r="I28" s="17"/>
      <c r="J28" s="90"/>
      <c r="K28" s="91"/>
      <c r="L28" s="90"/>
      <c r="M28" s="90"/>
      <c r="N28" s="90"/>
      <c r="O28" s="90"/>
      <c r="P28" s="90"/>
      <c r="T28" s="233"/>
      <c r="V28" s="62"/>
      <c r="W28" s="90"/>
      <c r="X28" s="90"/>
      <c r="Y28" s="90"/>
      <c r="Z28" s="90"/>
      <c r="AA28" s="7"/>
    </row>
    <row r="29" spans="1:33" s="6" customFormat="1">
      <c r="A29" s="90"/>
      <c r="B29" s="90"/>
      <c r="C29" s="154"/>
      <c r="D29" s="90"/>
      <c r="E29" s="3"/>
      <c r="F29" s="1"/>
      <c r="G29" s="3"/>
      <c r="H29" s="1"/>
      <c r="I29" s="17"/>
      <c r="J29" s="90"/>
      <c r="K29" s="154"/>
      <c r="L29" s="90"/>
      <c r="M29" s="298"/>
      <c r="N29" s="90"/>
      <c r="O29" s="299"/>
      <c r="P29" s="90"/>
      <c r="T29" s="233"/>
      <c r="V29" s="62"/>
      <c r="W29" s="90"/>
      <c r="X29" s="90"/>
      <c r="Y29" s="90"/>
      <c r="Z29" s="90"/>
      <c r="AA29" s="7"/>
    </row>
    <row r="30" spans="1:33" s="6" customFormat="1">
      <c r="A30" s="340"/>
      <c r="B30" s="340"/>
      <c r="C30" s="340"/>
      <c r="D30" s="340"/>
      <c r="E30" s="340"/>
      <c r="F30" s="340"/>
      <c r="G30" s="340"/>
      <c r="H30" s="36"/>
      <c r="I30" s="17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233"/>
      <c r="V30" s="62"/>
      <c r="W30" s="90"/>
      <c r="X30" s="90"/>
      <c r="Y30" s="90"/>
      <c r="Z30" s="90"/>
      <c r="AA30" s="7"/>
    </row>
    <row r="31" spans="1:33" s="6" customFormat="1">
      <c r="A31" s="340"/>
      <c r="B31" s="340"/>
      <c r="C31" s="340"/>
      <c r="D31" s="340"/>
      <c r="E31" s="340"/>
      <c r="F31" s="340"/>
      <c r="G31" s="340"/>
      <c r="H31" s="36"/>
      <c r="I31" s="17"/>
      <c r="J31" s="96"/>
      <c r="K31" s="96"/>
      <c r="L31" s="96"/>
      <c r="M31" s="96"/>
      <c r="N31" s="96"/>
      <c r="O31" s="96"/>
      <c r="P31" s="96"/>
      <c r="Q31" s="96"/>
      <c r="R31" s="96"/>
      <c r="S31" s="96"/>
      <c r="V31" s="90"/>
      <c r="W31" s="90"/>
      <c r="X31" s="90"/>
      <c r="Y31" s="90"/>
      <c r="Z31" s="90"/>
      <c r="AA31" s="7"/>
    </row>
    <row r="32" spans="1:33" s="6" customFormat="1" ht="33.75">
      <c r="A32" s="90"/>
      <c r="B32" s="90"/>
      <c r="C32" s="53"/>
      <c r="D32" s="203"/>
      <c r="E32" s="203"/>
      <c r="F32" s="90"/>
      <c r="G32" s="203"/>
      <c r="H32" s="90"/>
      <c r="I32" s="96"/>
      <c r="J32" s="96"/>
      <c r="K32" s="96"/>
      <c r="L32" s="96"/>
      <c r="M32" s="96"/>
      <c r="N32" s="96"/>
      <c r="O32" s="96"/>
      <c r="P32" s="96"/>
      <c r="Q32" s="90"/>
      <c r="R32" s="90"/>
      <c r="S32" s="90"/>
      <c r="V32" s="90"/>
      <c r="W32" s="90"/>
      <c r="X32" s="90"/>
      <c r="Y32" s="90"/>
      <c r="Z32" s="90"/>
    </row>
    <row r="33" spans="1:27" s="6" customFormat="1">
      <c r="A33" s="202"/>
      <c r="B33" s="36"/>
      <c r="C33" s="95"/>
      <c r="D33" s="36"/>
      <c r="E33" s="36"/>
      <c r="F33" s="36"/>
      <c r="G33" s="36"/>
      <c r="H33" s="96"/>
      <c r="I33" s="96"/>
      <c r="J33" s="96"/>
      <c r="K33" s="96"/>
      <c r="L33" s="96"/>
      <c r="M33" s="96"/>
      <c r="N33" s="96"/>
      <c r="O33" s="96"/>
      <c r="P33" s="96"/>
      <c r="U33" s="90"/>
      <c r="V33" s="90"/>
      <c r="W33" s="90"/>
      <c r="X33" s="90"/>
      <c r="Y33" s="90"/>
      <c r="Z33" s="7"/>
    </row>
    <row r="34" spans="1:27" s="6" customFormat="1">
      <c r="A34" s="202"/>
      <c r="B34" s="36"/>
      <c r="C34" s="95"/>
      <c r="D34" s="36"/>
      <c r="E34" s="36"/>
      <c r="F34" s="36"/>
      <c r="G34" s="36"/>
      <c r="H34" s="96"/>
      <c r="I34" s="96"/>
      <c r="J34" s="96"/>
      <c r="K34" s="96"/>
      <c r="L34" s="96"/>
      <c r="M34" s="96"/>
      <c r="N34" s="96"/>
      <c r="O34" s="96"/>
      <c r="P34" s="96"/>
      <c r="U34" s="90"/>
      <c r="V34" s="90"/>
      <c r="W34" s="90"/>
      <c r="X34" s="90"/>
      <c r="Y34" s="90"/>
      <c r="Z34" s="7"/>
    </row>
    <row r="35" spans="1:27" s="6" customFormat="1">
      <c r="A35" s="202"/>
      <c r="B35" s="36"/>
      <c r="C35" s="95"/>
      <c r="D35" s="36"/>
      <c r="E35" s="36"/>
      <c r="F35" s="36"/>
      <c r="G35" s="36"/>
      <c r="H35" s="97"/>
      <c r="I35" s="96"/>
      <c r="J35" s="96"/>
      <c r="K35" s="96"/>
      <c r="L35" s="96"/>
      <c r="M35" s="96"/>
      <c r="N35" s="96"/>
      <c r="O35" s="96"/>
      <c r="P35" s="97"/>
      <c r="U35" s="90"/>
      <c r="V35" s="90"/>
      <c r="W35" s="90"/>
      <c r="X35" s="90"/>
      <c r="Y35" s="90"/>
      <c r="Z35" s="7"/>
    </row>
    <row r="36" spans="1:27">
      <c r="A36" s="202"/>
      <c r="B36" s="36"/>
      <c r="C36" s="9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90"/>
      <c r="R36" s="90"/>
      <c r="S36" s="90"/>
      <c r="T36" s="6"/>
      <c r="U36" s="90"/>
      <c r="Z36" s="7"/>
      <c r="AA36" s="90"/>
    </row>
    <row r="37" spans="1:27">
      <c r="A37" s="202"/>
      <c r="B37" s="36"/>
      <c r="C37" s="9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90"/>
      <c r="R37" s="90"/>
      <c r="S37" s="90"/>
      <c r="T37" s="6"/>
      <c r="U37" s="90"/>
      <c r="Z37" s="7"/>
      <c r="AA37" s="90"/>
    </row>
    <row r="38" spans="1:27">
      <c r="A38" s="202"/>
      <c r="B38" s="36"/>
      <c r="C38" s="95"/>
      <c r="D38" s="36"/>
      <c r="E38" s="36"/>
      <c r="F38" s="36"/>
      <c r="G38" s="36"/>
      <c r="H38" s="36"/>
      <c r="I38" s="36"/>
      <c r="J38" s="95"/>
      <c r="K38" s="36"/>
      <c r="L38" s="36"/>
      <c r="M38" s="36"/>
      <c r="N38" s="36"/>
      <c r="O38" s="36"/>
      <c r="P38" s="6"/>
      <c r="Q38" s="90"/>
      <c r="R38" s="90"/>
      <c r="S38" s="90"/>
      <c r="T38" s="6"/>
      <c r="U38" s="90"/>
      <c r="Z38" s="7"/>
      <c r="AA38" s="90"/>
    </row>
    <row r="39" spans="1:27">
      <c r="A39" s="203"/>
      <c r="C39" s="154"/>
      <c r="E39" s="99"/>
      <c r="G39" s="36"/>
      <c r="H39" s="100"/>
      <c r="J39" s="98"/>
      <c r="K39" s="90"/>
      <c r="L39" s="99"/>
      <c r="N39" s="99"/>
      <c r="P39" s="101"/>
      <c r="Q39" s="90"/>
      <c r="R39" s="90"/>
      <c r="S39" s="90"/>
      <c r="T39" s="6"/>
      <c r="U39" s="90"/>
      <c r="Z39" s="7"/>
      <c r="AA39" s="90"/>
    </row>
    <row r="40" spans="1:27">
      <c r="A40" s="202"/>
      <c r="B40" s="36"/>
      <c r="C40" s="95"/>
      <c r="D40" s="36"/>
      <c r="E40" s="36"/>
      <c r="F40" s="36"/>
      <c r="G40" s="36"/>
      <c r="H40" s="36"/>
      <c r="I40" s="36"/>
      <c r="J40" s="95"/>
      <c r="K40" s="36"/>
      <c r="L40" s="36"/>
      <c r="M40" s="36"/>
      <c r="N40" s="36"/>
      <c r="O40" s="36"/>
      <c r="P40" s="6"/>
      <c r="Q40" s="90"/>
      <c r="R40" s="90"/>
      <c r="S40" s="90"/>
      <c r="T40" s="6"/>
      <c r="U40" s="90"/>
      <c r="Z40" s="7"/>
      <c r="AA40" s="90"/>
    </row>
    <row r="41" spans="1:27">
      <c r="A41" s="202"/>
      <c r="B41" s="36"/>
      <c r="C41" s="95"/>
      <c r="D41" s="36"/>
      <c r="E41" s="36"/>
      <c r="F41" s="36"/>
      <c r="G41" s="36"/>
      <c r="H41" s="36"/>
      <c r="I41" s="36"/>
      <c r="J41" s="95"/>
      <c r="K41" s="36"/>
      <c r="L41" s="36"/>
      <c r="M41" s="36"/>
      <c r="N41" s="36"/>
      <c r="O41" s="36"/>
      <c r="P41" s="6"/>
      <c r="Q41" s="90"/>
      <c r="R41" s="90"/>
      <c r="S41" s="90"/>
      <c r="T41" s="6"/>
      <c r="U41" s="90"/>
      <c r="Z41" s="7"/>
      <c r="AA41" s="90"/>
    </row>
    <row r="42" spans="1:27">
      <c r="A42" s="202"/>
      <c r="B42" s="36"/>
      <c r="C42" s="95"/>
      <c r="D42" s="36"/>
      <c r="E42" s="36"/>
      <c r="F42" s="36"/>
      <c r="G42" s="36"/>
      <c r="H42" s="36"/>
      <c r="I42" s="36"/>
      <c r="J42" s="95"/>
      <c r="K42" s="36"/>
      <c r="L42" s="36"/>
      <c r="M42" s="36"/>
      <c r="N42" s="36"/>
      <c r="O42" s="36"/>
      <c r="P42" s="6"/>
      <c r="Q42" s="90"/>
      <c r="R42" s="90"/>
      <c r="S42" s="90"/>
      <c r="T42" s="6"/>
      <c r="U42" s="90"/>
      <c r="Z42" s="7"/>
      <c r="AA42" s="90"/>
    </row>
    <row r="43" spans="1:27">
      <c r="A43" s="202"/>
      <c r="B43" s="36"/>
      <c r="C43" s="95"/>
      <c r="D43" s="36"/>
      <c r="E43" s="36"/>
      <c r="F43" s="36"/>
      <c r="G43" s="36"/>
      <c r="H43" s="36"/>
      <c r="I43" s="36"/>
      <c r="J43" s="95"/>
      <c r="K43" s="36"/>
      <c r="L43" s="36"/>
      <c r="M43" s="36"/>
      <c r="N43" s="36"/>
      <c r="O43" s="36"/>
      <c r="P43" s="6"/>
      <c r="Q43" s="90"/>
      <c r="R43" s="90"/>
      <c r="S43" s="90"/>
      <c r="T43" s="6"/>
      <c r="U43" s="90"/>
      <c r="Z43" s="7"/>
      <c r="AA43" s="90"/>
    </row>
    <row r="44" spans="1:27">
      <c r="A44" s="202"/>
      <c r="B44" s="36"/>
      <c r="C44" s="95"/>
      <c r="D44" s="36"/>
      <c r="E44" s="36"/>
      <c r="F44" s="36"/>
      <c r="G44" s="36"/>
      <c r="H44" s="36"/>
      <c r="I44" s="36"/>
      <c r="J44" s="95"/>
      <c r="K44" s="36"/>
      <c r="L44" s="36"/>
      <c r="M44" s="36"/>
      <c r="N44" s="36"/>
      <c r="O44" s="36"/>
      <c r="P44" s="6"/>
      <c r="Q44" s="90"/>
      <c r="R44" s="90"/>
      <c r="S44" s="90"/>
      <c r="T44" s="6"/>
      <c r="U44" s="90"/>
      <c r="Z44" s="7"/>
      <c r="AA44" s="90"/>
    </row>
    <row r="45" spans="1:27">
      <c r="A45" s="202"/>
      <c r="B45" s="36"/>
      <c r="C45" s="95"/>
      <c r="D45" s="36"/>
      <c r="E45" s="36"/>
      <c r="F45" s="36"/>
      <c r="G45" s="36"/>
      <c r="H45" s="36"/>
      <c r="I45" s="36"/>
      <c r="J45" s="95"/>
      <c r="K45" s="36"/>
      <c r="L45" s="36"/>
      <c r="M45" s="36"/>
      <c r="N45" s="36"/>
      <c r="O45" s="36"/>
      <c r="P45" s="6"/>
      <c r="Q45" s="90"/>
      <c r="R45" s="90"/>
      <c r="S45" s="90"/>
      <c r="T45" s="6"/>
      <c r="U45" s="90"/>
      <c r="Z45" s="7"/>
      <c r="AA45" s="90"/>
    </row>
    <row r="46" spans="1:27">
      <c r="A46" s="203"/>
      <c r="G46" s="36"/>
      <c r="J46" s="91"/>
      <c r="K46" s="90"/>
      <c r="P46" s="6"/>
      <c r="Q46" s="90"/>
      <c r="R46" s="90"/>
      <c r="S46" s="90"/>
      <c r="T46" s="6"/>
      <c r="U46" s="90"/>
      <c r="Z46" s="7"/>
      <c r="AA46" s="90"/>
    </row>
    <row r="47" spans="1:27">
      <c r="A47" s="203"/>
      <c r="G47" s="36"/>
      <c r="J47" s="91"/>
      <c r="K47" s="90"/>
      <c r="P47" s="6"/>
      <c r="Q47" s="90"/>
      <c r="R47" s="90"/>
      <c r="S47" s="90"/>
      <c r="T47" s="6"/>
      <c r="U47" s="90"/>
      <c r="Z47" s="7"/>
      <c r="AA47" s="90"/>
    </row>
    <row r="48" spans="1:27">
      <c r="A48" s="203"/>
      <c r="G48" s="36"/>
      <c r="J48" s="91"/>
      <c r="K48" s="90"/>
      <c r="P48" s="6"/>
      <c r="Q48" s="90"/>
      <c r="R48" s="90"/>
      <c r="S48" s="90"/>
      <c r="T48" s="6"/>
      <c r="U48" s="90"/>
      <c r="Z48" s="7"/>
      <c r="AA48" s="90"/>
    </row>
    <row r="49" spans="1:27">
      <c r="A49" s="203"/>
      <c r="G49" s="36"/>
      <c r="J49" s="91"/>
      <c r="K49" s="90"/>
      <c r="P49" s="6"/>
      <c r="Q49" s="90"/>
      <c r="R49" s="90"/>
      <c r="S49" s="90"/>
      <c r="T49" s="6"/>
      <c r="U49" s="90"/>
      <c r="Z49" s="7"/>
      <c r="AA49" s="90"/>
    </row>
    <row r="50" spans="1:27">
      <c r="A50" s="203"/>
      <c r="G50" s="36"/>
      <c r="J50" s="91"/>
      <c r="K50" s="90"/>
      <c r="P50" s="6"/>
      <c r="Q50" s="90"/>
      <c r="R50" s="90"/>
      <c r="S50" s="90"/>
      <c r="T50" s="6"/>
      <c r="U50" s="90"/>
      <c r="Z50" s="7"/>
      <c r="AA50" s="90"/>
    </row>
    <row r="51" spans="1:27">
      <c r="A51" s="203"/>
      <c r="G51" s="36"/>
      <c r="J51" s="91"/>
      <c r="K51" s="90"/>
      <c r="P51" s="6"/>
      <c r="Q51" s="90"/>
      <c r="R51" s="90"/>
      <c r="S51" s="90"/>
      <c r="T51" s="6"/>
      <c r="U51" s="90"/>
      <c r="Z51" s="7"/>
      <c r="AA51" s="90"/>
    </row>
    <row r="52" spans="1:27">
      <c r="A52" s="203"/>
      <c r="G52" s="36"/>
      <c r="J52" s="91"/>
      <c r="K52" s="90"/>
      <c r="P52" s="6"/>
      <c r="Q52" s="90"/>
      <c r="R52" s="90"/>
      <c r="S52" s="90"/>
      <c r="T52" s="6"/>
      <c r="U52" s="90"/>
      <c r="Z52" s="7"/>
      <c r="AA52" s="90"/>
    </row>
    <row r="53" spans="1:27">
      <c r="A53" s="203"/>
      <c r="G53" s="36"/>
      <c r="J53" s="91"/>
      <c r="K53" s="90"/>
      <c r="P53" s="6"/>
      <c r="Q53" s="90"/>
      <c r="R53" s="90"/>
      <c r="S53" s="90"/>
      <c r="T53" s="6"/>
      <c r="U53" s="90"/>
      <c r="Z53" s="7"/>
      <c r="AA53" s="90"/>
    </row>
    <row r="54" spans="1:27">
      <c r="A54" s="203"/>
      <c r="E54" s="205"/>
      <c r="G54" s="36"/>
      <c r="J54" s="91"/>
      <c r="K54" s="90"/>
      <c r="P54" s="6"/>
      <c r="Q54" s="90"/>
      <c r="R54" s="90"/>
      <c r="S54" s="90"/>
      <c r="T54" s="6"/>
      <c r="U54" s="90"/>
      <c r="Z54" s="7"/>
      <c r="AA54" s="90"/>
    </row>
    <row r="55" spans="1:27">
      <c r="A55" s="203"/>
      <c r="G55" s="36"/>
      <c r="J55" s="91"/>
      <c r="K55" s="90"/>
      <c r="P55" s="6"/>
      <c r="Q55" s="90"/>
      <c r="R55" s="90"/>
      <c r="S55" s="90"/>
      <c r="T55" s="6"/>
      <c r="U55" s="90"/>
      <c r="Z55" s="7"/>
      <c r="AA55" s="90"/>
    </row>
    <row r="56" spans="1:27">
      <c r="A56" s="203"/>
      <c r="D56" s="91"/>
      <c r="E56" s="91"/>
      <c r="G56" s="36"/>
    </row>
    <row r="57" spans="1:27">
      <c r="A57" s="203"/>
      <c r="D57" s="91"/>
      <c r="E57" s="91"/>
      <c r="G57" s="36"/>
    </row>
    <row r="58" spans="1:27">
      <c r="A58" s="203"/>
      <c r="D58" s="91"/>
      <c r="E58" s="91"/>
      <c r="G58" s="36"/>
    </row>
    <row r="59" spans="1:27">
      <c r="A59" s="206"/>
      <c r="D59" s="91"/>
      <c r="E59" s="91"/>
      <c r="G59" s="36"/>
    </row>
  </sheetData>
  <sortState xmlns:xlrd2="http://schemas.microsoft.com/office/spreadsheetml/2017/richdata2" ref="A9:Q10">
    <sortCondition descending="1" ref="Q9:Q10"/>
  </sortState>
  <mergeCells count="9">
    <mergeCell ref="A30:G31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67"/>
  <sheetViews>
    <sheetView rightToLeft="1" view="pageBreakPreview" topLeftCell="A7" zoomScale="40" zoomScaleNormal="40" zoomScaleSheetLayoutView="40" workbookViewId="0">
      <selection activeCell="M30" sqref="I12:M30"/>
    </sheetView>
  </sheetViews>
  <sheetFormatPr defaultColWidth="9.140625" defaultRowHeight="36.75"/>
  <cols>
    <col min="1" max="1" width="66.5703125" style="51" bestFit="1" customWidth="1"/>
    <col min="2" max="2" width="1" style="51" customWidth="1"/>
    <col min="3" max="3" width="41.5703125" style="63" bestFit="1" customWidth="1"/>
    <col min="4" max="4" width="1" style="51" customWidth="1"/>
    <col min="5" max="5" width="32" style="51" bestFit="1" customWidth="1"/>
    <col min="6" max="6" width="0.7109375" style="51" customWidth="1"/>
    <col min="7" max="7" width="42" style="51" bestFit="1" customWidth="1"/>
    <col min="8" max="8" width="1.140625" style="51" customWidth="1"/>
    <col min="9" max="9" width="41.140625" style="63" bestFit="1" customWidth="1"/>
    <col min="10" max="10" width="1.42578125" style="51" customWidth="1"/>
    <col min="11" max="11" width="33.7109375" style="51" bestFit="1" customWidth="1"/>
    <col min="12" max="12" width="0.7109375" style="51" customWidth="1"/>
    <col min="13" max="13" width="32.28515625" style="63" bestFit="1" customWidth="1"/>
    <col min="14" max="14" width="0.85546875" style="51" customWidth="1"/>
    <col min="15" max="15" width="33.42578125" style="51" bestFit="1" customWidth="1"/>
    <col min="16" max="16" width="1" style="51" customWidth="1"/>
    <col min="17" max="17" width="48.85546875" style="63" bestFit="1" customWidth="1"/>
    <col min="18" max="18" width="1" style="51" customWidth="1"/>
    <col min="19" max="19" width="28" style="51" bestFit="1" customWidth="1"/>
    <col min="20" max="20" width="1" style="51" customWidth="1"/>
    <col min="21" max="21" width="41.28515625" style="51" bestFit="1" customWidth="1"/>
    <col min="22" max="22" width="0.85546875" style="51" customWidth="1"/>
    <col min="23" max="23" width="44.42578125" style="51" bestFit="1" customWidth="1"/>
    <col min="24" max="24" width="1" style="51" customWidth="1"/>
    <col min="25" max="25" width="43.85546875" style="63" bestFit="1" customWidth="1"/>
    <col min="26" max="26" width="1.85546875" style="51" customWidth="1"/>
    <col min="27" max="27" width="69.140625" style="51" bestFit="1" customWidth="1"/>
    <col min="28" max="28" width="29.28515625" style="51" bestFit="1" customWidth="1"/>
    <col min="29" max="29" width="34" style="188" bestFit="1" customWidth="1"/>
    <col min="30" max="30" width="31.85546875" style="51" bestFit="1" customWidth="1"/>
    <col min="31" max="31" width="31.85546875" style="51" customWidth="1"/>
    <col min="32" max="32" width="30.28515625" style="51" customWidth="1"/>
    <col min="33" max="33" width="42" style="51" bestFit="1" customWidth="1"/>
    <col min="34" max="36" width="30.28515625" style="51" customWidth="1"/>
    <col min="37" max="37" width="37" style="51" bestFit="1" customWidth="1"/>
    <col min="38" max="38" width="54.140625" style="52" bestFit="1" customWidth="1"/>
    <col min="39" max="48" width="54.140625" style="52" customWidth="1"/>
    <col min="49" max="49" width="42.28515625" style="170" customWidth="1"/>
    <col min="50" max="50" width="31.28515625" style="51" bestFit="1" customWidth="1"/>
    <col min="51" max="51" width="35.7109375" style="51" customWidth="1"/>
    <col min="52" max="52" width="32.5703125" style="51" customWidth="1"/>
    <col min="53" max="53" width="29.42578125" style="51" bestFit="1" customWidth="1"/>
    <col min="54" max="54" width="30.5703125" style="51" bestFit="1" customWidth="1"/>
    <col min="55" max="16384" width="9.140625" style="51"/>
  </cols>
  <sheetData>
    <row r="2" spans="1:54" ht="47.25" customHeight="1">
      <c r="A2" s="302" t="s">
        <v>50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</row>
    <row r="3" spans="1:54" ht="47.25" customHeight="1">
      <c r="A3" s="302" t="s">
        <v>66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</row>
    <row r="4" spans="1:54" ht="47.25" customHeight="1">
      <c r="A4" s="302" t="s">
        <v>151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</row>
    <row r="5" spans="1:54" ht="47.2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4" s="56" customFormat="1" ht="47.25" customHeight="1">
      <c r="A6" s="54" t="s">
        <v>51</v>
      </c>
      <c r="B6" s="54"/>
      <c r="C6" s="55"/>
      <c r="D6" s="54"/>
      <c r="E6" s="54"/>
      <c r="F6" s="54"/>
      <c r="G6" s="54"/>
      <c r="H6" s="54"/>
      <c r="I6" s="55"/>
      <c r="J6" s="54"/>
      <c r="K6" s="54"/>
      <c r="L6" s="54"/>
      <c r="M6" s="55"/>
      <c r="N6" s="54"/>
      <c r="O6" s="54"/>
      <c r="P6" s="54"/>
      <c r="Q6" s="55"/>
      <c r="R6" s="54"/>
      <c r="S6" s="54"/>
      <c r="T6" s="54"/>
      <c r="U6" s="54"/>
      <c r="V6" s="54"/>
      <c r="W6" s="54"/>
      <c r="Y6" s="57"/>
      <c r="AC6" s="276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184"/>
    </row>
    <row r="7" spans="1:54" s="56" customFormat="1" ht="47.25" customHeight="1">
      <c r="A7" s="54" t="s">
        <v>52</v>
      </c>
      <c r="B7" s="54"/>
      <c r="C7" s="55"/>
      <c r="D7" s="54"/>
      <c r="E7" s="133"/>
      <c r="F7" s="54"/>
      <c r="G7" s="54"/>
      <c r="H7" s="54"/>
      <c r="I7" s="55"/>
      <c r="J7" s="54"/>
      <c r="K7" s="54"/>
      <c r="L7" s="54"/>
      <c r="M7" s="55"/>
      <c r="N7" s="54"/>
      <c r="O7" s="54"/>
      <c r="P7" s="54"/>
      <c r="Q7" s="55"/>
      <c r="R7" s="54"/>
      <c r="S7" s="54"/>
      <c r="T7" s="54"/>
      <c r="U7" s="54"/>
      <c r="V7" s="54"/>
      <c r="W7" s="54"/>
      <c r="Y7" s="57"/>
      <c r="AC7" s="276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184"/>
    </row>
    <row r="9" spans="1:54" ht="40.5" customHeight="1">
      <c r="A9" s="304" t="s">
        <v>1</v>
      </c>
      <c r="C9" s="303" t="s">
        <v>134</v>
      </c>
      <c r="D9" s="303" t="s">
        <v>69</v>
      </c>
      <c r="E9" s="303" t="s">
        <v>69</v>
      </c>
      <c r="F9" s="303" t="s">
        <v>69</v>
      </c>
      <c r="G9" s="303" t="s">
        <v>69</v>
      </c>
      <c r="I9" s="303" t="s">
        <v>2</v>
      </c>
      <c r="J9" s="303" t="s">
        <v>2</v>
      </c>
      <c r="K9" s="303" t="s">
        <v>2</v>
      </c>
      <c r="L9" s="303" t="s">
        <v>2</v>
      </c>
      <c r="M9" s="303" t="s">
        <v>2</v>
      </c>
      <c r="N9" s="303" t="s">
        <v>2</v>
      </c>
      <c r="O9" s="303" t="s">
        <v>2</v>
      </c>
      <c r="Q9" s="303" t="s">
        <v>152</v>
      </c>
      <c r="R9" s="303" t="s">
        <v>70</v>
      </c>
      <c r="S9" s="303" t="s">
        <v>70</v>
      </c>
      <c r="T9" s="303" t="s">
        <v>70</v>
      </c>
      <c r="U9" s="303" t="s">
        <v>70</v>
      </c>
      <c r="V9" s="303" t="s">
        <v>70</v>
      </c>
      <c r="W9" s="303" t="s">
        <v>70</v>
      </c>
      <c r="X9" s="303" t="s">
        <v>70</v>
      </c>
      <c r="Y9" s="303" t="s">
        <v>70</v>
      </c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</row>
    <row r="10" spans="1:54" ht="33.75" customHeight="1">
      <c r="A10" s="304" t="s">
        <v>1</v>
      </c>
      <c r="C10" s="305" t="s">
        <v>4</v>
      </c>
      <c r="D10" s="245"/>
      <c r="E10" s="305" t="s">
        <v>5</v>
      </c>
      <c r="F10" s="245"/>
      <c r="G10" s="305" t="s">
        <v>6</v>
      </c>
      <c r="H10" s="245"/>
      <c r="I10" s="310" t="s">
        <v>7</v>
      </c>
      <c r="J10" s="310" t="s">
        <v>7</v>
      </c>
      <c r="K10" s="310" t="s">
        <v>7</v>
      </c>
      <c r="L10" s="245"/>
      <c r="M10" s="310" t="s">
        <v>8</v>
      </c>
      <c r="N10" s="310" t="s">
        <v>8</v>
      </c>
      <c r="O10" s="310" t="s">
        <v>8</v>
      </c>
      <c r="P10" s="245"/>
      <c r="Q10" s="305" t="s">
        <v>4</v>
      </c>
      <c r="R10" s="245"/>
      <c r="S10" s="305" t="s">
        <v>9</v>
      </c>
      <c r="T10" s="245"/>
      <c r="U10" s="305" t="s">
        <v>5</v>
      </c>
      <c r="V10" s="305"/>
      <c r="W10" s="305" t="s">
        <v>6</v>
      </c>
      <c r="X10" s="245"/>
      <c r="Y10" s="308" t="s">
        <v>10</v>
      </c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2"/>
      <c r="BA10" s="312"/>
    </row>
    <row r="11" spans="1:54" ht="60.75" customHeight="1">
      <c r="A11" s="304" t="s">
        <v>1</v>
      </c>
      <c r="C11" s="306" t="s">
        <v>4</v>
      </c>
      <c r="D11" s="245"/>
      <c r="E11" s="307" t="s">
        <v>5</v>
      </c>
      <c r="F11" s="245"/>
      <c r="G11" s="307" t="s">
        <v>6</v>
      </c>
      <c r="H11" s="245"/>
      <c r="I11" s="289" t="s">
        <v>4</v>
      </c>
      <c r="J11" s="245"/>
      <c r="K11" s="289" t="s">
        <v>5</v>
      </c>
      <c r="L11" s="245"/>
      <c r="M11" s="289" t="s">
        <v>4</v>
      </c>
      <c r="N11" s="245"/>
      <c r="O11" s="289" t="s">
        <v>11</v>
      </c>
      <c r="P11" s="245"/>
      <c r="Q11" s="307" t="s">
        <v>4</v>
      </c>
      <c r="R11" s="245"/>
      <c r="S11" s="307" t="s">
        <v>9</v>
      </c>
      <c r="T11" s="245"/>
      <c r="U11" s="307" t="s">
        <v>5</v>
      </c>
      <c r="V11" s="307"/>
      <c r="W11" s="307"/>
      <c r="X11" s="245"/>
      <c r="Y11" s="309" t="s">
        <v>10</v>
      </c>
      <c r="AA11" s="61"/>
      <c r="AB11" s="134"/>
    </row>
    <row r="12" spans="1:54" ht="41.25" customHeight="1">
      <c r="A12" s="134" t="s">
        <v>88</v>
      </c>
      <c r="B12" s="116"/>
      <c r="C12" s="243">
        <v>90000001</v>
      </c>
      <c r="D12" s="243"/>
      <c r="E12" s="243">
        <v>257520793714</v>
      </c>
      <c r="F12" s="243"/>
      <c r="G12" s="243">
        <v>332181692190.90802</v>
      </c>
      <c r="H12" s="243"/>
      <c r="I12" s="243">
        <v>0</v>
      </c>
      <c r="J12" s="243"/>
      <c r="K12" s="243">
        <v>0</v>
      </c>
      <c r="L12" s="243"/>
      <c r="M12" s="243">
        <v>-2000000</v>
      </c>
      <c r="N12" s="243"/>
      <c r="O12" s="243">
        <v>6602877780</v>
      </c>
      <c r="P12" s="243"/>
      <c r="Q12" s="243">
        <v>88000001</v>
      </c>
      <c r="R12" s="244"/>
      <c r="S12" s="243">
        <v>3370</v>
      </c>
      <c r="T12" s="243"/>
      <c r="U12" s="243">
        <v>251798109471</v>
      </c>
      <c r="V12" s="243"/>
      <c r="W12" s="243">
        <v>294795471349.948</v>
      </c>
      <c r="X12" s="243"/>
      <c r="Y12" s="254">
        <f>W12/'جمع درآمدها'!$J$6</f>
        <v>8.6100688253273494E-2</v>
      </c>
      <c r="AA12" s="61"/>
      <c r="AB12" s="33"/>
      <c r="AD12" s="188"/>
      <c r="AE12" s="188"/>
      <c r="AF12" s="61"/>
      <c r="AG12" s="61"/>
      <c r="AH12" s="61"/>
      <c r="AI12" s="188"/>
      <c r="AJ12" s="61"/>
      <c r="AK12" s="61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70"/>
      <c r="AW12" s="188"/>
      <c r="AX12" s="188"/>
      <c r="AY12" s="60"/>
      <c r="AZ12" s="61"/>
      <c r="BA12" s="61"/>
      <c r="BB12" s="61"/>
    </row>
    <row r="13" spans="1:54" ht="41.25" customHeight="1">
      <c r="A13" s="134" t="s">
        <v>65</v>
      </c>
      <c r="B13" s="117"/>
      <c r="C13" s="243">
        <v>50000000</v>
      </c>
      <c r="D13" s="243"/>
      <c r="E13" s="243">
        <v>274157829090</v>
      </c>
      <c r="F13" s="243"/>
      <c r="G13" s="243">
        <v>270381600000</v>
      </c>
      <c r="H13" s="243"/>
      <c r="I13" s="243">
        <v>0</v>
      </c>
      <c r="J13" s="243"/>
      <c r="K13" s="243">
        <v>0</v>
      </c>
      <c r="L13" s="243"/>
      <c r="M13" s="243">
        <v>-1200000</v>
      </c>
      <c r="N13" s="243"/>
      <c r="O13" s="243">
        <v>5819963976</v>
      </c>
      <c r="P13" s="243"/>
      <c r="Q13" s="243">
        <v>48800000</v>
      </c>
      <c r="R13" s="244"/>
      <c r="S13" s="243">
        <v>4894</v>
      </c>
      <c r="T13" s="243"/>
      <c r="U13" s="243">
        <v>267578041191</v>
      </c>
      <c r="V13" s="243"/>
      <c r="W13" s="243">
        <v>237406178160</v>
      </c>
      <c r="X13" s="243"/>
      <c r="Y13" s="254">
        <f>W13/'جمع درآمدها'!$J$6</f>
        <v>6.9339041205589647E-2</v>
      </c>
      <c r="AA13" s="61"/>
      <c r="AB13" s="33"/>
      <c r="AD13" s="188"/>
      <c r="AE13" s="188"/>
      <c r="AF13" s="61"/>
      <c r="AG13" s="61"/>
      <c r="AH13" s="61"/>
      <c r="AI13" s="188"/>
      <c r="AJ13" s="61"/>
      <c r="AK13" s="61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70"/>
      <c r="AW13" s="188"/>
      <c r="AX13" s="188"/>
      <c r="AY13" s="60"/>
      <c r="AZ13" s="61"/>
      <c r="BA13" s="61"/>
      <c r="BB13" s="61"/>
    </row>
    <row r="14" spans="1:54" ht="41.25" customHeight="1">
      <c r="A14" s="134" t="s">
        <v>74</v>
      </c>
      <c r="B14" s="117"/>
      <c r="C14" s="243">
        <v>62400001</v>
      </c>
      <c r="D14" s="243"/>
      <c r="E14" s="243">
        <v>97740219357</v>
      </c>
      <c r="F14" s="243"/>
      <c r="G14" s="243">
        <v>94779885678.908401</v>
      </c>
      <c r="H14" s="243"/>
      <c r="I14" s="243">
        <v>0</v>
      </c>
      <c r="J14" s="243"/>
      <c r="K14" s="243">
        <v>0</v>
      </c>
      <c r="L14" s="243"/>
      <c r="M14" s="243">
        <v>-8800000</v>
      </c>
      <c r="N14" s="243"/>
      <c r="O14" s="243">
        <v>13198357191</v>
      </c>
      <c r="P14" s="243"/>
      <c r="Q14" s="243">
        <v>53600001</v>
      </c>
      <c r="R14" s="244"/>
      <c r="S14" s="243">
        <v>1589</v>
      </c>
      <c r="T14" s="243"/>
      <c r="U14" s="243">
        <v>83956342491</v>
      </c>
      <c r="V14" s="243"/>
      <c r="W14" s="243">
        <v>84663637699.545502</v>
      </c>
      <c r="X14" s="243"/>
      <c r="Y14" s="254">
        <f>W14/'جمع درآمدها'!$J$6</f>
        <v>2.4727644025790581E-2</v>
      </c>
      <c r="AA14" s="61"/>
      <c r="AB14" s="33"/>
      <c r="AD14" s="188"/>
      <c r="AE14" s="188"/>
      <c r="AF14" s="61"/>
      <c r="AG14" s="61"/>
      <c r="AH14" s="61"/>
      <c r="AI14" s="188"/>
      <c r="AJ14" s="61"/>
      <c r="AK14" s="61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70"/>
      <c r="AW14" s="188"/>
      <c r="AX14" s="188"/>
      <c r="AY14" s="60"/>
      <c r="AZ14" s="61"/>
      <c r="BA14" s="61"/>
      <c r="BB14" s="61"/>
    </row>
    <row r="15" spans="1:54" ht="41.25" customHeight="1">
      <c r="A15" s="134" t="s">
        <v>109</v>
      </c>
      <c r="B15" s="117"/>
      <c r="C15" s="243">
        <v>1221374</v>
      </c>
      <c r="D15" s="243"/>
      <c r="E15" s="243">
        <v>5448062447</v>
      </c>
      <c r="F15" s="243"/>
      <c r="G15" s="243">
        <v>3418924818.3551998</v>
      </c>
      <c r="H15" s="243"/>
      <c r="I15" s="243">
        <v>0</v>
      </c>
      <c r="J15" s="243"/>
      <c r="K15" s="243">
        <v>0</v>
      </c>
      <c r="L15" s="243"/>
      <c r="M15" s="243">
        <v>0</v>
      </c>
      <c r="N15" s="243"/>
      <c r="O15" s="243">
        <v>0</v>
      </c>
      <c r="P15" s="243"/>
      <c r="Q15" s="243">
        <v>1221374</v>
      </c>
      <c r="R15" s="244"/>
      <c r="S15" s="243">
        <v>2651</v>
      </c>
      <c r="T15" s="243"/>
      <c r="U15" s="243">
        <v>5448062447</v>
      </c>
      <c r="V15" s="243"/>
      <c r="W15" s="243">
        <v>3218597192.2796998</v>
      </c>
      <c r="X15" s="243"/>
      <c r="Y15" s="254">
        <f>W15/'جمع درآمدها'!$J$6</f>
        <v>9.400532246859588E-4</v>
      </c>
      <c r="AA15" s="61"/>
      <c r="AB15" s="33"/>
      <c r="AD15" s="188"/>
      <c r="AE15" s="188"/>
      <c r="AF15" s="61"/>
      <c r="AG15" s="61"/>
      <c r="AH15" s="61"/>
      <c r="AI15" s="188"/>
      <c r="AJ15" s="61"/>
      <c r="AK15" s="61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70"/>
      <c r="AW15" s="188"/>
      <c r="AX15" s="188"/>
      <c r="AY15" s="60"/>
      <c r="AZ15" s="61"/>
      <c r="BA15" s="61"/>
      <c r="BB15" s="61"/>
    </row>
    <row r="16" spans="1:54" ht="41.25" customHeight="1">
      <c r="A16" s="134" t="s">
        <v>89</v>
      </c>
      <c r="B16" s="117"/>
      <c r="C16" s="243">
        <v>0</v>
      </c>
      <c r="D16" s="243"/>
      <c r="E16" s="243">
        <v>0</v>
      </c>
      <c r="F16" s="243"/>
      <c r="G16" s="243">
        <v>0</v>
      </c>
      <c r="H16" s="243"/>
      <c r="I16" s="243">
        <v>46400000</v>
      </c>
      <c r="J16" s="243"/>
      <c r="K16" s="243">
        <v>0</v>
      </c>
      <c r="L16" s="243"/>
      <c r="M16" s="243">
        <v>0</v>
      </c>
      <c r="N16" s="243"/>
      <c r="O16" s="243">
        <v>0</v>
      </c>
      <c r="P16" s="243"/>
      <c r="Q16" s="243">
        <v>46400000</v>
      </c>
      <c r="R16" s="244"/>
      <c r="S16" s="243">
        <v>2523</v>
      </c>
      <c r="T16" s="243"/>
      <c r="U16" s="243">
        <v>179101308692</v>
      </c>
      <c r="V16" s="243"/>
      <c r="W16" s="243">
        <v>116370650160</v>
      </c>
      <c r="X16" s="243"/>
      <c r="Y16" s="254">
        <f>W16/'جمع درآمدها'!$J$6</f>
        <v>3.3988286948149135E-2</v>
      </c>
      <c r="AA16" s="61"/>
      <c r="AB16" s="33"/>
      <c r="AD16" s="188"/>
      <c r="AE16" s="188"/>
      <c r="AF16" s="61"/>
      <c r="AG16" s="61"/>
      <c r="AH16" s="61"/>
      <c r="AI16" s="188"/>
      <c r="AJ16" s="61"/>
      <c r="AK16" s="61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70"/>
      <c r="AW16" s="188"/>
      <c r="AX16" s="188"/>
      <c r="AY16" s="60"/>
      <c r="AZ16" s="61"/>
      <c r="BA16" s="61"/>
      <c r="BB16" s="61"/>
    </row>
    <row r="17" spans="1:54" ht="41.25" customHeight="1">
      <c r="A17" s="134" t="s">
        <v>101</v>
      </c>
      <c r="B17" s="117"/>
      <c r="C17" s="243">
        <v>18000000</v>
      </c>
      <c r="D17" s="243"/>
      <c r="E17" s="243">
        <v>127579749124</v>
      </c>
      <c r="F17" s="243"/>
      <c r="G17" s="243">
        <v>113262057000</v>
      </c>
      <c r="H17" s="243"/>
      <c r="I17" s="243">
        <v>0</v>
      </c>
      <c r="J17" s="243"/>
      <c r="K17" s="243">
        <v>0</v>
      </c>
      <c r="L17" s="243"/>
      <c r="M17" s="243">
        <v>0</v>
      </c>
      <c r="N17" s="243"/>
      <c r="O17" s="243">
        <v>0</v>
      </c>
      <c r="P17" s="243"/>
      <c r="Q17" s="243">
        <v>18000000</v>
      </c>
      <c r="R17" s="244"/>
      <c r="S17" s="243">
        <v>5610</v>
      </c>
      <c r="T17" s="243"/>
      <c r="U17" s="243">
        <v>127579749124</v>
      </c>
      <c r="V17" s="243"/>
      <c r="W17" s="243">
        <v>100379169000</v>
      </c>
      <c r="X17" s="243"/>
      <c r="Y17" s="254">
        <f>W17/'جمع درآمدها'!$J$6</f>
        <v>2.931766725456917E-2</v>
      </c>
      <c r="AA17" s="61"/>
      <c r="AB17" s="33"/>
      <c r="AD17" s="188"/>
      <c r="AE17" s="188"/>
      <c r="AF17" s="61"/>
      <c r="AG17" s="61"/>
      <c r="AH17" s="61"/>
      <c r="AI17" s="188"/>
      <c r="AJ17" s="61"/>
      <c r="AK17" s="61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70"/>
      <c r="AW17" s="188"/>
      <c r="AX17" s="188"/>
      <c r="AY17" s="60"/>
      <c r="AZ17" s="61"/>
      <c r="BA17" s="61"/>
      <c r="BB17" s="61"/>
    </row>
    <row r="18" spans="1:54" ht="41.25" customHeight="1">
      <c r="A18" s="134" t="s">
        <v>63</v>
      </c>
      <c r="B18" s="117"/>
      <c r="C18" s="243">
        <v>8400000</v>
      </c>
      <c r="D18" s="243"/>
      <c r="E18" s="243">
        <v>262122289640</v>
      </c>
      <c r="F18" s="243"/>
      <c r="G18" s="243">
        <v>575650378800</v>
      </c>
      <c r="H18" s="243"/>
      <c r="I18" s="243">
        <v>0</v>
      </c>
      <c r="J18" s="243"/>
      <c r="K18" s="243">
        <v>0</v>
      </c>
      <c r="L18" s="243"/>
      <c r="M18" s="243">
        <v>-300000</v>
      </c>
      <c r="N18" s="243"/>
      <c r="O18" s="243">
        <v>17433648916</v>
      </c>
      <c r="P18" s="243"/>
      <c r="Q18" s="243">
        <v>8100000</v>
      </c>
      <c r="R18" s="244"/>
      <c r="S18" s="243">
        <v>59460</v>
      </c>
      <c r="T18" s="243"/>
      <c r="U18" s="243">
        <v>252760779296</v>
      </c>
      <c r="V18" s="243"/>
      <c r="W18" s="243">
        <v>478760325300</v>
      </c>
      <c r="X18" s="243"/>
      <c r="Y18" s="254">
        <f>W18/'جمع درآمدها'!$J$6</f>
        <v>0.13983116269706011</v>
      </c>
      <c r="AA18" s="61"/>
      <c r="AB18" s="33"/>
      <c r="AD18" s="188"/>
      <c r="AE18" s="188"/>
      <c r="AF18" s="61"/>
      <c r="AG18" s="61"/>
      <c r="AH18" s="61"/>
      <c r="AI18" s="188"/>
      <c r="AJ18" s="61"/>
      <c r="AK18" s="61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70"/>
      <c r="AW18" s="188"/>
      <c r="AX18" s="188"/>
      <c r="AY18" s="60"/>
      <c r="AZ18" s="61"/>
      <c r="BA18" s="61"/>
      <c r="BB18" s="61"/>
    </row>
    <row r="19" spans="1:54" ht="41.25" customHeight="1">
      <c r="A19" s="134" t="s">
        <v>75</v>
      </c>
      <c r="B19" s="117"/>
      <c r="C19" s="243">
        <v>2000000</v>
      </c>
      <c r="D19" s="243"/>
      <c r="E19" s="243">
        <v>12651729864</v>
      </c>
      <c r="F19" s="243"/>
      <c r="G19" s="243">
        <v>13200984000</v>
      </c>
      <c r="H19" s="243"/>
      <c r="I19" s="243">
        <v>0</v>
      </c>
      <c r="J19" s="243"/>
      <c r="K19" s="243">
        <v>0</v>
      </c>
      <c r="L19" s="243"/>
      <c r="M19" s="243">
        <v>-2000000</v>
      </c>
      <c r="N19" s="243"/>
      <c r="O19" s="243">
        <v>13280508080</v>
      </c>
      <c r="P19" s="243"/>
      <c r="Q19" s="243">
        <v>0</v>
      </c>
      <c r="R19" s="244"/>
      <c r="S19" s="243">
        <v>0</v>
      </c>
      <c r="T19" s="243"/>
      <c r="U19" s="243">
        <v>0</v>
      </c>
      <c r="V19" s="243"/>
      <c r="W19" s="243">
        <v>0</v>
      </c>
      <c r="X19" s="243"/>
      <c r="Y19" s="254">
        <f>W19/'جمع درآمدها'!$J$6</f>
        <v>0</v>
      </c>
      <c r="AA19" s="61"/>
      <c r="AB19" s="33"/>
      <c r="AD19" s="188"/>
      <c r="AE19" s="188"/>
      <c r="AF19" s="61"/>
      <c r="AG19" s="61"/>
      <c r="AH19" s="61"/>
      <c r="AI19" s="188"/>
      <c r="AJ19" s="61"/>
      <c r="AK19" s="61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70"/>
      <c r="AW19" s="188"/>
      <c r="AX19" s="188"/>
      <c r="AY19" s="60"/>
      <c r="AZ19" s="61"/>
      <c r="BA19" s="61"/>
      <c r="BB19" s="61"/>
    </row>
    <row r="20" spans="1:54" ht="41.25" customHeight="1">
      <c r="A20" s="134" t="s">
        <v>76</v>
      </c>
      <c r="B20" s="117"/>
      <c r="C20" s="243">
        <v>6200000</v>
      </c>
      <c r="D20" s="243"/>
      <c r="E20" s="243">
        <v>141429866261</v>
      </c>
      <c r="F20" s="243"/>
      <c r="G20" s="243">
        <v>288556810200</v>
      </c>
      <c r="H20" s="243"/>
      <c r="I20" s="243">
        <v>0</v>
      </c>
      <c r="J20" s="243"/>
      <c r="K20" s="243">
        <v>0</v>
      </c>
      <c r="L20" s="243"/>
      <c r="M20" s="243">
        <v>0</v>
      </c>
      <c r="N20" s="243"/>
      <c r="O20" s="243">
        <v>0</v>
      </c>
      <c r="P20" s="243"/>
      <c r="Q20" s="243">
        <v>6200000</v>
      </c>
      <c r="R20" s="244"/>
      <c r="S20" s="243">
        <v>39910</v>
      </c>
      <c r="T20" s="243"/>
      <c r="U20" s="243">
        <v>141429866261</v>
      </c>
      <c r="V20" s="243"/>
      <c r="W20" s="243">
        <v>245969720100</v>
      </c>
      <c r="X20" s="243"/>
      <c r="Y20" s="254">
        <f>W20/'جمع درآمدها'!$J$6</f>
        <v>7.1840188362102445E-2</v>
      </c>
      <c r="AA20" s="61"/>
      <c r="AB20" s="33"/>
      <c r="AD20" s="188"/>
      <c r="AE20" s="188"/>
      <c r="AF20" s="61"/>
      <c r="AG20" s="61"/>
      <c r="AH20" s="61"/>
      <c r="AI20" s="188"/>
      <c r="AJ20" s="61"/>
      <c r="AK20" s="61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70"/>
      <c r="AW20" s="188"/>
      <c r="AX20" s="188"/>
      <c r="AY20" s="60"/>
      <c r="AZ20" s="61"/>
      <c r="BA20" s="61"/>
      <c r="BB20" s="61"/>
    </row>
    <row r="21" spans="1:54" ht="41.25" customHeight="1">
      <c r="A21" s="134" t="s">
        <v>105</v>
      </c>
      <c r="B21" s="117"/>
      <c r="C21" s="243">
        <v>14400000</v>
      </c>
      <c r="D21" s="243"/>
      <c r="E21" s="243">
        <v>471281353462</v>
      </c>
      <c r="F21" s="243"/>
      <c r="G21" s="243">
        <v>380617768800</v>
      </c>
      <c r="H21" s="243"/>
      <c r="I21" s="243">
        <v>100000</v>
      </c>
      <c r="J21" s="243"/>
      <c r="K21" s="243">
        <v>2710512659</v>
      </c>
      <c r="L21" s="243"/>
      <c r="M21" s="243">
        <v>0</v>
      </c>
      <c r="N21" s="243"/>
      <c r="O21" s="243">
        <v>0</v>
      </c>
      <c r="P21" s="243"/>
      <c r="Q21" s="243">
        <v>14500000</v>
      </c>
      <c r="R21" s="244"/>
      <c r="S21" s="243">
        <v>24150</v>
      </c>
      <c r="T21" s="243"/>
      <c r="U21" s="243">
        <v>473991866121</v>
      </c>
      <c r="V21" s="243"/>
      <c r="W21" s="243">
        <v>348091458750</v>
      </c>
      <c r="X21" s="243"/>
      <c r="Y21" s="254">
        <f>W21/'جمع درآمدها'!$J$6</f>
        <v>0.10166680660396869</v>
      </c>
      <c r="AA21" s="61"/>
      <c r="AB21" s="33"/>
      <c r="AD21" s="188"/>
      <c r="AE21" s="188"/>
      <c r="AF21" s="61"/>
      <c r="AG21" s="61"/>
      <c r="AH21" s="61"/>
      <c r="AI21" s="188"/>
      <c r="AJ21" s="61"/>
      <c r="AK21" s="61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70"/>
      <c r="AW21" s="188"/>
      <c r="AX21" s="188"/>
      <c r="AY21" s="60"/>
      <c r="AZ21" s="61"/>
      <c r="BA21" s="61"/>
      <c r="BB21" s="61"/>
    </row>
    <row r="22" spans="1:54" ht="41.25" customHeight="1">
      <c r="A22" s="134" t="s">
        <v>64</v>
      </c>
      <c r="B22" s="117"/>
      <c r="C22" s="243">
        <v>40000000</v>
      </c>
      <c r="D22" s="243"/>
      <c r="E22" s="243">
        <v>357638146281</v>
      </c>
      <c r="F22" s="243"/>
      <c r="G22" s="243">
        <v>380124720000</v>
      </c>
      <c r="H22" s="243"/>
      <c r="I22" s="243">
        <v>0</v>
      </c>
      <c r="J22" s="243"/>
      <c r="K22" s="243">
        <v>0</v>
      </c>
      <c r="L22" s="243"/>
      <c r="M22" s="243">
        <v>-200000</v>
      </c>
      <c r="N22" s="243"/>
      <c r="O22" s="243">
        <v>1545747761</v>
      </c>
      <c r="P22" s="243"/>
      <c r="Q22" s="243">
        <v>39800000</v>
      </c>
      <c r="R22" s="244"/>
      <c r="S22" s="243">
        <v>7270</v>
      </c>
      <c r="T22" s="243"/>
      <c r="U22" s="243">
        <v>355849955549</v>
      </c>
      <c r="V22" s="243"/>
      <c r="W22" s="243">
        <v>287624391300</v>
      </c>
      <c r="X22" s="243"/>
      <c r="Y22" s="254">
        <f>W22/'جمع درآمدها'!$J$6</f>
        <v>8.4006236377902263E-2</v>
      </c>
      <c r="AA22" s="61"/>
      <c r="AB22" s="33"/>
      <c r="AD22" s="188"/>
      <c r="AE22" s="188"/>
      <c r="AF22" s="61"/>
      <c r="AG22" s="61"/>
      <c r="AH22" s="61"/>
      <c r="AI22" s="188"/>
      <c r="AJ22" s="61"/>
      <c r="AK22" s="61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70"/>
      <c r="AW22" s="188"/>
      <c r="AX22" s="188"/>
      <c r="AY22" s="60"/>
      <c r="AZ22" s="61"/>
      <c r="BA22" s="61"/>
      <c r="BB22" s="61"/>
    </row>
    <row r="23" spans="1:54" ht="41.25" customHeight="1">
      <c r="A23" s="134" t="s">
        <v>102</v>
      </c>
      <c r="B23" s="117"/>
      <c r="C23" s="243">
        <v>55000000</v>
      </c>
      <c r="D23" s="243"/>
      <c r="E23" s="243">
        <v>89650090798</v>
      </c>
      <c r="F23" s="243"/>
      <c r="G23" s="243">
        <v>88241818500</v>
      </c>
      <c r="H23" s="243"/>
      <c r="I23" s="243">
        <v>5000000</v>
      </c>
      <c r="J23" s="243"/>
      <c r="K23" s="243">
        <v>7334189439</v>
      </c>
      <c r="L23" s="243"/>
      <c r="M23" s="243">
        <v>-4000000</v>
      </c>
      <c r="N23" s="243"/>
      <c r="O23" s="243">
        <v>6282396061</v>
      </c>
      <c r="P23" s="243"/>
      <c r="Q23" s="243">
        <v>56000000</v>
      </c>
      <c r="R23" s="244"/>
      <c r="S23" s="243">
        <v>1625</v>
      </c>
      <c r="T23" s="243"/>
      <c r="U23" s="243">
        <v>90518661556</v>
      </c>
      <c r="V23" s="243"/>
      <c r="W23" s="243">
        <v>90458550000</v>
      </c>
      <c r="X23" s="243"/>
      <c r="Y23" s="254">
        <f>W23/'جمع درآمدها'!$J$6</f>
        <v>2.6420159637213253E-2</v>
      </c>
      <c r="AA23" s="61"/>
      <c r="AB23" s="33"/>
      <c r="AD23" s="188"/>
      <c r="AE23" s="188"/>
      <c r="AF23" s="61"/>
      <c r="AG23" s="61"/>
      <c r="AH23" s="61"/>
      <c r="AI23" s="188"/>
      <c r="AJ23" s="61"/>
      <c r="AK23" s="61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70"/>
      <c r="AW23" s="188"/>
      <c r="AX23" s="188"/>
      <c r="AY23" s="60"/>
      <c r="AZ23" s="61"/>
      <c r="BA23" s="61"/>
      <c r="BB23" s="61"/>
    </row>
    <row r="24" spans="1:54" ht="41.25" customHeight="1">
      <c r="A24" s="134" t="s">
        <v>86</v>
      </c>
      <c r="B24" s="117"/>
      <c r="C24" s="243">
        <v>22000000</v>
      </c>
      <c r="D24" s="243"/>
      <c r="E24" s="243">
        <v>150637681773</v>
      </c>
      <c r="F24" s="245"/>
      <c r="G24" s="243">
        <v>184575204000</v>
      </c>
      <c r="H24" s="246"/>
      <c r="I24" s="243">
        <v>0</v>
      </c>
      <c r="J24" s="245"/>
      <c r="K24" s="243">
        <v>0</v>
      </c>
      <c r="L24" s="245"/>
      <c r="M24" s="243">
        <v>0</v>
      </c>
      <c r="N24" s="245"/>
      <c r="O24" s="243">
        <v>0</v>
      </c>
      <c r="P24" s="255"/>
      <c r="Q24" s="243">
        <v>22000000</v>
      </c>
      <c r="R24" s="245"/>
      <c r="S24" s="243">
        <v>5900</v>
      </c>
      <c r="T24" s="246"/>
      <c r="U24" s="243">
        <v>150637681773</v>
      </c>
      <c r="V24" s="245"/>
      <c r="W24" s="243">
        <v>129027690000</v>
      </c>
      <c r="X24" s="245"/>
      <c r="Y24" s="254">
        <f>W24/'جمع درآمدها'!$J$6</f>
        <v>3.7685018911101986E-2</v>
      </c>
      <c r="AA24" s="61"/>
      <c r="AB24" s="33"/>
      <c r="AD24" s="188"/>
      <c r="AE24" s="188"/>
      <c r="AF24" s="61"/>
      <c r="AG24" s="61"/>
      <c r="AH24" s="61"/>
      <c r="AI24" s="188"/>
      <c r="AJ24" s="61"/>
      <c r="AK24" s="61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70"/>
      <c r="AW24" s="188"/>
      <c r="AX24" s="188"/>
      <c r="AY24" s="60"/>
      <c r="AZ24" s="61"/>
      <c r="BA24" s="61"/>
      <c r="BB24" s="61"/>
    </row>
    <row r="25" spans="1:54" ht="41.25" customHeight="1">
      <c r="A25" s="134" t="s">
        <v>113</v>
      </c>
      <c r="B25" s="117"/>
      <c r="C25" s="243">
        <v>20000000</v>
      </c>
      <c r="D25" s="243"/>
      <c r="E25" s="243">
        <v>51215090694</v>
      </c>
      <c r="F25" s="245"/>
      <c r="G25" s="243">
        <v>36103896000</v>
      </c>
      <c r="H25" s="246"/>
      <c r="I25" s="243">
        <v>0</v>
      </c>
      <c r="J25" s="245"/>
      <c r="K25" s="243">
        <v>0</v>
      </c>
      <c r="L25" s="245"/>
      <c r="M25" s="243">
        <v>0</v>
      </c>
      <c r="N25" s="245"/>
      <c r="O25" s="243">
        <v>0</v>
      </c>
      <c r="P25" s="255"/>
      <c r="Q25" s="243">
        <v>0</v>
      </c>
      <c r="R25" s="245"/>
      <c r="S25" s="243">
        <v>0</v>
      </c>
      <c r="T25" s="246"/>
      <c r="U25" s="243">
        <v>0</v>
      </c>
      <c r="V25" s="245"/>
      <c r="W25" s="243">
        <v>0</v>
      </c>
      <c r="X25" s="245"/>
      <c r="Y25" s="254">
        <f>W25/'جمع درآمدها'!$J$6</f>
        <v>0</v>
      </c>
      <c r="AA25" s="61"/>
      <c r="AB25" s="33"/>
      <c r="AD25" s="188"/>
      <c r="AE25" s="188"/>
      <c r="AF25" s="61"/>
      <c r="AG25" s="61"/>
      <c r="AH25" s="61"/>
      <c r="AI25" s="188"/>
      <c r="AJ25" s="61"/>
      <c r="AK25" s="61"/>
      <c r="AL25" s="189"/>
      <c r="AO25" s="190"/>
      <c r="AP25" s="189"/>
      <c r="AQ25" s="189"/>
      <c r="AR25" s="189"/>
      <c r="AS25" s="189"/>
      <c r="AT25" s="189"/>
      <c r="AU25" s="189"/>
      <c r="AV25" s="170"/>
      <c r="AW25" s="51"/>
      <c r="AX25" s="188"/>
      <c r="AY25" s="60"/>
      <c r="AZ25" s="61"/>
      <c r="BA25" s="61"/>
    </row>
    <row r="26" spans="1:54" ht="41.25" customHeight="1">
      <c r="A26" s="134" t="s">
        <v>114</v>
      </c>
      <c r="B26" s="117"/>
      <c r="C26" s="243">
        <v>55000000</v>
      </c>
      <c r="D26" s="243"/>
      <c r="E26" s="243">
        <v>211276001292</v>
      </c>
      <c r="F26" s="245"/>
      <c r="G26" s="243">
        <v>104217196050</v>
      </c>
      <c r="H26" s="246"/>
      <c r="I26" s="243">
        <v>46400000</v>
      </c>
      <c r="J26" s="245"/>
      <c r="K26" s="243">
        <v>59375263699</v>
      </c>
      <c r="L26" s="245"/>
      <c r="M26" s="243">
        <v>-46400000</v>
      </c>
      <c r="N26" s="245"/>
      <c r="O26" s="243">
        <v>0</v>
      </c>
      <c r="P26" s="255"/>
      <c r="Q26" s="243">
        <v>55000000</v>
      </c>
      <c r="R26" s="245"/>
      <c r="S26" s="243">
        <v>1112.4000000000001</v>
      </c>
      <c r="T26" s="246"/>
      <c r="U26" s="243">
        <v>137949956299</v>
      </c>
      <c r="V26" s="245"/>
      <c r="W26" s="243">
        <v>60817967100</v>
      </c>
      <c r="X26" s="245"/>
      <c r="Y26" s="254">
        <f>W26/'جمع درآمدها'!$J$6</f>
        <v>1.7763057218944851E-2</v>
      </c>
      <c r="AA26" s="61"/>
      <c r="AB26" s="33"/>
      <c r="AD26" s="188"/>
      <c r="AE26" s="188"/>
      <c r="AF26" s="61"/>
      <c r="AG26" s="61"/>
      <c r="AH26" s="61"/>
      <c r="AI26" s="188"/>
      <c r="AJ26" s="61"/>
      <c r="AK26" s="61"/>
      <c r="AL26" s="189"/>
      <c r="AO26" s="190"/>
      <c r="AP26" s="189"/>
      <c r="AQ26" s="189"/>
      <c r="AR26" s="189"/>
      <c r="AS26" s="189"/>
      <c r="AT26" s="189"/>
      <c r="AU26" s="189"/>
      <c r="AV26" s="170"/>
      <c r="AW26" s="51"/>
      <c r="AX26" s="188"/>
      <c r="AY26" s="60"/>
      <c r="AZ26" s="61"/>
      <c r="BA26" s="61"/>
    </row>
    <row r="27" spans="1:54" ht="41.25" customHeight="1">
      <c r="A27" s="134" t="s">
        <v>121</v>
      </c>
      <c r="B27" s="117"/>
      <c r="C27" s="243">
        <v>15000000</v>
      </c>
      <c r="D27" s="243"/>
      <c r="E27" s="243">
        <v>96363642350</v>
      </c>
      <c r="F27" s="245"/>
      <c r="G27" s="243">
        <v>89017177500</v>
      </c>
      <c r="H27" s="246">
        <v>0</v>
      </c>
      <c r="I27" s="243">
        <v>0</v>
      </c>
      <c r="J27" s="245"/>
      <c r="K27" s="243">
        <v>0</v>
      </c>
      <c r="L27" s="245"/>
      <c r="M27" s="243">
        <v>-1000000</v>
      </c>
      <c r="N27" s="245"/>
      <c r="O27" s="243">
        <v>4891854461</v>
      </c>
      <c r="P27" s="255"/>
      <c r="Q27" s="243">
        <v>14000000</v>
      </c>
      <c r="R27" s="245"/>
      <c r="S27" s="243">
        <v>4793</v>
      </c>
      <c r="T27" s="246"/>
      <c r="U27" s="243">
        <v>89939399530</v>
      </c>
      <c r="V27" s="245"/>
      <c r="W27" s="243">
        <v>66702743100</v>
      </c>
      <c r="X27" s="245">
        <v>64951227000</v>
      </c>
      <c r="Y27" s="254">
        <f>W27/'جمع درآمدها'!$J$6</f>
        <v>1.9481819252486637E-2</v>
      </c>
      <c r="AA27" s="61"/>
      <c r="AB27" s="188"/>
      <c r="AC27" s="277"/>
      <c r="AD27" s="188"/>
      <c r="AE27" s="188"/>
      <c r="AF27" s="61"/>
      <c r="AG27" s="61"/>
      <c r="AH27" s="61"/>
      <c r="AI27" s="61"/>
      <c r="AJ27" s="61"/>
      <c r="AK27" s="61"/>
      <c r="AO27" s="190"/>
      <c r="AP27" s="189"/>
      <c r="AQ27" s="189"/>
      <c r="AR27" s="189"/>
      <c r="AS27" s="189"/>
      <c r="AT27" s="189"/>
      <c r="AU27" s="189"/>
      <c r="AV27" s="170"/>
      <c r="AW27" s="51"/>
      <c r="AX27" s="188"/>
      <c r="AY27" s="60"/>
      <c r="AZ27" s="61"/>
      <c r="BA27" s="61"/>
    </row>
    <row r="28" spans="1:54" ht="41.25" customHeight="1">
      <c r="A28" s="134" t="s">
        <v>127</v>
      </c>
      <c r="B28" s="117"/>
      <c r="C28" s="243">
        <v>3991882</v>
      </c>
      <c r="D28" s="243"/>
      <c r="E28" s="243">
        <v>72448303160</v>
      </c>
      <c r="F28" s="245"/>
      <c r="G28" s="243">
        <v>71743795861.968002</v>
      </c>
      <c r="H28" s="246">
        <v>0</v>
      </c>
      <c r="I28" s="243">
        <v>8118</v>
      </c>
      <c r="J28" s="245"/>
      <c r="K28" s="243">
        <v>143009388</v>
      </c>
      <c r="L28" s="245"/>
      <c r="M28" s="243">
        <v>0</v>
      </c>
      <c r="N28" s="245"/>
      <c r="O28" s="243">
        <v>0</v>
      </c>
      <c r="P28" s="255"/>
      <c r="Q28" s="243">
        <v>4000000</v>
      </c>
      <c r="R28" s="245"/>
      <c r="S28" s="243">
        <v>15310</v>
      </c>
      <c r="T28" s="246"/>
      <c r="U28" s="243">
        <v>72591312548</v>
      </c>
      <c r="V28" s="245"/>
      <c r="W28" s="243">
        <v>60875622000</v>
      </c>
      <c r="X28" s="245"/>
      <c r="Y28" s="254">
        <f>W28/'جمع درآمدها'!$J$6</f>
        <v>1.7779896441570766E-2</v>
      </c>
      <c r="AA28" s="61"/>
      <c r="AD28" s="188"/>
      <c r="AE28" s="188"/>
      <c r="AF28" s="61"/>
      <c r="AG28" s="61"/>
      <c r="AH28" s="61"/>
      <c r="AI28" s="61"/>
      <c r="AJ28" s="61"/>
      <c r="AK28" s="61"/>
      <c r="AO28" s="190"/>
      <c r="AP28" s="189"/>
      <c r="AQ28" s="189"/>
      <c r="AR28" s="189"/>
      <c r="AS28" s="189"/>
      <c r="AT28" s="189"/>
      <c r="AU28" s="189"/>
      <c r="AV28" s="170"/>
      <c r="AW28" s="51"/>
      <c r="AX28" s="188"/>
      <c r="AY28" s="60"/>
      <c r="AZ28" s="61"/>
      <c r="BA28" s="61"/>
    </row>
    <row r="29" spans="1:54" ht="41.25" customHeight="1">
      <c r="A29" s="134" t="s">
        <v>135</v>
      </c>
      <c r="B29" s="117"/>
      <c r="C29" s="243">
        <v>15800000</v>
      </c>
      <c r="D29" s="243"/>
      <c r="E29" s="243">
        <v>169277680383</v>
      </c>
      <c r="F29" s="245"/>
      <c r="G29" s="243">
        <v>168211152900</v>
      </c>
      <c r="H29" s="246"/>
      <c r="I29" s="243">
        <v>0</v>
      </c>
      <c r="J29" s="245"/>
      <c r="K29" s="243">
        <v>0</v>
      </c>
      <c r="L29" s="245"/>
      <c r="M29" s="243">
        <v>-2800000</v>
      </c>
      <c r="N29" s="245"/>
      <c r="O29" s="243">
        <v>26329711307</v>
      </c>
      <c r="P29" s="255"/>
      <c r="Q29" s="243">
        <v>13000000</v>
      </c>
      <c r="R29" s="245"/>
      <c r="S29" s="243">
        <v>9250</v>
      </c>
      <c r="T29" s="246"/>
      <c r="U29" s="243">
        <v>139279104119</v>
      </c>
      <c r="V29" s="245"/>
      <c r="W29" s="243">
        <v>119534512500</v>
      </c>
      <c r="X29" s="245"/>
      <c r="Y29" s="254">
        <f>W29/'جمع درآمدها'!$J$6</f>
        <v>3.4912353806317513E-2</v>
      </c>
      <c r="AA29" s="61"/>
      <c r="AD29" s="188"/>
      <c r="AE29" s="188"/>
      <c r="AF29" s="61"/>
      <c r="AG29" s="61"/>
      <c r="AH29" s="61"/>
      <c r="AI29" s="61"/>
      <c r="AJ29" s="61"/>
      <c r="AK29" s="61"/>
      <c r="AO29" s="190"/>
      <c r="AP29" s="189"/>
      <c r="AQ29" s="189"/>
      <c r="AR29" s="189"/>
      <c r="AS29" s="189"/>
      <c r="AT29" s="189"/>
      <c r="AU29" s="189"/>
      <c r="AV29" s="170"/>
      <c r="AW29" s="51"/>
      <c r="AX29" s="188"/>
      <c r="AY29" s="60"/>
      <c r="AZ29" s="61"/>
      <c r="BA29" s="61"/>
    </row>
    <row r="30" spans="1:54" ht="41.25" customHeight="1">
      <c r="A30" s="134" t="s">
        <v>156</v>
      </c>
      <c r="B30" s="117"/>
      <c r="C30" s="243"/>
      <c r="D30" s="243"/>
      <c r="E30" s="243"/>
      <c r="F30" s="245"/>
      <c r="G30" s="243"/>
      <c r="H30" s="246"/>
      <c r="I30" s="243">
        <v>17570</v>
      </c>
      <c r="J30" s="245"/>
      <c r="K30" s="243">
        <v>179952942962</v>
      </c>
      <c r="L30" s="245"/>
      <c r="M30" s="243"/>
      <c r="N30" s="245"/>
      <c r="O30" s="243"/>
      <c r="P30" s="255"/>
      <c r="Q30" s="243">
        <v>17570</v>
      </c>
      <c r="R30" s="245"/>
      <c r="S30" s="243">
        <v>10209001</v>
      </c>
      <c r="T30" s="246"/>
      <c r="U30" s="243">
        <v>179952942962</v>
      </c>
      <c r="V30" s="245"/>
      <c r="W30" s="243">
        <v>178941654415.832</v>
      </c>
      <c r="X30" s="245"/>
      <c r="Y30" s="254">
        <f>W30/'جمع درآمدها'!$J$6</f>
        <v>5.2263352390827925E-2</v>
      </c>
      <c r="AA30" s="61"/>
      <c r="AD30" s="188"/>
      <c r="AE30" s="188"/>
      <c r="AF30" s="61"/>
      <c r="AG30" s="61"/>
      <c r="AH30" s="61"/>
      <c r="AI30" s="61"/>
      <c r="AJ30" s="61"/>
      <c r="AK30" s="61"/>
      <c r="AO30" s="190"/>
      <c r="AP30" s="189"/>
      <c r="AQ30" s="189"/>
      <c r="AR30" s="189"/>
      <c r="AS30" s="189"/>
      <c r="AT30" s="189"/>
      <c r="AU30" s="189"/>
      <c r="AV30" s="170"/>
      <c r="AW30" s="51"/>
      <c r="AX30" s="188"/>
      <c r="AY30" s="60"/>
      <c r="AZ30" s="61"/>
      <c r="BA30" s="61"/>
    </row>
    <row r="31" spans="1:54" ht="41.25" customHeight="1" thickBot="1">
      <c r="A31" s="150" t="s">
        <v>48</v>
      </c>
      <c r="B31" s="117"/>
      <c r="C31" s="33"/>
      <c r="D31" s="33"/>
      <c r="E31" s="214">
        <f>SUM(E12:F30)</f>
        <v>2848438529690</v>
      </c>
      <c r="F31" s="214">
        <f>SUM(F12:G27)</f>
        <v>2954330113538.1719</v>
      </c>
      <c r="G31" s="214">
        <f>SUM(G12:H30)</f>
        <v>3194285062300.1396</v>
      </c>
      <c r="I31" s="213"/>
      <c r="J31" s="213"/>
      <c r="K31" s="215">
        <f>SUM(K12:L30)</f>
        <v>249515918147</v>
      </c>
      <c r="L31" s="215">
        <f>SUM(L12:M28)</f>
        <v>-65900000</v>
      </c>
      <c r="M31" s="215"/>
      <c r="N31" s="216"/>
      <c r="O31" s="215">
        <f>SUM(O12:P30)</f>
        <v>95385065533</v>
      </c>
      <c r="Q31" s="33"/>
      <c r="R31" s="33"/>
      <c r="S31" s="33"/>
      <c r="U31" s="214">
        <f>SUM(U12:V30)</f>
        <v>3000363139430</v>
      </c>
      <c r="V31" s="214">
        <f>SUM(V12:W28)</f>
        <v>2605162171211.7734</v>
      </c>
      <c r="W31" s="214">
        <f>SUM(W12:W30)</f>
        <v>2903638338127.6055</v>
      </c>
      <c r="Y31" s="151">
        <f>SUM(Y12:Y30)</f>
        <v>0.84806343261155437</v>
      </c>
      <c r="AD31" s="188"/>
      <c r="AE31" s="188"/>
      <c r="AP31" s="189"/>
      <c r="AQ31" s="189"/>
      <c r="AR31" s="189"/>
      <c r="AS31" s="189"/>
      <c r="AT31" s="189"/>
      <c r="AU31" s="189"/>
      <c r="AV31" s="170"/>
      <c r="AW31" s="51"/>
      <c r="AY31" s="186"/>
      <c r="BA31" s="61"/>
    </row>
    <row r="32" spans="1:54" s="144" customFormat="1" ht="41.25" thickTop="1">
      <c r="A32" s="134"/>
      <c r="C32" s="149"/>
      <c r="D32" s="149"/>
      <c r="Z32" s="145"/>
      <c r="AA32" s="145"/>
      <c r="AB32" s="145"/>
      <c r="AC32" s="145"/>
      <c r="AD32" s="188"/>
      <c r="AE32" s="188"/>
      <c r="AF32" s="145"/>
      <c r="AG32" s="145"/>
      <c r="AH32" s="145"/>
      <c r="AI32" s="145"/>
      <c r="AJ32" s="145"/>
      <c r="AK32" s="145"/>
      <c r="AL32" s="52"/>
      <c r="AM32" s="52"/>
      <c r="AN32" s="52"/>
      <c r="AO32" s="52"/>
      <c r="AP32" s="189"/>
      <c r="AQ32" s="189"/>
      <c r="AR32" s="189"/>
      <c r="AS32" s="189"/>
      <c r="AT32" s="189"/>
      <c r="AU32" s="189"/>
      <c r="AV32" s="170"/>
      <c r="AX32" s="51"/>
      <c r="AY32" s="186"/>
      <c r="AZ32" s="51"/>
      <c r="BA32" s="61"/>
    </row>
    <row r="33" spans="1:53" s="144" customFormat="1" ht="42.75">
      <c r="A33" s="134"/>
      <c r="C33" s="149"/>
      <c r="D33" s="149"/>
      <c r="I33" s="193"/>
      <c r="J33" s="193">
        <f t="shared" ref="J33" si="0">SUM(J12:J32)</f>
        <v>0</v>
      </c>
      <c r="K33" s="193"/>
      <c r="L33" s="193"/>
      <c r="M33" s="193"/>
      <c r="Z33" s="145"/>
      <c r="AA33" s="145"/>
      <c r="AB33" s="145"/>
      <c r="AC33" s="145"/>
      <c r="AD33" s="188"/>
      <c r="AE33" s="188"/>
      <c r="AF33" s="145"/>
      <c r="AG33" s="145"/>
      <c r="AH33" s="145"/>
      <c r="AI33" s="145"/>
      <c r="AJ33" s="145"/>
      <c r="AK33" s="145"/>
      <c r="AL33" s="52"/>
      <c r="AM33" s="52"/>
      <c r="AN33" s="52"/>
      <c r="AO33" s="52"/>
      <c r="AP33" s="189"/>
      <c r="AQ33" s="189"/>
      <c r="AR33" s="189"/>
      <c r="AS33" s="189"/>
      <c r="AT33" s="189"/>
      <c r="AU33" s="189"/>
      <c r="AV33" s="170"/>
      <c r="AX33" s="51"/>
      <c r="AY33" s="186"/>
      <c r="AZ33" s="51"/>
      <c r="BA33" s="61"/>
    </row>
    <row r="34" spans="1:53" s="144" customFormat="1" ht="42.75">
      <c r="A34" s="134"/>
      <c r="C34" s="149"/>
      <c r="D34" s="149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Z34" s="145"/>
      <c r="AA34" s="145"/>
      <c r="AB34" s="145"/>
      <c r="AC34" s="145"/>
      <c r="AD34" s="188"/>
      <c r="AE34" s="188"/>
      <c r="AF34" s="145"/>
      <c r="AG34" s="145"/>
      <c r="AH34" s="145"/>
      <c r="AI34" s="145"/>
      <c r="AJ34" s="145"/>
      <c r="AK34" s="145"/>
      <c r="AL34" s="52"/>
      <c r="AM34" s="52"/>
      <c r="AN34" s="52"/>
      <c r="AO34" s="52"/>
      <c r="AP34" s="189"/>
      <c r="AQ34" s="189"/>
      <c r="AR34" s="189"/>
      <c r="AS34" s="189"/>
      <c r="AT34" s="189"/>
      <c r="AU34" s="189"/>
      <c r="AV34" s="170"/>
      <c r="AX34" s="51"/>
      <c r="AY34" s="186"/>
      <c r="AZ34" s="51"/>
      <c r="BA34" s="61"/>
    </row>
    <row r="35" spans="1:53" s="144" customFormat="1" ht="42.75">
      <c r="A35" s="134"/>
      <c r="C35" s="149"/>
      <c r="D35" s="149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Z35" s="145"/>
      <c r="AA35" s="145"/>
      <c r="AB35" s="145"/>
      <c r="AC35" s="145"/>
      <c r="AD35" s="188"/>
      <c r="AE35" s="188"/>
      <c r="AF35" s="145"/>
      <c r="AG35" s="145"/>
      <c r="AH35" s="145"/>
      <c r="AI35" s="145"/>
      <c r="AJ35" s="145"/>
      <c r="AK35" s="145"/>
      <c r="AL35" s="52"/>
      <c r="AM35" s="52"/>
      <c r="AN35" s="52"/>
      <c r="AO35" s="52"/>
      <c r="AP35" s="189"/>
      <c r="AQ35" s="189"/>
      <c r="AR35" s="189"/>
      <c r="AS35" s="189"/>
      <c r="AT35" s="189"/>
      <c r="AU35" s="189"/>
      <c r="AV35" s="170"/>
      <c r="AX35" s="51"/>
      <c r="AY35" s="186"/>
      <c r="AZ35" s="51"/>
      <c r="BA35" s="61"/>
    </row>
    <row r="36" spans="1:53" s="144" customFormat="1" ht="42.75">
      <c r="A36" s="134"/>
      <c r="C36" s="149"/>
      <c r="D36" s="149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Z36" s="145"/>
      <c r="AA36" s="145"/>
      <c r="AB36" s="145"/>
      <c r="AC36" s="145"/>
      <c r="AD36" s="188"/>
      <c r="AE36" s="188"/>
      <c r="AF36" s="145"/>
      <c r="AG36" s="145"/>
      <c r="AH36" s="145"/>
      <c r="AI36" s="145"/>
      <c r="AJ36" s="145"/>
      <c r="AK36" s="145"/>
      <c r="AL36" s="52"/>
      <c r="AM36" s="52"/>
      <c r="AN36" s="52"/>
      <c r="AO36" s="52"/>
      <c r="AP36" s="189"/>
      <c r="AQ36" s="189"/>
      <c r="AR36" s="189"/>
      <c r="AS36" s="189"/>
      <c r="AT36" s="189"/>
      <c r="AU36" s="189"/>
      <c r="AV36" s="170"/>
      <c r="AX36" s="51"/>
      <c r="AY36" s="186"/>
      <c r="AZ36" s="51"/>
      <c r="BA36" s="61"/>
    </row>
    <row r="37" spans="1:53" s="144" customFormat="1" ht="42.75">
      <c r="A37" s="134"/>
      <c r="C37" s="149"/>
      <c r="D37" s="149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Z37" s="145"/>
      <c r="AA37" s="145"/>
      <c r="AB37" s="145"/>
      <c r="AC37" s="145"/>
      <c r="AD37" s="188"/>
      <c r="AE37" s="188"/>
      <c r="AF37" s="145"/>
      <c r="AG37" s="145"/>
      <c r="AH37" s="145"/>
      <c r="AI37" s="145"/>
      <c r="AJ37" s="145"/>
      <c r="AK37" s="145"/>
      <c r="AL37" s="52"/>
      <c r="AM37" s="52"/>
      <c r="AN37" s="52"/>
      <c r="AO37" s="52"/>
      <c r="AP37" s="189"/>
      <c r="AQ37" s="189"/>
      <c r="AR37" s="189"/>
      <c r="AS37" s="189"/>
      <c r="AT37" s="189"/>
      <c r="AU37" s="189"/>
      <c r="AV37" s="170"/>
      <c r="AX37" s="51"/>
      <c r="AY37" s="186"/>
      <c r="AZ37" s="51"/>
      <c r="BA37" s="61"/>
    </row>
    <row r="38" spans="1:53">
      <c r="A38" s="134"/>
      <c r="B38" s="155"/>
      <c r="C38" s="156"/>
      <c r="D38" s="157"/>
      <c r="E38" s="167"/>
      <c r="F38" s="157"/>
      <c r="G38" s="158"/>
      <c r="H38" s="84"/>
      <c r="I38" s="159"/>
      <c r="J38" s="84"/>
      <c r="K38" s="165"/>
      <c r="L38" s="84"/>
      <c r="M38" s="159"/>
      <c r="N38" s="84"/>
      <c r="P38" s="84"/>
      <c r="R38" s="84"/>
      <c r="T38" s="84"/>
      <c r="U38" s="165"/>
      <c r="V38" s="84"/>
      <c r="W38" s="165"/>
      <c r="X38" s="84"/>
      <c r="Y38" s="161"/>
      <c r="Z38" s="142"/>
      <c r="AA38" s="142"/>
      <c r="AB38" s="142"/>
      <c r="AC38" s="278"/>
      <c r="AD38" s="188"/>
      <c r="AE38" s="188"/>
      <c r="AF38" s="142"/>
      <c r="AG38" s="142"/>
      <c r="AH38" s="142"/>
      <c r="AI38" s="142"/>
      <c r="AJ38" s="142"/>
      <c r="AK38" s="142"/>
      <c r="AP38" s="189"/>
      <c r="AQ38" s="189"/>
      <c r="AR38" s="189"/>
      <c r="AS38" s="189"/>
      <c r="AT38" s="189"/>
      <c r="AU38" s="189"/>
      <c r="AV38" s="170"/>
      <c r="AW38" s="51"/>
      <c r="AY38" s="186"/>
      <c r="BA38" s="61"/>
    </row>
    <row r="39" spans="1:53">
      <c r="A39" s="134"/>
      <c r="B39" s="155"/>
      <c r="C39" s="162"/>
      <c r="D39" s="157"/>
      <c r="E39" s="168"/>
      <c r="F39" s="157"/>
      <c r="G39" s="163"/>
      <c r="H39" s="84"/>
      <c r="I39" s="134"/>
      <c r="K39" s="33"/>
      <c r="L39" s="33"/>
      <c r="M39" s="33"/>
      <c r="N39" s="84"/>
      <c r="O39" s="61"/>
      <c r="P39" s="84"/>
      <c r="Q39" s="192"/>
      <c r="R39" s="84"/>
      <c r="S39" s="61"/>
      <c r="T39" s="84"/>
      <c r="U39" s="166"/>
      <c r="V39" s="84"/>
      <c r="W39" s="169"/>
      <c r="X39" s="84"/>
      <c r="Y39" s="164"/>
      <c r="Z39" s="142"/>
      <c r="AA39" s="142"/>
      <c r="AB39" s="142"/>
      <c r="AC39" s="278"/>
      <c r="AD39" s="188"/>
      <c r="AE39" s="188"/>
      <c r="AF39" s="142"/>
      <c r="AG39" s="142"/>
      <c r="AH39" s="142"/>
      <c r="AI39" s="142"/>
      <c r="AJ39" s="142"/>
      <c r="AK39" s="142"/>
      <c r="AP39" s="189"/>
      <c r="AQ39" s="189"/>
      <c r="AR39" s="189"/>
      <c r="AS39" s="189"/>
      <c r="AT39" s="189"/>
      <c r="AU39" s="189"/>
      <c r="AV39" s="170"/>
      <c r="AW39" s="51"/>
      <c r="AY39" s="186"/>
      <c r="BA39" s="61"/>
    </row>
    <row r="40" spans="1:53">
      <c r="A40" s="157"/>
      <c r="B40" s="157"/>
      <c r="C40" s="160"/>
      <c r="D40" s="157"/>
      <c r="E40" s="157"/>
      <c r="F40" s="157"/>
      <c r="G40" s="157"/>
      <c r="H40" s="157"/>
      <c r="I40" s="134"/>
      <c r="K40" s="33"/>
      <c r="L40" s="33"/>
      <c r="M40" s="33"/>
      <c r="N40" s="84"/>
      <c r="P40" s="84"/>
      <c r="R40" s="84"/>
      <c r="T40" s="84"/>
      <c r="U40" s="166"/>
      <c r="V40" s="84"/>
      <c r="W40" s="84"/>
      <c r="X40" s="84"/>
      <c r="Y40" s="161"/>
      <c r="Z40" s="142"/>
      <c r="AA40" s="142"/>
      <c r="AB40" s="142"/>
      <c r="AC40" s="278"/>
      <c r="AD40" s="188"/>
      <c r="AE40" s="188"/>
      <c r="AF40" s="142"/>
      <c r="AG40" s="142"/>
      <c r="AH40" s="142"/>
      <c r="AI40" s="142"/>
      <c r="AJ40" s="142"/>
      <c r="AK40" s="142"/>
      <c r="AP40" s="189"/>
      <c r="AQ40" s="189"/>
      <c r="AR40" s="189"/>
      <c r="AS40" s="189"/>
      <c r="AT40" s="189"/>
      <c r="AU40" s="189"/>
      <c r="AV40" s="170"/>
      <c r="AW40" s="51"/>
      <c r="AY40" s="186"/>
      <c r="BA40" s="61"/>
    </row>
    <row r="41" spans="1:53">
      <c r="A41" s="157"/>
      <c r="B41" s="157"/>
      <c r="C41" s="167"/>
      <c r="D41" s="157"/>
      <c r="E41" s="157"/>
      <c r="F41" s="157"/>
      <c r="G41" s="157"/>
      <c r="H41" s="157"/>
      <c r="I41" s="134"/>
      <c r="K41" s="33"/>
      <c r="L41" s="33"/>
      <c r="M41" s="33"/>
      <c r="N41" s="84"/>
      <c r="P41" s="84"/>
      <c r="R41" s="84"/>
      <c r="T41" s="84"/>
      <c r="U41" s="166"/>
      <c r="V41" s="84"/>
      <c r="W41" s="84"/>
      <c r="X41" s="84"/>
      <c r="Y41" s="164"/>
      <c r="Z41" s="142"/>
      <c r="AA41" s="142"/>
      <c r="AB41" s="142"/>
      <c r="AC41" s="278"/>
      <c r="AD41" s="188"/>
      <c r="AE41" s="188"/>
      <c r="AF41" s="142"/>
      <c r="AG41" s="142"/>
      <c r="AH41" s="142"/>
      <c r="AI41" s="142"/>
      <c r="AJ41" s="142"/>
      <c r="AK41" s="142"/>
      <c r="AP41" s="189"/>
      <c r="AQ41" s="189"/>
      <c r="AR41" s="189"/>
      <c r="AS41" s="189"/>
      <c r="AT41" s="189"/>
      <c r="AU41" s="189"/>
      <c r="AV41" s="170"/>
      <c r="AW41" s="51"/>
      <c r="AY41" s="186"/>
      <c r="BA41" s="61"/>
    </row>
    <row r="42" spans="1:53">
      <c r="A42" s="157"/>
      <c r="B42" s="157"/>
      <c r="C42" s="224"/>
      <c r="D42" s="157"/>
      <c r="E42" s="157"/>
      <c r="F42" s="157"/>
      <c r="G42" s="157"/>
      <c r="H42" s="157"/>
      <c r="I42" s="134"/>
      <c r="K42" s="33"/>
      <c r="L42" s="33"/>
      <c r="M42" s="33"/>
      <c r="N42" s="84"/>
      <c r="P42" s="84"/>
      <c r="R42" s="84"/>
      <c r="T42" s="84"/>
      <c r="U42" s="166"/>
      <c r="V42" s="84"/>
      <c r="W42" s="84"/>
      <c r="X42" s="84"/>
      <c r="Y42" s="161"/>
      <c r="Z42" s="142"/>
      <c r="AA42" s="142"/>
      <c r="AB42" s="142"/>
      <c r="AC42" s="278"/>
      <c r="AD42" s="188"/>
      <c r="AE42" s="188"/>
      <c r="AF42" s="142"/>
      <c r="AG42" s="142"/>
      <c r="AH42" s="142"/>
      <c r="AI42" s="142"/>
      <c r="AJ42" s="142"/>
      <c r="AK42" s="142"/>
      <c r="AP42" s="189"/>
      <c r="AQ42" s="189"/>
      <c r="AR42" s="189"/>
      <c r="AS42" s="189"/>
      <c r="AT42" s="189"/>
      <c r="AU42" s="189"/>
      <c r="AV42" s="170"/>
      <c r="AW42" s="51"/>
      <c r="AY42" s="186"/>
      <c r="BA42" s="61"/>
    </row>
    <row r="43" spans="1:53">
      <c r="A43"/>
      <c r="B43"/>
      <c r="C43" s="225"/>
      <c r="D43"/>
      <c r="E43"/>
      <c r="F43"/>
      <c r="G43"/>
      <c r="H43"/>
      <c r="I43" s="134"/>
      <c r="K43" s="33"/>
      <c r="L43" s="33"/>
      <c r="M43" s="33"/>
      <c r="U43" s="61"/>
      <c r="Y43" s="140"/>
      <c r="Z43" s="142"/>
      <c r="AA43" s="142"/>
      <c r="AB43" s="142"/>
      <c r="AC43" s="278"/>
      <c r="AD43" s="188"/>
      <c r="AE43" s="188"/>
      <c r="AF43" s="142"/>
      <c r="AG43" s="142"/>
      <c r="AH43" s="142"/>
      <c r="AI43" s="142"/>
      <c r="AJ43" s="142"/>
      <c r="AK43" s="142"/>
      <c r="AQ43" s="189"/>
      <c r="AR43" s="189"/>
      <c r="AS43" s="189"/>
      <c r="AT43" s="189"/>
      <c r="AU43" s="189"/>
      <c r="AV43" s="170"/>
      <c r="AW43" s="51"/>
    </row>
    <row r="44" spans="1:53">
      <c r="A44"/>
      <c r="B44"/>
      <c r="C44" s="226"/>
      <c r="D44"/>
      <c r="E44"/>
      <c r="F44"/>
      <c r="G44"/>
      <c r="H44"/>
      <c r="I44" s="134"/>
      <c r="K44" s="33"/>
      <c r="L44" s="33"/>
      <c r="M44" s="33"/>
      <c r="U44" s="61"/>
      <c r="Y44" s="141"/>
      <c r="Z44" s="142"/>
      <c r="AA44" s="142"/>
      <c r="AB44" s="142"/>
      <c r="AC44" s="278"/>
      <c r="AD44" s="142"/>
      <c r="AE44" s="142"/>
      <c r="AF44" s="142"/>
      <c r="AG44" s="142"/>
      <c r="AH44" s="142"/>
      <c r="AI44" s="142"/>
      <c r="AJ44" s="142"/>
      <c r="AK44" s="142"/>
      <c r="AQ44" s="189"/>
      <c r="AR44" s="189"/>
      <c r="AS44" s="189"/>
      <c r="AT44" s="189"/>
      <c r="AU44" s="189"/>
      <c r="AV44" s="189"/>
      <c r="AX44" s="61"/>
    </row>
    <row r="45" spans="1:53">
      <c r="A45"/>
      <c r="B45"/>
      <c r="C45"/>
      <c r="D45"/>
      <c r="E45"/>
      <c r="F45"/>
      <c r="G45"/>
      <c r="H45"/>
      <c r="I45" s="134"/>
      <c r="K45" s="33"/>
      <c r="L45" s="33"/>
      <c r="M45" s="33"/>
      <c r="O45" s="61"/>
      <c r="Q45" s="33"/>
      <c r="S45" s="61"/>
      <c r="U45" s="61"/>
      <c r="Y45" s="140"/>
      <c r="AQ45" s="189"/>
      <c r="AR45" s="189"/>
      <c r="AS45" s="189"/>
      <c r="AT45" s="189"/>
      <c r="AU45" s="189"/>
      <c r="AV45" s="189"/>
    </row>
    <row r="46" spans="1:53">
      <c r="A46"/>
      <c r="B46"/>
      <c r="C46"/>
      <c r="D46"/>
      <c r="E46"/>
      <c r="F46"/>
      <c r="G46"/>
      <c r="H46"/>
      <c r="I46" s="33"/>
      <c r="J46" s="33"/>
      <c r="K46" s="33"/>
      <c r="O46" s="61"/>
      <c r="Q46" s="33"/>
      <c r="S46" s="61"/>
      <c r="Y46" s="141"/>
    </row>
    <row r="47" spans="1:53">
      <c r="A47"/>
      <c r="B47"/>
      <c r="C47"/>
      <c r="D47"/>
      <c r="E47"/>
      <c r="F47"/>
      <c r="G47"/>
      <c r="H47"/>
      <c r="I47"/>
      <c r="J47"/>
      <c r="K47"/>
      <c r="Q47"/>
      <c r="Y47" s="140"/>
    </row>
    <row r="48" spans="1:53" ht="42.75">
      <c r="C48" s="137"/>
      <c r="D48"/>
      <c r="E48"/>
      <c r="F48"/>
      <c r="G48" s="138"/>
      <c r="I48" s="311"/>
      <c r="J48" s="311"/>
      <c r="K48" s="311"/>
      <c r="L48" s="311"/>
      <c r="M48" s="311"/>
      <c r="N48" s="311"/>
      <c r="O48" s="311"/>
      <c r="P48" s="193"/>
      <c r="Q48" s="193"/>
      <c r="R48" s="193"/>
      <c r="S48" s="193"/>
      <c r="T48" s="193"/>
      <c r="U48" s="193"/>
      <c r="Y48" s="141"/>
    </row>
    <row r="49" spans="3:25">
      <c r="C49" s="33"/>
      <c r="D49"/>
      <c r="E49"/>
      <c r="F49"/>
      <c r="G49" s="139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Y49" s="140"/>
    </row>
    <row r="50" spans="3:25">
      <c r="C50" s="138"/>
      <c r="D50"/>
      <c r="E50"/>
      <c r="F50"/>
      <c r="G50" s="138"/>
      <c r="K50" s="188"/>
      <c r="M50" s="195"/>
      <c r="O50" s="61"/>
      <c r="Q50"/>
      <c r="Y50" s="140"/>
    </row>
    <row r="51" spans="3:25">
      <c r="C51" s="33"/>
      <c r="D51"/>
      <c r="E51"/>
      <c r="F51"/>
      <c r="G51" s="139"/>
      <c r="K51" s="188"/>
      <c r="M51" s="195"/>
      <c r="O51" s="61"/>
      <c r="Q51"/>
      <c r="Y51" s="141"/>
    </row>
    <row r="52" spans="3:25">
      <c r="C52" s="138"/>
      <c r="D52"/>
      <c r="E52"/>
      <c r="F52"/>
      <c r="G52" s="138"/>
      <c r="K52" s="188"/>
      <c r="M52" s="195"/>
      <c r="O52" s="61"/>
      <c r="Q52"/>
      <c r="Y52" s="141"/>
    </row>
    <row r="53" spans="3:25">
      <c r="C53" s="33"/>
      <c r="D53"/>
      <c r="E53"/>
      <c r="F53"/>
      <c r="G53" s="139"/>
      <c r="K53" s="188"/>
      <c r="M53" s="195"/>
      <c r="O53" s="61"/>
      <c r="Q53"/>
      <c r="Y53" s="140"/>
    </row>
    <row r="54" spans="3:25">
      <c r="C54" s="137"/>
      <c r="D54"/>
      <c r="E54"/>
      <c r="F54"/>
      <c r="G54" s="137"/>
      <c r="Q54"/>
      <c r="Y54" s="141"/>
    </row>
    <row r="55" spans="3:25" ht="39.75">
      <c r="C55" s="33"/>
      <c r="E55" s="129"/>
      <c r="G55" s="139"/>
      <c r="Q55"/>
      <c r="Y55" s="140"/>
    </row>
    <row r="56" spans="3:25">
      <c r="C56" s="137"/>
      <c r="E56" s="128"/>
      <c r="G56" s="138"/>
      <c r="Q56"/>
      <c r="Y56" s="140"/>
    </row>
    <row r="57" spans="3:25" ht="39.75">
      <c r="C57" s="33"/>
      <c r="E57" s="129"/>
      <c r="G57" s="139"/>
      <c r="Q57"/>
      <c r="Y57" s="141"/>
    </row>
    <row r="58" spans="3:25">
      <c r="C58" s="138"/>
      <c r="E58" s="128"/>
      <c r="G58" s="137"/>
      <c r="Q58"/>
      <c r="Y58" s="140"/>
    </row>
    <row r="59" spans="3:25" ht="39.75">
      <c r="C59" s="33"/>
      <c r="E59" s="129"/>
      <c r="G59" s="139"/>
      <c r="Q59"/>
      <c r="Y59" s="141"/>
    </row>
    <row r="60" spans="3:25">
      <c r="C60" s="137"/>
      <c r="E60" s="128"/>
      <c r="G60" s="137"/>
      <c r="Q60"/>
      <c r="Y60" s="140"/>
    </row>
    <row r="61" spans="3:25">
      <c r="C61" s="33"/>
      <c r="G61" s="139"/>
      <c r="Q61"/>
      <c r="Y61" s="141"/>
    </row>
    <row r="62" spans="3:25">
      <c r="Q62"/>
      <c r="Y62" s="141"/>
    </row>
    <row r="63" spans="3:25">
      <c r="Q63"/>
      <c r="Y63" s="140"/>
    </row>
    <row r="64" spans="3:25">
      <c r="Q64"/>
      <c r="Y64" s="140"/>
    </row>
    <row r="65" spans="17:25">
      <c r="Q65"/>
      <c r="Y65" s="141"/>
    </row>
    <row r="66" spans="17:25">
      <c r="Q66"/>
      <c r="Y66" s="140"/>
    </row>
    <row r="67" spans="17:25">
      <c r="Q67"/>
      <c r="Y67" s="141"/>
    </row>
  </sheetData>
  <sortState xmlns:xlrd2="http://schemas.microsoft.com/office/spreadsheetml/2017/richdata2" ref="Y32:Y67">
    <sortCondition descending="1" ref="Y32:Y67"/>
  </sortState>
  <mergeCells count="21">
    <mergeCell ref="I48:O48"/>
    <mergeCell ref="AB9:AM10"/>
    <mergeCell ref="AN9:BA10"/>
    <mergeCell ref="Q9:Y9"/>
    <mergeCell ref="M10:O10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D858-DFD8-46B7-A965-7F111119BC8D}">
  <dimension ref="A1:X30"/>
  <sheetViews>
    <sheetView rightToLeft="1" view="pageBreakPreview" zoomScale="70" zoomScaleNormal="100" zoomScaleSheetLayoutView="70" workbookViewId="0">
      <selection activeCell="A19" sqref="A19"/>
    </sheetView>
  </sheetViews>
  <sheetFormatPr defaultColWidth="9.140625" defaultRowHeight="15"/>
  <cols>
    <col min="1" max="1" width="38.85546875" style="370" bestFit="1" customWidth="1"/>
    <col min="2" max="2" width="1" style="370" customWidth="1"/>
    <col min="3" max="3" width="15.28515625" style="370" bestFit="1" customWidth="1"/>
    <col min="4" max="4" width="1.140625" style="370" customWidth="1"/>
    <col min="5" max="5" width="18" style="370" customWidth="1"/>
    <col min="6" max="6" width="1.140625" style="370" customWidth="1"/>
    <col min="7" max="7" width="14.42578125" style="370" customWidth="1"/>
    <col min="8" max="8" width="1.140625" style="370" customWidth="1"/>
    <col min="9" max="9" width="12.7109375" style="370" customWidth="1"/>
    <col min="10" max="10" width="0.85546875" style="370" customWidth="1"/>
    <col min="11" max="11" width="24.85546875" style="370" bestFit="1" customWidth="1"/>
    <col min="12" max="12" width="1.85546875" style="370" customWidth="1"/>
    <col min="13" max="13" width="28.5703125" style="370" customWidth="1"/>
    <col min="14" max="14" width="15.28515625" style="370" bestFit="1" customWidth="1"/>
    <col min="15" max="15" width="12.85546875" style="370" bestFit="1" customWidth="1"/>
    <col min="16" max="16" width="15.28515625" style="370" bestFit="1" customWidth="1"/>
    <col min="17" max="17" width="15.28515625" style="380" customWidth="1"/>
    <col min="18" max="18" width="5" style="370" bestFit="1" customWidth="1"/>
    <col min="19" max="19" width="18.5703125" style="370" customWidth="1"/>
    <col min="20" max="20" width="15.7109375" style="370" customWidth="1"/>
    <col min="21" max="21" width="12.28515625" style="381" bestFit="1" customWidth="1"/>
    <col min="22" max="16384" width="9.140625" style="370"/>
  </cols>
  <sheetData>
    <row r="1" spans="1:24" s="344" customFormat="1" ht="26.25">
      <c r="A1" s="345" t="s">
        <v>172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Q1" s="346"/>
      <c r="U1" s="347"/>
    </row>
    <row r="2" spans="1:24" s="344" customFormat="1" ht="23.25" customHeight="1">
      <c r="A2" s="345" t="s">
        <v>161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Q2" s="346"/>
      <c r="U2" s="347"/>
    </row>
    <row r="3" spans="1:24" s="344" customFormat="1" ht="24" customHeight="1">
      <c r="A3" s="345" t="str">
        <f>'[1] سهام'!$C$3</f>
        <v>‫برای ماه منتهی به 1404/05/31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Q3" s="346"/>
      <c r="U3" s="347"/>
    </row>
    <row r="5" spans="1:24" s="348" customFormat="1" ht="21">
      <c r="A5" s="349" t="s">
        <v>162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Q5" s="351"/>
      <c r="U5" s="352"/>
    </row>
    <row r="6" spans="1:24" s="348" customFormat="1" ht="21">
      <c r="A6" s="349" t="s">
        <v>163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Q6" s="351"/>
      <c r="U6" s="352"/>
    </row>
    <row r="7" spans="1:24" s="348" customFormat="1" ht="27" customHeight="1">
      <c r="Q7" s="351"/>
      <c r="U7" s="352"/>
    </row>
    <row r="8" spans="1:24" s="348" customFormat="1" ht="21">
      <c r="C8" s="353" t="s">
        <v>155</v>
      </c>
      <c r="D8" s="354"/>
      <c r="E8" s="354"/>
      <c r="F8" s="354"/>
      <c r="G8" s="354"/>
      <c r="H8" s="354"/>
      <c r="I8" s="354"/>
      <c r="J8" s="354"/>
      <c r="K8" s="354"/>
      <c r="L8" s="354"/>
      <c r="M8" s="354"/>
      <c r="Q8" s="351"/>
      <c r="U8" s="352"/>
    </row>
    <row r="9" spans="1:24" s="348" customFormat="1" ht="42">
      <c r="A9" s="355" t="s">
        <v>164</v>
      </c>
      <c r="C9" s="355" t="s">
        <v>165</v>
      </c>
      <c r="E9" s="356" t="s">
        <v>171</v>
      </c>
      <c r="G9" s="356" t="s">
        <v>166</v>
      </c>
      <c r="I9" s="356" t="s">
        <v>167</v>
      </c>
      <c r="K9" s="356" t="s">
        <v>168</v>
      </c>
      <c r="M9" s="355" t="s">
        <v>169</v>
      </c>
    </row>
    <row r="10" spans="1:24" s="348" customFormat="1" ht="11.25" customHeight="1">
      <c r="A10" s="357"/>
      <c r="C10" s="357"/>
      <c r="E10" s="358"/>
      <c r="G10" s="357"/>
      <c r="I10" s="357"/>
      <c r="K10" s="358"/>
      <c r="M10" s="357"/>
      <c r="Q10" s="351"/>
      <c r="U10" s="352"/>
    </row>
    <row r="11" spans="1:24" ht="180">
      <c r="A11" s="359" t="s">
        <v>114</v>
      </c>
      <c r="B11" s="360"/>
      <c r="C11" s="361">
        <v>55000000</v>
      </c>
      <c r="D11" s="362"/>
      <c r="E11" s="363">
        <v>1236</v>
      </c>
      <c r="F11" s="364"/>
      <c r="G11" s="364">
        <v>-10</v>
      </c>
      <c r="H11" s="360"/>
      <c r="I11" s="365">
        <v>-1.0081</v>
      </c>
      <c r="J11" s="360"/>
      <c r="K11" s="364">
        <v>61182000000</v>
      </c>
      <c r="L11" s="366"/>
      <c r="M11" s="382" t="s">
        <v>173</v>
      </c>
      <c r="N11" s="367"/>
      <c r="O11" s="367"/>
      <c r="P11" s="367"/>
      <c r="Q11" s="368"/>
      <c r="R11" s="367"/>
      <c r="S11" s="367"/>
      <c r="T11" s="367"/>
      <c r="U11" s="369"/>
      <c r="V11" s="348"/>
      <c r="W11" s="367"/>
      <c r="X11" s="367"/>
    </row>
    <row r="12" spans="1:24" ht="24">
      <c r="A12" s="371" t="s">
        <v>170</v>
      </c>
      <c r="B12" s="372"/>
      <c r="C12" s="373"/>
      <c r="D12" s="373"/>
      <c r="E12" s="373"/>
      <c r="F12" s="373"/>
      <c r="G12" s="373"/>
      <c r="H12" s="373"/>
      <c r="I12" s="372"/>
      <c r="J12" s="372"/>
      <c r="K12" s="374">
        <f>SUM(K11:K11)</f>
        <v>61182000000</v>
      </c>
      <c r="L12" s="366"/>
      <c r="M12" s="375"/>
      <c r="N12" s="367"/>
      <c r="O12" s="367"/>
      <c r="P12" s="367"/>
      <c r="Q12" s="368"/>
      <c r="R12" s="367"/>
      <c r="S12" s="367"/>
      <c r="T12" s="367"/>
      <c r="U12" s="369"/>
    </row>
    <row r="13" spans="1:24" ht="22.5">
      <c r="A13" s="376"/>
      <c r="B13" s="376"/>
      <c r="C13" s="377"/>
      <c r="D13" s="376"/>
      <c r="E13" s="376"/>
      <c r="F13" s="376"/>
      <c r="G13" s="376"/>
      <c r="H13" s="376"/>
      <c r="I13" s="376"/>
      <c r="J13" s="376"/>
      <c r="K13" s="376"/>
      <c r="L13" s="366"/>
      <c r="M13" s="375"/>
      <c r="N13" s="367"/>
      <c r="O13" s="367"/>
      <c r="P13" s="367"/>
      <c r="Q13" s="368"/>
      <c r="R13" s="367"/>
      <c r="S13" s="367"/>
      <c r="T13" s="367"/>
      <c r="U13" s="369"/>
    </row>
    <row r="14" spans="1:24" ht="22.5">
      <c r="C14" s="378"/>
      <c r="G14" s="379"/>
      <c r="K14" s="378"/>
      <c r="L14" s="366"/>
      <c r="M14" s="375"/>
      <c r="N14" s="367"/>
      <c r="O14" s="367"/>
      <c r="P14" s="367"/>
      <c r="Q14" s="368"/>
      <c r="R14" s="367"/>
      <c r="S14" s="367"/>
      <c r="T14" s="367"/>
      <c r="U14" s="369"/>
    </row>
    <row r="15" spans="1:24" ht="22.5">
      <c r="C15" s="379"/>
      <c r="E15" s="379"/>
      <c r="L15" s="366"/>
      <c r="M15" s="375"/>
      <c r="N15" s="367"/>
      <c r="O15" s="367"/>
      <c r="P15" s="367"/>
      <c r="Q15" s="368"/>
      <c r="R15" s="367"/>
      <c r="S15" s="367"/>
      <c r="T15" s="367"/>
      <c r="U15" s="369"/>
    </row>
    <row r="16" spans="1:24" ht="22.5">
      <c r="C16" s="379"/>
      <c r="L16" s="366"/>
      <c r="M16" s="375"/>
      <c r="N16" s="367"/>
      <c r="O16" s="367"/>
      <c r="P16" s="367"/>
      <c r="Q16" s="368"/>
      <c r="R16" s="367"/>
      <c r="S16" s="367"/>
      <c r="T16" s="367"/>
      <c r="U16" s="369"/>
    </row>
    <row r="17" spans="3:21" ht="22.5">
      <c r="C17" s="377"/>
      <c r="L17" s="366"/>
      <c r="M17" s="375"/>
      <c r="N17" s="367"/>
      <c r="O17" s="367"/>
      <c r="P17" s="367"/>
      <c r="Q17" s="368"/>
      <c r="R17" s="367"/>
      <c r="S17" s="367"/>
      <c r="T17" s="367"/>
      <c r="U17" s="369"/>
    </row>
    <row r="18" spans="3:21" ht="22.5">
      <c r="C18" s="378"/>
      <c r="L18" s="366"/>
      <c r="M18" s="375"/>
      <c r="N18" s="367"/>
      <c r="O18" s="367"/>
      <c r="P18" s="367"/>
      <c r="Q18" s="368"/>
      <c r="R18" s="367"/>
      <c r="S18" s="367"/>
      <c r="T18" s="367"/>
      <c r="U18" s="369"/>
    </row>
    <row r="19" spans="3:21" ht="22.5">
      <c r="L19" s="366"/>
      <c r="M19" s="375"/>
      <c r="N19" s="367"/>
      <c r="O19" s="367"/>
      <c r="P19" s="367"/>
      <c r="Q19" s="368"/>
      <c r="R19" s="367"/>
      <c r="S19" s="367"/>
      <c r="T19" s="367"/>
      <c r="U19" s="369"/>
    </row>
    <row r="20" spans="3:21" ht="22.5">
      <c r="L20" s="366"/>
      <c r="M20" s="375"/>
      <c r="N20" s="367"/>
      <c r="O20" s="367"/>
      <c r="P20" s="367"/>
      <c r="Q20" s="368"/>
      <c r="R20" s="367"/>
      <c r="S20" s="367"/>
      <c r="T20" s="367"/>
      <c r="U20" s="369"/>
    </row>
    <row r="21" spans="3:21" ht="22.5">
      <c r="L21" s="366"/>
      <c r="M21" s="375"/>
      <c r="N21" s="367"/>
      <c r="O21" s="367"/>
      <c r="P21" s="367"/>
      <c r="Q21" s="368"/>
      <c r="R21" s="367"/>
      <c r="S21" s="367"/>
      <c r="T21" s="367"/>
      <c r="U21" s="369"/>
    </row>
    <row r="22" spans="3:21" ht="22.5">
      <c r="L22" s="366"/>
      <c r="M22" s="375"/>
      <c r="N22" s="367"/>
      <c r="O22" s="367"/>
      <c r="P22" s="367"/>
      <c r="Q22" s="368"/>
      <c r="R22" s="367"/>
      <c r="S22" s="367"/>
      <c r="T22" s="367"/>
      <c r="U22" s="369"/>
    </row>
    <row r="23" spans="3:21" ht="22.5">
      <c r="L23" s="366"/>
      <c r="M23" s="375"/>
      <c r="N23" s="367"/>
      <c r="O23" s="367"/>
      <c r="P23" s="367"/>
      <c r="Q23" s="368"/>
      <c r="R23" s="367"/>
      <c r="S23" s="367"/>
      <c r="T23" s="367"/>
      <c r="U23" s="369"/>
    </row>
    <row r="24" spans="3:21" ht="22.5">
      <c r="L24" s="372"/>
      <c r="M24" s="375"/>
    </row>
    <row r="25" spans="3:21" ht="22.5">
      <c r="L25" s="376"/>
      <c r="M25" s="375"/>
    </row>
    <row r="26" spans="3:21" ht="22.5">
      <c r="M26" s="375"/>
    </row>
    <row r="27" spans="3:21" ht="22.5">
      <c r="M27" s="375"/>
    </row>
    <row r="28" spans="3:21">
      <c r="M28" s="375"/>
    </row>
    <row r="29" spans="3:21" ht="22.5">
      <c r="M29" s="375"/>
    </row>
    <row r="30" spans="3:21" ht="22.5">
      <c r="M30" s="375"/>
    </row>
  </sheetData>
  <mergeCells count="6">
    <mergeCell ref="A1:M1"/>
    <mergeCell ref="A2:M2"/>
    <mergeCell ref="A3:M3"/>
    <mergeCell ref="A5:M5"/>
    <mergeCell ref="A6:M6"/>
    <mergeCell ref="C8:M8"/>
  </mergeCells>
  <printOptions horizontalCentered="1"/>
  <pageMargins left="0" right="0.28999999999999998" top="0.52" bottom="0" header="0.75" footer="0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5" sqref="A5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313" t="s">
        <v>50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</row>
    <row r="3" spans="1:39" ht="30">
      <c r="A3" s="313" t="s">
        <v>66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</row>
    <row r="4" spans="1:39" ht="30">
      <c r="A4" s="313" t="s">
        <v>151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</row>
    <row r="6" spans="1:39" ht="40.5">
      <c r="A6" s="11" t="s">
        <v>51</v>
      </c>
    </row>
    <row r="7" spans="1:39" ht="40.5">
      <c r="A7" s="315" t="s">
        <v>79</v>
      </c>
      <c r="B7" s="315"/>
      <c r="C7" s="315"/>
      <c r="D7" s="315"/>
      <c r="E7" s="315"/>
      <c r="F7" s="315"/>
      <c r="G7" s="315"/>
    </row>
    <row r="9" spans="1:39">
      <c r="A9" s="314" t="s">
        <v>126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U9" s="316" t="s">
        <v>2</v>
      </c>
      <c r="V9" s="316"/>
      <c r="W9" s="316"/>
      <c r="X9" s="316"/>
      <c r="Y9" s="316"/>
      <c r="Z9" s="316"/>
      <c r="AA9" s="316"/>
      <c r="AC9" s="316" t="s">
        <v>134</v>
      </c>
      <c r="AD9" s="316"/>
      <c r="AE9" s="316"/>
      <c r="AF9" s="316"/>
      <c r="AG9" s="316"/>
      <c r="AH9" s="316"/>
      <c r="AI9" s="316"/>
      <c r="AJ9" s="316"/>
      <c r="AK9" s="316"/>
    </row>
    <row r="10" spans="1:39" s="8" customFormat="1" ht="101.25">
      <c r="A10" s="12" t="s">
        <v>1</v>
      </c>
      <c r="B10" s="13"/>
      <c r="C10" s="14" t="s">
        <v>80</v>
      </c>
      <c r="D10" s="13"/>
      <c r="E10" s="14" t="s">
        <v>81</v>
      </c>
      <c r="F10" s="13"/>
      <c r="G10" s="14" t="s">
        <v>82</v>
      </c>
      <c r="H10" s="13"/>
      <c r="I10" s="14" t="s">
        <v>83</v>
      </c>
      <c r="J10" s="15"/>
      <c r="K10" s="14" t="s">
        <v>12</v>
      </c>
      <c r="L10" s="13"/>
      <c r="M10" s="14" t="s">
        <v>84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85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/>
    <row r="14" spans="1:39">
      <c r="Q14" s="3"/>
      <c r="S14" s="3"/>
      <c r="Y14" s="17"/>
    </row>
    <row r="15" spans="1:39" ht="31.5">
      <c r="Q15" s="3"/>
      <c r="S15" s="3"/>
      <c r="W15" s="3"/>
      <c r="AA15" s="10"/>
    </row>
    <row r="16" spans="1:39">
      <c r="Q16" s="3"/>
      <c r="S16" s="3"/>
      <c r="W16" s="17"/>
      <c r="Y16" s="17"/>
      <c r="AA16" s="17"/>
    </row>
    <row r="17" spans="17:19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9"/>
  <sheetViews>
    <sheetView rightToLeft="1" view="pageBreakPreview" zoomScale="55" zoomScaleNormal="100" zoomScaleSheetLayoutView="55" workbookViewId="0">
      <selection activeCell="C9" sqref="C9:K20"/>
    </sheetView>
  </sheetViews>
  <sheetFormatPr defaultColWidth="9.140625" defaultRowHeight="24.75"/>
  <cols>
    <col min="1" max="1" width="58.85546875" style="23" customWidth="1"/>
    <col min="2" max="2" width="1" style="23" customWidth="1"/>
    <col min="3" max="3" width="29.28515625" style="23" bestFit="1" customWidth="1"/>
    <col min="4" max="4" width="1" style="23" customWidth="1"/>
    <col min="5" max="5" width="31.85546875" style="23" bestFit="1" customWidth="1"/>
    <col min="6" max="6" width="1" style="23" customWidth="1"/>
    <col min="7" max="7" width="32.140625" style="23" bestFit="1" customWidth="1"/>
    <col min="8" max="8" width="1" style="23" customWidth="1"/>
    <col min="9" max="9" width="29.28515625" style="23" bestFit="1" customWidth="1"/>
    <col min="10" max="10" width="1" style="23" customWidth="1"/>
    <col min="11" max="11" width="15.7109375" style="64" customWidth="1"/>
    <col min="12" max="12" width="1" style="23" customWidth="1"/>
    <col min="13" max="13" width="16" style="23" customWidth="1"/>
    <col min="14" max="14" width="29.28515625" style="23" bestFit="1" customWidth="1"/>
    <col min="15" max="15" width="13.85546875" style="23" customWidth="1"/>
    <col min="16" max="16" width="27.140625" style="23" customWidth="1"/>
    <col min="17" max="17" width="29.140625" style="23" customWidth="1"/>
    <col min="18" max="18" width="12.5703125" style="23" customWidth="1"/>
    <col min="19" max="19" width="27.140625" style="23" customWidth="1"/>
    <col min="20" max="20" width="12.5703125" style="23" bestFit="1" customWidth="1"/>
    <col min="21" max="16384" width="9.140625" style="23"/>
  </cols>
  <sheetData>
    <row r="2" spans="1:20" ht="26.25">
      <c r="A2" s="318" t="str">
        <f>سهام!A2</f>
        <v>صندوق سرمایه‌گذاری آهنگ سهام کیان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20" ht="26.25">
      <c r="A3" s="318" t="str">
        <f>سهام!A3</f>
        <v>صورت وضعیت پرتفوی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20" ht="26.25">
      <c r="A4" s="318" t="str">
        <f>سهام!A4</f>
        <v>برای ماه منتهی به 1404/05/31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20" ht="26.25">
      <c r="C5" s="319"/>
      <c r="D5" s="319"/>
      <c r="E5" s="319"/>
    </row>
    <row r="6" spans="1:20" ht="33.75">
      <c r="A6" s="321" t="s">
        <v>53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N6" s="312"/>
      <c r="O6" s="312"/>
      <c r="P6" s="317"/>
      <c r="Q6" s="317"/>
      <c r="R6" s="317"/>
      <c r="S6" s="312"/>
      <c r="T6" s="312"/>
    </row>
    <row r="7" spans="1:20" ht="32.25" customHeight="1" thickBot="1">
      <c r="A7" s="319" t="s">
        <v>14</v>
      </c>
      <c r="C7" s="65" t="str">
        <f>سهام!C9</f>
        <v>1404/04/31</v>
      </c>
      <c r="E7" s="320" t="s">
        <v>2</v>
      </c>
      <c r="F7" s="320" t="s">
        <v>2</v>
      </c>
      <c r="G7" s="320" t="s">
        <v>2</v>
      </c>
      <c r="I7" s="320" t="str">
        <f>سهام!Q9</f>
        <v>1404/05/31</v>
      </c>
      <c r="J7" s="320" t="s">
        <v>3</v>
      </c>
      <c r="K7" s="320" t="s">
        <v>3</v>
      </c>
      <c r="N7" s="312"/>
      <c r="O7" s="312"/>
      <c r="P7" s="317"/>
      <c r="Q7" s="317"/>
      <c r="R7" s="317"/>
      <c r="S7" s="312"/>
      <c r="T7" s="312"/>
    </row>
    <row r="8" spans="1:20" ht="52.5">
      <c r="A8" s="319" t="s">
        <v>14</v>
      </c>
      <c r="C8" s="290" t="s">
        <v>15</v>
      </c>
      <c r="D8" s="291"/>
      <c r="E8" s="290" t="s">
        <v>16</v>
      </c>
      <c r="F8" s="291"/>
      <c r="G8" s="290" t="s">
        <v>17</v>
      </c>
      <c r="H8" s="291"/>
      <c r="I8" s="290" t="s">
        <v>15</v>
      </c>
      <c r="J8" s="291"/>
      <c r="K8" s="292" t="s">
        <v>13</v>
      </c>
      <c r="N8" s="33"/>
      <c r="O8" s="33"/>
      <c r="P8" s="33"/>
      <c r="Q8" s="33"/>
      <c r="R8" s="33"/>
      <c r="S8" s="33"/>
      <c r="T8" s="33"/>
    </row>
    <row r="9" spans="1:20" ht="31.5">
      <c r="A9" s="66" t="s">
        <v>143</v>
      </c>
      <c r="B9" s="66"/>
      <c r="C9" s="243">
        <v>10208680</v>
      </c>
      <c r="D9" s="243"/>
      <c r="E9" s="243">
        <v>43169</v>
      </c>
      <c r="F9" s="243"/>
      <c r="G9" s="243">
        <v>0</v>
      </c>
      <c r="H9" s="243"/>
      <c r="I9" s="243">
        <v>10251849</v>
      </c>
      <c r="J9" s="243"/>
      <c r="K9" s="254">
        <f>I9/'جمع درآمدها'!$J$6</f>
        <v>2.994249710575784E-6</v>
      </c>
      <c r="M9" s="185"/>
      <c r="N9" s="33"/>
      <c r="O9" s="33"/>
      <c r="P9" s="33"/>
      <c r="Q9" s="33"/>
      <c r="R9" s="33"/>
      <c r="S9" s="33"/>
      <c r="T9" s="33"/>
    </row>
    <row r="10" spans="1:20" ht="31.5">
      <c r="A10" s="66" t="s">
        <v>144</v>
      </c>
      <c r="B10" s="66"/>
      <c r="C10" s="243">
        <v>16613140190</v>
      </c>
      <c r="D10" s="243"/>
      <c r="E10" s="243">
        <v>602547113117</v>
      </c>
      <c r="F10" s="243"/>
      <c r="G10" s="243">
        <v>508520773299</v>
      </c>
      <c r="H10" s="243"/>
      <c r="I10" s="243">
        <v>110639480008</v>
      </c>
      <c r="J10" s="243"/>
      <c r="K10" s="254">
        <f>I10/'جمع درآمدها'!$J$6</f>
        <v>3.2314388457361128E-2</v>
      </c>
      <c r="M10" s="185"/>
      <c r="N10" s="33"/>
      <c r="O10" s="33"/>
      <c r="P10" s="33"/>
      <c r="Q10" s="33"/>
      <c r="R10" s="33"/>
      <c r="S10" s="33"/>
      <c r="T10" s="33"/>
    </row>
    <row r="11" spans="1:20" ht="31.5">
      <c r="A11" s="66" t="s">
        <v>145</v>
      </c>
      <c r="B11" s="66"/>
      <c r="C11" s="243">
        <v>127829271</v>
      </c>
      <c r="D11" s="243"/>
      <c r="E11" s="243">
        <v>633373</v>
      </c>
      <c r="F11" s="243"/>
      <c r="G11" s="243">
        <v>0</v>
      </c>
      <c r="H11" s="243"/>
      <c r="I11" s="243">
        <v>128462644</v>
      </c>
      <c r="J11" s="243"/>
      <c r="K11" s="254">
        <f>I11/'جمع درآمدها'!$J$6</f>
        <v>3.7519986357270767E-5</v>
      </c>
      <c r="M11" s="185"/>
      <c r="N11" s="33"/>
      <c r="O11" s="33"/>
      <c r="P11" s="33"/>
      <c r="Q11" s="33"/>
      <c r="R11" s="33"/>
      <c r="S11" s="33"/>
      <c r="T11" s="33"/>
    </row>
    <row r="12" spans="1:20" ht="31.5">
      <c r="A12" s="66" t="s">
        <v>146</v>
      </c>
      <c r="B12" s="66"/>
      <c r="C12" s="243">
        <v>532972</v>
      </c>
      <c r="D12" s="243"/>
      <c r="E12" s="243">
        <v>2254</v>
      </c>
      <c r="F12" s="243"/>
      <c r="G12" s="243">
        <v>0</v>
      </c>
      <c r="H12" s="243"/>
      <c r="I12" s="243">
        <v>535226</v>
      </c>
      <c r="J12" s="243"/>
      <c r="K12" s="254">
        <f>I12/'جمع درآمدها'!$J$6</f>
        <v>1.5632304919752859E-7</v>
      </c>
      <c r="M12" s="185"/>
      <c r="N12" s="33"/>
      <c r="O12" s="33"/>
      <c r="P12" s="33"/>
      <c r="Q12" s="33"/>
      <c r="R12" s="33"/>
      <c r="S12" s="33"/>
      <c r="T12" s="33"/>
    </row>
    <row r="13" spans="1:20" ht="31.5">
      <c r="A13" s="66" t="s">
        <v>147</v>
      </c>
      <c r="B13" s="66"/>
      <c r="C13" s="243">
        <v>0</v>
      </c>
      <c r="D13" s="243"/>
      <c r="E13" s="243">
        <v>0</v>
      </c>
      <c r="F13" s="243"/>
      <c r="G13" s="243">
        <v>0</v>
      </c>
      <c r="H13" s="243"/>
      <c r="I13" s="243">
        <v>0</v>
      </c>
      <c r="J13" s="243"/>
      <c r="K13" s="254">
        <f>I13/'جمع درآمدها'!$J$6</f>
        <v>0</v>
      </c>
      <c r="M13" s="185"/>
      <c r="N13" s="33"/>
      <c r="O13" s="33"/>
      <c r="P13" s="33"/>
      <c r="Q13" s="33"/>
      <c r="R13" s="33"/>
      <c r="S13" s="33"/>
      <c r="T13" s="33"/>
    </row>
    <row r="14" spans="1:20" ht="31.5">
      <c r="A14" s="66" t="s">
        <v>148</v>
      </c>
      <c r="B14" s="66"/>
      <c r="C14" s="243">
        <v>2042037</v>
      </c>
      <c r="D14" s="243"/>
      <c r="E14" s="243">
        <v>8634</v>
      </c>
      <c r="F14" s="243"/>
      <c r="G14" s="243">
        <v>0</v>
      </c>
      <c r="H14" s="243"/>
      <c r="I14" s="243">
        <v>2050671</v>
      </c>
      <c r="J14" s="243"/>
      <c r="K14" s="254">
        <f>I14/'جمع درآمدها'!$J$6</f>
        <v>5.9893791336920323E-7</v>
      </c>
      <c r="M14" s="185"/>
      <c r="N14" s="33"/>
      <c r="O14" s="33"/>
      <c r="P14" s="33"/>
      <c r="Q14" s="33"/>
      <c r="R14" s="33"/>
      <c r="S14" s="33"/>
      <c r="T14" s="33"/>
    </row>
    <row r="15" spans="1:20" ht="31.5">
      <c r="A15" s="66" t="s">
        <v>136</v>
      </c>
      <c r="B15" s="66"/>
      <c r="C15" s="243">
        <v>429999625000</v>
      </c>
      <c r="D15" s="243"/>
      <c r="E15" s="243">
        <v>7327413874</v>
      </c>
      <c r="F15" s="243"/>
      <c r="G15" s="243">
        <v>429992325000</v>
      </c>
      <c r="H15" s="243"/>
      <c r="I15" s="243">
        <v>7334713874</v>
      </c>
      <c r="J15" s="243"/>
      <c r="K15" s="254">
        <f>I15/'جمع درآمدها'!$J$6</f>
        <v>2.1422442814345672E-3</v>
      </c>
      <c r="M15" s="185"/>
      <c r="N15" s="33"/>
      <c r="O15" s="33"/>
      <c r="P15" s="33"/>
      <c r="Q15" s="33"/>
      <c r="R15" s="33"/>
      <c r="S15" s="33"/>
      <c r="T15" s="33"/>
    </row>
    <row r="16" spans="1:20" ht="31.5">
      <c r="A16" s="66" t="s">
        <v>137</v>
      </c>
      <c r="B16" s="66"/>
      <c r="C16" s="243">
        <v>100000000000</v>
      </c>
      <c r="D16" s="243"/>
      <c r="E16" s="243">
        <v>0</v>
      </c>
      <c r="F16" s="243"/>
      <c r="G16" s="243">
        <v>0</v>
      </c>
      <c r="H16" s="243"/>
      <c r="I16" s="243">
        <v>100000000000</v>
      </c>
      <c r="J16" s="243"/>
      <c r="K16" s="254">
        <f>I16/'جمع درآمدها'!$J$6</f>
        <v>2.9206923654218706E-2</v>
      </c>
      <c r="M16" s="185"/>
      <c r="N16" s="33"/>
      <c r="O16" s="33"/>
      <c r="P16" s="33"/>
      <c r="Q16" s="33"/>
      <c r="R16" s="33"/>
      <c r="S16" s="33"/>
      <c r="T16" s="33"/>
    </row>
    <row r="17" spans="1:20" ht="31.5">
      <c r="A17" s="66" t="s">
        <v>137</v>
      </c>
      <c r="B17" s="66"/>
      <c r="C17" s="243">
        <v>100000000000</v>
      </c>
      <c r="D17" s="243"/>
      <c r="E17" s="243">
        <v>0</v>
      </c>
      <c r="F17" s="243"/>
      <c r="G17" s="243">
        <v>0</v>
      </c>
      <c r="H17" s="243"/>
      <c r="I17" s="243">
        <v>100000000000</v>
      </c>
      <c r="J17" s="243"/>
      <c r="K17" s="254">
        <f>I17/'جمع درآمدها'!$J$6</f>
        <v>2.9206923654218706E-2</v>
      </c>
      <c r="M17" s="185"/>
      <c r="N17" s="33"/>
      <c r="O17" s="33"/>
      <c r="P17" s="33"/>
      <c r="Q17" s="33"/>
      <c r="R17" s="33"/>
      <c r="S17" s="33"/>
      <c r="T17" s="33"/>
    </row>
    <row r="18" spans="1:20" ht="31.5">
      <c r="A18" s="66" t="s">
        <v>137</v>
      </c>
      <c r="B18" s="66"/>
      <c r="C18" s="243">
        <v>100000000000</v>
      </c>
      <c r="D18" s="243"/>
      <c r="E18" s="243">
        <v>0</v>
      </c>
      <c r="F18" s="243"/>
      <c r="G18" s="243">
        <v>0</v>
      </c>
      <c r="H18" s="243"/>
      <c r="I18" s="243">
        <v>100000000000</v>
      </c>
      <c r="J18" s="243"/>
      <c r="K18" s="254">
        <f>I18/'جمع درآمدها'!$J$6</f>
        <v>2.9206923654218706E-2</v>
      </c>
      <c r="M18" s="185"/>
      <c r="N18" s="33"/>
      <c r="O18" s="33"/>
      <c r="P18" s="33"/>
      <c r="Q18" s="33"/>
      <c r="R18" s="33"/>
      <c r="S18" s="33"/>
      <c r="T18" s="33"/>
    </row>
    <row r="19" spans="1:20" ht="31.5">
      <c r="A19" s="66" t="s">
        <v>157</v>
      </c>
      <c r="B19" s="66"/>
      <c r="C19" s="243">
        <v>0</v>
      </c>
      <c r="D19" s="243"/>
      <c r="E19" s="243">
        <v>1000000</v>
      </c>
      <c r="F19" s="243"/>
      <c r="G19" s="243">
        <v>0</v>
      </c>
      <c r="H19" s="243"/>
      <c r="I19" s="243">
        <v>1000000</v>
      </c>
      <c r="J19" s="243"/>
      <c r="K19" s="254">
        <f>I19/'جمع درآمدها'!$J$6</f>
        <v>2.9206923654218704E-7</v>
      </c>
      <c r="M19" s="185"/>
      <c r="N19" s="33"/>
      <c r="O19" s="33"/>
      <c r="P19" s="33"/>
      <c r="Q19" s="33"/>
      <c r="R19" s="33"/>
      <c r="S19" s="33"/>
      <c r="T19" s="33"/>
    </row>
    <row r="20" spans="1:20" ht="31.5">
      <c r="A20" s="66" t="s">
        <v>158</v>
      </c>
      <c r="B20" s="66"/>
      <c r="C20" s="243">
        <v>0</v>
      </c>
      <c r="D20" s="243"/>
      <c r="E20" s="243">
        <v>1000000</v>
      </c>
      <c r="F20" s="243"/>
      <c r="G20" s="243">
        <v>4164</v>
      </c>
      <c r="H20" s="243"/>
      <c r="I20" s="243">
        <v>995836</v>
      </c>
      <c r="J20" s="243"/>
      <c r="K20" s="254">
        <f>I20/'جمع درآمدها'!$J$6</f>
        <v>2.9085306024122537E-7</v>
      </c>
      <c r="M20" s="185"/>
      <c r="N20" s="33"/>
      <c r="O20" s="33"/>
      <c r="P20" s="33"/>
      <c r="Q20" s="33"/>
      <c r="R20" s="33"/>
      <c r="S20" s="33"/>
      <c r="T20" s="33"/>
    </row>
    <row r="21" spans="1:20" ht="32.25" thickBot="1">
      <c r="C21" s="217">
        <f>SUM(C9:C20)</f>
        <v>746753378150</v>
      </c>
      <c r="D21" s="217">
        <f t="shared" ref="D21:J21" si="0">SUM(D9:D18)</f>
        <v>0</v>
      </c>
      <c r="E21" s="217">
        <f>SUM(E9:E20)</f>
        <v>609877214421</v>
      </c>
      <c r="F21" s="217">
        <f t="shared" si="0"/>
        <v>0</v>
      </c>
      <c r="G21" s="217">
        <f>SUM(G9:G20)</f>
        <v>938513102463</v>
      </c>
      <c r="H21" s="217">
        <f t="shared" si="0"/>
        <v>0</v>
      </c>
      <c r="I21" s="217">
        <f>SUM(I9:I20)</f>
        <v>418117490108</v>
      </c>
      <c r="J21" s="217">
        <f t="shared" si="0"/>
        <v>0</v>
      </c>
      <c r="K21" s="275">
        <f>SUM(K9:K20)</f>
        <v>0.12211925612077902</v>
      </c>
      <c r="N21" s="33"/>
    </row>
    <row r="22" spans="1:20" ht="32.25" thickTop="1">
      <c r="C22" s="296"/>
      <c r="E22" s="68"/>
      <c r="N22" s="33"/>
    </row>
    <row r="23" spans="1:20" ht="31.5">
      <c r="C23" s="69"/>
      <c r="E23" s="69"/>
      <c r="G23" s="69"/>
      <c r="I23" s="69"/>
      <c r="K23" s="23"/>
      <c r="N23" s="33"/>
    </row>
    <row r="24" spans="1:20">
      <c r="C24" s="69"/>
      <c r="D24" s="69"/>
      <c r="E24" s="69"/>
      <c r="F24" s="69"/>
      <c r="G24" s="69"/>
      <c r="H24" s="69"/>
      <c r="I24" s="69"/>
      <c r="K24" s="23"/>
    </row>
    <row r="25" spans="1:20">
      <c r="K25" s="23"/>
    </row>
    <row r="26" spans="1:20" s="130" customFormat="1" ht="31.5"/>
    <row r="27" spans="1:20">
      <c r="K27" s="23"/>
    </row>
    <row r="28" spans="1:20">
      <c r="K28" s="23"/>
    </row>
    <row r="29" spans="1:20">
      <c r="K29" s="23"/>
    </row>
    <row r="30" spans="1:20">
      <c r="K30" s="23"/>
    </row>
    <row r="31" spans="1:20">
      <c r="K31" s="23"/>
    </row>
    <row r="32" spans="1:20">
      <c r="K32" s="23"/>
    </row>
    <row r="33" spans="5:11">
      <c r="K33" s="23"/>
    </row>
    <row r="34" spans="5:11">
      <c r="K34" s="23"/>
    </row>
    <row r="35" spans="5:11">
      <c r="K35" s="23"/>
    </row>
    <row r="36" spans="5:11">
      <c r="E36" s="68"/>
    </row>
    <row r="37" spans="5:11">
      <c r="E37" s="68"/>
    </row>
    <row r="38" spans="5:11">
      <c r="E38" s="68"/>
    </row>
    <row r="39" spans="5:11">
      <c r="E39" s="68"/>
    </row>
    <row r="40" spans="5:11">
      <c r="E40" s="68"/>
    </row>
    <row r="41" spans="5:11">
      <c r="E41" s="68"/>
    </row>
    <row r="42" spans="5:11">
      <c r="E42" s="68"/>
    </row>
    <row r="43" spans="5:11">
      <c r="E43" s="68"/>
    </row>
    <row r="44" spans="5:11">
      <c r="E44" s="68"/>
    </row>
    <row r="45" spans="5:11">
      <c r="E45" s="68"/>
    </row>
    <row r="46" spans="5:11">
      <c r="E46" s="68"/>
    </row>
    <row r="47" spans="5:11">
      <c r="E47" s="68"/>
    </row>
    <row r="48" spans="5:11">
      <c r="E48" s="68"/>
    </row>
    <row r="49" spans="5:5">
      <c r="E49" s="68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E9" sqref="E9"/>
    </sheetView>
  </sheetViews>
  <sheetFormatPr defaultColWidth="9.140625" defaultRowHeight="27.7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322" t="s">
        <v>50</v>
      </c>
      <c r="B2" s="322"/>
      <c r="C2" s="322"/>
      <c r="D2" s="322"/>
      <c r="E2" s="322"/>
      <c r="F2" s="322"/>
      <c r="G2" s="322"/>
      <c r="H2" s="322"/>
      <c r="I2" s="322"/>
      <c r="J2" s="3"/>
    </row>
    <row r="3" spans="1:17" ht="30">
      <c r="A3" s="322" t="s">
        <v>18</v>
      </c>
      <c r="B3" s="322" t="s">
        <v>18</v>
      </c>
      <c r="C3" s="322"/>
      <c r="D3" s="322"/>
      <c r="E3" s="322" t="s">
        <v>18</v>
      </c>
      <c r="F3" s="322" t="s">
        <v>18</v>
      </c>
      <c r="G3" s="322" t="s">
        <v>18</v>
      </c>
      <c r="H3" s="322"/>
      <c r="I3" s="322"/>
      <c r="J3" s="3"/>
    </row>
    <row r="4" spans="1:17" ht="30">
      <c r="A4" s="322" t="str">
        <f>سهام!A4</f>
        <v>برای ماه منتهی به 1404/05/31</v>
      </c>
      <c r="B4" s="322" t="s">
        <v>0</v>
      </c>
      <c r="C4" s="322"/>
      <c r="D4" s="322"/>
      <c r="E4" s="322" t="s">
        <v>0</v>
      </c>
      <c r="F4" s="322" t="s">
        <v>0</v>
      </c>
      <c r="G4" s="322" t="s">
        <v>0</v>
      </c>
      <c r="H4" s="322"/>
      <c r="I4" s="322"/>
      <c r="J4" s="3"/>
    </row>
    <row r="5" spans="1:17" ht="33.75">
      <c r="A5" s="34"/>
      <c r="B5" s="34"/>
      <c r="C5" s="34"/>
      <c r="D5" s="34"/>
      <c r="E5" s="34"/>
      <c r="F5" s="34"/>
      <c r="G5" s="34"/>
      <c r="H5" s="34"/>
      <c r="I5" s="34"/>
      <c r="J5" s="9">
        <v>-99218141226</v>
      </c>
      <c r="K5" s="59" t="s">
        <v>77</v>
      </c>
    </row>
    <row r="6" spans="1:17" ht="33.75">
      <c r="A6" s="323" t="s">
        <v>55</v>
      </c>
      <c r="B6" s="323"/>
      <c r="C6" s="323"/>
      <c r="D6" s="323"/>
      <c r="E6" s="323"/>
      <c r="F6" s="323"/>
      <c r="G6" s="323"/>
      <c r="J6" s="9">
        <v>3423845701242</v>
      </c>
      <c r="K6" s="59" t="s">
        <v>73</v>
      </c>
    </row>
    <row r="7" spans="1:17" ht="28.5">
      <c r="A7" s="70"/>
      <c r="B7" s="70"/>
      <c r="C7" s="324" t="s">
        <v>153</v>
      </c>
      <c r="D7" s="324"/>
      <c r="E7" s="324"/>
      <c r="F7" s="324"/>
      <c r="G7" s="324"/>
      <c r="H7" s="324"/>
      <c r="I7" s="324"/>
      <c r="J7" s="3"/>
    </row>
    <row r="8" spans="1:17" ht="64.5" customHeight="1" thickBot="1">
      <c r="A8" s="71" t="s">
        <v>22</v>
      </c>
      <c r="C8" s="71" t="s">
        <v>54</v>
      </c>
      <c r="E8" s="71" t="s">
        <v>15</v>
      </c>
      <c r="G8" s="71" t="s">
        <v>40</v>
      </c>
      <c r="I8" s="147" t="s">
        <v>10</v>
      </c>
      <c r="J8" s="72"/>
      <c r="K8" s="72"/>
      <c r="L8" s="72"/>
      <c r="M8" s="72"/>
      <c r="N8" s="72"/>
      <c r="O8" s="72"/>
      <c r="P8" s="72"/>
      <c r="Q8" s="72"/>
    </row>
    <row r="9" spans="1:17" ht="31.5" customHeight="1">
      <c r="A9" s="124" t="s">
        <v>93</v>
      </c>
      <c r="B9" s="124"/>
      <c r="C9" s="125" t="s">
        <v>95</v>
      </c>
      <c r="E9" s="120">
        <f>'سرمایه‌گذاری در سهام '!S45</f>
        <v>44310986019</v>
      </c>
      <c r="F9" s="118"/>
      <c r="G9" s="122">
        <f>E9/$E$12</f>
        <v>0.69731940482524124</v>
      </c>
      <c r="H9" s="123"/>
      <c r="I9" s="122">
        <f>E9/$J$6</f>
        <v>1.2941875857000854E-2</v>
      </c>
      <c r="J9" s="72"/>
      <c r="L9" s="72"/>
      <c r="M9" s="72"/>
      <c r="N9" s="72"/>
      <c r="O9" s="72"/>
      <c r="P9" s="72"/>
      <c r="Q9" s="72"/>
    </row>
    <row r="10" spans="1:17">
      <c r="A10" s="124" t="s">
        <v>94</v>
      </c>
      <c r="B10" s="124"/>
      <c r="C10" s="125" t="s">
        <v>96</v>
      </c>
      <c r="E10" s="120">
        <f>'درآمد سپرده بانکی '!G20</f>
        <v>15253321697</v>
      </c>
      <c r="F10" s="118"/>
      <c r="G10" s="122">
        <f t="shared" ref="G10:G11" si="0">E10/$E$12</f>
        <v>0.24004063468141301</v>
      </c>
      <c r="H10" s="123"/>
      <c r="I10" s="122">
        <f t="shared" ref="I10:I11" si="1">E10/$J$6</f>
        <v>4.4550260227751671E-3</v>
      </c>
      <c r="J10" s="72"/>
      <c r="K10" s="72"/>
      <c r="L10" s="72"/>
      <c r="M10" s="72"/>
      <c r="N10" s="72"/>
      <c r="O10" s="72"/>
      <c r="P10" s="72"/>
      <c r="Q10" s="72"/>
    </row>
    <row r="11" spans="1:17">
      <c r="A11" s="124" t="s">
        <v>49</v>
      </c>
      <c r="B11" s="124"/>
      <c r="C11" s="125" t="s">
        <v>97</v>
      </c>
      <c r="E11" s="120">
        <f>'سایر درآمدها '!E12</f>
        <v>3980440519</v>
      </c>
      <c r="F11" s="118"/>
      <c r="G11" s="122">
        <f t="shared" si="0"/>
        <v>6.263996049334572E-2</v>
      </c>
      <c r="H11" s="123"/>
      <c r="I11" s="122">
        <f t="shared" si="1"/>
        <v>1.1625642234859169E-3</v>
      </c>
      <c r="J11" s="72"/>
      <c r="K11" s="72"/>
      <c r="L11" s="72"/>
      <c r="M11" s="72"/>
      <c r="N11" s="72"/>
      <c r="O11" s="72"/>
      <c r="P11" s="72"/>
      <c r="Q11" s="72"/>
    </row>
    <row r="12" spans="1:17" ht="32.25" thickBot="1">
      <c r="C12" s="126"/>
      <c r="E12" s="152">
        <f>SUM(E9:E11)</f>
        <v>63544748235</v>
      </c>
      <c r="F12" s="73"/>
      <c r="G12" s="119">
        <f>SUM(G9:G11)</f>
        <v>1</v>
      </c>
      <c r="H12" s="73"/>
      <c r="I12" s="119">
        <f>SUM(I9:I11)</f>
        <v>1.8559466103261937E-2</v>
      </c>
      <c r="J12" s="72"/>
      <c r="K12" s="72"/>
      <c r="L12" s="72"/>
      <c r="M12" s="72"/>
      <c r="N12" s="72"/>
      <c r="O12" s="72"/>
      <c r="P12" s="72"/>
      <c r="Q12" s="72"/>
    </row>
    <row r="13" spans="1:17" ht="28.5" thickTop="1">
      <c r="E13" s="3"/>
      <c r="J13" s="72"/>
      <c r="K13" s="72"/>
      <c r="L13" s="72"/>
      <c r="M13" s="72"/>
      <c r="N13" s="72"/>
      <c r="O13" s="72"/>
      <c r="P13" s="72"/>
      <c r="Q13" s="72"/>
    </row>
    <row r="14" spans="1:17">
      <c r="B14" s="74"/>
      <c r="C14" s="72"/>
      <c r="D14" s="72"/>
      <c r="E14" s="72"/>
      <c r="F14" s="72"/>
      <c r="G14" s="72"/>
      <c r="H14" s="72"/>
      <c r="I14" s="72"/>
      <c r="J14" s="72"/>
    </row>
    <row r="15" spans="1:17" ht="27.75" customHeight="1">
      <c r="B15" s="3"/>
      <c r="C15" s="1"/>
      <c r="F15" s="37"/>
    </row>
    <row r="16" spans="1:17">
      <c r="B16" s="75"/>
      <c r="C16" s="1"/>
      <c r="F16" s="37"/>
    </row>
    <row r="17" spans="2:13">
      <c r="C17" s="1"/>
      <c r="F17" s="37"/>
    </row>
    <row r="18" spans="2:13">
      <c r="B18" s="3"/>
      <c r="C18" s="1"/>
      <c r="F18" s="37"/>
    </row>
    <row r="19" spans="2:13">
      <c r="I19" s="3"/>
      <c r="M19" s="37"/>
    </row>
    <row r="20" spans="2:13">
      <c r="G20" s="21"/>
      <c r="I20" s="3"/>
      <c r="M20" s="37"/>
    </row>
    <row r="21" spans="2:13">
      <c r="I21" s="17"/>
      <c r="M21" s="37"/>
    </row>
    <row r="22" spans="2:13">
      <c r="M22" s="37"/>
    </row>
    <row r="23" spans="2:13">
      <c r="M23" s="37"/>
    </row>
    <row r="24" spans="2:13" ht="28.5" customHeight="1">
      <c r="M24" s="37"/>
    </row>
    <row r="25" spans="2:13">
      <c r="M25" s="37"/>
    </row>
    <row r="26" spans="2:13">
      <c r="M26" s="37"/>
    </row>
    <row r="27" spans="2:13">
      <c r="M27" s="37"/>
    </row>
    <row r="28" spans="2:13">
      <c r="M28" s="37"/>
    </row>
    <row r="29" spans="2:13">
      <c r="M29" s="37"/>
    </row>
    <row r="30" spans="2:13">
      <c r="M30" s="37"/>
    </row>
    <row r="31" spans="2:13">
      <c r="M31" s="37"/>
    </row>
    <row r="32" spans="2:13">
      <c r="M32" s="37"/>
    </row>
    <row r="33" spans="13:13">
      <c r="M33" s="37"/>
    </row>
    <row r="34" spans="13:13">
      <c r="M34" s="37"/>
    </row>
    <row r="35" spans="13:13">
      <c r="M35" s="37"/>
    </row>
    <row r="36" spans="13:13">
      <c r="M36" s="37"/>
    </row>
    <row r="37" spans="13:13">
      <c r="M37" s="37"/>
    </row>
    <row r="38" spans="13:13">
      <c r="M38" s="37"/>
    </row>
    <row r="39" spans="13:13">
      <c r="M39" s="37"/>
    </row>
    <row r="40" spans="13:13">
      <c r="M40" s="37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3"/>
  <sheetViews>
    <sheetView rightToLeft="1" view="pageBreakPreview" topLeftCell="A22" zoomScale="39" zoomScaleNormal="91" zoomScaleSheetLayoutView="39" workbookViewId="0">
      <selection activeCell="A13" sqref="A13:U44"/>
    </sheetView>
  </sheetViews>
  <sheetFormatPr defaultColWidth="9.140625" defaultRowHeight="27.75"/>
  <cols>
    <col min="1" max="1" width="74.140625" style="21" bestFit="1" customWidth="1"/>
    <col min="2" max="2" width="1" style="21" customWidth="1"/>
    <col min="3" max="3" width="44.140625" style="74" bestFit="1" customWidth="1"/>
    <col min="4" max="4" width="1" style="74" customWidth="1"/>
    <col min="5" max="5" width="45.7109375" style="74" bestFit="1" customWidth="1"/>
    <col min="6" max="6" width="2.5703125" style="74" customWidth="1"/>
    <col min="7" max="7" width="44.28515625" style="74" bestFit="1" customWidth="1"/>
    <col min="8" max="8" width="1" style="74" customWidth="1"/>
    <col min="9" max="9" width="49.140625" style="74" bestFit="1" customWidth="1"/>
    <col min="10" max="10" width="1" style="21" customWidth="1"/>
    <col min="11" max="11" width="32.28515625" style="46" bestFit="1" customWidth="1"/>
    <col min="12" max="12" width="1" style="21" customWidth="1"/>
    <col min="13" max="13" width="44.28515625" style="21" bestFit="1" customWidth="1"/>
    <col min="14" max="14" width="1" style="21" customWidth="1"/>
    <col min="15" max="15" width="49.140625" style="21" bestFit="1" customWidth="1"/>
    <col min="16" max="16" width="1.5703125" style="21" customWidth="1"/>
    <col min="17" max="17" width="44" style="21" customWidth="1"/>
    <col min="18" max="18" width="1.28515625" style="21" customWidth="1"/>
    <col min="19" max="19" width="49.140625" style="21" bestFit="1" customWidth="1"/>
    <col min="20" max="20" width="1" style="21" customWidth="1"/>
    <col min="21" max="21" width="23.42578125" style="46" customWidth="1"/>
    <col min="22" max="22" width="1" style="21" customWidth="1"/>
    <col min="23" max="23" width="54.140625" style="21" bestFit="1" customWidth="1"/>
    <col min="24" max="24" width="45.140625" style="21" bestFit="1" customWidth="1"/>
    <col min="25" max="25" width="37.7109375" style="21" bestFit="1" customWidth="1"/>
    <col min="26" max="26" width="29.85546875" style="285" bestFit="1" customWidth="1"/>
    <col min="27" max="27" width="31.7109375" style="21" bestFit="1" customWidth="1"/>
    <col min="28" max="28" width="16.85546875" style="21" bestFit="1" customWidth="1"/>
    <col min="29" max="29" width="45.85546875" style="21" bestFit="1" customWidth="1"/>
    <col min="30" max="30" width="9.140625" style="21"/>
    <col min="31" max="31" width="35.5703125" style="21" customWidth="1"/>
    <col min="32" max="32" width="35.28515625" style="21" customWidth="1"/>
    <col min="33" max="16384" width="9.140625" style="21"/>
  </cols>
  <sheetData>
    <row r="2" spans="1:32" s="39" customFormat="1" ht="78">
      <c r="A2" s="325" t="s">
        <v>50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Z2" s="282"/>
    </row>
    <row r="3" spans="1:32" s="39" customFormat="1" ht="78">
      <c r="A3" s="325" t="s">
        <v>18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Z3" s="282"/>
    </row>
    <row r="4" spans="1:32" s="39" customFormat="1" ht="78">
      <c r="A4" s="325" t="str">
        <f>'درآمد ناشی از فروش '!A4:Q4</f>
        <v>برای ماه منتهی به 1404/05/31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Z4" s="282"/>
    </row>
    <row r="5" spans="1:32" s="41" customFormat="1" ht="36">
      <c r="A5" s="40"/>
      <c r="B5" s="40"/>
      <c r="C5" s="172"/>
      <c r="D5" s="172"/>
      <c r="E5" s="172"/>
      <c r="F5" s="172"/>
      <c r="G5" s="172"/>
      <c r="H5" s="172"/>
      <c r="I5" s="172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Z5" s="283"/>
    </row>
    <row r="6" spans="1:32" s="42" customFormat="1" ht="53.25">
      <c r="A6" s="328" t="s">
        <v>59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U6" s="43"/>
      <c r="Z6" s="284"/>
    </row>
    <row r="7" spans="1:32" ht="40.5">
      <c r="A7" s="44"/>
      <c r="B7" s="44"/>
      <c r="C7" s="173"/>
      <c r="D7" s="173"/>
      <c r="E7" s="173"/>
      <c r="F7" s="173"/>
      <c r="G7" s="173"/>
      <c r="H7" s="173"/>
      <c r="I7" s="173"/>
      <c r="J7" s="44"/>
      <c r="K7" s="191"/>
      <c r="L7" s="44"/>
      <c r="M7" s="44"/>
      <c r="N7" s="44"/>
      <c r="O7" s="44"/>
      <c r="P7" s="44"/>
      <c r="Q7" s="44"/>
      <c r="R7" s="44"/>
      <c r="S7" s="45"/>
      <c r="AE7" s="183"/>
    </row>
    <row r="8" spans="1:32" s="42" customFormat="1" ht="46.5" customHeight="1" thickBot="1">
      <c r="A8" s="326" t="s">
        <v>1</v>
      </c>
      <c r="C8" s="327" t="s">
        <v>154</v>
      </c>
      <c r="D8" s="327" t="s">
        <v>20</v>
      </c>
      <c r="E8" s="327" t="s">
        <v>20</v>
      </c>
      <c r="F8" s="327"/>
      <c r="G8" s="327" t="s">
        <v>20</v>
      </c>
      <c r="H8" s="327" t="s">
        <v>20</v>
      </c>
      <c r="I8" s="327" t="s">
        <v>20</v>
      </c>
      <c r="J8" s="327" t="s">
        <v>20</v>
      </c>
      <c r="K8" s="327" t="s">
        <v>20</v>
      </c>
      <c r="M8" s="327" t="s">
        <v>155</v>
      </c>
      <c r="N8" s="327" t="s">
        <v>21</v>
      </c>
      <c r="O8" s="327" t="s">
        <v>21</v>
      </c>
      <c r="P8" s="327" t="s">
        <v>21</v>
      </c>
      <c r="Q8" s="327" t="s">
        <v>21</v>
      </c>
      <c r="R8" s="326"/>
      <c r="S8" s="327" t="s">
        <v>21</v>
      </c>
      <c r="T8" s="327" t="s">
        <v>21</v>
      </c>
      <c r="U8" s="327" t="s">
        <v>21</v>
      </c>
      <c r="Z8" s="284"/>
    </row>
    <row r="9" spans="1:32" s="47" customFormat="1" ht="76.5" customHeight="1" thickBot="1">
      <c r="A9" s="327" t="s">
        <v>1</v>
      </c>
      <c r="C9" s="174" t="s">
        <v>37</v>
      </c>
      <c r="D9" s="176"/>
      <c r="E9" s="174" t="s">
        <v>38</v>
      </c>
      <c r="F9" s="174"/>
      <c r="G9" s="174" t="s">
        <v>39</v>
      </c>
      <c r="H9" s="176"/>
      <c r="I9" s="174" t="s">
        <v>15</v>
      </c>
      <c r="K9" s="48" t="s">
        <v>40</v>
      </c>
      <c r="M9" s="48" t="s">
        <v>37</v>
      </c>
      <c r="O9" s="48" t="s">
        <v>38</v>
      </c>
      <c r="Q9" s="48" t="s">
        <v>39</v>
      </c>
      <c r="R9" s="44"/>
      <c r="S9" s="48" t="s">
        <v>15</v>
      </c>
      <c r="T9" s="21"/>
      <c r="U9" s="48" t="s">
        <v>40</v>
      </c>
      <c r="Z9" s="286"/>
    </row>
    <row r="10" spans="1:32" s="236" customFormat="1" ht="51" customHeight="1">
      <c r="A10" s="247" t="s">
        <v>118</v>
      </c>
      <c r="B10" s="247"/>
      <c r="C10" s="264">
        <f>IFERROR(VLOOKUP(A10,'درآمد سود سهام '!$A$9:$S$20,13,0),0)</f>
        <v>0</v>
      </c>
      <c r="D10" s="264"/>
      <c r="E10" s="264">
        <f>IFERROR(VLOOKUP(A10,'درآمد ناشی از تغییر قیمت اوراق '!$A$9:$Q$25,9,0),0)</f>
        <v>0</v>
      </c>
      <c r="F10" s="264"/>
      <c r="G10" s="264">
        <f>IFERROR(VLOOKUP(A10,'درآمد ناشی از فروش '!$A$9:$Q$41,9,0),0)</f>
        <v>0</v>
      </c>
      <c r="H10" s="264"/>
      <c r="I10" s="264">
        <f>C10+E10+G10</f>
        <v>0</v>
      </c>
      <c r="J10" s="265"/>
      <c r="K10" s="266">
        <f>I10/W$10</f>
        <v>0</v>
      </c>
      <c r="L10" s="265"/>
      <c r="M10" s="264">
        <f>IFERROR(VLOOKUP(A10,'درآمد سود سهام '!$A$9:$S$20,19,0),0)</f>
        <v>0</v>
      </c>
      <c r="N10" s="264"/>
      <c r="O10" s="264">
        <f>IFERROR(VLOOKUP(A10,'درآمد ناشی از تغییر قیمت اوراق '!$A$9:$Q$25,17,0),0)</f>
        <v>0</v>
      </c>
      <c r="P10" s="264"/>
      <c r="Q10" s="264">
        <f>IFERROR(VLOOKUP(A10,'درآمد ناشی از فروش '!$A$9:$Q$41,17,0),0)</f>
        <v>-70749336993</v>
      </c>
      <c r="R10" s="264"/>
      <c r="S10" s="264">
        <f>M10+O10+Q10</f>
        <v>-70749336993</v>
      </c>
      <c r="T10" s="265"/>
      <c r="U10" s="266">
        <f>S10/'جمع درآمدها'!$J$5</f>
        <v>0.71306855902335953</v>
      </c>
      <c r="W10" s="242">
        <v>-397295750116</v>
      </c>
      <c r="X10" s="242" t="s">
        <v>98</v>
      </c>
      <c r="Y10" s="238"/>
      <c r="Z10" s="287"/>
      <c r="AC10" s="256"/>
      <c r="AF10" s="263"/>
    </row>
    <row r="11" spans="1:32" s="236" customFormat="1" ht="51" customHeight="1">
      <c r="A11" s="247" t="s">
        <v>104</v>
      </c>
      <c r="B11" s="247"/>
      <c r="C11" s="264">
        <f>IFERROR(VLOOKUP(A11,'درآمد سود سهام '!$A$9:$S$20,13,0),0)</f>
        <v>0</v>
      </c>
      <c r="D11" s="264"/>
      <c r="E11" s="264">
        <f>IFERROR(VLOOKUP(A11,'درآمد ناشی از تغییر قیمت اوراق '!$A$9:$Q$25,9,0),0)</f>
        <v>0</v>
      </c>
      <c r="F11" s="264"/>
      <c r="G11" s="264">
        <f>IFERROR(VLOOKUP(A11,'درآمد ناشی از فروش '!$A$9:$Q$41,9,0),0)</f>
        <v>0</v>
      </c>
      <c r="H11" s="264"/>
      <c r="I11" s="264">
        <f>C11+E11+G11</f>
        <v>0</v>
      </c>
      <c r="J11" s="265"/>
      <c r="K11" s="266">
        <f t="shared" ref="K11:K44" si="0">I11/W$10</f>
        <v>0</v>
      </c>
      <c r="L11" s="265"/>
      <c r="M11" s="264">
        <f>IFERROR(VLOOKUP(A11,'درآمد سود سهام '!$A$9:$S$20,19,0),0)</f>
        <v>0</v>
      </c>
      <c r="N11" s="264"/>
      <c r="O11" s="264">
        <f>IFERROR(VLOOKUP(A11,'درآمد ناشی از تغییر قیمت اوراق '!$A$9:$Q$25,17,0),0)</f>
        <v>0</v>
      </c>
      <c r="P11" s="264"/>
      <c r="Q11" s="264">
        <f>IFERROR(VLOOKUP(A11,'درآمد ناشی از فروش '!$A$9:$Q$41,17,0),0)</f>
        <v>591143451</v>
      </c>
      <c r="R11" s="264"/>
      <c r="S11" s="264">
        <f t="shared" ref="S11:S35" si="1">M11+O11+Q11</f>
        <v>591143451</v>
      </c>
      <c r="T11" s="265"/>
      <c r="U11" s="266">
        <f>S11/'جمع درآمدها'!$J$5</f>
        <v>-5.9580177948857956E-3</v>
      </c>
      <c r="W11" s="242">
        <v>-99218141226</v>
      </c>
      <c r="X11" s="242" t="s">
        <v>99</v>
      </c>
      <c r="Y11" s="238"/>
      <c r="Z11" s="287"/>
      <c r="AC11" s="256"/>
      <c r="AF11" s="263"/>
    </row>
    <row r="12" spans="1:32" s="236" customFormat="1" ht="51" customHeight="1">
      <c r="A12" s="247" t="s">
        <v>87</v>
      </c>
      <c r="B12" s="247"/>
      <c r="C12" s="264">
        <f>IFERROR(VLOOKUP(A12,'درآمد سود سهام '!$A$9:$S$20,13,0),0)</f>
        <v>0</v>
      </c>
      <c r="D12" s="264"/>
      <c r="E12" s="264">
        <f>IFERROR(VLOOKUP(A12,'درآمد ناشی از تغییر قیمت اوراق '!$A$9:$Q$25,9,0),0)</f>
        <v>0</v>
      </c>
      <c r="F12" s="264"/>
      <c r="G12" s="264">
        <f>IFERROR(VLOOKUP(A12,'درآمد ناشی از فروش '!$A$9:$Q$41,9,0),0)</f>
        <v>0</v>
      </c>
      <c r="H12" s="264"/>
      <c r="I12" s="264">
        <f t="shared" ref="I12:I41" si="2">C12+E12+G12</f>
        <v>0</v>
      </c>
      <c r="J12" s="265"/>
      <c r="K12" s="266">
        <f t="shared" si="0"/>
        <v>0</v>
      </c>
      <c r="L12" s="265"/>
      <c r="M12" s="264">
        <f>IFERROR(VLOOKUP(A12,'درآمد سود سهام '!$A$9:$S$20,19,0),0)</f>
        <v>0</v>
      </c>
      <c r="N12" s="264"/>
      <c r="O12" s="264">
        <f>IFERROR(VLOOKUP(A12,'درآمد ناشی از تغییر قیمت اوراق '!$A$9:$Q$25,17,0),0)</f>
        <v>0</v>
      </c>
      <c r="P12" s="264"/>
      <c r="Q12" s="264">
        <f>IFERROR(VLOOKUP(A12,'درآمد ناشی از فروش '!$A$9:$Q$41,17,0),0)</f>
        <v>6455908856</v>
      </c>
      <c r="R12" s="264"/>
      <c r="S12" s="264">
        <f t="shared" si="1"/>
        <v>6455908856</v>
      </c>
      <c r="T12" s="265"/>
      <c r="U12" s="266">
        <f>S12/'جمع درآمدها'!$J$5</f>
        <v>-6.5067827075037332E-2</v>
      </c>
      <c r="W12" s="237"/>
      <c r="X12" s="237"/>
      <c r="Y12" s="238"/>
      <c r="Z12" s="287"/>
      <c r="AC12" s="256"/>
      <c r="AF12" s="263"/>
    </row>
    <row r="13" spans="1:32" s="236" customFormat="1" ht="51" customHeight="1">
      <c r="A13" s="247" t="s">
        <v>106</v>
      </c>
      <c r="B13" s="247"/>
      <c r="C13" s="264">
        <f>IFERROR(VLOOKUP(A13,'درآمد سود سهام '!$A$9:$S$20,13,0),0)</f>
        <v>0</v>
      </c>
      <c r="D13" s="264"/>
      <c r="E13" s="264">
        <f>IFERROR(VLOOKUP(A13,'درآمد ناشی از تغییر قیمت اوراق '!$A$9:$Q$25,9,0),0)</f>
        <v>0</v>
      </c>
      <c r="F13" s="264"/>
      <c r="G13" s="264">
        <f>IFERROR(VLOOKUP(A13,'درآمد ناشی از فروش '!$A$9:$Q$41,9,0),0)</f>
        <v>0</v>
      </c>
      <c r="H13" s="264"/>
      <c r="I13" s="264">
        <f t="shared" si="2"/>
        <v>0</v>
      </c>
      <c r="J13" s="265"/>
      <c r="K13" s="266">
        <f t="shared" si="0"/>
        <v>0</v>
      </c>
      <c r="L13" s="265"/>
      <c r="M13" s="264">
        <f>IFERROR(VLOOKUP(A13,'درآمد سود سهام '!$A$9:$S$20,19,0),0)</f>
        <v>2930200000</v>
      </c>
      <c r="N13" s="264"/>
      <c r="O13" s="264">
        <f>IFERROR(VLOOKUP(A13,'درآمد ناشی از تغییر قیمت اوراق '!$A$9:$Q$25,17,0),0)</f>
        <v>0</v>
      </c>
      <c r="P13" s="264"/>
      <c r="Q13" s="264">
        <f>IFERROR(VLOOKUP(A13,'درآمد ناشی از فروش '!$A$9:$Q$41,17,0),0)</f>
        <v>2637293879</v>
      </c>
      <c r="R13" s="264"/>
      <c r="S13" s="264">
        <f t="shared" si="1"/>
        <v>5567493879</v>
      </c>
      <c r="T13" s="265"/>
      <c r="U13" s="266">
        <f>S13/'جمع درآمدها'!$J$5</f>
        <v>-5.6113668430033486E-2</v>
      </c>
      <c r="W13" s="237"/>
      <c r="X13" s="279"/>
      <c r="Y13" s="238"/>
      <c r="Z13" s="287"/>
      <c r="AC13" s="256"/>
      <c r="AF13" s="263"/>
    </row>
    <row r="14" spans="1:32" s="236" customFormat="1" ht="51" customHeight="1">
      <c r="A14" s="247" t="s">
        <v>63</v>
      </c>
      <c r="B14" s="247"/>
      <c r="C14" s="264">
        <f>IFERROR(VLOOKUP(A14,'درآمد سود سهام '!$A$9:$S$20,13,0),0)</f>
        <v>0</v>
      </c>
      <c r="D14" s="264"/>
      <c r="E14" s="264">
        <f>IFERROR(VLOOKUP(A14,'درآمد ناشی از تغییر قیمت اوراق '!$A$9:$Q$25,9,0),0)</f>
        <v>-77214039765</v>
      </c>
      <c r="F14" s="264"/>
      <c r="G14" s="264">
        <f>IFERROR(VLOOKUP(A14,'درآمد ناشی از فروش '!$A$9:$Q$41,9,0),0)</f>
        <v>-2242364819</v>
      </c>
      <c r="H14" s="264"/>
      <c r="I14" s="264">
        <f t="shared" si="2"/>
        <v>-79456404584</v>
      </c>
      <c r="J14" s="265"/>
      <c r="K14" s="266">
        <f t="shared" si="0"/>
        <v>0.19999308968394652</v>
      </c>
      <c r="L14" s="265"/>
      <c r="M14" s="264">
        <f>IFERROR(VLOOKUP(A14,'درآمد سود سهام '!$A$9:$S$20,19,0),0)</f>
        <v>73872000000</v>
      </c>
      <c r="N14" s="264"/>
      <c r="O14" s="264">
        <f>IFERROR(VLOOKUP(A14,'درآمد ناشی از تغییر قیمت اوراق '!$A$9:$Q$25,17,0),0)</f>
        <v>-52492045804</v>
      </c>
      <c r="P14" s="264"/>
      <c r="Q14" s="264">
        <f>IFERROR(VLOOKUP(A14,'درآمد ناشی از فروش '!$A$9:$Q$41,17,0),0)</f>
        <v>810334560</v>
      </c>
      <c r="R14" s="264"/>
      <c r="S14" s="264">
        <f t="shared" si="1"/>
        <v>22190288756</v>
      </c>
      <c r="T14" s="265"/>
      <c r="U14" s="266">
        <f>S14/'جمع درآمدها'!$J$5</f>
        <v>-0.22365152664425303</v>
      </c>
      <c r="W14" s="237"/>
      <c r="X14" s="279"/>
      <c r="Y14" s="238"/>
      <c r="Z14" s="287"/>
      <c r="AC14" s="256"/>
      <c r="AF14" s="263"/>
    </row>
    <row r="15" spans="1:32" s="236" customFormat="1" ht="51" customHeight="1">
      <c r="A15" s="247" t="s">
        <v>111</v>
      </c>
      <c r="B15" s="247"/>
      <c r="C15" s="264">
        <f>IFERROR(VLOOKUP(A15,'درآمد سود سهام '!$A$9:$S$20,13,0),0)</f>
        <v>0</v>
      </c>
      <c r="D15" s="264"/>
      <c r="E15" s="264">
        <f>IFERROR(VLOOKUP(A15,'درآمد ناشی از تغییر قیمت اوراق '!$A$9:$Q$25,9,0),0)</f>
        <v>-42587090100</v>
      </c>
      <c r="F15" s="264"/>
      <c r="G15" s="264">
        <f>IFERROR(VLOOKUP(A15,'درآمد ناشی از فروش '!$A$9:$Q$41,9,0),0)</f>
        <v>0</v>
      </c>
      <c r="H15" s="264"/>
      <c r="I15" s="264">
        <f t="shared" si="2"/>
        <v>-42587090100</v>
      </c>
      <c r="J15" s="265"/>
      <c r="K15" s="266">
        <f t="shared" si="0"/>
        <v>0.10719241292554899</v>
      </c>
      <c r="L15" s="265"/>
      <c r="M15" s="264">
        <f>IFERROR(VLOOKUP(A15,'درآمد سود سهام '!$A$9:$S$20,19,0),0)</f>
        <v>0</v>
      </c>
      <c r="N15" s="264"/>
      <c r="O15" s="264">
        <f>IFERROR(VLOOKUP(A15,'درآمد ناشی از تغییر قیمت اوراق '!$A$9:$Q$25,17,0),0)</f>
        <v>25497067750</v>
      </c>
      <c r="P15" s="264"/>
      <c r="Q15" s="264">
        <f>IFERROR(VLOOKUP(A15,'درآمد ناشی از فروش '!$A$9:$Q$41,17,0),0)</f>
        <v>19178453206</v>
      </c>
      <c r="R15" s="264"/>
      <c r="S15" s="264">
        <f t="shared" si="1"/>
        <v>44675520956</v>
      </c>
      <c r="T15" s="265"/>
      <c r="U15" s="266">
        <f>S15/'جمع درآمدها'!$J$5</f>
        <v>-0.45027572986111164</v>
      </c>
      <c r="W15" s="237"/>
      <c r="X15" s="279"/>
      <c r="Y15" s="238"/>
      <c r="Z15" s="287"/>
      <c r="AC15" s="256"/>
      <c r="AF15" s="263"/>
    </row>
    <row r="16" spans="1:32" s="236" customFormat="1" ht="51" customHeight="1">
      <c r="A16" s="247" t="s">
        <v>105</v>
      </c>
      <c r="B16" s="247"/>
      <c r="C16" s="264">
        <f>IFERROR(VLOOKUP(A16,'درآمد سود سهام '!$A$9:$S$20,13,0),0)</f>
        <v>0</v>
      </c>
      <c r="D16" s="264"/>
      <c r="E16" s="264">
        <f>IFERROR(VLOOKUP(A16,'درآمد ناشی از تغییر قیمت اوراق '!$A$9:$Q$25,9,0),0)</f>
        <v>-35236822709</v>
      </c>
      <c r="F16" s="264"/>
      <c r="G16" s="264">
        <f>IFERROR(VLOOKUP(A16,'درآمد ناشی از فروش '!$A$9:$Q$41,9,0),0)</f>
        <v>0</v>
      </c>
      <c r="H16" s="264"/>
      <c r="I16" s="264">
        <f t="shared" si="2"/>
        <v>-35236822709</v>
      </c>
      <c r="J16" s="265"/>
      <c r="K16" s="266">
        <f t="shared" si="0"/>
        <v>8.869166785376327E-2</v>
      </c>
      <c r="L16" s="265"/>
      <c r="M16" s="264">
        <f>IFERROR(VLOOKUP(A16,'درآمد سود سهام '!$A$9:$S$20,19,0),0)</f>
        <v>0</v>
      </c>
      <c r="N16" s="264"/>
      <c r="O16" s="264">
        <f>IFERROR(VLOOKUP(A16,'درآمد ناشی از تغییر قیمت اوراق '!$A$9:$Q$25,17,0),0)</f>
        <v>-75708833795</v>
      </c>
      <c r="P16" s="264"/>
      <c r="Q16" s="264">
        <f>IFERROR(VLOOKUP(A16,'درآمد ناشی از فروش '!$A$9:$Q$41,17,0),0)</f>
        <v>255544350</v>
      </c>
      <c r="R16" s="264"/>
      <c r="S16" s="264">
        <f t="shared" si="1"/>
        <v>-75453289445</v>
      </c>
      <c r="T16" s="265"/>
      <c r="U16" s="266">
        <f>S16/'جمع درآمدها'!$J$5</f>
        <v>0.76047876439381989</v>
      </c>
      <c r="W16" s="237"/>
      <c r="X16" s="280"/>
      <c r="Y16" s="238"/>
      <c r="Z16" s="287"/>
      <c r="AC16" s="256"/>
      <c r="AF16" s="263"/>
    </row>
    <row r="17" spans="1:32" s="236" customFormat="1" ht="51" customHeight="1">
      <c r="A17" s="247" t="s">
        <v>71</v>
      </c>
      <c r="B17" s="247"/>
      <c r="C17" s="264">
        <f>IFERROR(VLOOKUP(A17,'درآمد سود سهام '!$A$9:$S$20,13,0),0)</f>
        <v>0</v>
      </c>
      <c r="D17" s="264"/>
      <c r="E17" s="264">
        <f>IFERROR(VLOOKUP(A17,'درآمد ناشی از تغییر قیمت اوراق '!$A$9:$Q$25,9,0),0)</f>
        <v>0</v>
      </c>
      <c r="F17" s="264"/>
      <c r="G17" s="264">
        <f>IFERROR(VLOOKUP(A17,'درآمد ناشی از فروش '!$A$9:$Q$41,9,0),0)</f>
        <v>0</v>
      </c>
      <c r="H17" s="264"/>
      <c r="I17" s="264">
        <f t="shared" si="2"/>
        <v>0</v>
      </c>
      <c r="J17" s="265"/>
      <c r="K17" s="266">
        <f t="shared" si="0"/>
        <v>0</v>
      </c>
      <c r="L17" s="265"/>
      <c r="M17" s="264">
        <f>IFERROR(VLOOKUP(A17,'درآمد سود سهام '!$A$9:$S$20,19,0),0)</f>
        <v>0</v>
      </c>
      <c r="N17" s="264"/>
      <c r="O17" s="264">
        <f>IFERROR(VLOOKUP(A17,'درآمد ناشی از تغییر قیمت اوراق '!$A$9:$Q$25,17,0),0)</f>
        <v>0</v>
      </c>
      <c r="P17" s="264"/>
      <c r="Q17" s="264">
        <f>IFERROR(VLOOKUP(A17,'درآمد ناشی از فروش '!$A$9:$Q$41,17,0),0)</f>
        <v>33492577017</v>
      </c>
      <c r="R17" s="264"/>
      <c r="S17" s="264">
        <f t="shared" si="1"/>
        <v>33492577017</v>
      </c>
      <c r="T17" s="265"/>
      <c r="U17" s="266">
        <f>S17/'جمع درآمدها'!$J$5</f>
        <v>-0.33756505214817822</v>
      </c>
      <c r="W17" s="237"/>
      <c r="X17" s="280"/>
      <c r="Y17" s="238"/>
      <c r="Z17" s="287"/>
      <c r="AC17" s="256"/>
      <c r="AF17" s="263"/>
    </row>
    <row r="18" spans="1:32" s="236" customFormat="1" ht="51" customHeight="1">
      <c r="A18" s="247" t="s">
        <v>88</v>
      </c>
      <c r="B18" s="247"/>
      <c r="C18" s="264">
        <f>IFERROR(VLOOKUP(A18,'درآمد سود سهام '!$A$9:$S$20,13,0),0)</f>
        <v>0</v>
      </c>
      <c r="D18" s="264"/>
      <c r="E18" s="264">
        <f>IFERROR(VLOOKUP(A18,'درآمد ناشی از تغییر قیمت اوراق '!$A$9:$Q$25,9,0),0)</f>
        <v>-32283828266</v>
      </c>
      <c r="F18" s="264"/>
      <c r="G18" s="264">
        <f>IFERROR(VLOOKUP(A18,'درآمد ناشی از فروش '!$A$9:$Q$41,9,0),0)</f>
        <v>1500485205</v>
      </c>
      <c r="H18" s="264"/>
      <c r="I18" s="264">
        <f t="shared" si="2"/>
        <v>-30783343061</v>
      </c>
      <c r="J18" s="265"/>
      <c r="K18" s="266">
        <f t="shared" si="0"/>
        <v>7.7482185631263523E-2</v>
      </c>
      <c r="L18" s="265"/>
      <c r="M18" s="264">
        <f>IFERROR(VLOOKUP(A18,'درآمد سود سهام '!$A$9:$S$20,19,0),0)</f>
        <v>0</v>
      </c>
      <c r="N18" s="264"/>
      <c r="O18" s="264">
        <f>IFERROR(VLOOKUP(A18,'درآمد ناشی از تغییر قیمت اوراق '!$A$9:$Q$25,17,0),0)</f>
        <v>70290195656</v>
      </c>
      <c r="P18" s="264"/>
      <c r="Q18" s="264">
        <f>IFERROR(VLOOKUP(A18,'درآمد ناشی از فروش '!$A$9:$Q$41,17,0),0)</f>
        <v>9149744996</v>
      </c>
      <c r="R18" s="264"/>
      <c r="S18" s="264">
        <f t="shared" si="1"/>
        <v>79439940652</v>
      </c>
      <c r="T18" s="265"/>
      <c r="U18" s="266">
        <f>S18/'جمع درآمدها'!$J$5</f>
        <v>-0.8006594325431976</v>
      </c>
      <c r="W18" s="237"/>
      <c r="X18" s="280"/>
      <c r="Y18" s="238"/>
      <c r="Z18" s="287"/>
      <c r="AC18" s="256"/>
      <c r="AF18" s="263"/>
    </row>
    <row r="19" spans="1:32" s="236" customFormat="1" ht="51" customHeight="1">
      <c r="A19" s="247" t="s">
        <v>86</v>
      </c>
      <c r="B19" s="247"/>
      <c r="C19" s="264">
        <f>IFERROR(VLOOKUP(A19,'درآمد سود سهام '!$A$9:$S$20,13,0),0)</f>
        <v>28955569865</v>
      </c>
      <c r="D19" s="264"/>
      <c r="E19" s="264">
        <f>IFERROR(VLOOKUP(A19,'درآمد ناشی از تغییر قیمت اوراق '!$A$9:$Q$25,9,0),0)</f>
        <v>-55547514000</v>
      </c>
      <c r="F19" s="264"/>
      <c r="G19" s="264">
        <f>IFERROR(VLOOKUP(A19,'درآمد ناشی از فروش '!$A$9:$Q$41,9,0),0)</f>
        <v>0</v>
      </c>
      <c r="H19" s="264"/>
      <c r="I19" s="264">
        <f t="shared" si="2"/>
        <v>-26591944135</v>
      </c>
      <c r="J19" s="265"/>
      <c r="K19" s="266">
        <f t="shared" si="0"/>
        <v>6.6932364937797209E-2</v>
      </c>
      <c r="L19" s="265"/>
      <c r="M19" s="264">
        <f>IFERROR(VLOOKUP(A19,'درآمد سود سهام '!$A$9:$S$20,19,0),0)</f>
        <v>28955569865</v>
      </c>
      <c r="N19" s="264"/>
      <c r="O19" s="264">
        <f>IFERROR(VLOOKUP(A19,'درآمد ناشی از تغییر قیمت اوراق '!$A$9:$Q$25,17,0),0)</f>
        <v>-75825172566</v>
      </c>
      <c r="P19" s="264"/>
      <c r="Q19" s="264">
        <f>IFERROR(VLOOKUP(A19,'درآمد ناشی از فروش '!$A$9:$Q$41,17,0),0)</f>
        <v>2084783777</v>
      </c>
      <c r="R19" s="264"/>
      <c r="S19" s="264">
        <f t="shared" si="1"/>
        <v>-44784818924</v>
      </c>
      <c r="T19" s="265"/>
      <c r="U19" s="266">
        <f>S19/'جمع درآمدها'!$J$5</f>
        <v>0.45137732243933826</v>
      </c>
      <c r="W19" s="237"/>
      <c r="X19" s="280"/>
      <c r="Y19" s="238"/>
      <c r="Z19" s="287"/>
      <c r="AC19" s="256"/>
      <c r="AF19" s="263"/>
    </row>
    <row r="20" spans="1:32" s="236" customFormat="1" ht="51" customHeight="1">
      <c r="A20" s="247" t="s">
        <v>123</v>
      </c>
      <c r="B20" s="247"/>
      <c r="C20" s="264">
        <f>IFERROR(VLOOKUP(A20,'درآمد سود سهام '!$A$9:$S$20,13,0),0)</f>
        <v>0</v>
      </c>
      <c r="D20" s="264"/>
      <c r="E20" s="264">
        <f>IFERROR(VLOOKUP(A20,'درآمد ناشی از تغییر قیمت اوراق '!$A$9:$Q$25,9,0),0)</f>
        <v>0</v>
      </c>
      <c r="F20" s="264"/>
      <c r="G20" s="264">
        <f>IFERROR(VLOOKUP(A20,'درآمد ناشی از فروش '!$A$9:$Q$41,9,0),0)</f>
        <v>0</v>
      </c>
      <c r="H20" s="264"/>
      <c r="I20" s="264">
        <f t="shared" si="2"/>
        <v>0</v>
      </c>
      <c r="J20" s="265"/>
      <c r="K20" s="266">
        <f t="shared" si="0"/>
        <v>0</v>
      </c>
      <c r="L20" s="265"/>
      <c r="M20" s="264">
        <f>IFERROR(VLOOKUP(A20,'درآمد سود سهام '!$A$9:$S$20,19,0),0)</f>
        <v>0</v>
      </c>
      <c r="N20" s="264"/>
      <c r="O20" s="264">
        <f>IFERROR(VLOOKUP(A20,'درآمد ناشی از تغییر قیمت اوراق '!$A$9:$Q$25,17,0),0)</f>
        <v>0</v>
      </c>
      <c r="P20" s="264"/>
      <c r="Q20" s="264">
        <f>IFERROR(VLOOKUP(A20,'درآمد ناشی از فروش '!$A$9:$Q$41,17,0),0)</f>
        <v>63331086</v>
      </c>
      <c r="R20" s="264"/>
      <c r="S20" s="264">
        <f t="shared" si="1"/>
        <v>63331086</v>
      </c>
      <c r="T20" s="265"/>
      <c r="U20" s="266">
        <f>S20/'جمع درآمدها'!$J$5</f>
        <v>-6.3830147609542358E-4</v>
      </c>
      <c r="W20" s="237"/>
      <c r="X20" s="280"/>
      <c r="Y20" s="238"/>
      <c r="Z20" s="287"/>
      <c r="AC20" s="256"/>
    </row>
    <row r="21" spans="1:32" s="236" customFormat="1" ht="51" customHeight="1">
      <c r="A21" s="247" t="s">
        <v>103</v>
      </c>
      <c r="B21" s="247"/>
      <c r="C21" s="264">
        <f>IFERROR(VLOOKUP(A21,'درآمد سود سهام '!$A$9:$S$20,13,0),0)</f>
        <v>0</v>
      </c>
      <c r="D21" s="264"/>
      <c r="E21" s="264">
        <f>IFERROR(VLOOKUP(A21,'درآمد ناشی از تغییر قیمت اوراق '!$A$9:$Q$25,9,0),0)</f>
        <v>0</v>
      </c>
      <c r="F21" s="264"/>
      <c r="G21" s="264">
        <f>IFERROR(VLOOKUP(A21,'درآمد ناشی از فروش '!$A$9:$Q$41,9,0),0)</f>
        <v>0</v>
      </c>
      <c r="H21" s="264"/>
      <c r="I21" s="264">
        <f t="shared" si="2"/>
        <v>0</v>
      </c>
      <c r="J21" s="265"/>
      <c r="K21" s="266">
        <f t="shared" si="0"/>
        <v>0</v>
      </c>
      <c r="L21" s="265"/>
      <c r="M21" s="264">
        <f>IFERROR(VLOOKUP(A21,'درآمد سود سهام '!$A$9:$S$20,19,0),0)</f>
        <v>0</v>
      </c>
      <c r="N21" s="264"/>
      <c r="O21" s="264">
        <f>IFERROR(VLOOKUP(A21,'درآمد ناشی از تغییر قیمت اوراق '!$A$9:$Q$25,17,0),0)</f>
        <v>0</v>
      </c>
      <c r="P21" s="264"/>
      <c r="Q21" s="264">
        <f>IFERROR(VLOOKUP(A21,'درآمد ناشی از فروش '!$A$9:$Q$41,17,0),0)</f>
        <v>12689793659</v>
      </c>
      <c r="R21" s="264"/>
      <c r="S21" s="264">
        <f t="shared" si="1"/>
        <v>12689793659</v>
      </c>
      <c r="T21" s="265"/>
      <c r="U21" s="266">
        <f>S21/'جمع درآمدها'!$J$5</f>
        <v>-0.12789791768115338</v>
      </c>
      <c r="W21" s="237"/>
      <c r="X21" s="280"/>
      <c r="Y21" s="238"/>
      <c r="Z21" s="287"/>
      <c r="AC21" s="256"/>
    </row>
    <row r="22" spans="1:32" s="236" customFormat="1" ht="51" customHeight="1">
      <c r="A22" s="247" t="s">
        <v>64</v>
      </c>
      <c r="B22" s="247"/>
      <c r="C22" s="264">
        <f>IFERROR(VLOOKUP(A22,'درآمد سود سهام '!$A$9:$S$20,13,0),0)</f>
        <v>0</v>
      </c>
      <c r="D22" s="264"/>
      <c r="E22" s="264">
        <f>IFERROR(VLOOKUP(A22,'درآمد ناشی از تغییر قیمت اوراق '!$A$9:$Q$25,9,0),0)</f>
        <v>-90498311999</v>
      </c>
      <c r="F22" s="264"/>
      <c r="G22" s="264">
        <f>IFERROR(VLOOKUP(A22,'درآمد ناشی از فروش '!$A$9:$Q$41,9,0),0)</f>
        <v>-456268940</v>
      </c>
      <c r="H22" s="264"/>
      <c r="I22" s="264">
        <f t="shared" si="2"/>
        <v>-90954580939</v>
      </c>
      <c r="J22" s="265"/>
      <c r="K22" s="266">
        <f t="shared" si="0"/>
        <v>0.22893419049270886</v>
      </c>
      <c r="L22" s="265"/>
      <c r="M22" s="264">
        <f>IFERROR(VLOOKUP(A22,'درآمد سود سهام '!$A$9:$S$20,19,0),0)</f>
        <v>40000000000</v>
      </c>
      <c r="N22" s="264"/>
      <c r="O22" s="264">
        <f>IFERROR(VLOOKUP(A22,'درآمد ناشی از تغییر قیمت اوراق '!$A$9:$Q$25,17,0),0)</f>
        <v>-110776932034</v>
      </c>
      <c r="P22" s="264"/>
      <c r="Q22" s="264">
        <f>IFERROR(VLOOKUP(A22,'درآمد ناشی از فروش '!$A$9:$Q$41,17,0),0)</f>
        <v>9504112545</v>
      </c>
      <c r="R22" s="264">
        <v>9504112545</v>
      </c>
      <c r="S22" s="264">
        <f t="shared" si="1"/>
        <v>-61272819489</v>
      </c>
      <c r="T22" s="265"/>
      <c r="U22" s="266">
        <f>S22/'جمع درآمدها'!$J$5</f>
        <v>0.61755661547248908</v>
      </c>
      <c r="W22" s="237"/>
      <c r="X22" s="280"/>
      <c r="Y22" s="238"/>
      <c r="Z22" s="287"/>
      <c r="AC22" s="256"/>
    </row>
    <row r="23" spans="1:32" s="236" customFormat="1" ht="51" customHeight="1">
      <c r="A23" s="247" t="s">
        <v>78</v>
      </c>
      <c r="B23" s="247"/>
      <c r="C23" s="264">
        <f>IFERROR(VLOOKUP(A23,'درآمد سود سهام '!$A$9:$S$20,13,0),0)</f>
        <v>0</v>
      </c>
      <c r="D23" s="264"/>
      <c r="E23" s="264">
        <f>IFERROR(VLOOKUP(A23,'درآمد ناشی از تغییر قیمت اوراق '!$A$9:$Q$25,9,0),0)</f>
        <v>0</v>
      </c>
      <c r="F23" s="264"/>
      <c r="G23" s="264">
        <f>IFERROR(VLOOKUP(A23,'درآمد ناشی از فروش '!$A$9:$Q$41,9,0),0)</f>
        <v>0</v>
      </c>
      <c r="H23" s="264"/>
      <c r="I23" s="264">
        <f t="shared" si="2"/>
        <v>0</v>
      </c>
      <c r="J23" s="265"/>
      <c r="K23" s="266">
        <f t="shared" si="0"/>
        <v>0</v>
      </c>
      <c r="L23" s="265"/>
      <c r="M23" s="264">
        <f>IFERROR(VLOOKUP(A23,'درآمد سود سهام '!$A$9:$S$20,19,0),0)</f>
        <v>0</v>
      </c>
      <c r="N23" s="264"/>
      <c r="O23" s="264">
        <f>IFERROR(VLOOKUP(A23,'درآمد ناشی از تغییر قیمت اوراق '!$A$9:$Q$25,17,0),0)</f>
        <v>0</v>
      </c>
      <c r="P23" s="264"/>
      <c r="Q23" s="264">
        <f>IFERROR(VLOOKUP(A23,'درآمد ناشی از فروش '!$A$9:$Q$41,17,0),0)</f>
        <v>38797772140</v>
      </c>
      <c r="R23" s="264"/>
      <c r="S23" s="264">
        <f t="shared" si="1"/>
        <v>38797772140</v>
      </c>
      <c r="T23" s="265"/>
      <c r="U23" s="266">
        <f>S23/'جمع درآمدها'!$J$5</f>
        <v>-0.39103506335223592</v>
      </c>
      <c r="W23" s="237"/>
      <c r="X23" s="280"/>
      <c r="Y23" s="238"/>
      <c r="Z23" s="287"/>
      <c r="AC23" s="256"/>
    </row>
    <row r="24" spans="1:32" s="236" customFormat="1" ht="51" customHeight="1">
      <c r="A24" s="247" t="s">
        <v>116</v>
      </c>
      <c r="B24" s="247"/>
      <c r="C24" s="264">
        <f>IFERROR(VLOOKUP(A24,'درآمد سود سهام '!$A$9:$S$20,13,0),0)</f>
        <v>0</v>
      </c>
      <c r="D24" s="264"/>
      <c r="E24" s="264">
        <f>IFERROR(VLOOKUP(A24,'درآمد ناشی از تغییر قیمت اوراق '!$A$9:$Q$25,9,0),0)</f>
        <v>0</v>
      </c>
      <c r="F24" s="264"/>
      <c r="G24" s="264">
        <f>IFERROR(VLOOKUP(A24,'درآمد ناشی از فروش '!$A$9:$Q$41,9,0),0)</f>
        <v>0</v>
      </c>
      <c r="H24" s="264"/>
      <c r="I24" s="264">
        <f>C24+E24+G24</f>
        <v>0</v>
      </c>
      <c r="J24" s="265"/>
      <c r="K24" s="266">
        <f t="shared" si="0"/>
        <v>0</v>
      </c>
      <c r="L24" s="265"/>
      <c r="M24" s="264">
        <f>IFERROR(VLOOKUP(A24,'درآمد سود سهام '!$A$9:$S$20,19,0),0)</f>
        <v>3852503383</v>
      </c>
      <c r="N24" s="264"/>
      <c r="O24" s="264">
        <f>IFERROR(VLOOKUP(A24,'درآمد ناشی از تغییر قیمت اوراق '!$A$9:$Q$25,17,0),0)</f>
        <v>0</v>
      </c>
      <c r="P24" s="264"/>
      <c r="Q24" s="264">
        <f>IFERROR(VLOOKUP(A24,'درآمد ناشی از فروش '!$A$9:$Q$41,17,0),0)</f>
        <v>12060288006</v>
      </c>
      <c r="R24" s="264"/>
      <c r="S24" s="264">
        <f t="shared" si="1"/>
        <v>15912791389</v>
      </c>
      <c r="T24" s="265"/>
      <c r="U24" s="266">
        <f>S24/'جمع درآمدها'!$J$5</f>
        <v>-0.16038187364096751</v>
      </c>
      <c r="W24" s="237"/>
      <c r="X24" s="280"/>
      <c r="Y24" s="238"/>
      <c r="Z24" s="287"/>
      <c r="AC24" s="256"/>
    </row>
    <row r="25" spans="1:32" s="236" customFormat="1" ht="51" customHeight="1">
      <c r="A25" s="247" t="s">
        <v>121</v>
      </c>
      <c r="B25" s="247"/>
      <c r="C25" s="264">
        <f>IFERROR(VLOOKUP(A25,'درآمد سود سهام '!$A$9:$S$20,13,0),0)</f>
        <v>4500000000</v>
      </c>
      <c r="D25" s="264"/>
      <c r="E25" s="264">
        <f>IFERROR(VLOOKUP(A25,'درآمد ناشی از تغییر قیمت اوراق '!$A$9:$Q$25,9,0),0)</f>
        <v>-15890191580</v>
      </c>
      <c r="F25" s="264"/>
      <c r="G25" s="264">
        <f>IFERROR(VLOOKUP(A25,'درآمد ناشی از فروش '!$A$9:$Q$41,9,0),0)</f>
        <v>-1532388359</v>
      </c>
      <c r="H25" s="264"/>
      <c r="I25" s="264">
        <f t="shared" si="2"/>
        <v>-12922579939</v>
      </c>
      <c r="J25" s="265"/>
      <c r="K25" s="266">
        <f t="shared" si="0"/>
        <v>3.2526348281417414E-2</v>
      </c>
      <c r="L25" s="265"/>
      <c r="M25" s="264">
        <f>IFERROR(VLOOKUP(A25,'درآمد سود سهام '!$A$9:$S$20,19,0),0)</f>
        <v>4500000000</v>
      </c>
      <c r="N25" s="264"/>
      <c r="O25" s="264">
        <f>IFERROR(VLOOKUP(A25,'درآمد ناشی از تغییر قیمت اوراق '!$A$9:$Q$25,17,0),0)</f>
        <v>-23236656430</v>
      </c>
      <c r="P25" s="264"/>
      <c r="Q25" s="264">
        <f>IFERROR(VLOOKUP(A25,'درآمد ناشی از فروش '!$A$9:$Q$41,17,0),0)</f>
        <v>-1838175538</v>
      </c>
      <c r="R25" s="264">
        <v>-1838175538</v>
      </c>
      <c r="S25" s="264">
        <f t="shared" si="1"/>
        <v>-20574831968</v>
      </c>
      <c r="T25" s="265"/>
      <c r="U25" s="266">
        <f>S25/'جمع درآمدها'!$J$5</f>
        <v>0.20736965754210671</v>
      </c>
      <c r="W25" s="237"/>
      <c r="X25" s="280"/>
      <c r="Y25" s="238"/>
      <c r="Z25" s="287"/>
      <c r="AC25" s="256"/>
    </row>
    <row r="26" spans="1:32" s="236" customFormat="1" ht="51" customHeight="1">
      <c r="A26" s="247" t="s">
        <v>122</v>
      </c>
      <c r="B26" s="247"/>
      <c r="C26" s="264">
        <f>IFERROR(VLOOKUP(A26,'درآمد سود سهام '!$A$9:$S$20,13,0),0)</f>
        <v>0</v>
      </c>
      <c r="D26" s="264"/>
      <c r="E26" s="264">
        <f>IFERROR(VLOOKUP(A26,'درآمد ناشی از تغییر قیمت اوراق '!$A$9:$Q$25,9,0),0)</f>
        <v>0</v>
      </c>
      <c r="F26" s="264"/>
      <c r="G26" s="264">
        <f>IFERROR(VLOOKUP(A26,'درآمد ناشی از فروش '!$A$9:$Q$41,9,0),0)</f>
        <v>0</v>
      </c>
      <c r="H26" s="264"/>
      <c r="I26" s="264">
        <f t="shared" si="2"/>
        <v>0</v>
      </c>
      <c r="J26" s="265"/>
      <c r="K26" s="266">
        <f t="shared" si="0"/>
        <v>0</v>
      </c>
      <c r="L26" s="265"/>
      <c r="M26" s="264">
        <f>IFERROR(VLOOKUP(A26,'درآمد سود سهام '!$A$9:$S$20,19,0),0)</f>
        <v>0</v>
      </c>
      <c r="N26" s="264"/>
      <c r="O26" s="264">
        <f>IFERROR(VLOOKUP(A26,'درآمد ناشی از تغییر قیمت اوراق '!$A$9:$Q$25,17,0),0)</f>
        <v>0</v>
      </c>
      <c r="P26" s="264"/>
      <c r="Q26" s="264">
        <f>IFERROR(VLOOKUP(A26,'درآمد ناشی از فروش '!$A$9:$Q$41,17,0),0)</f>
        <v>-5496692147</v>
      </c>
      <c r="R26" s="264"/>
      <c r="S26" s="264">
        <f t="shared" si="1"/>
        <v>-5496692147</v>
      </c>
      <c r="T26" s="265"/>
      <c r="U26" s="266">
        <f>S26/'جمع درآمدها'!$J$5</f>
        <v>5.5400071792108901E-2</v>
      </c>
      <c r="W26" s="237"/>
      <c r="X26" s="280"/>
      <c r="Y26" s="238"/>
      <c r="Z26" s="287"/>
      <c r="AC26" s="256"/>
    </row>
    <row r="27" spans="1:32" s="236" customFormat="1" ht="51" customHeight="1">
      <c r="A27" s="247" t="s">
        <v>115</v>
      </c>
      <c r="B27" s="247"/>
      <c r="C27" s="264">
        <f>IFERROR(VLOOKUP(A27,'درآمد سود سهام '!$A$9:$S$20,13,0),0)</f>
        <v>0</v>
      </c>
      <c r="D27" s="264"/>
      <c r="E27" s="264">
        <f>IFERROR(VLOOKUP(A27,'درآمد ناشی از تغییر قیمت اوراق '!$A$9:$Q$25,9,0),0)</f>
        <v>0</v>
      </c>
      <c r="F27" s="264"/>
      <c r="G27" s="264">
        <f>IFERROR(VLOOKUP(A27,'درآمد ناشی از فروش '!$A$9:$Q$41,9,0),0)</f>
        <v>0</v>
      </c>
      <c r="H27" s="264"/>
      <c r="I27" s="264">
        <f t="shared" si="2"/>
        <v>0</v>
      </c>
      <c r="J27" s="265"/>
      <c r="K27" s="266">
        <f t="shared" si="0"/>
        <v>0</v>
      </c>
      <c r="L27" s="265"/>
      <c r="M27" s="264">
        <f>IFERROR(VLOOKUP(A27,'درآمد سود سهام '!$A$9:$S$20,19,0),0)</f>
        <v>72000000</v>
      </c>
      <c r="N27" s="264"/>
      <c r="O27" s="264">
        <f>IFERROR(VLOOKUP(A27,'درآمد ناشی از تغییر قیمت اوراق '!$A$9:$Q$25,17,0),0)</f>
        <v>0</v>
      </c>
      <c r="P27" s="264"/>
      <c r="Q27" s="264">
        <f>IFERROR(VLOOKUP(A27,'درآمد ناشی از فروش '!$A$9:$Q$41,17,0),0)</f>
        <v>-287876787</v>
      </c>
      <c r="R27" s="264"/>
      <c r="S27" s="264">
        <f t="shared" si="1"/>
        <v>-215876787</v>
      </c>
      <c r="T27" s="265"/>
      <c r="U27" s="266">
        <f>S27/'جمع درآمدها'!$J$5</f>
        <v>2.1757793920798604E-3</v>
      </c>
      <c r="W27" s="237"/>
      <c r="X27" s="280"/>
      <c r="Y27" s="238"/>
      <c r="Z27" s="287"/>
      <c r="AC27" s="256"/>
    </row>
    <row r="28" spans="1:32" s="236" customFormat="1" ht="51" customHeight="1">
      <c r="A28" s="247" t="s">
        <v>75</v>
      </c>
      <c r="B28" s="247"/>
      <c r="C28" s="264">
        <f>IFERROR(VLOOKUP(A28,'درآمد سود سهام '!$A$9:$S$20,13,0),0)</f>
        <v>0</v>
      </c>
      <c r="D28" s="264"/>
      <c r="E28" s="264">
        <f>IFERROR(VLOOKUP(A28,'درآمد ناشی از تغییر قیمت اوراق '!$A$9:$Q$25,9,0),0)</f>
        <v>0</v>
      </c>
      <c r="F28" s="264"/>
      <c r="G28" s="264">
        <f>IFERROR(VLOOKUP(A28,'درآمد ناشی از فروش '!$A$9:$Q$41,9,0),0)</f>
        <v>628778216</v>
      </c>
      <c r="H28" s="264"/>
      <c r="I28" s="264">
        <f t="shared" si="2"/>
        <v>628778216</v>
      </c>
      <c r="J28" s="265"/>
      <c r="K28" s="266">
        <f t="shared" si="0"/>
        <v>-1.5826452103160256E-3</v>
      </c>
      <c r="L28" s="265"/>
      <c r="M28" s="264">
        <f>IFERROR(VLOOKUP(A28,'درآمد سود سهام '!$A$9:$S$20,19,0),0)</f>
        <v>0</v>
      </c>
      <c r="N28" s="264"/>
      <c r="O28" s="264">
        <f>IFERROR(VLOOKUP(A28,'درآمد ناشی از تغییر قیمت اوراق '!$A$9:$Q$25,17,0),0)</f>
        <v>0</v>
      </c>
      <c r="P28" s="264"/>
      <c r="Q28" s="264">
        <f>IFERROR(VLOOKUP(A28,'درآمد ناشی از فروش '!$A$9:$Q$41,17,0),0)</f>
        <v>42694297718</v>
      </c>
      <c r="R28" s="264"/>
      <c r="S28" s="264">
        <f t="shared" si="1"/>
        <v>42694297718</v>
      </c>
      <c r="T28" s="265"/>
      <c r="U28" s="266">
        <f>S28/'جمع درآمدها'!$J$5</f>
        <v>-0.43030737313200146</v>
      </c>
      <c r="W28" s="237"/>
      <c r="X28" s="280"/>
      <c r="Y28" s="238"/>
      <c r="Z28" s="287"/>
      <c r="AC28" s="256"/>
    </row>
    <row r="29" spans="1:32" s="238" customFormat="1" ht="51" customHeight="1">
      <c r="A29" s="247" t="s">
        <v>65</v>
      </c>
      <c r="B29" s="247"/>
      <c r="C29" s="264">
        <f>IFERROR(VLOOKUP(A29,'درآمد سود سهام '!$A$9:$S$20,13,0),0)</f>
        <v>0</v>
      </c>
      <c r="D29" s="264"/>
      <c r="E29" s="264">
        <f>IFERROR(VLOOKUP(A29,'درآمد ناشی از تغییر قیمت اوراق '!$A$9:$Q$25,9,0),0)</f>
        <v>-26787308319</v>
      </c>
      <c r="F29" s="264"/>
      <c r="G29" s="264">
        <f>IFERROR(VLOOKUP(A29,'درآمد ناشی از فروش '!$A$9:$Q$41,9,0),0)</f>
        <v>-368149545</v>
      </c>
      <c r="H29" s="264"/>
      <c r="I29" s="264">
        <f t="shared" si="2"/>
        <v>-27155457864</v>
      </c>
      <c r="J29" s="267"/>
      <c r="K29" s="266">
        <f t="shared" si="0"/>
        <v>6.8350738350640081E-2</v>
      </c>
      <c r="L29" s="267"/>
      <c r="M29" s="264">
        <f>IFERROR(VLOOKUP(A29,'درآمد سود سهام '!$A$9:$S$20,19,0),0)</f>
        <v>8227927364</v>
      </c>
      <c r="N29" s="267"/>
      <c r="O29" s="264">
        <f>IFERROR(VLOOKUP(A29,'درآمد ناشی از تغییر قیمت اوراق '!$A$9:$Q$25,17,0),0)</f>
        <v>-14243771740</v>
      </c>
      <c r="P29" s="264"/>
      <c r="Q29" s="264">
        <f>IFERROR(VLOOKUP(A29,'درآمد ناشی از فروش '!$A$9:$Q$41,17,0),0)</f>
        <v>-955004040</v>
      </c>
      <c r="R29" s="267"/>
      <c r="S29" s="264">
        <f t="shared" si="1"/>
        <v>-6970848416</v>
      </c>
      <c r="T29" s="267"/>
      <c r="U29" s="266">
        <f>S29/'جمع درآمدها'!$J$5</f>
        <v>7.0257800941077267E-2</v>
      </c>
      <c r="V29" s="236"/>
      <c r="X29" s="280"/>
      <c r="Z29" s="287"/>
      <c r="AA29" s="241"/>
      <c r="AC29" s="256"/>
      <c r="AE29" s="236"/>
    </row>
    <row r="30" spans="1:32" s="238" customFormat="1" ht="51" customHeight="1">
      <c r="A30" s="247" t="s">
        <v>74</v>
      </c>
      <c r="B30" s="247"/>
      <c r="C30" s="264">
        <f>IFERROR(VLOOKUP(A30,'درآمد سود سهام '!$A$9:$S$20,13,0),0)</f>
        <v>0</v>
      </c>
      <c r="D30" s="264"/>
      <c r="E30" s="264">
        <f>IFERROR(VLOOKUP(A30,'درآمد ناشی از تغییر قیمت اوراق '!$A$9:$Q$25,9,0),0)</f>
        <v>3597771693</v>
      </c>
      <c r="F30" s="264"/>
      <c r="G30" s="264">
        <f>IFERROR(VLOOKUP(A30,'درآمد ناشی از فروش '!$A$9:$Q$41,9,0),0)</f>
        <v>-515662481</v>
      </c>
      <c r="H30" s="264"/>
      <c r="I30" s="264">
        <f t="shared" si="2"/>
        <v>3082109212</v>
      </c>
      <c r="J30" s="265"/>
      <c r="K30" s="266">
        <f t="shared" si="0"/>
        <v>-7.7577200639576552E-3</v>
      </c>
      <c r="L30" s="265"/>
      <c r="M30" s="264">
        <f>IFERROR(VLOOKUP(A30,'درآمد سود سهام '!$A$9:$S$20,19,0),0)</f>
        <v>9805093997</v>
      </c>
      <c r="N30" s="267"/>
      <c r="O30" s="264">
        <f>IFERROR(VLOOKUP(A30,'درآمد ناشی از تغییر قیمت اوراق '!$A$9:$Q$25,17,0),0)</f>
        <v>1132789024</v>
      </c>
      <c r="P30" s="264"/>
      <c r="Q30" s="264">
        <f>IFERROR(VLOOKUP(A30,'درآمد ناشی از فروش '!$A$9:$Q$41,17,0),0)</f>
        <v>1502258649</v>
      </c>
      <c r="R30" s="268"/>
      <c r="S30" s="264">
        <f t="shared" si="1"/>
        <v>12440141670</v>
      </c>
      <c r="T30" s="265"/>
      <c r="U30" s="266">
        <f>S30/'جمع درآمدها'!$J$5</f>
        <v>-0.1253817247156821</v>
      </c>
      <c r="V30" s="236"/>
      <c r="X30" s="280"/>
      <c r="Z30" s="287"/>
      <c r="AA30" s="241"/>
      <c r="AC30" s="256"/>
      <c r="AE30" s="236"/>
    </row>
    <row r="31" spans="1:32" s="240" customFormat="1" ht="51" customHeight="1">
      <c r="A31" s="247" t="s">
        <v>89</v>
      </c>
      <c r="B31" s="247"/>
      <c r="C31" s="264">
        <f>IFERROR(VLOOKUP(A31,'درآمد سود سهام '!$A$9:$S$20,13,0),0)</f>
        <v>0</v>
      </c>
      <c r="D31" s="264"/>
      <c r="E31" s="264">
        <f>IFERROR(VLOOKUP(A31,'درآمد ناشی از تغییر قیمت اوراق '!$A$9:$Q$25,9,0),0)</f>
        <v>-62730658532</v>
      </c>
      <c r="F31" s="264"/>
      <c r="G31" s="264">
        <f>IFERROR(VLOOKUP(A31,'درآمد ناشی از فروش '!$A$9:$Q$41,9,0),0)</f>
        <v>0</v>
      </c>
      <c r="H31" s="264"/>
      <c r="I31" s="264">
        <f t="shared" si="2"/>
        <v>-62730658532</v>
      </c>
      <c r="J31" s="268"/>
      <c r="K31" s="266">
        <f t="shared" si="0"/>
        <v>0.15789410914585492</v>
      </c>
      <c r="L31" s="268"/>
      <c r="M31" s="264">
        <f>IFERROR(VLOOKUP(A31,'درآمد سود سهام '!$A$9:$S$20,19,0),0)</f>
        <v>0</v>
      </c>
      <c r="N31" s="268"/>
      <c r="O31" s="264">
        <f>IFERROR(VLOOKUP(A31,'درآمد ناشی از تغییر قیمت اوراق '!$A$9:$Q$25,17,0),0)</f>
        <v>-62730658532</v>
      </c>
      <c r="P31" s="264"/>
      <c r="Q31" s="264">
        <f>IFERROR(VLOOKUP(A31,'درآمد ناشی از فروش '!$A$9:$Q$41,17,0),0)</f>
        <v>-4045509294</v>
      </c>
      <c r="R31" s="268"/>
      <c r="S31" s="264">
        <f t="shared" si="1"/>
        <v>-66776167826</v>
      </c>
      <c r="T31" s="268"/>
      <c r="U31" s="266">
        <f>S31/'جمع درآمدها'!$J$5</f>
        <v>0.67302377368566735</v>
      </c>
      <c r="X31" s="280"/>
      <c r="Y31" s="238"/>
      <c r="Z31" s="287"/>
      <c r="AC31" s="257"/>
      <c r="AE31" s="236"/>
    </row>
    <row r="32" spans="1:32" s="239" customFormat="1" ht="42.75">
      <c r="A32" s="247" t="s">
        <v>101</v>
      </c>
      <c r="B32" s="247"/>
      <c r="C32" s="264">
        <f>IFERROR(VLOOKUP(A32,'درآمد سود سهام '!$A$9:$S$20,13,0),0)</f>
        <v>0</v>
      </c>
      <c r="D32" s="264"/>
      <c r="E32" s="264">
        <f>IFERROR(VLOOKUP(A32,'درآمد ناشی از تغییر قیمت اوراق '!$A$9:$Q$25,9,0),0)</f>
        <v>-12882888000</v>
      </c>
      <c r="F32" s="264"/>
      <c r="G32" s="264">
        <f>IFERROR(VLOOKUP(A32,'درآمد ناشی از فروش '!$A$9:$Q$41,9,0),0)</f>
        <v>0</v>
      </c>
      <c r="H32" s="264"/>
      <c r="I32" s="264">
        <f t="shared" si="2"/>
        <v>-12882888000</v>
      </c>
      <c r="J32" s="269"/>
      <c r="K32" s="266">
        <f t="shared" si="0"/>
        <v>3.2426443011883549E-2</v>
      </c>
      <c r="L32" s="269"/>
      <c r="M32" s="264">
        <f>IFERROR(VLOOKUP(A32,'درآمد سود سهام '!$A$9:$S$20,19,0),0)</f>
        <v>376135593</v>
      </c>
      <c r="N32" s="269"/>
      <c r="O32" s="264">
        <f>IFERROR(VLOOKUP(A32,'درآمد ناشی از تغییر قیمت اوراق '!$A$9:$Q$25,17,0),0)</f>
        <v>-25473832427</v>
      </c>
      <c r="P32" s="264"/>
      <c r="Q32" s="264">
        <f>IFERROR(VLOOKUP(A32,'درآمد ناشی از فروش '!$A$9:$Q$41,17,0),0)</f>
        <v>-478296554</v>
      </c>
      <c r="R32" s="269"/>
      <c r="S32" s="264">
        <f t="shared" si="1"/>
        <v>-25575993388</v>
      </c>
      <c r="T32" s="269"/>
      <c r="U32" s="266">
        <f>S32/'جمع درآمدها'!$J$5</f>
        <v>0.25777537325298977</v>
      </c>
      <c r="X32" s="280"/>
      <c r="Y32" s="238"/>
      <c r="Z32" s="287"/>
      <c r="AC32" s="258"/>
      <c r="AE32" s="236"/>
    </row>
    <row r="33" spans="1:31" s="239" customFormat="1" ht="42.75">
      <c r="A33" s="247" t="s">
        <v>107</v>
      </c>
      <c r="B33" s="247"/>
      <c r="C33" s="264">
        <f>IFERROR(VLOOKUP(A33,'درآمد سود سهام '!$A$9:$S$20,13,0),0)</f>
        <v>0</v>
      </c>
      <c r="D33" s="264"/>
      <c r="E33" s="264">
        <f>IFERROR(VLOOKUP(A33,'درآمد ناشی از تغییر قیمت اوراق '!$A$9:$Q$25,9,0),0)</f>
        <v>0</v>
      </c>
      <c r="F33" s="264"/>
      <c r="G33" s="264">
        <f>IFERROR(VLOOKUP(A33,'درآمد ناشی از فروش '!$A$9:$Q$41,9,0),0)</f>
        <v>0</v>
      </c>
      <c r="H33" s="264"/>
      <c r="I33" s="264">
        <f t="shared" si="2"/>
        <v>0</v>
      </c>
      <c r="J33" s="269"/>
      <c r="K33" s="266">
        <f t="shared" si="0"/>
        <v>0</v>
      </c>
      <c r="L33" s="269"/>
      <c r="M33" s="264">
        <f>IFERROR(VLOOKUP(A33,'درآمد سود سهام '!$A$9:$S$20,19,0),0)</f>
        <v>0</v>
      </c>
      <c r="N33" s="269"/>
      <c r="O33" s="264">
        <f>IFERROR(VLOOKUP(A33,'درآمد ناشی از تغییر قیمت اوراق '!$A$9:$Q$25,17,0),0)</f>
        <v>0</v>
      </c>
      <c r="P33" s="264"/>
      <c r="Q33" s="264">
        <f>IFERROR(VLOOKUP(A33,'درآمد ناشی از فروش '!$A$9:$Q$41,17,0),0)</f>
        <v>1210265617</v>
      </c>
      <c r="R33" s="269"/>
      <c r="S33" s="264">
        <f t="shared" si="1"/>
        <v>1210265617</v>
      </c>
      <c r="T33" s="269"/>
      <c r="U33" s="266">
        <f>S33/'جمع درآمدها'!$J$5</f>
        <v>-1.2198027518407603E-2</v>
      </c>
      <c r="X33" s="280"/>
      <c r="Y33" s="238"/>
      <c r="Z33" s="287"/>
      <c r="AC33" s="258"/>
      <c r="AE33" s="236"/>
    </row>
    <row r="34" spans="1:31" s="239" customFormat="1" ht="42.75">
      <c r="A34" s="247" t="s">
        <v>108</v>
      </c>
      <c r="B34" s="247"/>
      <c r="C34" s="264">
        <f>IFERROR(VLOOKUP(A34,'درآمد سود سهام '!$A$9:$S$20,13,0),0)</f>
        <v>0</v>
      </c>
      <c r="D34" s="264"/>
      <c r="E34" s="264">
        <f>IFERROR(VLOOKUP(A34,'درآمد ناشی از تغییر قیمت اوراق '!$A$9:$Q$25,9,0),0)</f>
        <v>0</v>
      </c>
      <c r="F34" s="264"/>
      <c r="G34" s="264">
        <f>IFERROR(VLOOKUP(A34,'درآمد ناشی از فروش '!$A$9:$Q$41,9,0),0)</f>
        <v>0</v>
      </c>
      <c r="H34" s="264"/>
      <c r="I34" s="264">
        <f t="shared" si="2"/>
        <v>0</v>
      </c>
      <c r="J34" s="269"/>
      <c r="K34" s="266">
        <f t="shared" si="0"/>
        <v>0</v>
      </c>
      <c r="L34" s="269"/>
      <c r="M34" s="264">
        <f>IFERROR(VLOOKUP(A34,'درآمد سود سهام '!$A$9:$S$20,19,0),0)</f>
        <v>0</v>
      </c>
      <c r="N34" s="269"/>
      <c r="O34" s="264">
        <f>IFERROR(VLOOKUP(A34,'درآمد ناشی از تغییر قیمت اوراق '!$A$9:$Q$25,17,0),0)</f>
        <v>0</v>
      </c>
      <c r="P34" s="264"/>
      <c r="Q34" s="264">
        <f>IFERROR(VLOOKUP(A34,'درآمد ناشی از فروش '!$A$9:$Q$41,17,0),0)</f>
        <v>576122406</v>
      </c>
      <c r="R34" s="269"/>
      <c r="S34" s="264">
        <f t="shared" si="1"/>
        <v>576122406</v>
      </c>
      <c r="T34" s="269"/>
      <c r="U34" s="266">
        <f>S34/'جمع درآمدها'!$J$5</f>
        <v>-5.8066236565317529E-3</v>
      </c>
      <c r="X34" s="280"/>
      <c r="Y34" s="238"/>
      <c r="Z34" s="287"/>
      <c r="AC34" s="258"/>
      <c r="AE34" s="236"/>
    </row>
    <row r="35" spans="1:31" s="239" customFormat="1" ht="42.75">
      <c r="A35" s="247" t="s">
        <v>102</v>
      </c>
      <c r="B35" s="247"/>
      <c r="C35" s="264">
        <f>IFERROR(VLOOKUP(A35,'درآمد سود سهام '!$A$9:$S$20,13,0),0)</f>
        <v>0</v>
      </c>
      <c r="D35" s="264"/>
      <c r="E35" s="264">
        <f>IFERROR(VLOOKUP(A35,'درآمد ناشی از تغییر قیمت اوراق '!$A$9:$Q$25,9,0),0)</f>
        <v>1162360100</v>
      </c>
      <c r="F35" s="264"/>
      <c r="G35" s="264">
        <f>IFERROR(VLOOKUP(A35,'درآمد ناشی از فروش '!$A$9:$Q$41,9,0),0)</f>
        <v>2578022</v>
      </c>
      <c r="H35" s="264"/>
      <c r="I35" s="264">
        <f t="shared" si="2"/>
        <v>1164938122</v>
      </c>
      <c r="J35" s="269"/>
      <c r="K35" s="266">
        <f t="shared" si="0"/>
        <v>-2.9321685964671619E-3</v>
      </c>
      <c r="L35" s="269"/>
      <c r="M35" s="264">
        <f>IFERROR(VLOOKUP(A35,'درآمد سود سهام '!$A$9:$S$20,19,0),0)</f>
        <v>0</v>
      </c>
      <c r="N35" s="269"/>
      <c r="O35" s="264">
        <f>IFERROR(VLOOKUP(A35,'درآمد ناشی از تغییر قیمت اوراق '!$A$9:$Q$25,17,0),0)</f>
        <v>2541097521</v>
      </c>
      <c r="P35" s="264"/>
      <c r="Q35" s="264">
        <f>IFERROR(VLOOKUP(A35,'درآمد ناشی از فروش '!$A$9:$Q$41,17,0),0)</f>
        <v>2578022</v>
      </c>
      <c r="R35" s="269"/>
      <c r="S35" s="264">
        <f t="shared" si="1"/>
        <v>2543675543</v>
      </c>
      <c r="T35" s="269"/>
      <c r="U35" s="266">
        <f>S35/'جمع درآمدها'!$J$5</f>
        <v>-2.5637202144373903E-2</v>
      </c>
      <c r="X35" s="280"/>
      <c r="Y35" s="238"/>
      <c r="Z35" s="287"/>
      <c r="AC35" s="258"/>
      <c r="AE35" s="236"/>
    </row>
    <row r="36" spans="1:31" s="239" customFormat="1" ht="42.75">
      <c r="A36" s="247" t="s">
        <v>110</v>
      </c>
      <c r="B36" s="247"/>
      <c r="C36" s="264">
        <f>IFERROR(VLOOKUP(A36,'درآمد سود سهام '!$A$9:$S$20,13,0),0)</f>
        <v>0</v>
      </c>
      <c r="D36" s="264"/>
      <c r="E36" s="264">
        <f>IFERROR(VLOOKUP(A36,'درآمد ناشی از تغییر قیمت اوراق '!$A$9:$Q$25,9,0),0)</f>
        <v>0</v>
      </c>
      <c r="F36" s="264"/>
      <c r="G36" s="264">
        <f>IFERROR(VLOOKUP(A36,'درآمد ناشی از فروش '!$A$9:$Q$41,9,0),0)</f>
        <v>0</v>
      </c>
      <c r="H36" s="264"/>
      <c r="I36" s="264">
        <f t="shared" si="2"/>
        <v>0</v>
      </c>
      <c r="J36" s="269"/>
      <c r="K36" s="266">
        <f t="shared" si="0"/>
        <v>0</v>
      </c>
      <c r="L36" s="269"/>
      <c r="M36" s="264">
        <f>IFERROR(VLOOKUP(A36,'درآمد سود سهام '!$A$9:$S$20,19,0),0)</f>
        <v>0</v>
      </c>
      <c r="N36" s="269"/>
      <c r="O36" s="264">
        <f>IFERROR(VLOOKUP(A36,'درآمد ناشی از تغییر قیمت اوراق '!$A$9:$Q$25,17,0),0)</f>
        <v>0</v>
      </c>
      <c r="P36" s="264"/>
      <c r="Q36" s="264">
        <f>IFERROR(VLOOKUP(A36,'درآمد ناشی از فروش '!$A$9:$Q$41,17,0),0)</f>
        <v>9123049457</v>
      </c>
      <c r="R36" s="269"/>
      <c r="S36" s="264">
        <f t="shared" ref="S36:S44" si="3">M36+O36+Q36</f>
        <v>9123049457</v>
      </c>
      <c r="T36" s="269"/>
      <c r="U36" s="266">
        <f>S36/'جمع درآمدها'!$J$5</f>
        <v>-9.1949409092631898E-2</v>
      </c>
      <c r="X36" s="280"/>
      <c r="Y36" s="238"/>
      <c r="Z36" s="287"/>
      <c r="AC36" s="258"/>
      <c r="AE36" s="236"/>
    </row>
    <row r="37" spans="1:31" s="239" customFormat="1" ht="42.75">
      <c r="A37" s="247" t="s">
        <v>109</v>
      </c>
      <c r="B37" s="247"/>
      <c r="C37" s="264">
        <f>IFERROR(VLOOKUP(A37,'درآمد سود سهام '!$A$9:$S$20,13,0),0)</f>
        <v>0</v>
      </c>
      <c r="D37" s="264"/>
      <c r="E37" s="264">
        <f>IFERROR(VLOOKUP(A37,'درآمد ناشی از تغییر قیمت اوراق '!$A$9:$Q$25,9,0),0)</f>
        <v>-200327626</v>
      </c>
      <c r="F37" s="264"/>
      <c r="G37" s="264">
        <f>IFERROR(VLOOKUP(A37,'درآمد ناشی از فروش '!$A$9:$Q$41,9,0),0)</f>
        <v>0</v>
      </c>
      <c r="H37" s="264"/>
      <c r="I37" s="264">
        <f t="shared" si="2"/>
        <v>-200327626</v>
      </c>
      <c r="J37" s="269"/>
      <c r="K37" s="266">
        <f t="shared" si="0"/>
        <v>5.0422796101269531E-4</v>
      </c>
      <c r="L37" s="269"/>
      <c r="M37" s="264">
        <f>IFERROR(VLOOKUP(A37,'درآمد سود سهام '!$A$9:$S$20,19,0),0)</f>
        <v>776865902</v>
      </c>
      <c r="N37" s="269"/>
      <c r="O37" s="264">
        <f>IFERROR(VLOOKUP(A37,'درآمد ناشی از تغییر قیمت اوراق '!$A$9:$Q$25,17,0),0)</f>
        <v>-1470283182</v>
      </c>
      <c r="P37" s="264"/>
      <c r="Q37" s="264">
        <f>IFERROR(VLOOKUP(A37,'درآمد ناشی از فروش '!$A$9:$Q$41,17,0),0)</f>
        <v>1435909862</v>
      </c>
      <c r="R37" s="269"/>
      <c r="S37" s="264">
        <f t="shared" si="3"/>
        <v>742492582</v>
      </c>
      <c r="T37" s="269"/>
      <c r="U37" s="266">
        <f>S37/'جمع درآمدها'!$J$5</f>
        <v>-7.4834357187638046E-3</v>
      </c>
      <c r="X37" s="280"/>
      <c r="Y37" s="238"/>
      <c r="Z37" s="287"/>
      <c r="AC37" s="258"/>
      <c r="AE37" s="236"/>
    </row>
    <row r="38" spans="1:31" s="239" customFormat="1" ht="42.75">
      <c r="A38" s="247" t="s">
        <v>114</v>
      </c>
      <c r="B38" s="247"/>
      <c r="C38" s="264">
        <f>IFERROR(VLOOKUP(A38,'درآمد سود سهام '!$A$9:$S$20,13,0),0)</f>
        <v>0</v>
      </c>
      <c r="D38" s="264"/>
      <c r="E38" s="264">
        <f>IFERROR(VLOOKUP(A38,'درآمد ناشی از تغییر قیمت اوراق '!$A$9:$Q$25,9,0),0)</f>
        <v>14466859274</v>
      </c>
      <c r="F38" s="264"/>
      <c r="G38" s="264">
        <f>IFERROR(VLOOKUP(A38,'درآمد ناشی از فروش '!$A$9:$Q$41,9,0),0)</f>
        <v>15459956769</v>
      </c>
      <c r="H38" s="264"/>
      <c r="I38" s="264">
        <f t="shared" si="2"/>
        <v>29926816043</v>
      </c>
      <c r="J38" s="269"/>
      <c r="K38" s="266">
        <f>I38/W$10</f>
        <v>-7.5326292904623698E-2</v>
      </c>
      <c r="L38" s="269"/>
      <c r="M38" s="264">
        <f>IFERROR(VLOOKUP(A38,'درآمد سود سهام '!$A$9:$S$20,19,0),0)</f>
        <v>0</v>
      </c>
      <c r="N38" s="269"/>
      <c r="O38" s="264">
        <f>IFERROR(VLOOKUP(A38,'درآمد ناشی از تغییر قیمت اوراق '!$A$9:$Q$25,17,0),0)</f>
        <v>-62793745287</v>
      </c>
      <c r="P38" s="264"/>
      <c r="Q38" s="264">
        <f>IFERROR(VLOOKUP(A38,'درآمد ناشی از فروش '!$A$9:$Q$41,17,0),0)</f>
        <v>15459956769</v>
      </c>
      <c r="R38" s="269">
        <v>15459956769</v>
      </c>
      <c r="S38" s="264">
        <f t="shared" si="3"/>
        <v>-47333788518</v>
      </c>
      <c r="T38" s="269"/>
      <c r="U38" s="266">
        <f>S38/'جمع درآمدها'!$J$5</f>
        <v>0.47706788227550706</v>
      </c>
      <c r="X38" s="280"/>
      <c r="Y38" s="238"/>
      <c r="Z38" s="287"/>
      <c r="AC38" s="258"/>
      <c r="AE38" s="236"/>
    </row>
    <row r="39" spans="1:31" s="239" customFormat="1" ht="42.75">
      <c r="A39" s="247" t="s">
        <v>113</v>
      </c>
      <c r="B39" s="247"/>
      <c r="C39" s="264">
        <f>IFERROR(VLOOKUP(A39,'درآمد سود سهام '!$A$9:$S$20,13,0),0)</f>
        <v>0</v>
      </c>
      <c r="D39" s="264"/>
      <c r="E39" s="264">
        <f>IFERROR(VLOOKUP(A39,'درآمد ناشی از تغییر قیمت اوراق '!$A$9:$Q$25,9,0),0)</f>
        <v>0</v>
      </c>
      <c r="F39" s="264"/>
      <c r="G39" s="264">
        <f>IFERROR(VLOOKUP(A39,'درآمد ناشی از فروش '!$A$9:$Q$41,9,0),0)</f>
        <v>-15924335069</v>
      </c>
      <c r="H39" s="264"/>
      <c r="I39" s="264">
        <f>C39+E39+G39</f>
        <v>-15924335069</v>
      </c>
      <c r="J39" s="269"/>
      <c r="K39" s="266">
        <f>I39/W$10</f>
        <v>4.0081815786729431E-2</v>
      </c>
      <c r="L39" s="269"/>
      <c r="M39" s="264">
        <f>IFERROR(VLOOKUP(A39,'درآمد سود سهام '!$A$9:$S$20,19,0),0)</f>
        <v>0</v>
      </c>
      <c r="N39" s="269"/>
      <c r="O39" s="264">
        <f>IFERROR(VLOOKUP(A39,'درآمد ناشی از تغییر قیمت اوراق '!$A$9:$Q$25,17,0),0)</f>
        <v>0</v>
      </c>
      <c r="P39" s="264"/>
      <c r="Q39" s="264">
        <f>IFERROR(VLOOKUP(A39,'درآمد ناشی از فروش '!$A$9:$Q$41,17,0),0)</f>
        <v>-16479079919</v>
      </c>
      <c r="R39" s="269"/>
      <c r="S39" s="264">
        <f t="shared" si="3"/>
        <v>-16479079919</v>
      </c>
      <c r="T39" s="269"/>
      <c r="U39" s="266">
        <f>S39/'جمع درآمدها'!$J$5</f>
        <v>0.16608938360842498</v>
      </c>
      <c r="X39" s="280"/>
      <c r="Y39" s="238"/>
      <c r="Z39" s="287"/>
      <c r="AC39" s="258"/>
      <c r="AE39" s="236"/>
    </row>
    <row r="40" spans="1:31" s="239" customFormat="1" ht="42.75">
      <c r="A40" s="247" t="s">
        <v>133</v>
      </c>
      <c r="B40" s="247"/>
      <c r="C40" s="264">
        <f>IFERROR(VLOOKUP(A40,'درآمد سود سهام '!$A$9:$S$20,13,0),0)</f>
        <v>0</v>
      </c>
      <c r="D40" s="264"/>
      <c r="E40" s="264">
        <f>IFERROR(VLOOKUP(A40,'درآمد ناشی از تغییر قیمت اوراق '!$A$9:$Q$25,9,0),0)</f>
        <v>-11011183249</v>
      </c>
      <c r="F40" s="264"/>
      <c r="G40" s="264">
        <f>IFERROR(VLOOKUP(A40,'درآمد ناشی از فروش '!$A$9:$Q$41,9,0),0)</f>
        <v>0</v>
      </c>
      <c r="H40" s="264"/>
      <c r="I40" s="264">
        <f t="shared" si="2"/>
        <v>-11011183249</v>
      </c>
      <c r="J40" s="269"/>
      <c r="K40" s="266">
        <f t="shared" si="0"/>
        <v>2.7715331074608832E-2</v>
      </c>
      <c r="L40" s="269"/>
      <c r="M40" s="264">
        <f>IFERROR(VLOOKUP(A40,'درآمد سود سهام '!$A$9:$S$20,19,0),0)</f>
        <v>0</v>
      </c>
      <c r="N40" s="269"/>
      <c r="O40" s="264">
        <f>IFERROR(VLOOKUP(A40,'درآمد ناشی از تغییر قیمت اوراق '!$A$9:$Q$25,17,0),0)</f>
        <v>-11715690548</v>
      </c>
      <c r="P40" s="264"/>
      <c r="Q40" s="264">
        <f>IFERROR(VLOOKUP(A40,'درآمد ناشی از فروش '!$A$9:$Q$41,17,0),0)</f>
        <v>0</v>
      </c>
      <c r="R40" s="269"/>
      <c r="S40" s="264">
        <f t="shared" si="3"/>
        <v>-11715690548</v>
      </c>
      <c r="T40" s="269"/>
      <c r="U40" s="266">
        <f>S40/'جمع درآمدها'!$J$5</f>
        <v>0.1180801253000083</v>
      </c>
      <c r="X40" s="280"/>
      <c r="Y40" s="238"/>
      <c r="Z40" s="287"/>
      <c r="AC40" s="258"/>
      <c r="AE40" s="236"/>
    </row>
    <row r="41" spans="1:31" s="239" customFormat="1" ht="42.75">
      <c r="A41" s="247" t="s">
        <v>142</v>
      </c>
      <c r="B41" s="247"/>
      <c r="C41" s="264">
        <f>IFERROR(VLOOKUP(A41,'درآمد سود سهام '!$A$9:$S$20,13,0),0)</f>
        <v>0</v>
      </c>
      <c r="D41" s="264"/>
      <c r="E41" s="264">
        <f>IFERROR(VLOOKUP(A41,'درآمد ناشی از تغییر قیمت اوراق '!$A$9:$Q$25,9,0),0)</f>
        <v>0</v>
      </c>
      <c r="F41" s="264"/>
      <c r="G41" s="264">
        <f>IFERROR(VLOOKUP(A41,'درآمد ناشی از فروش '!$A$9:$Q$41,9,0),0)</f>
        <v>0</v>
      </c>
      <c r="H41" s="264"/>
      <c r="I41" s="264">
        <f t="shared" si="2"/>
        <v>0</v>
      </c>
      <c r="J41" s="269"/>
      <c r="K41" s="266">
        <f t="shared" si="0"/>
        <v>0</v>
      </c>
      <c r="L41" s="269"/>
      <c r="M41" s="264">
        <f>IFERROR(VLOOKUP(A41,'درآمد سود سهام '!$A$9:$S$20,19,0),0)</f>
        <v>0</v>
      </c>
      <c r="N41" s="269"/>
      <c r="O41" s="264">
        <f>IFERROR(VLOOKUP(A41,'درآمد ناشی از تغییر قیمت اوراق '!$A$9:$Q$25,17,0),0)</f>
        <v>0</v>
      </c>
      <c r="P41" s="264"/>
      <c r="Q41" s="264">
        <f>IFERROR(VLOOKUP(A41,'درآمد ناشی از فروش '!$A$9:$Q$41,17,0),0)</f>
        <v>-823662608</v>
      </c>
      <c r="R41" s="269"/>
      <c r="S41" s="264">
        <f t="shared" si="3"/>
        <v>-823662608</v>
      </c>
      <c r="T41" s="269"/>
      <c r="U41" s="266">
        <f>S41/'جمع درآمدها'!$J$5</f>
        <v>8.3015323389686747E-3</v>
      </c>
      <c r="X41" s="280"/>
      <c r="Y41" s="238"/>
      <c r="Z41" s="287"/>
      <c r="AC41" s="258"/>
      <c r="AE41" s="236"/>
    </row>
    <row r="42" spans="1:31" s="239" customFormat="1" ht="42.75">
      <c r="A42" s="247" t="s">
        <v>141</v>
      </c>
      <c r="B42" s="247"/>
      <c r="C42" s="264">
        <f>IFERROR(VLOOKUP(A42,'درآمد سود سهام '!$A$9:$S$20,13,0),0)</f>
        <v>0</v>
      </c>
      <c r="D42" s="264"/>
      <c r="E42" s="264">
        <f>IFERROR(VLOOKUP(A42,'درآمد ناشی از تغییر قیمت اوراق '!$A$9:$Q$25,9,0),0)</f>
        <v>0</v>
      </c>
      <c r="F42" s="264"/>
      <c r="G42" s="264">
        <f>IFERROR(VLOOKUP(A42,'درآمد ناشی از فروش '!$A$9:$Q$41,9,0),0)</f>
        <v>0</v>
      </c>
      <c r="H42" s="264"/>
      <c r="I42" s="264">
        <f>C42+E42+G42</f>
        <v>0</v>
      </c>
      <c r="J42" s="269"/>
      <c r="K42" s="266">
        <f t="shared" si="0"/>
        <v>0</v>
      </c>
      <c r="L42" s="269"/>
      <c r="M42" s="264">
        <f>IFERROR(VLOOKUP(A42,'درآمد سود سهام '!$A$9:$S$20,19,0),0)</f>
        <v>0</v>
      </c>
      <c r="N42" s="269"/>
      <c r="O42" s="264">
        <f>IFERROR(VLOOKUP(A42,'درآمد ناشی از تغییر قیمت اوراق '!$A$9:$Q$25,17,0),0)</f>
        <v>0</v>
      </c>
      <c r="P42" s="264"/>
      <c r="Q42" s="264">
        <f>IFERROR(VLOOKUP(A42,'درآمد ناشی از فروش '!$A$9:$Q$41,17,0),0)</f>
        <v>-113066008</v>
      </c>
      <c r="R42" s="269"/>
      <c r="S42" s="264">
        <f t="shared" si="3"/>
        <v>-113066008</v>
      </c>
      <c r="T42" s="269"/>
      <c r="U42" s="266">
        <f>S42/'جمع درآمدها'!$J$5</f>
        <v>1.1395699073061367E-3</v>
      </c>
      <c r="X42" s="280"/>
      <c r="Y42" s="238"/>
      <c r="Z42" s="287"/>
      <c r="AC42" s="258"/>
      <c r="AE42" s="236"/>
    </row>
    <row r="43" spans="1:31" s="239" customFormat="1" ht="42.75">
      <c r="A43" s="247" t="s">
        <v>138</v>
      </c>
      <c r="B43" s="247"/>
      <c r="C43" s="264">
        <f>IFERROR(VLOOKUP(A43,'درآمد سود سهام '!$A$9:$S$20,13,0),0)</f>
        <v>13912144330</v>
      </c>
      <c r="D43" s="264"/>
      <c r="E43" s="264">
        <f>IFERROR(VLOOKUP(A43,'درآمد ناشی از تغییر قیمت اوراق '!$A$9:$Q$25,9,0),0)</f>
        <v>-18678064136</v>
      </c>
      <c r="F43" s="264"/>
      <c r="G43" s="264">
        <f>IFERROR(VLOOKUP(A43,'درآمد ناشی از فروش '!$A$9:$Q$41,9,0),0)</f>
        <v>-3668864957</v>
      </c>
      <c r="H43" s="264"/>
      <c r="I43" s="264">
        <f>C43+E43+G43</f>
        <v>-8434784763</v>
      </c>
      <c r="J43" s="269"/>
      <c r="K43" s="266">
        <f t="shared" si="0"/>
        <v>2.1230493305144246E-2</v>
      </c>
      <c r="L43" s="269"/>
      <c r="M43" s="264">
        <f>IFERROR(VLOOKUP(A43,'درآمد سود سهام '!$A$9:$S$20,19,0),0)</f>
        <v>13912144330</v>
      </c>
      <c r="N43" s="269"/>
      <c r="O43" s="264">
        <f>IFERROR(VLOOKUP(A43,'درآمد ناشی از تغییر قیمت اوراق '!$A$9:$Q$25,17,0),0)</f>
        <v>-19744591619</v>
      </c>
      <c r="P43" s="264"/>
      <c r="Q43" s="264">
        <f>IFERROR(VLOOKUP(A43,'درآمد ناشی از فروش '!$A$9:$Q$41,17,0),0)</f>
        <v>-3668864957</v>
      </c>
      <c r="R43" s="269"/>
      <c r="S43" s="264">
        <f t="shared" si="3"/>
        <v>-9501312246</v>
      </c>
      <c r="T43" s="269"/>
      <c r="U43" s="266">
        <f>S43/'جمع درآمدها'!$J$5</f>
        <v>9.5761844846073294E-2</v>
      </c>
      <c r="X43" s="280"/>
      <c r="Y43" s="238"/>
      <c r="Z43" s="287"/>
      <c r="AC43" s="258"/>
      <c r="AE43" s="236"/>
    </row>
    <row r="44" spans="1:31" s="239" customFormat="1" ht="42.75">
      <c r="A44" s="247" t="s">
        <v>156</v>
      </c>
      <c r="B44" s="247"/>
      <c r="C44" s="264">
        <f>IFERROR(VLOOKUP(A44,'درآمد سود سهام '!$A$9:$S$20,13,0),0)</f>
        <v>0</v>
      </c>
      <c r="D44" s="264"/>
      <c r="E44" s="264">
        <f>IFERROR(VLOOKUP(A44,'درآمد ناشی از تغییر قیمت اوراق '!$A$9:$Q$25,9,0),0)</f>
        <v>178941654415</v>
      </c>
      <c r="F44" s="264"/>
      <c r="G44" s="264">
        <f>IFERROR(VLOOKUP(A44,'درآمد ناشی از فروش '!$A$9:$Q$41,9,0),0)</f>
        <v>0</v>
      </c>
      <c r="H44" s="264"/>
      <c r="I44" s="264">
        <f>C44+E44+G44</f>
        <v>178941654415</v>
      </c>
      <c r="J44" s="269"/>
      <c r="K44" s="266">
        <f t="shared" si="0"/>
        <v>-0.45039911542661532</v>
      </c>
      <c r="L44" s="269"/>
      <c r="M44" s="264">
        <f>IFERROR(VLOOKUP(A44,'درآمد سود سهام '!$A$9:$S$20,19,0),0)</f>
        <v>0</v>
      </c>
      <c r="N44" s="269"/>
      <c r="O44" s="264">
        <f>IFERROR(VLOOKUP(A44,'درآمد ناشی از تغییر قیمت اوراق '!$A$9:$Q$25,17,0),0)</f>
        <v>178941654415</v>
      </c>
      <c r="P44" s="264"/>
      <c r="Q44" s="264">
        <f>IFERROR(VLOOKUP(A44,'درآمد ناشی از فروش '!$A$9:$Q$41,17,0),0)</f>
        <v>0</v>
      </c>
      <c r="R44" s="269">
        <v>0</v>
      </c>
      <c r="S44" s="264">
        <f t="shared" si="3"/>
        <v>178941654415</v>
      </c>
      <c r="T44" s="269"/>
      <c r="U44" s="266">
        <f>S44/'جمع درآمدها'!$J$5</f>
        <v>-1.8035175039956155</v>
      </c>
      <c r="X44" s="280"/>
      <c r="Y44" s="238"/>
      <c r="Z44" s="287"/>
      <c r="AC44" s="258"/>
      <c r="AE44" s="236"/>
    </row>
    <row r="45" spans="1:31" s="50" customFormat="1" ht="43.5" thickBot="1">
      <c r="A45" s="293"/>
      <c r="C45" s="270">
        <f>SUM(C10:C44)</f>
        <v>47367714195</v>
      </c>
      <c r="D45" s="270">
        <f t="shared" ref="D45:H45" si="4">SUM(D10:D43)</f>
        <v>0</v>
      </c>
      <c r="E45" s="270">
        <f>SUM(E10:E44)</f>
        <v>-283379582799</v>
      </c>
      <c r="F45" s="270">
        <f t="shared" ref="F45" si="5">SUM(F10:F43)</f>
        <v>0</v>
      </c>
      <c r="G45" s="270">
        <f>SUM(G10:G44)</f>
        <v>-7116235958</v>
      </c>
      <c r="H45" s="270">
        <f t="shared" si="4"/>
        <v>0</v>
      </c>
      <c r="I45" s="270">
        <f>SUM(I10:I44)</f>
        <v>-243128104562</v>
      </c>
      <c r="J45" s="271">
        <f>SUM(J10:J34)</f>
        <v>0</v>
      </c>
      <c r="K45" s="272">
        <f>SUM(K10:K44)</f>
        <v>0.61195747624033969</v>
      </c>
      <c r="L45" s="271">
        <f>SUM(L10:L34)</f>
        <v>0</v>
      </c>
      <c r="M45" s="271">
        <f>SUM(L10:M44)</f>
        <v>187280440434</v>
      </c>
      <c r="N45" s="271">
        <f t="shared" ref="N45:R45" si="6">SUM(N10:N43)</f>
        <v>0</v>
      </c>
      <c r="O45" s="271">
        <f>SUM(O10:O44)</f>
        <v>-257809409598</v>
      </c>
      <c r="P45" s="271">
        <f t="shared" si="6"/>
        <v>0</v>
      </c>
      <c r="Q45" s="271">
        <f>SUM(P10:Q44)</f>
        <v>114839955183</v>
      </c>
      <c r="R45" s="271">
        <f t="shared" si="6"/>
        <v>23125893776</v>
      </c>
      <c r="S45" s="271">
        <f>SUM(S10:S44)</f>
        <v>44310986019</v>
      </c>
      <c r="T45" s="265"/>
      <c r="U45" s="273">
        <f>SUM(U10:U44)</f>
        <v>-0.44660165440983235</v>
      </c>
      <c r="X45" s="281"/>
      <c r="Y45" s="238"/>
      <c r="Z45" s="287"/>
      <c r="AE45" s="236"/>
    </row>
    <row r="46" spans="1:31" s="50" customFormat="1" ht="41.25" thickTop="1">
      <c r="C46" s="177">
        <v>0</v>
      </c>
      <c r="D46" s="175"/>
      <c r="E46" s="175"/>
      <c r="F46" s="175"/>
      <c r="G46" s="175"/>
      <c r="H46" s="175"/>
      <c r="I46" s="175"/>
      <c r="X46" s="281"/>
      <c r="Y46" s="238"/>
      <c r="Z46" s="287"/>
      <c r="AE46" s="236"/>
    </row>
    <row r="47" spans="1:31" s="50" customFormat="1" ht="40.5">
      <c r="C47" s="177"/>
      <c r="D47" s="175"/>
      <c r="E47" s="175"/>
      <c r="F47" s="175"/>
      <c r="G47" s="175"/>
      <c r="H47" s="175"/>
      <c r="I47" s="175"/>
      <c r="X47" s="281"/>
      <c r="Y47" s="238"/>
      <c r="Z47" s="287"/>
      <c r="AE47" s="236"/>
    </row>
    <row r="48" spans="1:31" s="50" customFormat="1" ht="40.5">
      <c r="C48" s="177"/>
      <c r="D48" s="175"/>
      <c r="E48" s="175"/>
      <c r="F48" s="175"/>
      <c r="G48" s="175"/>
      <c r="H48" s="175"/>
      <c r="I48" s="175"/>
      <c r="X48" s="281"/>
      <c r="Y48" s="238"/>
      <c r="Z48" s="287"/>
    </row>
    <row r="49" spans="1:26" s="50" customFormat="1" ht="40.5">
      <c r="C49" s="177"/>
      <c r="D49" s="175"/>
      <c r="E49" s="175"/>
      <c r="F49" s="175"/>
      <c r="G49" s="175"/>
      <c r="H49" s="175"/>
      <c r="I49" s="175"/>
      <c r="X49" s="281"/>
      <c r="Y49" s="238"/>
      <c r="Z49" s="287"/>
    </row>
    <row r="50" spans="1:26" s="50" customFormat="1" ht="36.75">
      <c r="C50" s="177"/>
      <c r="D50" s="175"/>
      <c r="E50" s="187"/>
      <c r="F50" s="175"/>
      <c r="G50" s="175"/>
      <c r="H50" s="175"/>
      <c r="I50" s="175"/>
      <c r="X50"/>
      <c r="Z50" s="288"/>
    </row>
    <row r="51" spans="1:26" s="50" customFormat="1" ht="36.75">
      <c r="C51" s="177"/>
      <c r="D51" s="175"/>
      <c r="E51" s="187"/>
      <c r="F51" s="175"/>
      <c r="G51" s="175"/>
      <c r="H51" s="175"/>
      <c r="I51" s="175"/>
      <c r="X51"/>
      <c r="Z51" s="288"/>
    </row>
    <row r="52" spans="1:26" s="50" customFormat="1" ht="36.75">
      <c r="C52" s="177"/>
      <c r="D52" s="175"/>
      <c r="E52" s="175"/>
      <c r="F52" s="175"/>
      <c r="G52" s="175"/>
      <c r="H52" s="175"/>
      <c r="I52" s="175"/>
      <c r="X52"/>
      <c r="Z52" s="288"/>
    </row>
    <row r="53" spans="1:26" s="50" customFormat="1" ht="36.75">
      <c r="C53" s="177"/>
      <c r="D53" s="175"/>
      <c r="E53" s="175"/>
      <c r="F53" s="175"/>
      <c r="G53" s="175"/>
      <c r="H53" s="175"/>
      <c r="I53" s="175"/>
      <c r="X53"/>
      <c r="Z53" s="288"/>
    </row>
    <row r="54" spans="1:26" s="50" customFormat="1" ht="36.75">
      <c r="C54" s="177"/>
      <c r="D54" s="175"/>
      <c r="E54" s="175"/>
      <c r="F54" s="175"/>
      <c r="G54" s="175"/>
      <c r="H54" s="175"/>
      <c r="I54" s="175"/>
      <c r="X54"/>
      <c r="Z54" s="288"/>
    </row>
    <row r="55" spans="1:26" s="50" customFormat="1" ht="36.75">
      <c r="C55" s="177"/>
      <c r="D55" s="175"/>
      <c r="E55" s="175"/>
      <c r="F55" s="175"/>
      <c r="G55" s="175"/>
      <c r="H55" s="175"/>
      <c r="I55" s="175"/>
      <c r="X55"/>
      <c r="Z55" s="288"/>
    </row>
    <row r="56" spans="1:26" s="50" customFormat="1" ht="42.75">
      <c r="A56" s="121"/>
      <c r="C56" s="177"/>
      <c r="D56" s="175"/>
      <c r="E56" s="175"/>
      <c r="F56" s="175"/>
      <c r="G56" s="175"/>
      <c r="H56" s="175"/>
      <c r="I56" s="175"/>
      <c r="X56"/>
      <c r="Z56" s="288"/>
    </row>
    <row r="57" spans="1:26" s="50" customFormat="1" ht="36.75">
      <c r="C57" s="177"/>
      <c r="D57" s="74"/>
      <c r="E57" s="74"/>
      <c r="F57" s="74"/>
      <c r="G57" s="74"/>
      <c r="H57" s="74"/>
      <c r="I57" s="74"/>
      <c r="J57" s="21"/>
      <c r="K57" s="46"/>
      <c r="L57" s="21"/>
      <c r="M57" s="21"/>
      <c r="N57" s="21"/>
      <c r="O57" s="21"/>
      <c r="P57" s="21"/>
      <c r="Q57" s="21"/>
      <c r="R57" s="21"/>
      <c r="S57" s="21"/>
      <c r="T57" s="21"/>
      <c r="U57" s="46"/>
      <c r="X57"/>
      <c r="Z57" s="288"/>
    </row>
    <row r="58" spans="1:26" s="50" customFormat="1" ht="36.75">
      <c r="C58" s="177"/>
      <c r="D58" s="74"/>
      <c r="E58" s="74"/>
      <c r="F58" s="74"/>
      <c r="G58" s="74"/>
      <c r="H58" s="74"/>
      <c r="I58" s="74"/>
      <c r="J58" s="21"/>
      <c r="K58" s="46"/>
      <c r="L58" s="21"/>
      <c r="M58" s="21"/>
      <c r="N58" s="21"/>
      <c r="O58" s="21"/>
      <c r="P58" s="21"/>
      <c r="Q58" s="21"/>
      <c r="R58" s="21"/>
      <c r="S58" s="21"/>
      <c r="T58" s="21"/>
      <c r="U58" s="46"/>
      <c r="X58"/>
      <c r="Z58" s="288"/>
    </row>
    <row r="59" spans="1:26" s="50" customFormat="1" ht="42.75">
      <c r="A59" s="121"/>
      <c r="C59" s="177"/>
      <c r="D59" s="74"/>
      <c r="E59" s="74"/>
      <c r="F59" s="74"/>
      <c r="G59" s="74"/>
      <c r="H59" s="74"/>
      <c r="I59" s="74"/>
      <c r="J59" s="21"/>
      <c r="K59" s="46"/>
      <c r="L59" s="21"/>
      <c r="M59" s="21"/>
      <c r="N59" s="21"/>
      <c r="O59" s="21"/>
      <c r="P59" s="21"/>
      <c r="Q59" s="21"/>
      <c r="R59" s="21"/>
      <c r="S59" s="21"/>
      <c r="T59" s="21"/>
      <c r="U59" s="46"/>
      <c r="X59"/>
      <c r="Z59" s="288"/>
    </row>
    <row r="60" spans="1:26" s="50" customFormat="1" ht="36.75">
      <c r="C60" s="177"/>
      <c r="D60" s="74"/>
      <c r="E60" s="74"/>
      <c r="F60" s="74"/>
      <c r="G60" s="74"/>
      <c r="H60" s="74"/>
      <c r="I60" s="74"/>
      <c r="J60" s="21"/>
      <c r="K60" s="46"/>
      <c r="L60" s="21"/>
      <c r="M60" s="21"/>
      <c r="N60" s="21"/>
      <c r="O60" s="21"/>
      <c r="P60" s="21"/>
      <c r="Q60" s="21"/>
      <c r="R60" s="21"/>
      <c r="S60" s="21"/>
      <c r="T60" s="21"/>
      <c r="U60" s="46"/>
      <c r="X60"/>
      <c r="Z60" s="288"/>
    </row>
    <row r="61" spans="1:26" s="50" customFormat="1" ht="36.75">
      <c r="C61" s="177"/>
      <c r="D61" s="74"/>
      <c r="E61" s="74"/>
      <c r="F61" s="74"/>
      <c r="G61" s="74"/>
      <c r="H61" s="74"/>
      <c r="I61" s="74"/>
      <c r="J61" s="21"/>
      <c r="K61" s="46"/>
      <c r="L61" s="21"/>
      <c r="M61" s="21"/>
      <c r="N61" s="21"/>
      <c r="O61" s="21"/>
      <c r="P61" s="21"/>
      <c r="Q61" s="21"/>
      <c r="R61" s="21"/>
      <c r="S61" s="21"/>
      <c r="T61" s="21"/>
      <c r="U61" s="46"/>
      <c r="X61"/>
      <c r="Z61" s="288"/>
    </row>
    <row r="62" spans="1:26" s="50" customFormat="1" ht="36.75">
      <c r="C62" s="177"/>
      <c r="D62" s="74"/>
      <c r="E62" s="74"/>
      <c r="F62" s="74"/>
      <c r="G62" s="74"/>
      <c r="H62" s="74"/>
      <c r="I62" s="74"/>
      <c r="J62" s="21"/>
      <c r="K62" s="46"/>
      <c r="L62" s="21"/>
      <c r="M62" s="21"/>
      <c r="N62" s="21"/>
      <c r="O62" s="21"/>
      <c r="P62" s="21"/>
      <c r="Q62" s="21"/>
      <c r="R62" s="21"/>
      <c r="S62" s="21"/>
      <c r="T62" s="21"/>
      <c r="U62" s="46"/>
      <c r="Z62" s="288"/>
    </row>
    <row r="63" spans="1:26" ht="36.75">
      <c r="A63" s="50"/>
      <c r="C63" s="177"/>
    </row>
    <row r="64" spans="1:26">
      <c r="C64" s="177"/>
    </row>
    <row r="65" spans="3:3">
      <c r="C65" s="177"/>
    </row>
    <row r="66" spans="3:3">
      <c r="C66" s="177"/>
    </row>
    <row r="67" spans="3:3">
      <c r="C67" s="177"/>
    </row>
    <row r="68" spans="3:3">
      <c r="C68" s="177"/>
    </row>
    <row r="69" spans="3:3">
      <c r="C69" s="177"/>
    </row>
    <row r="70" spans="3:3">
      <c r="C70" s="177"/>
    </row>
    <row r="71" spans="3:3">
      <c r="C71" s="177"/>
    </row>
    <row r="72" spans="3:3">
      <c r="C72" s="177"/>
    </row>
    <row r="73" spans="3:3">
      <c r="C73" s="178"/>
    </row>
  </sheetData>
  <sortState xmlns:xlrd2="http://schemas.microsoft.com/office/spreadsheetml/2017/richdata2" ref="X16:X61">
    <sortCondition descending="1" ref="X16:X6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9" sqref="K9"/>
    </sheetView>
  </sheetViews>
  <sheetFormatPr defaultColWidth="9.140625" defaultRowHeight="27.7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>
      <c r="A2" s="329" t="s">
        <v>50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8" ht="30">
      <c r="A3" s="329" t="str">
        <f>'سرمایه‌گذاری در سهام '!A3:U3</f>
        <v>صورت وضعیت درآمدها</v>
      </c>
      <c r="B3" s="329"/>
      <c r="C3" s="329" t="s">
        <v>18</v>
      </c>
      <c r="D3" s="329" t="s">
        <v>18</v>
      </c>
      <c r="E3" s="329" t="s">
        <v>18</v>
      </c>
      <c r="F3" s="329" t="s">
        <v>18</v>
      </c>
      <c r="G3" s="329" t="s">
        <v>18</v>
      </c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18" ht="30">
      <c r="A4" s="329" t="str">
        <f>'سرمایه‌گذاری در سهام '!A4:U4</f>
        <v>برای ماه منتهی به 1404/05/31</v>
      </c>
      <c r="B4" s="329"/>
      <c r="C4" s="329">
        <f>'سرمایه‌گذاری در سهام '!A4:U4</f>
        <v>0</v>
      </c>
      <c r="D4" s="329" t="s">
        <v>46</v>
      </c>
      <c r="E4" s="329" t="s">
        <v>46</v>
      </c>
      <c r="F4" s="329" t="s">
        <v>46</v>
      </c>
      <c r="G4" s="329" t="s">
        <v>46</v>
      </c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8" ht="30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>
      <c r="A6" s="330" t="s">
        <v>61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18" ht="32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>
      <c r="A8" s="329" t="s">
        <v>22</v>
      </c>
      <c r="C8" s="329" t="str">
        <f>'درآمد ناشی از فروش '!C7</f>
        <v>طی مرداد ماه</v>
      </c>
      <c r="D8" s="329" t="s">
        <v>20</v>
      </c>
      <c r="E8" s="329" t="s">
        <v>20</v>
      </c>
      <c r="F8" s="329" t="s">
        <v>20</v>
      </c>
      <c r="G8" s="329" t="s">
        <v>20</v>
      </c>
      <c r="H8" s="329" t="s">
        <v>20</v>
      </c>
      <c r="I8" s="329" t="s">
        <v>20</v>
      </c>
      <c r="K8" s="329" t="str">
        <f>'درآمد ناشی از فروش '!K7</f>
        <v>از ابتدای سال مالی تا پایان مرداد ماه</v>
      </c>
      <c r="L8" s="329" t="s">
        <v>21</v>
      </c>
      <c r="M8" s="329" t="s">
        <v>21</v>
      </c>
      <c r="N8" s="329" t="s">
        <v>21</v>
      </c>
      <c r="O8" s="329" t="s">
        <v>21</v>
      </c>
      <c r="P8" s="329" t="s">
        <v>21</v>
      </c>
      <c r="Q8" s="329" t="s">
        <v>21</v>
      </c>
    </row>
    <row r="9" spans="1:18" ht="72.75" customHeight="1" thickBot="1">
      <c r="A9" s="329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/>
    <row r="13" spans="1:18">
      <c r="M13" s="31"/>
    </row>
    <row r="14" spans="1:18">
      <c r="M14" s="31"/>
    </row>
    <row r="15" spans="1:18">
      <c r="M15" s="31"/>
    </row>
    <row r="16" spans="1:18">
      <c r="M16" s="31"/>
    </row>
    <row r="17" spans="13:13">
      <c r="M17" s="31"/>
    </row>
    <row r="18" spans="13:13">
      <c r="M18" s="31"/>
    </row>
    <row r="19" spans="13:13">
      <c r="M19" s="31"/>
    </row>
    <row r="20" spans="13:13">
      <c r="M20" s="31"/>
    </row>
    <row r="21" spans="13:13">
      <c r="M21" s="31"/>
    </row>
    <row r="22" spans="13:13">
      <c r="M22" s="31"/>
    </row>
    <row r="23" spans="13:13">
      <c r="M23" s="31"/>
    </row>
    <row r="24" spans="13:13">
      <c r="M24" s="31"/>
    </row>
    <row r="25" spans="13:13">
      <c r="M25" s="31"/>
    </row>
    <row r="26" spans="13:13">
      <c r="M26" s="31"/>
    </row>
    <row r="27" spans="13:13">
      <c r="M27" s="31"/>
    </row>
    <row r="28" spans="13:13">
      <c r="M28" s="31"/>
    </row>
    <row r="29" spans="13:13">
      <c r="M29" s="31"/>
    </row>
    <row r="30" spans="13:13">
      <c r="M30" s="31"/>
    </row>
    <row r="31" spans="13:13">
      <c r="M31" s="31"/>
    </row>
    <row r="32" spans="13:13">
      <c r="M32" s="31"/>
    </row>
    <row r="33" spans="13:13">
      <c r="M33" s="31"/>
    </row>
    <row r="34" spans="13:13">
      <c r="M34" s="31"/>
    </row>
    <row r="35" spans="13:13">
      <c r="M35" s="31"/>
    </row>
    <row r="36" spans="13:13">
      <c r="M36" s="31"/>
    </row>
    <row r="37" spans="13:13">
      <c r="M37" s="31"/>
    </row>
    <row r="38" spans="13:13">
      <c r="M38" s="31"/>
    </row>
    <row r="39" spans="13:13">
      <c r="M39" s="31"/>
    </row>
    <row r="40" spans="13:13">
      <c r="M40" s="31"/>
    </row>
    <row r="41" spans="13:13">
      <c r="M41" s="31"/>
    </row>
    <row r="42" spans="13:13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46"/>
  <sheetViews>
    <sheetView rightToLeft="1" view="pageBreakPreview" topLeftCell="A4" zoomScale="85" zoomScaleNormal="100" zoomScaleSheetLayoutView="85" workbookViewId="0">
      <selection activeCell="C10" sqref="C10:I19"/>
    </sheetView>
  </sheetViews>
  <sheetFormatPr defaultColWidth="9.140625" defaultRowHeight="22.5"/>
  <cols>
    <col min="1" max="1" width="40.85546875" style="102" bestFit="1" customWidth="1"/>
    <col min="2" max="2" width="1" style="102" customWidth="1"/>
    <col min="3" max="3" width="32.5703125" style="102" bestFit="1" customWidth="1"/>
    <col min="4" max="4" width="1" style="102" customWidth="1"/>
    <col min="5" max="5" width="15.42578125" style="104" bestFit="1" customWidth="1"/>
    <col min="6" max="6" width="1" style="102" customWidth="1"/>
    <col min="7" max="7" width="32.5703125" style="102" bestFit="1" customWidth="1"/>
    <col min="8" max="8" width="1" style="102" customWidth="1"/>
    <col min="9" max="9" width="13.5703125" style="104" bestFit="1" customWidth="1"/>
    <col min="10" max="10" width="1" style="102" customWidth="1"/>
    <col min="11" max="11" width="9.140625" style="102" customWidth="1"/>
    <col min="12" max="12" width="12.28515625" style="102" bestFit="1" customWidth="1"/>
    <col min="13" max="13" width="9.140625" style="102"/>
    <col min="14" max="14" width="16" style="102" customWidth="1"/>
    <col min="15" max="16384" width="9.140625" style="102"/>
  </cols>
  <sheetData>
    <row r="2" spans="1:15" ht="24">
      <c r="A2" s="331" t="s">
        <v>50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1:15" ht="24">
      <c r="A3" s="331" t="str">
        <f>'سرمایه‌گذاری در اوراق بهادار '!A3:Q3</f>
        <v>صورت وضعیت درآمدها</v>
      </c>
      <c r="B3" s="331" t="s">
        <v>18</v>
      </c>
      <c r="C3" s="331" t="s">
        <v>18</v>
      </c>
      <c r="D3" s="331" t="s">
        <v>18</v>
      </c>
      <c r="E3" s="331"/>
      <c r="F3" s="331"/>
      <c r="G3" s="331"/>
      <c r="H3" s="331"/>
      <c r="I3" s="331"/>
      <c r="J3" s="331"/>
      <c r="K3" s="331"/>
    </row>
    <row r="4" spans="1:15" ht="26.25">
      <c r="A4" s="319" t="str">
        <f>'سرمایه‌گذاری در اوراق بهادار '!A4:Q4</f>
        <v>برای ماه منتهی به 1404/05/31</v>
      </c>
      <c r="B4" s="319" t="s">
        <v>68</v>
      </c>
      <c r="C4" s="319" t="s">
        <v>0</v>
      </c>
      <c r="D4" s="319" t="s">
        <v>0</v>
      </c>
      <c r="E4" s="319"/>
      <c r="F4" s="319"/>
      <c r="G4" s="319"/>
      <c r="H4" s="319"/>
      <c r="I4" s="319"/>
      <c r="J4" s="319"/>
      <c r="K4" s="319"/>
      <c r="L4" s="23"/>
    </row>
    <row r="5" spans="1:15" ht="24">
      <c r="B5" s="103"/>
      <c r="C5" s="103"/>
      <c r="D5" s="103"/>
      <c r="E5" s="103"/>
      <c r="F5" s="103"/>
      <c r="G5" s="103"/>
    </row>
    <row r="6" spans="1:15" ht="28.5">
      <c r="A6" s="323" t="s">
        <v>60</v>
      </c>
      <c r="B6" s="323"/>
      <c r="C6" s="323"/>
      <c r="D6" s="323"/>
      <c r="E6" s="323"/>
      <c r="F6" s="323"/>
      <c r="G6" s="323"/>
      <c r="H6" s="323"/>
      <c r="I6" s="323"/>
      <c r="J6" s="323"/>
    </row>
    <row r="7" spans="1:15" ht="28.5">
      <c r="A7" s="70"/>
      <c r="B7" s="70"/>
      <c r="C7" s="70"/>
      <c r="D7" s="70"/>
      <c r="E7" s="105"/>
      <c r="F7" s="70"/>
      <c r="G7" s="70"/>
      <c r="H7" s="70"/>
      <c r="I7" s="105"/>
      <c r="J7" s="70"/>
    </row>
    <row r="8" spans="1:15" ht="24.75" thickBot="1">
      <c r="A8" s="332" t="s">
        <v>41</v>
      </c>
      <c r="B8" s="332" t="s">
        <v>41</v>
      </c>
      <c r="C8" s="332" t="str">
        <f>'درآمد ناشی از فروش '!C7</f>
        <v>طی مرداد ماه</v>
      </c>
      <c r="D8" s="332" t="s">
        <v>20</v>
      </c>
      <c r="E8" s="332" t="s">
        <v>20</v>
      </c>
      <c r="G8" s="332" t="str">
        <f>'درآمد ناشی از فروش '!K7</f>
        <v>از ابتدای سال مالی تا پایان مرداد ماه</v>
      </c>
      <c r="H8" s="332" t="s">
        <v>21</v>
      </c>
      <c r="I8" s="332" t="s">
        <v>21</v>
      </c>
    </row>
    <row r="9" spans="1:15" ht="32.25" thickBot="1">
      <c r="A9" s="106" t="s">
        <v>42</v>
      </c>
      <c r="C9" s="106" t="s">
        <v>43</v>
      </c>
      <c r="E9" s="107" t="s">
        <v>44</v>
      </c>
      <c r="G9" s="106" t="s">
        <v>43</v>
      </c>
      <c r="I9" s="107" t="s">
        <v>44</v>
      </c>
      <c r="L9" s="120"/>
      <c r="M9" s="120"/>
      <c r="N9" s="120"/>
      <c r="O9" s="120"/>
    </row>
    <row r="10" spans="1:15" ht="24.75">
      <c r="A10" s="69" t="s">
        <v>144</v>
      </c>
      <c r="B10" s="69"/>
      <c r="C10" s="383">
        <v>337239</v>
      </c>
      <c r="D10" s="248"/>
      <c r="E10" s="109">
        <f t="shared" ref="E10:E19" si="0">C10/$C$20</f>
        <v>3.3099178781450476E-5</v>
      </c>
      <c r="F10" s="248"/>
      <c r="G10" s="384">
        <v>237948853</v>
      </c>
      <c r="H10" s="248"/>
      <c r="I10" s="109">
        <f>G10/$G$20</f>
        <v>1.55998055850877E-2</v>
      </c>
      <c r="K10" s="110"/>
      <c r="L10" s="120"/>
      <c r="M10" s="120"/>
      <c r="N10" s="120"/>
      <c r="O10" s="120"/>
    </row>
    <row r="11" spans="1:15" ht="24.75">
      <c r="A11" s="69" t="s">
        <v>145</v>
      </c>
      <c r="B11" s="69"/>
      <c r="C11" s="383">
        <v>633373</v>
      </c>
      <c r="D11" s="248"/>
      <c r="E11" s="109">
        <f t="shared" si="0"/>
        <v>6.2164002865456349E-5</v>
      </c>
      <c r="F11" s="248"/>
      <c r="G11" s="383">
        <v>2760431</v>
      </c>
      <c r="H11" s="248"/>
      <c r="I11" s="109">
        <f t="shared" ref="I11:I19" si="1">G11/$G$20</f>
        <v>1.8097245012166217E-4</v>
      </c>
      <c r="K11" s="110"/>
      <c r="L11" s="120"/>
      <c r="M11" s="120"/>
      <c r="N11" s="120"/>
      <c r="O11" s="120"/>
    </row>
    <row r="12" spans="1:15" ht="24.75">
      <c r="A12" s="69" t="s">
        <v>146</v>
      </c>
      <c r="B12" s="69"/>
      <c r="C12" s="383">
        <v>2254</v>
      </c>
      <c r="D12" s="248"/>
      <c r="E12" s="109">
        <f t="shared" si="0"/>
        <v>2.2122455876511725E-7</v>
      </c>
      <c r="F12" s="248"/>
      <c r="G12" s="383">
        <v>13167</v>
      </c>
      <c r="H12" s="248"/>
      <c r="I12" s="109">
        <f t="shared" si="1"/>
        <v>8.6322181237347565E-7</v>
      </c>
      <c r="K12" s="110"/>
      <c r="L12" s="120"/>
      <c r="M12" s="120"/>
      <c r="N12" s="120"/>
      <c r="O12" s="120"/>
    </row>
    <row r="13" spans="1:15" ht="24.75">
      <c r="A13" s="69" t="s">
        <v>147</v>
      </c>
      <c r="B13" s="69"/>
      <c r="C13" s="383">
        <v>0</v>
      </c>
      <c r="D13" s="248"/>
      <c r="E13" s="109">
        <f t="shared" si="0"/>
        <v>0</v>
      </c>
      <c r="F13" s="248"/>
      <c r="G13" s="383">
        <v>4792</v>
      </c>
      <c r="H13" s="248"/>
      <c r="I13" s="109">
        <f t="shared" si="1"/>
        <v>3.1416107882537373E-7</v>
      </c>
      <c r="K13" s="110"/>
      <c r="L13" s="120"/>
      <c r="M13" s="120"/>
      <c r="N13" s="120"/>
      <c r="O13" s="120"/>
    </row>
    <row r="14" spans="1:15" ht="24.75">
      <c r="A14" s="69" t="s">
        <v>148</v>
      </c>
      <c r="B14" s="69"/>
      <c r="C14" s="383">
        <v>8634</v>
      </c>
      <c r="D14" s="248"/>
      <c r="E14" s="109">
        <f t="shared" si="0"/>
        <v>8.4740587416948637E-7</v>
      </c>
      <c r="F14" s="248"/>
      <c r="G14" s="385">
        <v>48439</v>
      </c>
      <c r="H14" s="248"/>
      <c r="I14" s="109">
        <f t="shared" si="1"/>
        <v>3.175636163861076E-6</v>
      </c>
      <c r="K14" s="110"/>
      <c r="L14" s="120"/>
      <c r="M14" s="120"/>
      <c r="N14" s="120"/>
      <c r="O14" s="120"/>
    </row>
    <row r="15" spans="1:15" ht="24.75">
      <c r="A15" s="69" t="s">
        <v>149</v>
      </c>
      <c r="B15" s="69"/>
      <c r="C15" s="383">
        <v>43169</v>
      </c>
      <c r="D15" s="248"/>
      <c r="E15" s="109">
        <f>C15/$C$20</f>
        <v>4.2369312233058326E-6</v>
      </c>
      <c r="F15" s="248"/>
      <c r="G15" s="385">
        <v>171769</v>
      </c>
      <c r="H15" s="248"/>
      <c r="I15" s="109">
        <f t="shared" si="1"/>
        <v>1.1261088136217782E-5</v>
      </c>
      <c r="K15" s="110"/>
      <c r="L15" s="120"/>
      <c r="M15" s="120"/>
      <c r="N15" s="120"/>
      <c r="O15" s="120"/>
    </row>
    <row r="16" spans="1:15" ht="24.75">
      <c r="A16" s="69" t="s">
        <v>136</v>
      </c>
      <c r="B16" s="69"/>
      <c r="C16" s="383">
        <v>2034292966</v>
      </c>
      <c r="D16" s="248"/>
      <c r="E16" s="109">
        <f t="shared" si="0"/>
        <v>0.19966085350591464</v>
      </c>
      <c r="F16" s="248"/>
      <c r="G16" s="385">
        <v>4491826406</v>
      </c>
      <c r="H16" s="248"/>
      <c r="I16" s="109">
        <f t="shared" si="1"/>
        <v>0.29448185091929491</v>
      </c>
      <c r="K16" s="110"/>
      <c r="L16" s="120"/>
      <c r="M16" s="120"/>
      <c r="N16" s="120"/>
      <c r="O16" s="120"/>
    </row>
    <row r="17" spans="1:15" ht="24.75">
      <c r="A17" s="69" t="s">
        <v>137</v>
      </c>
      <c r="B17" s="69"/>
      <c r="C17" s="383">
        <v>2717808192</v>
      </c>
      <c r="D17" s="248"/>
      <c r="E17" s="109">
        <f t="shared" si="0"/>
        <v>0.26674619258359406</v>
      </c>
      <c r="F17" s="248"/>
      <c r="G17" s="385">
        <v>3506849280</v>
      </c>
      <c r="H17" s="248"/>
      <c r="I17" s="109">
        <f t="shared" si="1"/>
        <v>0.22990725231276815</v>
      </c>
      <c r="K17" s="110"/>
      <c r="L17" s="120"/>
      <c r="M17" s="120"/>
      <c r="N17" s="120"/>
      <c r="O17" s="120"/>
    </row>
    <row r="18" spans="1:15" ht="24.75">
      <c r="A18" s="69" t="s">
        <v>137</v>
      </c>
      <c r="B18" s="69"/>
      <c r="C18" s="383">
        <v>2717808192</v>
      </c>
      <c r="D18" s="248"/>
      <c r="E18" s="109">
        <f t="shared" si="0"/>
        <v>0.26674619258359406</v>
      </c>
      <c r="F18" s="248"/>
      <c r="G18" s="385">
        <v>3506849280</v>
      </c>
      <c r="H18" s="248"/>
      <c r="I18" s="109">
        <f t="shared" si="1"/>
        <v>0.22990725231276815</v>
      </c>
      <c r="K18" s="110"/>
      <c r="L18" s="120"/>
      <c r="M18" s="120"/>
      <c r="N18" s="120"/>
      <c r="O18" s="120"/>
    </row>
    <row r="19" spans="1:15" ht="24.75">
      <c r="A19" s="69" t="s">
        <v>137</v>
      </c>
      <c r="B19" s="69"/>
      <c r="C19" s="383">
        <v>2717808192</v>
      </c>
      <c r="D19" s="248"/>
      <c r="E19" s="109">
        <f t="shared" si="0"/>
        <v>0.26674619258359406</v>
      </c>
      <c r="F19" s="248"/>
      <c r="G19" s="385">
        <v>3506849280</v>
      </c>
      <c r="H19" s="248"/>
      <c r="I19" s="109">
        <f t="shared" si="1"/>
        <v>0.22990725231276815</v>
      </c>
      <c r="K19" s="110"/>
      <c r="L19" s="120"/>
      <c r="M19" s="120"/>
      <c r="N19" s="120"/>
      <c r="O19" s="120"/>
    </row>
    <row r="20" spans="1:15" s="23" customFormat="1" ht="36.75" customHeight="1" thickBot="1">
      <c r="C20" s="218">
        <f>SUM(C10:C19)</f>
        <v>10188742211</v>
      </c>
      <c r="D20" s="108">
        <f>SUM(D10:D12)</f>
        <v>0</v>
      </c>
      <c r="E20" s="111">
        <f>SUM(E10:E19)</f>
        <v>1</v>
      </c>
      <c r="F20" s="108">
        <f t="shared" ref="F20:J20" si="2">SUM(F10:F12)</f>
        <v>0</v>
      </c>
      <c r="G20" s="218">
        <f>SUM(G10:G19)</f>
        <v>15253321697</v>
      </c>
      <c r="H20" s="108">
        <f t="shared" si="2"/>
        <v>0</v>
      </c>
      <c r="I20" s="111">
        <f>SUM(I10:I19)</f>
        <v>1</v>
      </c>
      <c r="J20" s="23">
        <f t="shared" si="2"/>
        <v>0</v>
      </c>
      <c r="K20" s="68"/>
      <c r="L20" s="120"/>
      <c r="M20" s="120"/>
      <c r="N20" s="120"/>
      <c r="O20" s="120"/>
    </row>
    <row r="21" spans="1:15" ht="23.25" thickTop="1">
      <c r="C21" s="112"/>
      <c r="E21" s="102"/>
      <c r="G21" s="112"/>
      <c r="I21" s="102"/>
    </row>
    <row r="22" spans="1:15">
      <c r="E22" s="102"/>
      <c r="I22" s="102"/>
    </row>
    <row r="23" spans="1:15">
      <c r="E23" s="102"/>
      <c r="I23" s="102"/>
    </row>
    <row r="24" spans="1:15">
      <c r="E24" s="102"/>
      <c r="I24" s="102"/>
    </row>
    <row r="25" spans="1:15">
      <c r="E25" s="102"/>
      <c r="I25" s="102"/>
    </row>
    <row r="26" spans="1:15">
      <c r="E26" s="102"/>
      <c r="I26" s="102"/>
    </row>
    <row r="27" spans="1:15">
      <c r="E27" s="102"/>
      <c r="I27" s="102"/>
    </row>
    <row r="28" spans="1:15">
      <c r="E28" s="102"/>
      <c r="I28" s="102"/>
    </row>
    <row r="29" spans="1:15" ht="24.75">
      <c r="C29" s="143"/>
      <c r="G29" s="143"/>
      <c r="K29" s="113"/>
    </row>
    <row r="30" spans="1:15" ht="24.75">
      <c r="C30" s="143"/>
      <c r="G30" s="143"/>
      <c r="K30" s="113"/>
    </row>
    <row r="31" spans="1:15" ht="24.75">
      <c r="C31" s="143"/>
      <c r="G31" s="143"/>
      <c r="K31" s="113"/>
    </row>
    <row r="32" spans="1:15" ht="24.75">
      <c r="C32" s="143"/>
      <c r="K32" s="113"/>
    </row>
    <row r="33" spans="3:11">
      <c r="C33" s="110"/>
      <c r="G33" s="110"/>
      <c r="K33" s="113"/>
    </row>
    <row r="34" spans="3:11">
      <c r="C34" s="112"/>
      <c r="G34" s="112"/>
      <c r="K34" s="113"/>
    </row>
    <row r="35" spans="3:11">
      <c r="K35" s="113"/>
    </row>
    <row r="36" spans="3:11">
      <c r="K36" s="113"/>
    </row>
    <row r="37" spans="3:11">
      <c r="K37" s="113"/>
    </row>
    <row r="38" spans="3:11">
      <c r="K38" s="113"/>
    </row>
    <row r="39" spans="3:11">
      <c r="K39" s="113"/>
    </row>
    <row r="40" spans="3:11">
      <c r="K40" s="113"/>
    </row>
    <row r="41" spans="3:11">
      <c r="K41" s="113"/>
    </row>
    <row r="42" spans="3:11">
      <c r="K42" s="113"/>
    </row>
    <row r="43" spans="3:11">
      <c r="K43" s="113"/>
    </row>
    <row r="44" spans="3:11">
      <c r="K44" s="113"/>
    </row>
    <row r="45" spans="3:11">
      <c r="K45" s="113"/>
    </row>
    <row r="46" spans="3:11">
      <c r="K46" s="113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روکش</vt:lpstr>
      <vt:lpstr>سهام</vt:lpstr>
      <vt:lpstr>تعدیل قیمت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'تعدیل قیمت'!Print_Area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2025-08-30T12:20:36Z</dcterms:modified>
</cp:coreProperties>
</file>