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d\4 صندوق آهنگ سهام کیان\گزارش ماهانه\سال 1404\مهر 07\"/>
    </mc:Choice>
  </mc:AlternateContent>
  <xr:revisionPtr revIDLastSave="0" documentId="13_ncr:1_{DB8B5C22-2675-408D-82F0-FAA1C4105F5D}" xr6:coauthVersionLast="47" xr6:coauthVersionMax="47" xr10:uidLastSave="{00000000-0000-0000-0000-000000000000}"/>
  <bookViews>
    <workbookView xWindow="-120" yWindow="-120" windowWidth="24240" windowHeight="13140" tabRatio="580" xr2:uid="{00000000-000D-0000-FFFF-FFFF00000000}"/>
  </bookViews>
  <sheets>
    <sheet name="روکش" sheetId="20" r:id="rId1"/>
    <sheet name="سهام" sheetId="1" r:id="rId2"/>
    <sheet name="کالا" sheetId="23" r:id="rId3"/>
    <sheet name="اوراق" sheetId="21" r:id="rId4"/>
    <sheet name="سپرده " sheetId="6" r:id="rId5"/>
    <sheet name="جمع درآمدها" sheetId="15" r:id="rId6"/>
    <sheet name="سرمایه‌گذاری در سهام " sheetId="11" r:id="rId7"/>
    <sheet name="درآمد سرمایه گذاری در کالا  " sheetId="24" r:id="rId8"/>
    <sheet name="سرمایه‌گذاری در اوراق بهادار " sheetId="18" r:id="rId9"/>
    <sheet name="درآمد سپرده بانکی " sheetId="13" r:id="rId10"/>
    <sheet name="سایر درآمدها " sheetId="14" r:id="rId11"/>
    <sheet name="درآمد سود سهام " sheetId="8" r:id="rId12"/>
    <sheet name="سود اوراق بهادار" sheetId="22" r:id="rId13"/>
    <sheet name="سودسپرده بانکی " sheetId="7" r:id="rId14"/>
    <sheet name="درآمد ناشی از فروش " sheetId="9" r:id="rId15"/>
    <sheet name="درآمد ناشی از تغییر قیمت اوراق " sheetId="10" r:id="rId16"/>
  </sheets>
  <definedNames>
    <definedName name="_xlnm._FilterDatabase" localSheetId="9" hidden="1">'درآمد سپرده بانکی '!$A$9:$K$9</definedName>
    <definedName name="_xlnm._FilterDatabase" localSheetId="15" hidden="1">'درآمد ناشی از تغییر قیمت اوراق '!$A$8:$Y$8</definedName>
    <definedName name="_xlnm._FilterDatabase" localSheetId="14" hidden="1">'درآمد ناشی از فروش '!$A$8:$Q$8</definedName>
    <definedName name="_xlnm._FilterDatabase" localSheetId="10" hidden="1">'سایر درآمدها '!$A$9:$M$9</definedName>
    <definedName name="_xlnm._FilterDatabase" localSheetId="6" hidden="1">'سرمایه‌گذاری در سهام '!$A$9:$AA$9</definedName>
    <definedName name="_xlnm._FilterDatabase" localSheetId="1" hidden="1">سهام!$AC$11:$AC$11</definedName>
    <definedName name="_xlnm._FilterDatabase" localSheetId="12" hidden="1">'سود اوراق بهادار'!$A$8:$M$8</definedName>
    <definedName name="_xlnm._FilterDatabase" localSheetId="13" hidden="1">'سودسپرده بانکی '!$A$8:$M$8</definedName>
    <definedName name="a" localSheetId="7">#REF!</definedName>
    <definedName name="a" localSheetId="2">#REF!</definedName>
    <definedName name="a">#REF!</definedName>
    <definedName name="aaa" localSheetId="7">#REF!</definedName>
    <definedName name="aaa" localSheetId="2">#REF!</definedName>
    <definedName name="aaa">'درآمد ناشی از تغییر قیمت اوراق '!$A$9:$A$17</definedName>
    <definedName name="bb" localSheetId="7">#REF!</definedName>
    <definedName name="bb" localSheetId="2">#REF!</definedName>
    <definedName name="bb">#REF!</definedName>
    <definedName name="_xlnm.Print_Area" localSheetId="3">اوراق!$A$1:$AK$13</definedName>
    <definedName name="_xlnm.Print_Area" localSheetId="5">'جمع درآمدها'!$A$1:$I$14</definedName>
    <definedName name="_xlnm.Print_Area" localSheetId="9">'درآمد سپرده بانکی '!$A$1:$J$24</definedName>
    <definedName name="_xlnm.Print_Area" localSheetId="7">'درآمد سرمایه گذاری در کالا  '!$A$1:$U$13</definedName>
    <definedName name="_xlnm.Print_Area" localSheetId="11">'درآمد سود سهام '!$A$1:$S$24</definedName>
    <definedName name="_xlnm.Print_Area" localSheetId="15">'درآمد ناشی از تغییر قیمت اوراق '!$A$1:$Q$26</definedName>
    <definedName name="_xlnm.Print_Area" localSheetId="14">'درآمد ناشی از فروش '!$A$1:$Q$43</definedName>
    <definedName name="_xlnm.Print_Area" localSheetId="0">روکش!$A$1:$L$40</definedName>
    <definedName name="_xlnm.Print_Area" localSheetId="10">'سایر درآمدها '!$A$1:$E$13</definedName>
    <definedName name="_xlnm.Print_Area" localSheetId="4">'سپرده '!$A$1:$K$26</definedName>
    <definedName name="_xlnm.Print_Area" localSheetId="8">'سرمایه‌گذاری در اوراق بهادار '!$A$1:$Q$12</definedName>
    <definedName name="_xlnm.Print_Area" localSheetId="6">'سرمایه‌گذاری در سهام '!$A$1:$U$46</definedName>
    <definedName name="_xlnm.Print_Area" localSheetId="1">سهام!$A$1:$Z$31</definedName>
    <definedName name="_xlnm.Print_Area" localSheetId="12">'سود اوراق بهادار'!$A$1:$N$10</definedName>
    <definedName name="_xlnm.Print_Area" localSheetId="13">'سودسپرده بانکی '!$A$1:$N$23</definedName>
    <definedName name="_xlnm.Print_Area" localSheetId="2">کالا!$A$1:$X$18</definedName>
    <definedName name="_xlnm.Print_Titles" localSheetId="7">'درآمد سرمایه گذاری در کالا  '!$7:$10</definedName>
    <definedName name="_xlnm.Print_Titles" localSheetId="15">'درآمد ناشی از تغییر قیمت اوراق '!#REF!</definedName>
    <definedName name="_xlnm.Print_Titles" localSheetId="6">'سرمایه‌گذاری در سهام '!$8:$9</definedName>
    <definedName name="سودسها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9" l="1"/>
  <c r="G23" i="7"/>
  <c r="M20" i="7"/>
  <c r="S45" i="11"/>
  <c r="S22" i="11"/>
  <c r="C21" i="11"/>
  <c r="S11" i="11"/>
  <c r="S12" i="11"/>
  <c r="S13" i="11"/>
  <c r="S14" i="11"/>
  <c r="S15" i="11"/>
  <c r="S16" i="11"/>
  <c r="S17" i="11"/>
  <c r="S18" i="11"/>
  <c r="S19" i="11"/>
  <c r="S20" i="11"/>
  <c r="S21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U44" i="11" s="1"/>
  <c r="O45" i="11"/>
  <c r="E45" i="11"/>
  <c r="G45" i="11"/>
  <c r="M45" i="11"/>
  <c r="Q45" i="11"/>
  <c r="Q44" i="11"/>
  <c r="M44" i="11"/>
  <c r="O44" i="11"/>
  <c r="O43" i="11"/>
  <c r="K44" i="11"/>
  <c r="I44" i="11"/>
  <c r="E44" i="11"/>
  <c r="O41" i="11"/>
  <c r="Q43" i="11"/>
  <c r="E10" i="15"/>
  <c r="C25" i="6"/>
  <c r="E25" i="6"/>
  <c r="G25" i="6"/>
  <c r="I25" i="6"/>
  <c r="W30" i="1"/>
  <c r="U30" i="1"/>
  <c r="O30" i="1"/>
  <c r="K30" i="1"/>
  <c r="G30" i="1"/>
  <c r="E30" i="1"/>
  <c r="Q23" i="10"/>
  <c r="I23" i="10"/>
  <c r="Q22" i="10"/>
  <c r="I22" i="10"/>
  <c r="K23" i="7"/>
  <c r="I23" i="7"/>
  <c r="E23" i="7"/>
  <c r="C23" i="7"/>
  <c r="M22" i="7"/>
  <c r="G22" i="7"/>
  <c r="S17" i="8"/>
  <c r="C24" i="13"/>
  <c r="E23" i="13" s="1"/>
  <c r="G24" i="13"/>
  <c r="I23" i="13" s="1"/>
  <c r="S11" i="24"/>
  <c r="I11" i="24"/>
  <c r="K23" i="6"/>
  <c r="K24" i="6"/>
  <c r="C8" i="18"/>
  <c r="C7" i="6"/>
  <c r="E11" i="11"/>
  <c r="E12" i="11"/>
  <c r="E13" i="11"/>
  <c r="E17" i="11"/>
  <c r="E20" i="11"/>
  <c r="E21" i="11"/>
  <c r="E23" i="11"/>
  <c r="E24" i="11"/>
  <c r="E26" i="11"/>
  <c r="E27" i="11"/>
  <c r="E28" i="11"/>
  <c r="E33" i="11"/>
  <c r="E34" i="11"/>
  <c r="E36" i="11"/>
  <c r="E37" i="11"/>
  <c r="E38" i="11"/>
  <c r="E39" i="11"/>
  <c r="E41" i="11"/>
  <c r="C15" i="11"/>
  <c r="C12" i="11"/>
  <c r="M15" i="11"/>
  <c r="M17" i="11"/>
  <c r="O36" i="11"/>
  <c r="O37" i="11"/>
  <c r="O38" i="11"/>
  <c r="O39" i="11"/>
  <c r="O42" i="9" l="1"/>
  <c r="M42" i="9"/>
  <c r="G42" i="9"/>
  <c r="E42" i="9"/>
  <c r="E12" i="24"/>
  <c r="I12" i="24"/>
  <c r="O12" i="24"/>
  <c r="S12" i="24"/>
  <c r="G12" i="24"/>
  <c r="K11" i="24"/>
  <c r="Q12" i="24"/>
  <c r="G11" i="23"/>
  <c r="E11" i="23"/>
  <c r="W10" i="23"/>
  <c r="W11" i="23" s="1"/>
  <c r="U11" i="23"/>
  <c r="S11" i="23"/>
  <c r="M11" i="23"/>
  <c r="J11" i="23"/>
  <c r="M12" i="24" l="1"/>
  <c r="U11" i="24"/>
  <c r="U12" i="24" s="1"/>
  <c r="C12" i="24"/>
  <c r="K12" i="24" l="1"/>
  <c r="S9" i="8" l="1"/>
  <c r="M15" i="7"/>
  <c r="O42" i="11"/>
  <c r="E42" i="11"/>
  <c r="G20" i="7"/>
  <c r="G19" i="7"/>
  <c r="G21" i="7"/>
  <c r="M19" i="7"/>
  <c r="M21" i="7"/>
  <c r="G18" i="7"/>
  <c r="G15" i="7"/>
  <c r="I23" i="8"/>
  <c r="K23" i="8"/>
  <c r="O23" i="8"/>
  <c r="Q23" i="8"/>
  <c r="S22" i="8"/>
  <c r="E22" i="13"/>
  <c r="D25" i="6"/>
  <c r="F25" i="6"/>
  <c r="H25" i="6"/>
  <c r="J25" i="6"/>
  <c r="K22" i="6"/>
  <c r="K11" i="6"/>
  <c r="Y27" i="1"/>
  <c r="Y28" i="1"/>
  <c r="Y29" i="1"/>
  <c r="C16" i="11" l="1"/>
  <c r="I20" i="13"/>
  <c r="E11" i="15"/>
  <c r="I22" i="13"/>
  <c r="E21" i="13"/>
  <c r="E20" i="13"/>
  <c r="I21" i="13"/>
  <c r="I23" i="9" l="1"/>
  <c r="G43" i="11" s="1"/>
  <c r="G35" i="11"/>
  <c r="W36" i="9"/>
  <c r="U36" i="9"/>
  <c r="U37" i="9"/>
  <c r="W37" i="9" s="1"/>
  <c r="U38" i="9"/>
  <c r="W38" i="9" s="1"/>
  <c r="U39" i="9"/>
  <c r="W39" i="9" s="1"/>
  <c r="U40" i="9"/>
  <c r="W40" i="9" s="1"/>
  <c r="U41" i="9"/>
  <c r="W41" i="9" s="1"/>
  <c r="Q40" i="11"/>
  <c r="O11" i="11"/>
  <c r="O12" i="11"/>
  <c r="O20" i="11"/>
  <c r="O27" i="11"/>
  <c r="O28" i="11"/>
  <c r="O33" i="11"/>
  <c r="O34" i="11"/>
  <c r="O10" i="11"/>
  <c r="M11" i="11"/>
  <c r="M12" i="11"/>
  <c r="M20" i="11"/>
  <c r="M21" i="11"/>
  <c r="M26" i="11"/>
  <c r="M31" i="11"/>
  <c r="M33" i="11"/>
  <c r="M34" i="11"/>
  <c r="M36" i="11"/>
  <c r="M38" i="11"/>
  <c r="M39" i="11"/>
  <c r="M40" i="11"/>
  <c r="M41" i="11"/>
  <c r="M42" i="11"/>
  <c r="M10" i="11"/>
  <c r="G40" i="11"/>
  <c r="C11" i="11"/>
  <c r="C13" i="11"/>
  <c r="C14" i="11"/>
  <c r="C20" i="11"/>
  <c r="C26" i="11"/>
  <c r="C31" i="11"/>
  <c r="C33" i="11"/>
  <c r="C34" i="11"/>
  <c r="C36" i="11"/>
  <c r="C38" i="11"/>
  <c r="C39" i="11"/>
  <c r="C40" i="11"/>
  <c r="C41" i="11"/>
  <c r="C42" i="11"/>
  <c r="C10" i="11"/>
  <c r="E25" i="10" l="1"/>
  <c r="G25" i="10"/>
  <c r="M25" i="10"/>
  <c r="O25" i="10"/>
  <c r="Q24" i="10"/>
  <c r="I24" i="10"/>
  <c r="Q38" i="9"/>
  <c r="Q38" i="11" s="1"/>
  <c r="I38" i="9"/>
  <c r="G38" i="11" s="1"/>
  <c r="G9" i="7"/>
  <c r="S21" i="8"/>
  <c r="M25" i="11" s="1"/>
  <c r="S20" i="8"/>
  <c r="M43" i="11" s="1"/>
  <c r="C43" i="11"/>
  <c r="C24" i="11"/>
  <c r="K20" i="6"/>
  <c r="K21" i="6"/>
  <c r="J32" i="1"/>
  <c r="K8" i="18"/>
  <c r="F45" i="11"/>
  <c r="C25" i="11" l="1"/>
  <c r="I10" i="9"/>
  <c r="G11" i="11" s="1"/>
  <c r="Y26" i="1"/>
  <c r="F42" i="9"/>
  <c r="N42" i="9"/>
  <c r="Q41" i="9"/>
  <c r="Q26" i="11" s="1"/>
  <c r="I41" i="9"/>
  <c r="G26" i="11" s="1"/>
  <c r="Q40" i="9"/>
  <c r="Q42" i="11" s="1"/>
  <c r="I40" i="9"/>
  <c r="Q39" i="9"/>
  <c r="Q25" i="11" s="1"/>
  <c r="I39" i="9"/>
  <c r="G25" i="11" s="1"/>
  <c r="M16" i="7"/>
  <c r="M17" i="7"/>
  <c r="M18" i="7"/>
  <c r="M23" i="7" s="1"/>
  <c r="G16" i="7"/>
  <c r="G17" i="7"/>
  <c r="J23" i="8"/>
  <c r="L23" i="8"/>
  <c r="P23" i="8"/>
  <c r="S19" i="8"/>
  <c r="M37" i="11" s="1"/>
  <c r="C37" i="11"/>
  <c r="E15" i="13"/>
  <c r="I18" i="13"/>
  <c r="D45" i="11"/>
  <c r="H45" i="11"/>
  <c r="N45" i="11"/>
  <c r="P45" i="11"/>
  <c r="R45" i="11"/>
  <c r="J45" i="11"/>
  <c r="L45" i="11"/>
  <c r="K16" i="6"/>
  <c r="K17" i="6"/>
  <c r="K18" i="6"/>
  <c r="K19" i="6"/>
  <c r="C8" i="13"/>
  <c r="G42" i="11" l="1"/>
  <c r="I42" i="11" s="1"/>
  <c r="K42" i="11" s="1"/>
  <c r="I19" i="13"/>
  <c r="I17" i="13"/>
  <c r="E17" i="13"/>
  <c r="E19" i="13"/>
  <c r="E18" i="13"/>
  <c r="U42" i="11"/>
  <c r="I16" i="13"/>
  <c r="E16" i="13"/>
  <c r="F23" i="8"/>
  <c r="L30" i="1" l="1"/>
  <c r="N25" i="10"/>
  <c r="P25" i="10"/>
  <c r="H25" i="10"/>
  <c r="F25" i="10"/>
  <c r="E43" i="11"/>
  <c r="I43" i="11" s="1"/>
  <c r="Q21" i="10"/>
  <c r="O40" i="11" s="1"/>
  <c r="I21" i="10"/>
  <c r="E40" i="11" s="1"/>
  <c r="Q37" i="9"/>
  <c r="Q39" i="11" s="1"/>
  <c r="G39" i="11"/>
  <c r="Q36" i="9"/>
  <c r="Q36" i="11" s="1"/>
  <c r="I36" i="9"/>
  <c r="G36" i="11" s="1"/>
  <c r="Q9" i="9"/>
  <c r="Q10" i="9"/>
  <c r="Q11" i="11" s="1"/>
  <c r="M14" i="7"/>
  <c r="G14" i="7"/>
  <c r="S18" i="8"/>
  <c r="M32" i="11" s="1"/>
  <c r="C32" i="11"/>
  <c r="S16" i="8"/>
  <c r="M16" i="8"/>
  <c r="S15" i="8"/>
  <c r="M13" i="11" s="1"/>
  <c r="I15" i="13"/>
  <c r="M23" i="8" l="1"/>
  <c r="I40" i="11"/>
  <c r="K40" i="11" s="1"/>
  <c r="U40" i="11"/>
  <c r="Q10" i="11"/>
  <c r="V30" i="1"/>
  <c r="Y25" i="1"/>
  <c r="I7" i="8"/>
  <c r="C8" i="14"/>
  <c r="Y24" i="1" l="1"/>
  <c r="F30" i="1"/>
  <c r="Q35" i="9" l="1"/>
  <c r="Q33" i="11" s="1"/>
  <c r="I35" i="9"/>
  <c r="G33" i="11" s="1"/>
  <c r="S10" i="8"/>
  <c r="M24" i="11" l="1"/>
  <c r="I33" i="11"/>
  <c r="K33" i="11" s="1"/>
  <c r="O23" i="11" l="1"/>
  <c r="K10" i="6" l="1"/>
  <c r="G8" i="13" l="1"/>
  <c r="Q9" i="10" l="1"/>
  <c r="O13" i="11"/>
  <c r="Q10" i="10"/>
  <c r="O32" i="11" s="1"/>
  <c r="O21" i="11"/>
  <c r="O24" i="11"/>
  <c r="Q11" i="10"/>
  <c r="O14" i="11" s="1"/>
  <c r="Q12" i="10"/>
  <c r="O15" i="11" s="1"/>
  <c r="Q13" i="10"/>
  <c r="O16" i="11" s="1"/>
  <c r="Q14" i="10"/>
  <c r="O25" i="11" s="1"/>
  <c r="Q15" i="10"/>
  <c r="Q16" i="10"/>
  <c r="O29" i="11" s="1"/>
  <c r="O26" i="11"/>
  <c r="Q17" i="10"/>
  <c r="O30" i="11" s="1"/>
  <c r="O17" i="11"/>
  <c r="Q18" i="10"/>
  <c r="O18" i="11" s="1"/>
  <c r="Q19" i="10"/>
  <c r="O31" i="11" s="1"/>
  <c r="Q20" i="10"/>
  <c r="O19" i="11" s="1"/>
  <c r="U38" i="11"/>
  <c r="I9" i="10"/>
  <c r="E22" i="11" s="1"/>
  <c r="I10" i="10"/>
  <c r="E32" i="11" s="1"/>
  <c r="I11" i="10"/>
  <c r="E14" i="11" s="1"/>
  <c r="I12" i="10"/>
  <c r="E15" i="11" s="1"/>
  <c r="I13" i="10"/>
  <c r="E16" i="11" s="1"/>
  <c r="I14" i="10"/>
  <c r="E25" i="11" s="1"/>
  <c r="I15" i="10"/>
  <c r="I16" i="10"/>
  <c r="E29" i="11" s="1"/>
  <c r="I17" i="10"/>
  <c r="E30" i="11" s="1"/>
  <c r="I18" i="10"/>
  <c r="E18" i="11" s="1"/>
  <c r="I19" i="10"/>
  <c r="E31" i="11" s="1"/>
  <c r="I20" i="10"/>
  <c r="E19" i="11" s="1"/>
  <c r="Q11" i="9"/>
  <c r="Q12" i="11" s="1"/>
  <c r="Q12" i="9"/>
  <c r="Q13" i="11" s="1"/>
  <c r="Q13" i="9"/>
  <c r="Q14" i="11" s="1"/>
  <c r="Q14" i="9"/>
  <c r="Q15" i="11" s="1"/>
  <c r="Q15" i="9"/>
  <c r="Q16" i="11" s="1"/>
  <c r="Q16" i="9"/>
  <c r="Q17" i="11" s="1"/>
  <c r="Q17" i="9"/>
  <c r="Q18" i="11" s="1"/>
  <c r="Q18" i="9"/>
  <c r="Q19" i="11" s="1"/>
  <c r="Q19" i="9"/>
  <c r="Q21" i="11" s="1"/>
  <c r="Q20" i="9"/>
  <c r="Q21" i="9"/>
  <c r="Q23" i="11" s="1"/>
  <c r="Q22" i="9"/>
  <c r="Q24" i="11" s="1"/>
  <c r="Q23" i="9"/>
  <c r="Q24" i="9"/>
  <c r="Q27" i="11" s="1"/>
  <c r="Q25" i="9"/>
  <c r="Q35" i="11" s="1"/>
  <c r="Q26" i="9"/>
  <c r="Q27" i="9"/>
  <c r="Q28" i="11" s="1"/>
  <c r="Q28" i="9"/>
  <c r="Q37" i="11" s="1"/>
  <c r="Q29" i="9"/>
  <c r="Q29" i="11" s="1"/>
  <c r="Q30" i="9"/>
  <c r="Q30" i="11" s="1"/>
  <c r="Q31" i="9"/>
  <c r="Q34" i="11" s="1"/>
  <c r="Q32" i="9"/>
  <c r="Q31" i="11" s="1"/>
  <c r="Q33" i="9"/>
  <c r="Q20" i="11" s="1"/>
  <c r="Q34" i="9"/>
  <c r="Q32" i="11" s="1"/>
  <c r="I11" i="9"/>
  <c r="G12" i="11" s="1"/>
  <c r="I12" i="9"/>
  <c r="G13" i="11" s="1"/>
  <c r="I13" i="9"/>
  <c r="G14" i="11" s="1"/>
  <c r="I14" i="9"/>
  <c r="G15" i="11" s="1"/>
  <c r="I15" i="9"/>
  <c r="G16" i="11" s="1"/>
  <c r="I16" i="9"/>
  <c r="G17" i="11" s="1"/>
  <c r="G18" i="11"/>
  <c r="I18" i="9"/>
  <c r="G19" i="11" s="1"/>
  <c r="I19" i="9"/>
  <c r="G21" i="11" s="1"/>
  <c r="I20" i="9"/>
  <c r="G22" i="11" s="1"/>
  <c r="I21" i="9"/>
  <c r="G23" i="11" s="1"/>
  <c r="I22" i="9"/>
  <c r="G24" i="11" s="1"/>
  <c r="K43" i="11"/>
  <c r="I24" i="9"/>
  <c r="G27" i="11" s="1"/>
  <c r="I26" i="9"/>
  <c r="G28" i="11"/>
  <c r="I28" i="9"/>
  <c r="G37" i="11" s="1"/>
  <c r="G29" i="11"/>
  <c r="I30" i="9"/>
  <c r="G30" i="11" s="1"/>
  <c r="I31" i="9"/>
  <c r="G34" i="11" s="1"/>
  <c r="I32" i="9"/>
  <c r="G31" i="11" s="1"/>
  <c r="I33" i="9"/>
  <c r="G20" i="11" s="1"/>
  <c r="I34" i="9"/>
  <c r="G32" i="11" s="1"/>
  <c r="I9" i="9"/>
  <c r="M10" i="7"/>
  <c r="M11" i="7"/>
  <c r="M12" i="7"/>
  <c r="M13" i="7"/>
  <c r="M9" i="7"/>
  <c r="G10" i="7"/>
  <c r="G11" i="7"/>
  <c r="G12" i="7"/>
  <c r="G13" i="7"/>
  <c r="M28" i="11"/>
  <c r="M19" i="11"/>
  <c r="M18" i="11"/>
  <c r="S11" i="8"/>
  <c r="S12" i="8"/>
  <c r="M29" i="11" s="1"/>
  <c r="S13" i="8"/>
  <c r="M14" i="11" s="1"/>
  <c r="M23" i="11"/>
  <c r="S14" i="8"/>
  <c r="M30" i="11" s="1"/>
  <c r="C28" i="11"/>
  <c r="C19" i="11"/>
  <c r="C18" i="11"/>
  <c r="C27" i="11"/>
  <c r="C29" i="11"/>
  <c r="C23" i="11"/>
  <c r="C17" i="11"/>
  <c r="C30" i="11"/>
  <c r="E12" i="14"/>
  <c r="E12" i="15" s="1"/>
  <c r="I12" i="15" s="1"/>
  <c r="C12" i="14"/>
  <c r="I13" i="13"/>
  <c r="E11" i="13"/>
  <c r="K12" i="6"/>
  <c r="K13" i="6"/>
  <c r="K14" i="6"/>
  <c r="K15" i="6"/>
  <c r="K9" i="6"/>
  <c r="K25" i="6" s="1"/>
  <c r="Y13" i="1"/>
  <c r="Y14" i="1"/>
  <c r="Y15" i="1"/>
  <c r="Y16" i="1"/>
  <c r="Y17" i="1"/>
  <c r="Y18" i="1"/>
  <c r="Y19" i="1"/>
  <c r="Y20" i="1"/>
  <c r="Y21" i="1"/>
  <c r="Y22" i="1"/>
  <c r="Y23" i="1"/>
  <c r="Y12" i="1"/>
  <c r="O35" i="11" l="1"/>
  <c r="Q25" i="10"/>
  <c r="E35" i="11"/>
  <c r="I25" i="10"/>
  <c r="Q22" i="11"/>
  <c r="G10" i="11"/>
  <c r="I42" i="9"/>
  <c r="M27" i="11"/>
  <c r="S23" i="8"/>
  <c r="Y30" i="1"/>
  <c r="G41" i="11"/>
  <c r="Q41" i="11"/>
  <c r="U41" i="11" s="1"/>
  <c r="I22" i="11"/>
  <c r="K22" i="11" s="1"/>
  <c r="O22" i="11"/>
  <c r="M35" i="11"/>
  <c r="C35" i="11"/>
  <c r="C45" i="11" s="1"/>
  <c r="I21" i="11"/>
  <c r="I34" i="11"/>
  <c r="K34" i="11" s="1"/>
  <c r="I37" i="11"/>
  <c r="K37" i="11" s="1"/>
  <c r="I27" i="11"/>
  <c r="K27" i="11" s="1"/>
  <c r="I39" i="11"/>
  <c r="K39" i="11" s="1"/>
  <c r="I17" i="11"/>
  <c r="K17" i="11" s="1"/>
  <c r="I28" i="11"/>
  <c r="K28" i="11" s="1"/>
  <c r="I18" i="11"/>
  <c r="K18" i="11" s="1"/>
  <c r="I29" i="11"/>
  <c r="K29" i="11" s="1"/>
  <c r="I13" i="11"/>
  <c r="K13" i="11" s="1"/>
  <c r="I11" i="11"/>
  <c r="K11" i="11" s="1"/>
  <c r="I24" i="11"/>
  <c r="K24" i="11" s="1"/>
  <c r="S10" i="11"/>
  <c r="I32" i="11"/>
  <c r="K32" i="11" s="1"/>
  <c r="I30" i="11"/>
  <c r="K30" i="11" s="1"/>
  <c r="I19" i="11"/>
  <c r="K19" i="11" s="1"/>
  <c r="I15" i="11"/>
  <c r="K15" i="11" s="1"/>
  <c r="I31" i="11"/>
  <c r="K31" i="11" s="1"/>
  <c r="I16" i="11"/>
  <c r="K16" i="11" s="1"/>
  <c r="I14" i="11"/>
  <c r="K14" i="11" s="1"/>
  <c r="I11" i="15"/>
  <c r="I10" i="13"/>
  <c r="I24" i="13" s="1"/>
  <c r="I11" i="13"/>
  <c r="I14" i="13"/>
  <c r="I12" i="13"/>
  <c r="E14" i="13"/>
  <c r="E13" i="13"/>
  <c r="E12" i="13"/>
  <c r="E10" i="13"/>
  <c r="I20" i="11"/>
  <c r="K20" i="11" s="1"/>
  <c r="K21" i="11" l="1"/>
  <c r="I45" i="11"/>
  <c r="U43" i="11"/>
  <c r="I10" i="11"/>
  <c r="E24" i="13"/>
  <c r="I41" i="11"/>
  <c r="K41" i="11" s="1"/>
  <c r="I35" i="11"/>
  <c r="K35" i="11" s="1"/>
  <c r="I38" i="11"/>
  <c r="K38" i="11" s="1"/>
  <c r="I36" i="11"/>
  <c r="K36" i="11" s="1"/>
  <c r="U39" i="11"/>
  <c r="U10" i="11"/>
  <c r="E9" i="15"/>
  <c r="I12" i="11"/>
  <c r="K12" i="11" s="1"/>
  <c r="I26" i="11"/>
  <c r="K26" i="11" s="1"/>
  <c r="I23" i="11"/>
  <c r="K23" i="11" s="1"/>
  <c r="I25" i="11"/>
  <c r="K25" i="11" s="1"/>
  <c r="U26" i="11"/>
  <c r="U25" i="11"/>
  <c r="U21" i="11"/>
  <c r="U20" i="11"/>
  <c r="U36" i="11"/>
  <c r="U33" i="11"/>
  <c r="U34" i="11"/>
  <c r="U32" i="11"/>
  <c r="U37" i="11"/>
  <c r="L42" i="9"/>
  <c r="D42" i="9"/>
  <c r="K10" i="11" l="1"/>
  <c r="K45" i="11" s="1"/>
  <c r="U35" i="11"/>
  <c r="U16" i="11"/>
  <c r="U13" i="11"/>
  <c r="U31" i="11"/>
  <c r="U22" i="11"/>
  <c r="U29" i="11"/>
  <c r="U15" i="11"/>
  <c r="U27" i="11"/>
  <c r="U28" i="11"/>
  <c r="U17" i="11"/>
  <c r="U14" i="11"/>
  <c r="U19" i="11"/>
  <c r="U12" i="11"/>
  <c r="U24" i="11"/>
  <c r="U11" i="11"/>
  <c r="U23" i="11"/>
  <c r="U30" i="11"/>
  <c r="U18" i="11"/>
  <c r="E8" i="14"/>
  <c r="U45" i="11" l="1"/>
  <c r="E13" i="15"/>
  <c r="I9" i="15" l="1"/>
  <c r="I13" i="15" s="1"/>
  <c r="G11" i="15" l="1"/>
  <c r="G12" i="15"/>
  <c r="G9" i="15"/>
  <c r="G13" i="15" l="1"/>
  <c r="A4" i="6"/>
  <c r="I7" i="6" l="1"/>
  <c r="A3" i="6"/>
  <c r="A2" i="6"/>
  <c r="O7" i="8"/>
  <c r="K10" i="22"/>
  <c r="I10" i="22"/>
  <c r="E10" i="22"/>
  <c r="C10" i="22"/>
  <c r="M9" i="22"/>
  <c r="G9" i="22"/>
  <c r="G10" i="22" l="1"/>
  <c r="M10" i="22"/>
  <c r="Q11" i="18"/>
  <c r="O11" i="18"/>
  <c r="M11" i="18"/>
  <c r="K11" i="18"/>
  <c r="G11" i="18"/>
  <c r="E11" i="18"/>
  <c r="C11" i="18"/>
  <c r="I10" i="18" l="1"/>
  <c r="I11" i="18" s="1"/>
  <c r="AA12" i="21" l="1"/>
  <c r="W12" i="21"/>
  <c r="S12" i="21"/>
  <c r="Q12" i="21"/>
  <c r="O12" i="21"/>
  <c r="AK12" i="21" l="1"/>
  <c r="AI12" i="21"/>
  <c r="AG12" i="21"/>
  <c r="D11" i="18" l="1"/>
  <c r="F11" i="18"/>
  <c r="H11" i="18"/>
  <c r="J11" i="18"/>
  <c r="L11" i="18"/>
  <c r="N11" i="18"/>
  <c r="P11" i="18"/>
  <c r="J24" i="13" l="1"/>
  <c r="H24" i="13"/>
  <c r="F24" i="13"/>
  <c r="D24" i="13"/>
  <c r="R11" i="18"/>
  <c r="C4" i="18"/>
  <c r="A3" i="18"/>
  <c r="A3" i="13" s="1"/>
  <c r="R13" i="8"/>
  <c r="R23" i="8" s="1"/>
  <c r="N23" i="8"/>
  <c r="A4" i="15"/>
  <c r="A4" i="7" s="1"/>
  <c r="A4" i="22" l="1"/>
  <c r="A4" i="8"/>
  <c r="A4" i="10" s="1"/>
  <c r="A4" i="9" s="1"/>
  <c r="A4" i="11" l="1"/>
  <c r="A4" i="18" s="1"/>
  <c r="A4" i="13" s="1"/>
  <c r="A4" i="14" s="1"/>
  <c r="H42" i="9" l="1"/>
  <c r="J42" i="9"/>
  <c r="J25" i="9"/>
  <c r="P42" i="9"/>
  <c r="P25" i="9"/>
</calcChain>
</file>

<file path=xl/sharedStrings.xml><?xml version="1.0" encoding="utf-8"?>
<sst xmlns="http://schemas.openxmlformats.org/spreadsheetml/2006/main" count="567" uniqueCount="185">
  <si>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</si>
  <si>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</si>
  <si>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</si>
  <si>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</si>
  <si>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</si>
  <si>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</si>
  <si>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</si>
  <si>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</si>
  <si>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</si>
  <si>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</si>
  <si>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</si>
  <si>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</si>
  <si>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سود</t>
  </si>
  <si>
    <t xml:space="preserve">درصد به کل دارایی‌ها </t>
  </si>
  <si>
    <t xml:space="preserve">سپرده 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</si>
  <si>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</si>
  <si>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</si>
  <si>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</si>
  <si>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</si>
  <si>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</si>
  <si>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</si>
  <si>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</si>
  <si>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</si>
  <si>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</si>
  <si>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</si>
  <si>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</si>
  <si>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</si>
  <si>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</si>
  <si>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</si>
  <si>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</si>
  <si>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</si>
  <si>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</si>
  <si>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</si>
  <si>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</si>
  <si>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</si>
  <si>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</si>
  <si>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</si>
  <si>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</si>
  <si>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</si>
  <si>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</si>
  <si>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</si>
  <si>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</si>
  <si>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</si>
  <si>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</si>
  <si>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</si>
  <si>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</si>
  <si>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برای ماه منتهی به 1398/04/31</t>
  </si>
  <si>
    <t>درآمد سود اوراق</t>
  </si>
  <si>
    <t>جمع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</si>
  <si>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</si>
  <si>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</si>
  <si>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</si>
  <si>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</si>
  <si>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یادداشت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</si>
  <si>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</si>
  <si>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</si>
  <si>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</si>
  <si>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</si>
  <si>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1-2-درآمد حاصل از سرمایه­گذاری در سهام و حق تقدم سهام:</t>
  </si>
  <si>
    <t>سیمان خوزستان</t>
  </si>
  <si>
    <t>م .صنایع و معادن احیاء سپاهان</t>
  </si>
  <si>
    <t>پخش البرز</t>
  </si>
  <si>
    <t>صورت وضعیت پرتفوی</t>
  </si>
  <si>
    <t xml:space="preserve">گزارش وضعیت پرتفوی ماهانه </t>
  </si>
  <si>
    <t>برای ماه منتهی به 1399/04/31</t>
  </si>
  <si>
    <t>1399/07/30</t>
  </si>
  <si>
    <t>1399/08/30</t>
  </si>
  <si>
    <t>بانک خاورمیانه</t>
  </si>
  <si>
    <t>تعدیل کارمزد کارگزار</t>
  </si>
  <si>
    <t>کل دارایی ها</t>
  </si>
  <si>
    <t>توزیع دارو پخش</t>
  </si>
  <si>
    <t>سیمان‌شاهرود</t>
  </si>
  <si>
    <t>سیمان‌مازندران‌</t>
  </si>
  <si>
    <t>درآمدها</t>
  </si>
  <si>
    <t>مبین انرژی خلیج فارس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</si>
  <si>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</si>
  <si>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</si>
  <si>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</si>
  <si>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</si>
  <si>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</si>
  <si>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</si>
  <si>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کربن‌ ایران‌</t>
  </si>
  <si>
    <t>گروه مالی صبا تامین</t>
  </si>
  <si>
    <t>البرزدارو</t>
  </si>
  <si>
    <t>زغال سنگ پروده طبس</t>
  </si>
  <si>
    <t>د-درآمد ناشی از تغيير قیمت اوراق بهادار</t>
  </si>
  <si>
    <t>ب-سود اوراق بهادار با درآمد ثابت</t>
  </si>
  <si>
    <t>-</t>
  </si>
  <si>
    <t>درآمد حاصل از سرمایه گذاری در سهام و حق تقدم سهام</t>
  </si>
  <si>
    <t>درآمد حاصل از سرمایه گذاری در سپرده بانکی و گواهی سپرده</t>
  </si>
  <si>
    <t>2-1-</t>
  </si>
  <si>
    <t>2-2-</t>
  </si>
  <si>
    <t>جمع درآمدها طی دوره</t>
  </si>
  <si>
    <t>جمع درآمدها از اول دوره</t>
  </si>
  <si>
    <t>1403/04/30</t>
  </si>
  <si>
    <t>سپید ماکیان</t>
  </si>
  <si>
    <t>موتوژن‌</t>
  </si>
  <si>
    <t>پالایش نفت تبریز</t>
  </si>
  <si>
    <t>فولاد کاوه جنوب کیش</t>
  </si>
  <si>
    <t>شیشه‌ و گاز</t>
  </si>
  <si>
    <t>شرکت ارتباطات سیار ایران</t>
  </si>
  <si>
    <t>کاشی‌ الوند</t>
  </si>
  <si>
    <t>بیمه اتکایی امین</t>
  </si>
  <si>
    <t>توسعه معدنی و صنعتی صبانور</t>
  </si>
  <si>
    <t>ح . البرزدارو</t>
  </si>
  <si>
    <t>سیمان مازندران</t>
  </si>
  <si>
    <t>سیمان ‌مازندران‌</t>
  </si>
  <si>
    <t>ح توسعه معدنی و صنعتی صبانور</t>
  </si>
  <si>
    <t>ح.زغال سنگ پروده طبس</t>
  </si>
  <si>
    <t>تجارت الکترونیک پارسیان</t>
  </si>
  <si>
    <t>صنایع‌ لاستیکی‌ سهند</t>
  </si>
  <si>
    <t>سیمان مازندران‌</t>
  </si>
  <si>
    <t>سرمایه‌گذاری ‌صندوق بازنشستگی‌</t>
  </si>
  <si>
    <t>کاشی الوند</t>
  </si>
  <si>
    <t>1404/02/31</t>
  </si>
  <si>
    <t>گروه مالی کیان</t>
  </si>
  <si>
    <t>صنایع پتروشیمی کرمانشاه</t>
  </si>
  <si>
    <t>نیروکلر</t>
  </si>
  <si>
    <t>1404/02/20</t>
  </si>
  <si>
    <t>1404/02/08</t>
  </si>
  <si>
    <t>سیمان‌ ایلام‌</t>
  </si>
  <si>
    <t>1404/03/21</t>
  </si>
  <si>
    <t>1404/03/04</t>
  </si>
  <si>
    <t>1404/03/17</t>
  </si>
  <si>
    <t>1404/03/13</t>
  </si>
  <si>
    <t>1404/03/18</t>
  </si>
  <si>
    <t>سیمان ایلام</t>
  </si>
  <si>
    <t>پالایش نفت بندر عباس</t>
  </si>
  <si>
    <t>سپرده کوتاه مدت بانک دی دروس</t>
  </si>
  <si>
    <t>سپرده بلند مدت بانک دی دروس</t>
  </si>
  <si>
    <t>پالایش نفت بندرعباس</t>
  </si>
  <si>
    <t>1404/04/19</t>
  </si>
  <si>
    <t>بانک دی دروس-بلندمدت</t>
  </si>
  <si>
    <t>پتروشیمی شیراز</t>
  </si>
  <si>
    <t>سرمایه گذاری داروویی تامین</t>
  </si>
  <si>
    <t xml:space="preserve">سپرده کوتاه مدت بانک دی حافظ </t>
  </si>
  <si>
    <t>سپرده کوتاه مدت بانک خاورمیانه مهستان</t>
  </si>
  <si>
    <t>سپرده کوتاه مدت بانک اقتصاد نوین توحید</t>
  </si>
  <si>
    <t>سپرده کوتاه مدت بانک سامان زعفرانیه</t>
  </si>
  <si>
    <t>سپرده کوتاه مدت بانک ملی الوند</t>
  </si>
  <si>
    <t>سپرده کوتاه مدت بانک پاسارگاد الوند</t>
  </si>
  <si>
    <t>سپرده کوتاه مدت بانک دی حافظ</t>
  </si>
  <si>
    <t>شمش طلا CD1GOB0001</t>
  </si>
  <si>
    <t>سپرده کوتاه مدت بانک ملت جهان کودک</t>
  </si>
  <si>
    <t>قرض الحسنه بانک ملت جهان کودک</t>
  </si>
  <si>
    <t>1404/05/08</t>
  </si>
  <si>
    <t>1404/05/05</t>
  </si>
  <si>
    <t>1404/06/31</t>
  </si>
  <si>
    <t>پتروشیمی‌شیراز</t>
  </si>
  <si>
    <t>سرمایه‌گذاری‌صندوق‌بازنشستگی‌</t>
  </si>
  <si>
    <t>حساب جاری بانک خاورمیانه مهستان</t>
  </si>
  <si>
    <t>سپرده کوتاه مدت بانک صادرات جمهوری</t>
  </si>
  <si>
    <t>سپرده بلند مدت بانک صادرات جمهوری</t>
  </si>
  <si>
    <t>1404/06/03</t>
  </si>
  <si>
    <t xml:space="preserve">صورت وضعیت پرتفوی </t>
  </si>
  <si>
    <t>2-1-سرمایه‌گذاری در گواهی سپرده کالایی</t>
  </si>
  <si>
    <t>شرکت</t>
  </si>
  <si>
    <t>قیمت بازار هر سهم</t>
  </si>
  <si>
    <t>درصد به کل دارایی‌ها</t>
  </si>
  <si>
    <t xml:space="preserve">جمع </t>
  </si>
  <si>
    <t>صندوق سرمایه گذاری آهنگ سهام کیان</t>
  </si>
  <si>
    <t xml:space="preserve">صورت وضعیت درآمدها </t>
  </si>
  <si>
    <t>2-2- درآمد حاصل از سرمایه گذاری در گواهی سپرده کالایی:</t>
  </si>
  <si>
    <t>سهام</t>
  </si>
  <si>
    <t>یادداشت الف</t>
  </si>
  <si>
    <t>یادداشت ب</t>
  </si>
  <si>
    <t>یادداشت ج</t>
  </si>
  <si>
    <t>3-1-سرمایه‌گذاری در اوراق بهادار با درآمد ثابت</t>
  </si>
  <si>
    <t>4-1- سرمایه‌گذاری در  سپرده‌ بانکی</t>
  </si>
  <si>
    <t>3-2-درآمد حاصل از سرمایه­گذاری در اوراق بهادار با درآمد ثابت:</t>
  </si>
  <si>
    <t>4-2-درآمد حاصل از سرمایه گذاری در سپرده بانکی و گواهی سپرده:</t>
  </si>
  <si>
    <t>5-2-سایر درآمدها:</t>
  </si>
  <si>
    <t>‫درآمد حاصل از سرمایه گذاری درگواهی سپرده کالایی</t>
  </si>
  <si>
    <t>2-4-</t>
  </si>
  <si>
    <t>2-5-</t>
  </si>
  <si>
    <t xml:space="preserve"> منتهی به 1404/07/30</t>
  </si>
  <si>
    <t>برای ماه منتهی به 1404/07/30</t>
  </si>
  <si>
    <t>1404/07/30</t>
  </si>
  <si>
    <t>1404/07/31</t>
  </si>
  <si>
    <t xml:space="preserve">از ابتدای سال مالی تا پایان مهر ماه </t>
  </si>
  <si>
    <t>طی مهر ماه</t>
  </si>
  <si>
    <t>از ابتدای سال مالی تا پایان مهر ماه</t>
  </si>
  <si>
    <t>سرمایه گذاری دارویی تامین</t>
  </si>
  <si>
    <t>پخش هجرت</t>
  </si>
  <si>
    <t>1404/07/26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</si>
</sst>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#,##0_-;[Red]\(#,##0\)"/>
  </numFmts>
  <fonts count="79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  <font>
      <sz val="12"/>
      <color rgb="FF000000"/>
      <name val="B Nazanin"/>
      <charset val="178"/>
    </font>
    <font>
      <sz val="18"/>
      <name val="Calibri"/>
      <family val="2"/>
    </font>
    <font>
      <sz val="16"/>
      <color rgb="FF000000"/>
      <name val="B Nazanin"/>
      <charset val="178"/>
    </font>
    <font>
      <sz val="16"/>
      <color rgb="FFFFFF00"/>
      <name val="B Nazanin"/>
      <charset val="178"/>
    </font>
    <font>
      <sz val="8"/>
      <name val="Calibri"/>
      <family val="2"/>
    </font>
    <font>
      <b/>
      <sz val="36"/>
      <color rgb="FFFFFF00"/>
      <name val="B Nazanin"/>
      <charset val="178"/>
    </font>
    <font>
      <sz val="16"/>
      <name val="Calibri"/>
      <family val="2"/>
    </font>
    <font>
      <b/>
      <sz val="24"/>
      <color rgb="FF000000"/>
      <name val="B Nazanin"/>
      <charset val="178"/>
    </font>
    <font>
      <sz val="20"/>
      <color rgb="FFFF0000"/>
      <name val="B Nazanin"/>
      <charset val="178"/>
    </font>
    <font>
      <sz val="26"/>
      <name val="Calibri"/>
      <family val="2"/>
    </font>
    <font>
      <sz val="26"/>
      <color rgb="FFFF0000"/>
      <name val="B Nazanin"/>
      <charset val="178"/>
    </font>
    <font>
      <sz val="22"/>
      <color rgb="FF000000"/>
      <name val="B Nazanin"/>
      <charset val="178"/>
    </font>
    <font>
      <sz val="22"/>
      <name val="Calibri"/>
      <family val="2"/>
    </font>
    <font>
      <b/>
      <sz val="18"/>
      <color rgb="FFFF0000"/>
      <name val="B Nazanin"/>
      <charset val="178"/>
    </font>
    <font>
      <sz val="18"/>
      <color rgb="FFFF0000"/>
      <name val="B Nazanin"/>
      <charset val="178"/>
    </font>
    <font>
      <b/>
      <sz val="20"/>
      <color rgb="FFFF0000"/>
      <name val="B Nazanin"/>
      <charset val="178"/>
    </font>
    <font>
      <sz val="20"/>
      <name val="Calibri"/>
      <family val="2"/>
    </font>
    <font>
      <sz val="26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8"/>
      <color theme="1"/>
      <name val="B Mitra"/>
      <charset val="178"/>
    </font>
    <font>
      <sz val="10"/>
      <color theme="1"/>
      <name val="B Mitra"/>
      <charset val="178"/>
    </font>
    <font>
      <b/>
      <sz val="16"/>
      <color rgb="FF0062AC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6"/>
      <color theme="1"/>
      <name val="B Mitra"/>
      <charset val="178"/>
    </font>
    <font>
      <b/>
      <sz val="16"/>
      <name val="B Mitra"/>
      <charset val="178"/>
    </font>
    <font>
      <b/>
      <sz val="10"/>
      <color theme="1"/>
      <name val="B Mitra"/>
      <charset val="178"/>
    </font>
    <font>
      <sz val="22"/>
      <color theme="1"/>
      <name val="B Mitra"/>
      <charset val="178"/>
    </font>
    <font>
      <b/>
      <sz val="14"/>
      <color theme="1"/>
      <name val="B Mitra"/>
      <charset val="178"/>
    </font>
  </fonts>
  <fills count="7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3" fillId="0" borderId="0"/>
    <xf numFmtId="9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43" fontId="63" fillId="0" borderId="0" applyFont="0" applyFill="0" applyBorder="0" applyAlignment="0" applyProtection="0"/>
  </cellStyleXfs>
  <cellXfs count="478">
    <xf numFmtId="0" fontId="0" fillId="0" borderId="0" xfId="0"/>
    <xf numFmtId="0" fontId="8" fillId="0" borderId="0" xfId="0" applyFont="1"/>
    <xf numFmtId="0" fontId="7" fillId="0" borderId="0" xfId="0" applyFont="1"/>
    <xf numFmtId="3" fontId="8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/>
    </xf>
    <xf numFmtId="167" fontId="8" fillId="0" borderId="0" xfId="2" applyNumberFormat="1" applyFont="1" applyFill="1" applyAlignment="1">
      <alignment vertical="center"/>
    </xf>
    <xf numFmtId="167" fontId="38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39" fillId="0" borderId="8" xfId="2" applyNumberFormat="1" applyFont="1" applyFill="1" applyBorder="1" applyAlignment="1">
      <alignment vertical="center"/>
    </xf>
    <xf numFmtId="3" fontId="24" fillId="0" borderId="0" xfId="0" applyNumberFormat="1" applyFont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41" fontId="8" fillId="0" borderId="0" xfId="0" applyNumberFormat="1" applyFont="1" applyAlignment="1">
      <alignment wrapText="1"/>
    </xf>
    <xf numFmtId="41" fontId="8" fillId="0" borderId="0" xfId="0" applyNumberFormat="1" applyFont="1"/>
    <xf numFmtId="0" fontId="8" fillId="0" borderId="2" xfId="0" applyFont="1" applyBorder="1"/>
    <xf numFmtId="41" fontId="8" fillId="0" borderId="2" xfId="0" applyNumberFormat="1" applyFont="1" applyBorder="1"/>
    <xf numFmtId="165" fontId="0" fillId="0" borderId="0" xfId="2" applyNumberFormat="1" applyFont="1" applyFill="1"/>
    <xf numFmtId="165" fontId="8" fillId="0" borderId="0" xfId="0" applyNumberFormat="1" applyFont="1"/>
    <xf numFmtId="165" fontId="30" fillId="0" borderId="2" xfId="0" applyNumberFormat="1" applyFont="1" applyBorder="1"/>
    <xf numFmtId="0" fontId="11" fillId="0" borderId="0" xfId="0" applyFont="1"/>
    <xf numFmtId="0" fontId="8" fillId="0" borderId="0" xfId="3" applyFont="1"/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5" fontId="8" fillId="0" borderId="2" xfId="0" applyNumberFormat="1" applyFont="1" applyBorder="1"/>
    <xf numFmtId="166" fontId="8" fillId="0" borderId="2" xfId="3" applyNumberFormat="1" applyFont="1" applyBorder="1"/>
    <xf numFmtId="168" fontId="8" fillId="0" borderId="0" xfId="3" applyNumberFormat="1" applyFont="1"/>
    <xf numFmtId="0" fontId="26" fillId="0" borderId="7" xfId="3" applyFont="1" applyBorder="1" applyAlignment="1">
      <alignment horizontal="center" vertical="center" wrapText="1"/>
    </xf>
    <xf numFmtId="41" fontId="24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8" fontId="8" fillId="0" borderId="0" xfId="0" applyNumberFormat="1" applyFont="1"/>
    <xf numFmtId="0" fontId="8" fillId="0" borderId="0" xfId="0" applyFont="1" applyAlignment="1">
      <alignment horizontal="center" wrapText="1"/>
    </xf>
    <xf numFmtId="165" fontId="31" fillId="0" borderId="0" xfId="0" applyNumberFormat="1" applyFont="1"/>
    <xf numFmtId="165" fontId="42" fillId="0" borderId="0" xfId="0" applyNumberFormat="1" applyFont="1" applyAlignment="1">
      <alignment horizontal="center" vertical="center"/>
    </xf>
    <xf numFmtId="165" fontId="9" fillId="0" borderId="0" xfId="0" applyNumberFormat="1" applyFont="1"/>
    <xf numFmtId="165" fontId="29" fillId="0" borderId="0" xfId="0" applyNumberFormat="1" applyFont="1"/>
    <xf numFmtId="165" fontId="29" fillId="0" borderId="0" xfId="0" applyNumberFormat="1" applyFont="1" applyAlignment="1">
      <alignment horizontal="center"/>
    </xf>
    <xf numFmtId="0" fontId="44" fillId="0" borderId="0" xfId="0" applyFont="1" applyAlignment="1">
      <alignment horizontal="right" vertical="center" readingOrder="2"/>
    </xf>
    <xf numFmtId="3" fontId="44" fillId="0" borderId="0" xfId="0" applyNumberFormat="1" applyFont="1" applyAlignment="1">
      <alignment horizontal="right" vertical="center" readingOrder="2"/>
    </xf>
    <xf numFmtId="165" fontId="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wrapText="1"/>
    </xf>
    <xf numFmtId="165" fontId="30" fillId="0" borderId="1" xfId="0" applyNumberFormat="1" applyFont="1" applyBorder="1" applyAlignment="1">
      <alignment horizontal="center" vertical="center" wrapText="1"/>
    </xf>
    <xf numFmtId="0" fontId="29" fillId="0" borderId="0" xfId="0" applyFont="1"/>
    <xf numFmtId="165" fontId="3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39" fillId="0" borderId="8" xfId="0" applyFont="1" applyBorder="1" applyAlignment="1">
      <alignment vertical="center"/>
    </xf>
    <xf numFmtId="3" fontId="37" fillId="0" borderId="0" xfId="0" applyNumberFormat="1" applyFont="1"/>
    <xf numFmtId="41" fontId="24" fillId="0" borderId="0" xfId="0" applyNumberFormat="1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3" fontId="33" fillId="0" borderId="0" xfId="0" applyNumberFormat="1" applyFont="1"/>
    <xf numFmtId="168" fontId="11" fillId="0" borderId="0" xfId="0" applyNumberFormat="1" applyFont="1"/>
    <xf numFmtId="3" fontId="11" fillId="0" borderId="0" xfId="0" applyNumberFormat="1" applyFont="1"/>
    <xf numFmtId="0" fontId="16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165" fontId="35" fillId="0" borderId="0" xfId="0" applyNumberFormat="1" applyFont="1" applyAlignment="1">
      <alignment vertical="center" wrapText="1"/>
    </xf>
    <xf numFmtId="0" fontId="24" fillId="0" borderId="0" xfId="0" applyFont="1" applyAlignment="1">
      <alignment horizontal="center"/>
    </xf>
    <xf numFmtId="167" fontId="8" fillId="0" borderId="0" xfId="2" applyNumberFormat="1" applyFont="1" applyFill="1"/>
    <xf numFmtId="167" fontId="8" fillId="0" borderId="0" xfId="0" applyNumberFormat="1" applyFont="1"/>
    <xf numFmtId="0" fontId="3" fillId="0" borderId="3" xfId="0" applyFont="1" applyBorder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5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2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 vertical="center" readingOrder="2"/>
    </xf>
    <xf numFmtId="0" fontId="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3" fontId="4" fillId="0" borderId="0" xfId="0" applyNumberFormat="1" applyFont="1"/>
    <xf numFmtId="10" fontId="11" fillId="0" borderId="2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8" fontId="4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45" fillId="0" borderId="0" xfId="0" applyFont="1" applyAlignment="1">
      <alignment vertical="top"/>
    </xf>
    <xf numFmtId="0" fontId="0" fillId="0" borderId="0" xfId="0" applyAlignment="1">
      <alignment horizontal="left"/>
    </xf>
    <xf numFmtId="2" fontId="8" fillId="0" borderId="2" xfId="1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right" vertical="top"/>
    </xf>
    <xf numFmtId="0" fontId="30" fillId="0" borderId="0" xfId="0" applyFont="1"/>
    <xf numFmtId="4" fontId="47" fillId="0" borderId="10" xfId="0" applyNumberFormat="1" applyFont="1" applyBorder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vertical="top"/>
    </xf>
    <xf numFmtId="0" fontId="47" fillId="0" borderId="0" xfId="0" applyFont="1" applyAlignment="1">
      <alignment horizontal="center" vertical="top"/>
    </xf>
    <xf numFmtId="0" fontId="8" fillId="0" borderId="7" xfId="0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41" fontId="34" fillId="0" borderId="0" xfId="0" applyNumberFormat="1" applyFont="1"/>
    <xf numFmtId="3" fontId="52" fillId="2" borderId="0" xfId="0" applyNumberFormat="1" applyFont="1" applyFill="1" applyAlignment="1">
      <alignment horizontal="center" vertical="top"/>
    </xf>
    <xf numFmtId="0" fontId="24" fillId="0" borderId="0" xfId="0" applyFont="1"/>
    <xf numFmtId="0" fontId="9" fillId="0" borderId="0" xfId="0" applyFont="1" applyAlignment="1">
      <alignment horizontal="center"/>
    </xf>
    <xf numFmtId="3" fontId="37" fillId="0" borderId="0" xfId="0" applyNumberFormat="1" applyFont="1" applyAlignment="1">
      <alignment horizontal="right" vertical="top"/>
    </xf>
    <xf numFmtId="167" fontId="14" fillId="0" borderId="0" xfId="2" applyNumberFormat="1" applyFont="1" applyFill="1" applyAlignment="1">
      <alignment horizontal="right" vertical="center" readingOrder="2"/>
    </xf>
    <xf numFmtId="0" fontId="42" fillId="0" borderId="0" xfId="0" applyFont="1"/>
    <xf numFmtId="0" fontId="3" fillId="0" borderId="0" xfId="0" applyFont="1" applyAlignment="1">
      <alignment horizontal="right" vertical="top"/>
    </xf>
    <xf numFmtId="165" fontId="42" fillId="0" borderId="7" xfId="0" applyNumberFormat="1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top"/>
    </xf>
    <xf numFmtId="3" fontId="32" fillId="2" borderId="0" xfId="0" applyNumberFormat="1" applyFont="1" applyFill="1" applyAlignment="1">
      <alignment horizontal="center" vertical="top"/>
    </xf>
    <xf numFmtId="41" fontId="53" fillId="0" borderId="0" xfId="0" applyNumberFormat="1" applyFont="1"/>
    <xf numFmtId="10" fontId="24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horizontal="center" vertical="center"/>
    </xf>
    <xf numFmtId="10" fontId="53" fillId="0" borderId="0" xfId="0" applyNumberFormat="1" applyFont="1" applyAlignment="1">
      <alignment vertical="center"/>
    </xf>
    <xf numFmtId="167" fontId="11" fillId="0" borderId="0" xfId="2" applyNumberFormat="1" applyFont="1" applyFill="1"/>
    <xf numFmtId="167" fontId="29" fillId="0" borderId="0" xfId="2" applyNumberFormat="1" applyFont="1" applyFill="1" applyAlignment="1">
      <alignment vertical="center"/>
    </xf>
    <xf numFmtId="167" fontId="55" fillId="0" borderId="0" xfId="2" applyNumberFormat="1" applyFont="1" applyFill="1" applyAlignment="1">
      <alignment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65" fontId="0" fillId="0" borderId="0" xfId="0" applyNumberFormat="1"/>
    <xf numFmtId="167" fontId="54" fillId="0" borderId="0" xfId="2" applyNumberFormat="1" applyFont="1" applyFill="1"/>
    <xf numFmtId="0" fontId="42" fillId="0" borderId="7" xfId="0" applyFont="1" applyBorder="1"/>
    <xf numFmtId="10" fontId="24" fillId="0" borderId="2" xfId="2" applyNumberFormat="1" applyFont="1" applyFill="1" applyBorder="1" applyAlignment="1">
      <alignment horizontal="right" vertical="center"/>
    </xf>
    <xf numFmtId="3" fontId="47" fillId="0" borderId="2" xfId="0" applyNumberFormat="1" applyFont="1" applyBorder="1" applyAlignment="1">
      <alignment horizontal="right" vertical="top"/>
    </xf>
    <xf numFmtId="0" fontId="12" fillId="0" borderId="13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56" fillId="0" borderId="0" xfId="0" applyFont="1" applyAlignment="1">
      <alignment vertical="top"/>
    </xf>
    <xf numFmtId="41" fontId="9" fillId="0" borderId="0" xfId="0" applyNumberFormat="1" applyFont="1"/>
    <xf numFmtId="0" fontId="57" fillId="0" borderId="0" xfId="0" applyFont="1"/>
    <xf numFmtId="41" fontId="36" fillId="0" borderId="0" xfId="0" applyNumberFormat="1" applyFont="1"/>
    <xf numFmtId="41" fontId="9" fillId="0" borderId="0" xfId="0" applyNumberFormat="1" applyFont="1" applyAlignment="1">
      <alignment horizontal="center" vertical="center"/>
    </xf>
    <xf numFmtId="41" fontId="57" fillId="0" borderId="0" xfId="0" applyNumberFormat="1" applyFont="1"/>
    <xf numFmtId="10" fontId="36" fillId="0" borderId="0" xfId="0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 vertical="top"/>
    </xf>
    <xf numFmtId="3" fontId="10" fillId="0" borderId="0" xfId="0" applyNumberFormat="1" applyFont="1" applyAlignment="1">
      <alignment horizontal="center" vertical="top"/>
    </xf>
    <xf numFmtId="10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3" fontId="57" fillId="0" borderId="0" xfId="0" applyNumberFormat="1" applyFont="1"/>
    <xf numFmtId="166" fontId="57" fillId="0" borderId="0" xfId="0" applyNumberFormat="1" applyFont="1"/>
    <xf numFmtId="166" fontId="9" fillId="0" borderId="0" xfId="0" applyNumberFormat="1" applyFont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24" fillId="0" borderId="0" xfId="2" applyNumberFormat="1" applyFont="1" applyFill="1" applyAlignment="1">
      <alignment vertical="center" wrapText="1"/>
    </xf>
    <xf numFmtId="167" fontId="42" fillId="0" borderId="0" xfId="2" applyNumberFormat="1" applyFont="1" applyFill="1" applyAlignment="1">
      <alignment horizontal="center" vertical="center"/>
    </xf>
    <xf numFmtId="167" fontId="44" fillId="0" borderId="0" xfId="2" applyNumberFormat="1" applyFont="1" applyFill="1" applyAlignment="1">
      <alignment horizontal="right" vertical="center" readingOrder="2"/>
    </xf>
    <xf numFmtId="167" fontId="30" fillId="0" borderId="1" xfId="2" applyNumberFormat="1" applyFont="1" applyFill="1" applyBorder="1" applyAlignment="1">
      <alignment horizontal="center" vertical="center" wrapText="1"/>
    </xf>
    <xf numFmtId="167" fontId="34" fillId="0" borderId="0" xfId="2" applyNumberFormat="1" applyFont="1" applyFill="1" applyAlignment="1">
      <alignment horizontal="right" vertical="center"/>
    </xf>
    <xf numFmtId="167" fontId="29" fillId="0" borderId="0" xfId="2" applyNumberFormat="1" applyFont="1" applyFill="1" applyAlignment="1">
      <alignment wrapText="1"/>
    </xf>
    <xf numFmtId="167" fontId="45" fillId="0" borderId="0" xfId="2" applyNumberFormat="1" applyFont="1" applyAlignment="1">
      <alignment horizontal="right" vertical="top"/>
    </xf>
    <xf numFmtId="167" fontId="45" fillId="0" borderId="11" xfId="2" applyNumberFormat="1" applyFont="1" applyBorder="1" applyAlignment="1">
      <alignment horizontal="right" vertical="top"/>
    </xf>
    <xf numFmtId="167" fontId="3" fillId="0" borderId="0" xfId="2" applyNumberFormat="1" applyFont="1" applyFill="1" applyAlignment="1">
      <alignment horizontal="center" vertical="center"/>
    </xf>
    <xf numFmtId="167" fontId="3" fillId="0" borderId="3" xfId="2" applyNumberFormat="1" applyFont="1" applyFill="1" applyBorder="1" applyAlignment="1">
      <alignment horizontal="center" vertical="center" wrapText="1"/>
    </xf>
    <xf numFmtId="167" fontId="29" fillId="0" borderId="0" xfId="2" applyNumberFormat="1" applyFont="1" applyFill="1"/>
    <xf numFmtId="167" fontId="8" fillId="0" borderId="0" xfId="2" applyNumberFormat="1" applyFont="1"/>
    <xf numFmtId="167" fontId="25" fillId="0" borderId="0" xfId="2" applyNumberFormat="1" applyFont="1" applyFill="1" applyAlignment="1">
      <alignment vertical="center"/>
    </xf>
    <xf numFmtId="41" fontId="48" fillId="3" borderId="0" xfId="0" applyNumberFormat="1" applyFont="1" applyFill="1"/>
    <xf numFmtId="167" fontId="24" fillId="0" borderId="0" xfId="0" applyNumberFormat="1" applyFont="1" applyAlignment="1">
      <alignment vertical="center"/>
    </xf>
    <xf numFmtId="167" fontId="34" fillId="4" borderId="0" xfId="2" applyNumberFormat="1" applyFont="1" applyFill="1" applyAlignment="1">
      <alignment horizontal="right" vertical="center"/>
    </xf>
    <xf numFmtId="167" fontId="24" fillId="0" borderId="0" xfId="2" applyNumberFormat="1" applyFont="1" applyAlignment="1">
      <alignment vertical="center"/>
    </xf>
    <xf numFmtId="41" fontId="42" fillId="0" borderId="0" xfId="0" applyNumberFormat="1" applyFont="1"/>
    <xf numFmtId="3" fontId="34" fillId="0" borderId="0" xfId="0" applyNumberFormat="1" applyFont="1" applyAlignment="1">
      <alignment vertical="center"/>
    </xf>
    <xf numFmtId="165" fontId="44" fillId="0" borderId="0" xfId="0" applyNumberFormat="1" applyFont="1" applyAlignment="1">
      <alignment horizontal="center" vertical="center" readingOrder="2"/>
    </xf>
    <xf numFmtId="3" fontId="24" fillId="0" borderId="0" xfId="0" applyNumberFormat="1" applyFont="1" applyAlignment="1">
      <alignment horizontal="center" vertical="center"/>
    </xf>
    <xf numFmtId="167" fontId="30" fillId="0" borderId="0" xfId="2" applyNumberFormat="1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167" fontId="24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41" fontId="34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7" fontId="34" fillId="0" borderId="0" xfId="2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0" fontId="60" fillId="0" borderId="0" xfId="0" applyFont="1" applyAlignment="1">
      <alignment vertical="center"/>
    </xf>
    <xf numFmtId="37" fontId="8" fillId="0" borderId="0" xfId="0" applyNumberFormat="1" applyFont="1"/>
    <xf numFmtId="0" fontId="35" fillId="0" borderId="0" xfId="0" applyFont="1" applyAlignment="1">
      <alignment horizontal="right" vertical="top"/>
    </xf>
    <xf numFmtId="0" fontId="2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6" fillId="0" borderId="0" xfId="2" applyNumberFormat="1" applyFont="1" applyFill="1" applyBorder="1" applyAlignment="1">
      <alignment horizontal="center" vertical="center" wrapText="1"/>
    </xf>
    <xf numFmtId="166" fontId="8" fillId="5" borderId="0" xfId="0" applyNumberFormat="1" applyFont="1" applyFill="1" applyAlignment="1">
      <alignment vertical="center"/>
    </xf>
    <xf numFmtId="41" fontId="24" fillId="0" borderId="0" xfId="0" applyNumberFormat="1" applyFont="1" applyAlignment="1">
      <alignment horizontal="center" vertical="center"/>
    </xf>
    <xf numFmtId="166" fontId="24" fillId="0" borderId="2" xfId="0" applyNumberFormat="1" applyFont="1" applyBorder="1" applyAlignment="1">
      <alignment vertical="center"/>
    </xf>
    <xf numFmtId="41" fontId="24" fillId="0" borderId="2" xfId="0" applyNumberFormat="1" applyFont="1" applyBorder="1" applyAlignment="1">
      <alignment horizontal="center" vertical="center"/>
    </xf>
    <xf numFmtId="41" fontId="24" fillId="0" borderId="12" xfId="0" applyNumberFormat="1" applyFont="1" applyBorder="1" applyAlignment="1">
      <alignment horizontal="center" vertical="center"/>
    </xf>
    <xf numFmtId="3" fontId="7" fillId="0" borderId="2" xfId="0" applyNumberFormat="1" applyFont="1" applyBorder="1"/>
    <xf numFmtId="165" fontId="13" fillId="0" borderId="2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7" fontId="57" fillId="0" borderId="0" xfId="2" applyNumberFormat="1" applyFont="1"/>
    <xf numFmtId="167" fontId="0" fillId="0" borderId="0" xfId="2" applyNumberFormat="1" applyFont="1"/>
    <xf numFmtId="167" fontId="61" fillId="0" borderId="0" xfId="0" applyNumberFormat="1" applyFont="1"/>
    <xf numFmtId="167" fontId="4" fillId="0" borderId="0" xfId="2" applyNumberFormat="1" applyFont="1"/>
    <xf numFmtId="165" fontId="58" fillId="0" borderId="0" xfId="0" applyNumberFormat="1" applyFont="1" applyAlignment="1">
      <alignment horizontal="right" vertical="top"/>
    </xf>
    <xf numFmtId="167" fontId="53" fillId="0" borderId="0" xfId="2" applyNumberFormat="1" applyFont="1" applyFill="1" applyAlignment="1">
      <alignment vertical="center"/>
    </xf>
    <xf numFmtId="167" fontId="59" fillId="0" borderId="0" xfId="2" applyNumberFormat="1" applyFont="1" applyFill="1" applyAlignment="1">
      <alignment vertical="center"/>
    </xf>
    <xf numFmtId="165" fontId="7" fillId="0" borderId="0" xfId="0" applyNumberFormat="1" applyFont="1" applyAlignment="1">
      <alignment horizontal="right" vertical="top"/>
    </xf>
    <xf numFmtId="165" fontId="8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29" fillId="6" borderId="0" xfId="0" applyFont="1" applyFill="1"/>
    <xf numFmtId="165" fontId="29" fillId="6" borderId="0" xfId="0" applyNumberFormat="1" applyFont="1" applyFill="1"/>
    <xf numFmtId="41" fontId="24" fillId="0" borderId="0" xfId="0" applyNumberFormat="1" applyFont="1" applyFill="1"/>
    <xf numFmtId="0" fontId="24" fillId="0" borderId="0" xfId="0" applyFont="1" applyFill="1" applyAlignment="1">
      <alignment vertical="center"/>
    </xf>
    <xf numFmtId="0" fontId="30" fillId="0" borderId="0" xfId="0" applyFont="1" applyFill="1"/>
    <xf numFmtId="0" fontId="11" fillId="0" borderId="0" xfId="0" applyFont="1" applyFill="1" applyAlignment="1">
      <alignment vertical="center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/>
    <xf numFmtId="41" fontId="8" fillId="0" borderId="0" xfId="0" applyNumberFormat="1" applyFont="1" applyFill="1"/>
    <xf numFmtId="10" fontId="24" fillId="0" borderId="0" xfId="0" applyNumberFormat="1" applyFont="1" applyFill="1"/>
    <xf numFmtId="3" fontId="8" fillId="0" borderId="0" xfId="0" applyNumberFormat="1" applyFont="1" applyAlignment="1">
      <alignment horizontal="center"/>
    </xf>
    <xf numFmtId="165" fontId="62" fillId="0" borderId="0" xfId="0" applyNumberFormat="1" applyFont="1" applyFill="1" applyAlignment="1">
      <alignment horizontal="right" vertical="center"/>
    </xf>
    <xf numFmtId="0" fontId="62" fillId="0" borderId="0" xfId="0" applyFont="1" applyFill="1"/>
    <xf numFmtId="10" fontId="62" fillId="0" borderId="0" xfId="0" applyNumberFormat="1" applyFont="1" applyFill="1" applyAlignment="1">
      <alignment horizontal="center"/>
    </xf>
    <xf numFmtId="165" fontId="62" fillId="0" borderId="0" xfId="0" applyNumberFormat="1" applyFont="1" applyFill="1"/>
    <xf numFmtId="165" fontId="22" fillId="0" borderId="0" xfId="0" applyNumberFormat="1" applyFont="1" applyFill="1"/>
    <xf numFmtId="165" fontId="40" fillId="0" borderId="0" xfId="0" applyNumberFormat="1" applyFont="1" applyFill="1" applyAlignment="1">
      <alignment horizontal="right" vertical="center"/>
    </xf>
    <xf numFmtId="167" fontId="22" fillId="0" borderId="2" xfId="2" applyNumberFormat="1" applyFont="1" applyFill="1" applyBorder="1"/>
    <xf numFmtId="165" fontId="22" fillId="0" borderId="2" xfId="0" applyNumberFormat="1" applyFont="1" applyFill="1" applyBorder="1"/>
    <xf numFmtId="10" fontId="22" fillId="0" borderId="2" xfId="1" applyNumberFormat="1" applyFont="1" applyFill="1" applyBorder="1"/>
    <xf numFmtId="10" fontId="22" fillId="0" borderId="2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4" fontId="7" fillId="0" borderId="2" xfId="2" applyFont="1" applyBorder="1"/>
    <xf numFmtId="167" fontId="25" fillId="0" borderId="0" xfId="2" applyNumberFormat="1" applyFont="1" applyAlignment="1">
      <alignment vertical="center"/>
    </xf>
    <xf numFmtId="167" fontId="24" fillId="0" borderId="0" xfId="2" applyNumberFormat="1" applyFont="1"/>
    <xf numFmtId="167" fontId="53" fillId="0" borderId="0" xfId="2" applyNumberFormat="1" applyFont="1" applyAlignment="1">
      <alignment vertical="center"/>
    </xf>
    <xf numFmtId="2" fontId="0" fillId="0" borderId="0" xfId="0" applyNumberFormat="1"/>
    <xf numFmtId="2" fontId="31" fillId="0" borderId="0" xfId="0" applyNumberFormat="1" applyFont="1"/>
    <xf numFmtId="2" fontId="9" fillId="0" borderId="0" xfId="0" applyNumberFormat="1" applyFont="1"/>
    <xf numFmtId="2" fontId="29" fillId="0" borderId="0" xfId="0" applyNumberFormat="1" applyFont="1"/>
    <xf numFmtId="2" fontId="8" fillId="0" borderId="0" xfId="0" applyNumberFormat="1" applyFont="1"/>
    <xf numFmtId="2" fontId="29" fillId="0" borderId="0" xfId="0" applyNumberFormat="1" applyFont="1" applyAlignment="1">
      <alignment wrapText="1"/>
    </xf>
    <xf numFmtId="2" fontId="29" fillId="6" borderId="0" xfId="1" applyNumberFormat="1" applyFont="1" applyFill="1"/>
    <xf numFmtId="2" fontId="34" fillId="0" borderId="0" xfId="0" applyNumberFormat="1" applyFont="1" applyAlignment="1">
      <alignment horizontal="right" vertical="center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 applyAlignment="1">
      <alignment horizontal="center" vertical="center" wrapText="1"/>
    </xf>
    <xf numFmtId="165" fontId="34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41" fontId="11" fillId="0" borderId="0" xfId="0" applyNumberFormat="1" applyFont="1"/>
    <xf numFmtId="1" fontId="8" fillId="0" borderId="0" xfId="0" applyNumberFormat="1" applyFont="1"/>
    <xf numFmtId="167" fontId="8" fillId="0" borderId="0" xfId="2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165" fontId="3" fillId="0" borderId="2" xfId="2" applyNumberFormat="1" applyFont="1" applyFill="1" applyBorder="1" applyAlignment="1">
      <alignment horizontal="center" vertical="center"/>
    </xf>
    <xf numFmtId="167" fontId="5" fillId="0" borderId="0" xfId="2" applyNumberFormat="1" applyFont="1" applyAlignment="1">
      <alignment horizontal="center" vertical="center"/>
    </xf>
    <xf numFmtId="167" fontId="16" fillId="0" borderId="0" xfId="2" applyNumberFormat="1" applyFont="1" applyAlignment="1">
      <alignment horizontal="right" vertical="center" readingOrder="2"/>
    </xf>
    <xf numFmtId="167" fontId="5" fillId="0" borderId="1" xfId="2" applyNumberFormat="1" applyFont="1" applyBorder="1" applyAlignment="1">
      <alignment horizontal="center" vertical="center"/>
    </xf>
    <xf numFmtId="167" fontId="13" fillId="0" borderId="2" xfId="2" applyNumberFormat="1" applyFont="1" applyBorder="1"/>
    <xf numFmtId="0" fontId="64" fillId="0" borderId="0" xfId="5" applyFont="1" applyAlignment="1">
      <alignment horizontal="center" vertical="center"/>
    </xf>
    <xf numFmtId="165" fontId="65" fillId="0" borderId="0" xfId="8" applyNumberFormat="1" applyFont="1" applyFill="1" applyAlignment="1">
      <alignment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horizontal="right" vertical="center" readingOrder="2"/>
    </xf>
    <xf numFmtId="10" fontId="65" fillId="0" borderId="0" xfId="6" applyNumberFormat="1" applyFont="1" applyFill="1" applyAlignment="1">
      <alignment horizontal="center" vertical="center"/>
    </xf>
    <xf numFmtId="0" fontId="64" fillId="0" borderId="0" xfId="5" applyFont="1" applyAlignment="1">
      <alignment horizontal="center" vertical="center" wrapText="1" readingOrder="2"/>
    </xf>
    <xf numFmtId="0" fontId="64" fillId="0" borderId="0" xfId="5" applyFont="1" applyAlignment="1">
      <alignment vertical="center" wrapText="1" readingOrder="2"/>
    </xf>
    <xf numFmtId="165" fontId="64" fillId="0" borderId="0" xfId="8" applyNumberFormat="1" applyFont="1" applyFill="1" applyBorder="1" applyAlignment="1">
      <alignment vertical="center" wrapText="1" readingOrder="2"/>
    </xf>
    <xf numFmtId="0" fontId="65" fillId="0" borderId="0" xfId="5" applyFont="1" applyAlignment="1">
      <alignment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0" fontId="65" fillId="0" borderId="0" xfId="5" applyFont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37" fontId="24" fillId="0" borderId="0" xfId="5" applyNumberFormat="1" applyFont="1" applyAlignment="1">
      <alignment horizontal="right" vertical="center" wrapText="1"/>
    </xf>
    <xf numFmtId="37" fontId="67" fillId="0" borderId="0" xfId="5" applyNumberFormat="1" applyFont="1" applyAlignment="1">
      <alignment horizontal="center" vertical="center"/>
    </xf>
    <xf numFmtId="165" fontId="67" fillId="0" borderId="0" xfId="6" applyNumberFormat="1" applyFont="1" applyFill="1" applyBorder="1" applyAlignment="1">
      <alignment horizontal="center" vertical="center"/>
    </xf>
    <xf numFmtId="165" fontId="65" fillId="0" borderId="12" xfId="8" applyNumberFormat="1" applyFont="1" applyFill="1" applyBorder="1" applyAlignment="1">
      <alignment vertical="center"/>
    </xf>
    <xf numFmtId="10" fontId="67" fillId="0" borderId="12" xfId="6" applyNumberFormat="1" applyFont="1" applyFill="1" applyBorder="1" applyAlignment="1">
      <alignment horizontal="center" vertical="center"/>
    </xf>
    <xf numFmtId="10" fontId="67" fillId="0" borderId="0" xfId="6" applyNumberFormat="1" applyFont="1" applyFill="1" applyBorder="1" applyAlignment="1">
      <alignment horizontal="center" vertical="center"/>
    </xf>
    <xf numFmtId="165" fontId="65" fillId="0" borderId="0" xfId="6" applyNumberFormat="1" applyFont="1" applyFill="1" applyBorder="1" applyAlignment="1">
      <alignment horizontal="center" vertical="center"/>
    </xf>
    <xf numFmtId="165" fontId="65" fillId="0" borderId="0" xfId="8" applyNumberFormat="1" applyFont="1" applyFill="1" applyBorder="1" applyAlignment="1">
      <alignment vertical="center"/>
    </xf>
    <xf numFmtId="0" fontId="65" fillId="0" borderId="14" xfId="5" applyFont="1" applyBorder="1" applyAlignment="1">
      <alignment vertical="center"/>
    </xf>
    <xf numFmtId="165" fontId="65" fillId="0" borderId="15" xfId="8" applyNumberFormat="1" applyFont="1" applyFill="1" applyBorder="1" applyAlignment="1">
      <alignment horizontal="right" vertical="center" readingOrder="2"/>
    </xf>
    <xf numFmtId="10" fontId="65" fillId="0" borderId="15" xfId="6" applyNumberFormat="1" applyFont="1" applyFill="1" applyBorder="1" applyAlignment="1">
      <alignment horizontal="center" vertical="center" readingOrder="2"/>
    </xf>
    <xf numFmtId="10" fontId="65" fillId="0" borderId="0" xfId="6" applyNumberFormat="1" applyFont="1" applyFill="1" applyBorder="1" applyAlignment="1">
      <alignment horizontal="center" vertical="center" readingOrder="2"/>
    </xf>
    <xf numFmtId="43" fontId="65" fillId="0" borderId="0" xfId="8" applyFont="1" applyFill="1" applyAlignment="1">
      <alignment horizontal="center" vertical="center"/>
    </xf>
    <xf numFmtId="43" fontId="65" fillId="0" borderId="0" xfId="6" applyNumberFormat="1" applyFont="1" applyFill="1" applyAlignment="1">
      <alignment horizontal="center" vertical="center"/>
    </xf>
    <xf numFmtId="165" fontId="65" fillId="0" borderId="0" xfId="5" applyNumberFormat="1" applyFont="1" applyAlignment="1">
      <alignment vertical="center"/>
    </xf>
    <xf numFmtId="0" fontId="45" fillId="0" borderId="10" xfId="0" applyFont="1" applyFill="1" applyBorder="1" applyAlignment="1">
      <alignment vertical="top"/>
    </xf>
    <xf numFmtId="0" fontId="45" fillId="0" borderId="0" xfId="0" applyFont="1" applyFill="1" applyAlignment="1">
      <alignment vertical="top"/>
    </xf>
    <xf numFmtId="0" fontId="68" fillId="0" borderId="0" xfId="5" applyFont="1" applyAlignment="1">
      <alignment horizontal="center" vertical="center"/>
    </xf>
    <xf numFmtId="0" fontId="69" fillId="0" borderId="0" xfId="5" applyFont="1" applyAlignment="1">
      <alignment vertical="center"/>
    </xf>
    <xf numFmtId="0" fontId="70" fillId="0" borderId="0" xfId="5" applyFont="1" applyAlignment="1">
      <alignment horizontal="right" vertical="center" readingOrder="2"/>
    </xf>
    <xf numFmtId="0" fontId="71" fillId="0" borderId="0" xfId="5" applyFont="1" applyAlignment="1">
      <alignment vertical="center"/>
    </xf>
    <xf numFmtId="165" fontId="71" fillId="0" borderId="0" xfId="8" applyNumberFormat="1" applyFont="1" applyFill="1" applyAlignment="1">
      <alignment vertical="center"/>
    </xf>
    <xf numFmtId="169" fontId="71" fillId="0" borderId="0" xfId="8" applyNumberFormat="1" applyFont="1" applyFill="1" applyAlignment="1">
      <alignment vertical="center"/>
    </xf>
    <xf numFmtId="169" fontId="71" fillId="0" borderId="0" xfId="5" applyNumberFormat="1" applyFont="1" applyAlignment="1">
      <alignment vertical="center"/>
    </xf>
    <xf numFmtId="0" fontId="71" fillId="0" borderId="0" xfId="5" applyFont="1" applyAlignment="1">
      <alignment horizontal="right" vertical="center"/>
    </xf>
    <xf numFmtId="0" fontId="71" fillId="0" borderId="1" xfId="5" applyFont="1" applyBorder="1" applyAlignment="1">
      <alignment vertical="center"/>
    </xf>
    <xf numFmtId="0" fontId="72" fillId="0" borderId="0" xfId="5" applyFont="1" applyAlignment="1">
      <alignment vertical="center" wrapText="1" readingOrder="2"/>
    </xf>
    <xf numFmtId="0" fontId="72" fillId="0" borderId="0" xfId="5" applyFont="1" applyAlignment="1">
      <alignment horizontal="center" vertical="center" wrapText="1" readingOrder="2"/>
    </xf>
    <xf numFmtId="0" fontId="71" fillId="0" borderId="0" xfId="5" applyFont="1" applyAlignment="1">
      <alignment horizontal="center" vertical="center"/>
    </xf>
    <xf numFmtId="165" fontId="73" fillId="0" borderId="1" xfId="8" applyNumberFormat="1" applyFont="1" applyFill="1" applyBorder="1" applyAlignment="1">
      <alignment horizontal="center" vertical="center" wrapText="1" readingOrder="2"/>
    </xf>
    <xf numFmtId="169" fontId="73" fillId="0" borderId="1" xfId="8" applyNumberFormat="1" applyFont="1" applyFill="1" applyBorder="1" applyAlignment="1">
      <alignment horizontal="center" vertical="center" wrapText="1" readingOrder="2"/>
    </xf>
    <xf numFmtId="169" fontId="72" fillId="0" borderId="4" xfId="5" applyNumberFormat="1" applyFont="1" applyBorder="1" applyAlignment="1">
      <alignment horizontal="center" vertical="center" wrapText="1" readingOrder="2"/>
    </xf>
    <xf numFmtId="0" fontId="72" fillId="0" borderId="4" xfId="5" applyFont="1" applyBorder="1" applyAlignment="1">
      <alignment horizontal="center" vertical="center" wrapText="1" readingOrder="2"/>
    </xf>
    <xf numFmtId="169" fontId="72" fillId="0" borderId="4" xfId="8" applyNumberFormat="1" applyFont="1" applyFill="1" applyBorder="1" applyAlignment="1">
      <alignment horizontal="center" vertical="center" wrapText="1" readingOrder="2"/>
    </xf>
    <xf numFmtId="10" fontId="67" fillId="0" borderId="0" xfId="5" applyNumberFormat="1" applyFont="1" applyAlignment="1">
      <alignment horizontal="center" vertical="center"/>
    </xf>
    <xf numFmtId="0" fontId="74" fillId="0" borderId="0" xfId="5" applyFont="1" applyAlignment="1">
      <alignment vertical="center"/>
    </xf>
    <xf numFmtId="165" fontId="74" fillId="0" borderId="2" xfId="8" applyNumberFormat="1" applyFont="1" applyFill="1" applyBorder="1" applyAlignment="1">
      <alignment vertical="center"/>
    </xf>
    <xf numFmtId="165" fontId="74" fillId="0" borderId="0" xfId="8" applyNumberFormat="1" applyFont="1" applyFill="1" applyAlignment="1">
      <alignment vertical="center"/>
    </xf>
    <xf numFmtId="37" fontId="75" fillId="0" borderId="0" xfId="5" applyNumberFormat="1" applyFont="1" applyAlignment="1">
      <alignment horizontal="center" vertical="center"/>
    </xf>
    <xf numFmtId="10" fontId="72" fillId="0" borderId="2" xfId="6" applyNumberFormat="1" applyFont="1" applyFill="1" applyBorder="1" applyAlignment="1">
      <alignment horizontal="center" vertical="center" wrapText="1" readingOrder="2"/>
    </xf>
    <xf numFmtId="165" fontId="69" fillId="0" borderId="0" xfId="8" applyNumberFormat="1" applyFont="1" applyFill="1" applyAlignment="1">
      <alignment vertical="center"/>
    </xf>
    <xf numFmtId="169" fontId="69" fillId="0" borderId="0" xfId="8" applyNumberFormat="1" applyFont="1" applyFill="1" applyAlignment="1">
      <alignment vertical="center"/>
    </xf>
    <xf numFmtId="169" fontId="69" fillId="0" borderId="0" xfId="5" applyNumberFormat="1" applyFont="1" applyAlignment="1">
      <alignment vertical="center"/>
    </xf>
    <xf numFmtId="0" fontId="69" fillId="0" borderId="0" xfId="5" applyFont="1" applyAlignment="1">
      <alignment horizontal="right" vertical="center"/>
    </xf>
    <xf numFmtId="165" fontId="76" fillId="0" borderId="0" xfId="8" applyNumberFormat="1" applyFont="1" applyFill="1" applyAlignment="1">
      <alignment vertical="center"/>
    </xf>
    <xf numFmtId="169" fontId="74" fillId="0" borderId="0" xfId="8" applyNumberFormat="1" applyFont="1" applyFill="1" applyAlignment="1">
      <alignment vertical="center"/>
    </xf>
    <xf numFmtId="169" fontId="74" fillId="0" borderId="0" xfId="5" applyNumberFormat="1" applyFont="1" applyAlignment="1">
      <alignment vertical="center"/>
    </xf>
    <xf numFmtId="0" fontId="74" fillId="0" borderId="0" xfId="5" applyFont="1" applyAlignment="1">
      <alignment horizontal="right" vertical="center"/>
    </xf>
    <xf numFmtId="169" fontId="77" fillId="0" borderId="0" xfId="8" applyNumberFormat="1" applyFont="1" applyFill="1" applyAlignment="1">
      <alignment vertical="center"/>
    </xf>
    <xf numFmtId="165" fontId="78" fillId="0" borderId="0" xfId="8" applyNumberFormat="1" applyFont="1" applyFill="1" applyAlignment="1">
      <alignment vertical="center"/>
    </xf>
    <xf numFmtId="169" fontId="65" fillId="0" borderId="0" xfId="8" applyNumberFormat="1" applyFont="1" applyFill="1" applyAlignment="1">
      <alignment vertical="center"/>
    </xf>
    <xf numFmtId="169" fontId="68" fillId="0" borderId="0" xfId="8" applyNumberFormat="1" applyFont="1" applyFill="1" applyAlignment="1">
      <alignment vertical="center"/>
    </xf>
    <xf numFmtId="169" fontId="76" fillId="0" borderId="0" xfId="8" applyNumberFormat="1" applyFont="1" applyFill="1" applyAlignment="1">
      <alignment vertical="center"/>
    </xf>
    <xf numFmtId="164" fontId="72" fillId="0" borderId="2" xfId="2" applyFont="1" applyFill="1" applyBorder="1" applyAlignment="1">
      <alignment horizontal="center" vertical="center" wrapText="1" readingOrder="2"/>
    </xf>
    <xf numFmtId="3" fontId="37" fillId="0" borderId="0" xfId="0" applyNumberFormat="1" applyFont="1" applyFill="1" applyAlignment="1">
      <alignment horizontal="right" vertical="top"/>
    </xf>
    <xf numFmtId="3" fontId="8" fillId="0" borderId="0" xfId="0" applyNumberFormat="1" applyFont="1" applyFill="1"/>
    <xf numFmtId="0" fontId="8" fillId="0" borderId="0" xfId="0" applyFont="1" applyFill="1" applyAlignment="1">
      <alignment wrapText="1"/>
    </xf>
    <xf numFmtId="167" fontId="45" fillId="0" borderId="10" xfId="2" applyNumberFormat="1" applyFont="1" applyFill="1" applyBorder="1" applyAlignment="1">
      <alignment horizontal="right" vertical="top"/>
    </xf>
    <xf numFmtId="0" fontId="4" fillId="0" borderId="0" xfId="0" applyFont="1" applyFill="1"/>
    <xf numFmtId="3" fontId="45" fillId="0" borderId="10" xfId="0" applyNumberFormat="1" applyFont="1" applyFill="1" applyBorder="1" applyAlignment="1">
      <alignment horizontal="right" vertical="top"/>
    </xf>
    <xf numFmtId="167" fontId="45" fillId="0" borderId="0" xfId="2" applyNumberFormat="1" applyFont="1" applyFill="1" applyAlignment="1">
      <alignment horizontal="right" vertical="top"/>
    </xf>
    <xf numFmtId="3" fontId="45" fillId="0" borderId="11" xfId="0" applyNumberFormat="1" applyFont="1" applyFill="1" applyBorder="1" applyAlignment="1">
      <alignment horizontal="right" vertical="top"/>
    </xf>
    <xf numFmtId="0" fontId="8" fillId="0" borderId="0" xfId="0" applyFont="1" applyAlignment="1">
      <alignment horizontal="center"/>
    </xf>
    <xf numFmtId="0" fontId="8" fillId="4" borderId="0" xfId="0" applyFont="1" applyFill="1"/>
    <xf numFmtId="165" fontId="8" fillId="4" borderId="0" xfId="0" applyNumberFormat="1" applyFont="1" applyFill="1"/>
    <xf numFmtId="3" fontId="8" fillId="4" borderId="0" xfId="0" applyNumberFormat="1" applyFont="1" applyFill="1"/>
    <xf numFmtId="165" fontId="7" fillId="4" borderId="0" xfId="0" applyNumberFormat="1" applyFont="1" applyFill="1" applyAlignment="1">
      <alignment horizontal="right" vertical="center"/>
    </xf>
    <xf numFmtId="165" fontId="0" fillId="4" borderId="0" xfId="2" applyNumberFormat="1" applyFont="1" applyFill="1"/>
    <xf numFmtId="37" fontId="8" fillId="4" borderId="0" xfId="0" applyNumberFormat="1" applyFont="1" applyFill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30" fillId="0" borderId="0" xfId="2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165" fontId="65" fillId="0" borderId="0" xfId="8" applyNumberFormat="1" applyFont="1" applyFill="1" applyBorder="1" applyAlignment="1">
      <alignment horizontal="center" vertical="center" wrapText="1" readingOrder="2"/>
    </xf>
    <xf numFmtId="165" fontId="65" fillId="0" borderId="14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 wrapText="1" readingOrder="2"/>
    </xf>
    <xf numFmtId="10" fontId="65" fillId="0" borderId="14" xfId="6" applyNumberFormat="1" applyFont="1" applyFill="1" applyBorder="1" applyAlignment="1">
      <alignment horizontal="center" vertical="center" wrapText="1" readingOrder="2"/>
    </xf>
    <xf numFmtId="10" fontId="65" fillId="0" borderId="1" xfId="6" applyNumberFormat="1" applyFont="1" applyFill="1" applyBorder="1" applyAlignment="1">
      <alignment horizontal="center" vertical="center" wrapText="1" readingOrder="2"/>
    </xf>
    <xf numFmtId="165" fontId="65" fillId="0" borderId="0" xfId="8" applyNumberFormat="1" applyFont="1" applyFill="1" applyAlignment="1">
      <alignment horizontal="center" vertical="center"/>
    </xf>
    <xf numFmtId="0" fontId="65" fillId="0" borderId="0" xfId="5" applyFont="1" applyAlignment="1">
      <alignment horizontal="center" vertical="center"/>
    </xf>
    <xf numFmtId="165" fontId="65" fillId="0" borderId="14" xfId="8" applyNumberFormat="1" applyFont="1" applyFill="1" applyBorder="1" applyAlignment="1">
      <alignment horizontal="center" vertical="center" readingOrder="2"/>
    </xf>
    <xf numFmtId="165" fontId="65" fillId="0" borderId="1" xfId="8" applyNumberFormat="1" applyFont="1" applyFill="1" applyBorder="1" applyAlignment="1">
      <alignment horizontal="center" vertical="center" readingOrder="2"/>
    </xf>
    <xf numFmtId="0" fontId="65" fillId="0" borderId="0" xfId="5" applyFont="1" applyAlignment="1">
      <alignment horizontal="center" vertical="center" wrapText="1" readingOrder="2"/>
    </xf>
    <xf numFmtId="0" fontId="65" fillId="0" borderId="1" xfId="5" applyFont="1" applyBorder="1" applyAlignment="1">
      <alignment horizontal="center" vertical="center" wrapText="1" readingOrder="2"/>
    </xf>
    <xf numFmtId="165" fontId="65" fillId="0" borderId="0" xfId="8" applyNumberFormat="1" applyFont="1" applyFill="1" applyBorder="1" applyAlignment="1">
      <alignment horizontal="center" vertical="center" readingOrder="2"/>
    </xf>
    <xf numFmtId="165" fontId="65" fillId="0" borderId="0" xfId="8" applyNumberFormat="1" applyFont="1" applyFill="1" applyAlignment="1">
      <alignment horizontal="center" vertical="center" wrapText="1" readingOrder="2"/>
    </xf>
    <xf numFmtId="165" fontId="64" fillId="0" borderId="1" xfId="8" applyNumberFormat="1" applyFont="1" applyFill="1" applyBorder="1" applyAlignment="1">
      <alignment horizontal="center" vertical="center" wrapText="1" readingOrder="2"/>
    </xf>
    <xf numFmtId="165" fontId="65" fillId="0" borderId="1" xfId="8" applyNumberFormat="1" applyFont="1" applyFill="1" applyBorder="1" applyAlignment="1">
      <alignment horizontal="center" vertical="center"/>
    </xf>
    <xf numFmtId="0" fontId="64" fillId="0" borderId="1" xfId="5" applyFont="1" applyBorder="1" applyAlignment="1">
      <alignment horizontal="center" vertical="center" wrapText="1" readingOrder="2"/>
    </xf>
    <xf numFmtId="0" fontId="64" fillId="0" borderId="0" xfId="5" applyFont="1" applyAlignment="1">
      <alignment horizontal="center" vertical="center"/>
    </xf>
    <xf numFmtId="0" fontId="66" fillId="0" borderId="0" xfId="5" applyFont="1" applyAlignment="1">
      <alignment horizontal="right" vertical="center" readingOrder="2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41" fontId="2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165" fontId="41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0" fontId="43" fillId="0" borderId="0" xfId="0" applyFont="1" applyAlignment="1">
      <alignment horizontal="right" vertical="center" readingOrder="2"/>
    </xf>
    <xf numFmtId="169" fontId="72" fillId="0" borderId="14" xfId="8" applyNumberFormat="1" applyFont="1" applyFill="1" applyBorder="1" applyAlignment="1">
      <alignment horizontal="center" vertical="center" wrapText="1" readingOrder="2"/>
    </xf>
    <xf numFmtId="169" fontId="72" fillId="0" borderId="0" xfId="8" applyNumberFormat="1" applyFont="1" applyFill="1" applyBorder="1" applyAlignment="1">
      <alignment horizontal="center" vertical="center" wrapText="1" readingOrder="2"/>
    </xf>
    <xf numFmtId="169" fontId="71" fillId="0" borderId="14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Border="1" applyAlignment="1">
      <alignment horizontal="center" vertical="center" wrapText="1"/>
    </xf>
    <xf numFmtId="169" fontId="71" fillId="0" borderId="0" xfId="8" applyNumberFormat="1" applyFont="1" applyFill="1" applyAlignment="1">
      <alignment horizontal="center" vertical="center" wrapText="1"/>
    </xf>
    <xf numFmtId="0" fontId="72" fillId="0" borderId="14" xfId="5" applyFont="1" applyBorder="1" applyAlignment="1">
      <alignment horizontal="center" vertical="center" wrapText="1" readingOrder="2"/>
    </xf>
    <xf numFmtId="0" fontId="72" fillId="0" borderId="1" xfId="5" applyFont="1" applyBorder="1" applyAlignment="1">
      <alignment horizontal="center" vertical="center" wrapText="1" readingOrder="2"/>
    </xf>
    <xf numFmtId="165" fontId="71" fillId="0" borderId="14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Border="1" applyAlignment="1">
      <alignment horizontal="center" vertical="center" wrapText="1"/>
    </xf>
    <xf numFmtId="165" fontId="71" fillId="0" borderId="0" xfId="8" applyNumberFormat="1" applyFont="1" applyFill="1" applyAlignment="1">
      <alignment horizontal="center" vertical="center" wrapText="1"/>
    </xf>
    <xf numFmtId="0" fontId="71" fillId="0" borderId="0" xfId="5" applyFont="1" applyAlignment="1">
      <alignment horizontal="center" vertical="center" wrapText="1"/>
    </xf>
    <xf numFmtId="0" fontId="71" fillId="0" borderId="1" xfId="5" applyFont="1" applyBorder="1" applyAlignment="1">
      <alignment horizontal="center" vertical="center" wrapText="1"/>
    </xf>
    <xf numFmtId="165" fontId="72" fillId="0" borderId="14" xfId="8" applyNumberFormat="1" applyFont="1" applyFill="1" applyBorder="1" applyAlignment="1">
      <alignment horizontal="center" vertical="center" wrapText="1" readingOrder="2"/>
    </xf>
    <xf numFmtId="165" fontId="72" fillId="0" borderId="0" xfId="8" applyNumberFormat="1" applyFont="1" applyFill="1" applyBorder="1" applyAlignment="1">
      <alignment horizontal="center" vertical="center" wrapText="1" readingOrder="2"/>
    </xf>
    <xf numFmtId="0" fontId="71" fillId="0" borderId="14" xfId="5" applyFont="1" applyBorder="1" applyAlignment="1">
      <alignment horizontal="center" vertical="center" wrapText="1"/>
    </xf>
    <xf numFmtId="169" fontId="71" fillId="0" borderId="14" xfId="5" applyNumberFormat="1" applyFont="1" applyBorder="1" applyAlignment="1">
      <alignment horizontal="center" vertical="center" wrapText="1"/>
    </xf>
    <xf numFmtId="169" fontId="71" fillId="0" borderId="0" xfId="5" applyNumberFormat="1" applyFont="1" applyAlignment="1">
      <alignment horizontal="center" vertical="center" wrapText="1"/>
    </xf>
    <xf numFmtId="0" fontId="68" fillId="0" borderId="0" xfId="5" applyFont="1" applyAlignment="1">
      <alignment horizontal="center" vertical="center"/>
    </xf>
    <xf numFmtId="0" fontId="70" fillId="0" borderId="0" xfId="5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horizontal="right" vertical="center" readingOrder="2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165" fontId="27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1" fontId="24" fillId="0" borderId="0" xfId="0" applyNumberFormat="1" applyFont="1" applyFill="1" applyAlignment="1">
      <alignment vertical="center"/>
    </xf>
    <xf numFmtId="165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65" fillId="0" borderId="4" xfId="8" applyNumberFormat="1" applyFont="1" applyFill="1" applyBorder="1" applyAlignment="1">
      <alignment vertical="center"/>
    </xf>
    <xf numFmtId="37" fontId="67" fillId="0" borderId="0" xfId="5" applyNumberFormat="1" applyFont="1" applyFill="1" applyAlignment="1">
      <alignment horizontal="center" vertical="center"/>
    </xf>
    <xf numFmtId="10" fontId="67" fillId="0" borderId="4" xfId="6" applyNumberFormat="1" applyFont="1" applyFill="1" applyBorder="1" applyAlignment="1">
      <alignment horizontal="center" vertical="center"/>
    </xf>
    <xf numFmtId="165" fontId="34" fillId="4" borderId="0" xfId="0" applyNumberFormat="1" applyFont="1" applyFill="1" applyAlignment="1">
      <alignment horizontal="right" vertical="center"/>
    </xf>
    <xf numFmtId="2" fontId="0" fillId="4" borderId="0" xfId="0" applyNumberFormat="1" applyFill="1"/>
    <xf numFmtId="165" fontId="29" fillId="4" borderId="0" xfId="0" applyNumberFormat="1" applyFont="1" applyFill="1"/>
    <xf numFmtId="2" fontId="29" fillId="4" borderId="0" xfId="1" applyNumberFormat="1" applyFont="1" applyFill="1"/>
    <xf numFmtId="0" fontId="29" fillId="4" borderId="0" xfId="0" applyFont="1" applyFill="1"/>
    <xf numFmtId="10" fontId="29" fillId="4" borderId="0" xfId="0" applyNumberFormat="1" applyFont="1" applyFill="1"/>
    <xf numFmtId="167" fontId="29" fillId="4" borderId="0" xfId="2" applyNumberFormat="1" applyFont="1" applyFill="1"/>
    <xf numFmtId="167" fontId="29" fillId="4" borderId="0" xfId="0" applyNumberFormat="1" applyFont="1" applyFill="1"/>
    <xf numFmtId="165" fontId="30" fillId="4" borderId="0" xfId="0" applyNumberFormat="1" applyFont="1" applyFill="1"/>
    <xf numFmtId="167" fontId="30" fillId="4" borderId="0" xfId="2" applyNumberFormat="1" applyFont="1" applyFill="1"/>
    <xf numFmtId="3" fontId="34" fillId="4" borderId="0" xfId="0" applyNumberFormat="1" applyFont="1" applyFill="1"/>
    <xf numFmtId="2" fontId="29" fillId="4" borderId="0" xfId="0" applyNumberFormat="1" applyFont="1" applyFill="1"/>
    <xf numFmtId="3" fontId="50" fillId="4" borderId="0" xfId="0" applyNumberFormat="1" applyFont="1" applyFill="1"/>
    <xf numFmtId="0" fontId="46" fillId="0" borderId="0" xfId="0" applyFont="1" applyFill="1" applyAlignment="1">
      <alignment horizontal="left"/>
    </xf>
    <xf numFmtId="0" fontId="12" fillId="0" borderId="10" xfId="0" applyFont="1" applyFill="1" applyBorder="1" applyAlignment="1">
      <alignment horizontal="right" vertical="top"/>
    </xf>
    <xf numFmtId="0" fontId="12" fillId="0" borderId="0" xfId="0" applyFont="1" applyFill="1" applyAlignment="1">
      <alignment horizontal="right" vertical="top"/>
    </xf>
    <xf numFmtId="0" fontId="13" fillId="0" borderId="0" xfId="0" applyFont="1" applyFill="1" applyAlignment="1">
      <alignment horizontal="right" vertical="top"/>
    </xf>
    <xf numFmtId="167" fontId="37" fillId="0" borderId="0" xfId="2" applyNumberFormat="1" applyFont="1" applyFill="1" applyAlignment="1">
      <alignment horizontal="right" vertical="top"/>
    </xf>
    <xf numFmtId="41" fontId="37" fillId="0" borderId="0" xfId="0" applyNumberFormat="1" applyFont="1" applyFill="1" applyAlignment="1">
      <alignment horizontal="right" vertical="top"/>
    </xf>
    <xf numFmtId="165" fontId="8" fillId="0" borderId="0" xfId="0" applyNumberFormat="1" applyFont="1" applyFill="1"/>
    <xf numFmtId="3" fontId="45" fillId="0" borderId="0" xfId="0" applyNumberFormat="1" applyFont="1" applyFill="1" applyAlignment="1">
      <alignment horizontal="right" vertical="top"/>
    </xf>
    <xf numFmtId="3" fontId="45" fillId="0" borderId="0" xfId="0" applyNumberFormat="1" applyFont="1" applyFill="1" applyBorder="1" applyAlignment="1">
      <alignment horizontal="right" vertical="top"/>
    </xf>
    <xf numFmtId="0" fontId="65" fillId="0" borderId="0" xfId="5" applyFont="1" applyFill="1" applyAlignment="1">
      <alignment vertical="center"/>
    </xf>
    <xf numFmtId="164" fontId="67" fillId="0" borderId="0" xfId="2" applyFont="1" applyFill="1" applyAlignment="1">
      <alignment horizontal="center" vertical="center"/>
    </xf>
    <xf numFmtId="10" fontId="67" fillId="0" borderId="0" xfId="5" applyNumberFormat="1" applyFont="1" applyFill="1" applyAlignment="1">
      <alignment horizontal="center" vertical="center"/>
    </xf>
  </cellXfs>
  <cellStyles count="9">
    <cellStyle name="Comma" xfId="2" builtinId="3"/>
    <cellStyle name="Comma 2" xfId="4" xr:uid="{20F315B7-6660-4AC9-9D35-9FCEB33F9C15}"/>
    <cellStyle name="Comma 3" xfId="7" xr:uid="{608FEBEB-DCEA-480C-8F28-0A980A8C605F}"/>
    <cellStyle name="Comma 4" xfId="8" xr:uid="{7521B332-EF64-4BB8-92B1-9A83CAF702ED}"/>
    <cellStyle name="Normal" xfId="0" builtinId="0"/>
    <cellStyle name="Normal 2" xfId="3" xr:uid="{00000000-0005-0000-0000-000002000000}"/>
    <cellStyle name="Normal 3" xfId="5" xr:uid="{FC0AF339-4FAB-4F90-AB00-73CD5DBEDC12}"/>
    <cellStyle name="Percent" xfId="1" builtinId="5"/>
    <cellStyle name="Percent 2" xfId="6" xr:uid="{1D497432-FD20-47F9-8F1A-C2A55F66FF2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</xdr:colOff>
      <xdr:row>0</xdr:row>
      <xdr:rowOff>0</xdr:rowOff>
    </xdr:from>
    <xdr:to>
      <xdr:col>11</xdr:col>
      <xdr:colOff>609599</xdr:colOff>
      <xdr:row>52</xdr:row>
      <xdr:rowOff>175086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56F986-C9D9-4E1A-B4C0-937D28871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71201" y="0"/>
          <a:ext cx="7296150" cy="10081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16" zoomScaleNormal="100" zoomScaleSheetLayoutView="100" workbookViewId="0">
      <selection activeCell="N44" sqref="N44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366" t="s">
        <v>63</v>
      </c>
      <c r="B23" s="366"/>
      <c r="C23" s="366"/>
      <c r="D23" s="366"/>
      <c r="E23" s="366"/>
      <c r="F23" s="366"/>
      <c r="G23" s="366"/>
      <c r="H23" s="366"/>
      <c r="I23" s="366"/>
      <c r="J23" s="366"/>
      <c r="K23" s="366"/>
      <c r="L23" s="366"/>
      <c r="M23" s="366"/>
    </row>
    <row r="24" spans="1:13" ht="15" customHeight="1">
      <c r="A24" s="366"/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</row>
    <row r="25" spans="1:13" ht="15" customHeight="1">
      <c r="A25" s="366"/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</row>
    <row r="28" spans="1:13" ht="15" customHeight="1">
      <c r="A28" s="367" t="s">
        <v>175</v>
      </c>
      <c r="B28" s="367"/>
      <c r="C28" s="367"/>
      <c r="D28" s="367"/>
      <c r="E28" s="367"/>
      <c r="F28" s="367"/>
      <c r="G28" s="367"/>
      <c r="H28" s="367"/>
      <c r="I28" s="367"/>
      <c r="J28" s="367"/>
      <c r="K28" s="367"/>
      <c r="L28" s="367"/>
      <c r="M28" s="207"/>
    </row>
    <row r="29" spans="1:13" ht="15" customHeight="1">
      <c r="A29" s="367"/>
      <c r="B29" s="367"/>
      <c r="C29" s="367"/>
      <c r="D29" s="367"/>
      <c r="E29" s="367"/>
      <c r="F29" s="367"/>
      <c r="G29" s="367"/>
      <c r="H29" s="367"/>
      <c r="I29" s="367"/>
      <c r="J29" s="367"/>
      <c r="K29" s="367"/>
      <c r="L29" s="367"/>
      <c r="M29" s="207"/>
    </row>
    <row r="30" spans="1:13" ht="15" customHeight="1">
      <c r="A30" s="367"/>
      <c r="B30" s="367"/>
      <c r="C30" s="367"/>
      <c r="D30" s="367"/>
      <c r="E30" s="367"/>
      <c r="F30" s="367"/>
      <c r="G30" s="367"/>
      <c r="H30" s="367"/>
      <c r="I30" s="367"/>
      <c r="J30" s="367"/>
      <c r="K30" s="367"/>
      <c r="L30" s="367"/>
      <c r="M30" s="207"/>
    </row>
    <row r="32" spans="1:13">
      <c r="C32" s="4"/>
    </row>
  </sheetData>
  <mergeCells count="2">
    <mergeCell ref="A23:M25"/>
    <mergeCell ref="A28:L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50"/>
  <sheetViews>
    <sheetView rightToLeft="1" view="pageBreakPreview" topLeftCell="A7" zoomScale="85" zoomScaleNormal="100" zoomScaleSheetLayoutView="85" workbookViewId="0">
      <selection activeCell="C10" sqref="C10:G23"/>
    </sheetView>
  </sheetViews>
  <sheetFormatPr defaultColWidth="9.140625" defaultRowHeight="22.5"/>
  <cols>
    <col min="1" max="1" width="40.85546875" style="102" bestFit="1" customWidth="1"/>
    <col min="2" max="2" width="1" style="102" customWidth="1"/>
    <col min="3" max="3" width="32.5703125" style="102" bestFit="1" customWidth="1"/>
    <col min="4" max="4" width="1" style="102" customWidth="1"/>
    <col min="5" max="5" width="15.42578125" style="104" bestFit="1" customWidth="1"/>
    <col min="6" max="6" width="1" style="102" customWidth="1"/>
    <col min="7" max="7" width="32.5703125" style="102" bestFit="1" customWidth="1"/>
    <col min="8" max="8" width="1" style="102" customWidth="1"/>
    <col min="9" max="9" width="13.5703125" style="104" bestFit="1" customWidth="1"/>
    <col min="10" max="10" width="1" style="102" customWidth="1"/>
    <col min="11" max="11" width="9.140625" style="102" customWidth="1"/>
    <col min="12" max="12" width="12.28515625" style="102" bestFit="1" customWidth="1"/>
    <col min="13" max="13" width="9.140625" style="102"/>
    <col min="14" max="14" width="16" style="102" customWidth="1"/>
    <col min="15" max="16384" width="9.140625" style="102"/>
  </cols>
  <sheetData>
    <row r="2" spans="1:15" ht="24">
      <c r="A2" s="434" t="s">
        <v>50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</row>
    <row r="3" spans="1:15" ht="24">
      <c r="A3" s="434" t="str">
        <f>'سرمایه‌گذاری در اوراق بهادار '!A3:Q3</f>
        <v>صورت وضعیت درآمدها</v>
      </c>
      <c r="B3" s="434" t="s">
        <v>18</v>
      </c>
      <c r="C3" s="434" t="s">
        <v>18</v>
      </c>
      <c r="D3" s="434" t="s">
        <v>18</v>
      </c>
      <c r="E3" s="434"/>
      <c r="F3" s="434"/>
      <c r="G3" s="434"/>
      <c r="H3" s="434"/>
      <c r="I3" s="434"/>
      <c r="J3" s="434"/>
      <c r="K3" s="434"/>
    </row>
    <row r="4" spans="1:15" ht="26.25">
      <c r="A4" s="403" t="str">
        <f>'سرمایه‌گذاری در اوراق بهادار '!A4:Q4</f>
        <v>برای ماه منتهی به 1404/07/30</v>
      </c>
      <c r="B4" s="403" t="s">
        <v>64</v>
      </c>
      <c r="C4" s="403" t="s">
        <v>0</v>
      </c>
      <c r="D4" s="403" t="s">
        <v>0</v>
      </c>
      <c r="E4" s="403"/>
      <c r="F4" s="403"/>
      <c r="G4" s="403"/>
      <c r="H4" s="403"/>
      <c r="I4" s="403"/>
      <c r="J4" s="403"/>
      <c r="K4" s="403"/>
      <c r="L4" s="23"/>
    </row>
    <row r="5" spans="1:15" ht="24">
      <c r="B5" s="103"/>
      <c r="C5" s="103"/>
      <c r="D5" s="103"/>
      <c r="E5" s="103"/>
      <c r="F5" s="103"/>
      <c r="G5" s="103"/>
    </row>
    <row r="6" spans="1:15" ht="28.5">
      <c r="A6" s="407" t="s">
        <v>170</v>
      </c>
      <c r="B6" s="407"/>
      <c r="C6" s="407"/>
      <c r="D6" s="407"/>
      <c r="E6" s="407"/>
      <c r="F6" s="407"/>
      <c r="G6" s="407"/>
      <c r="H6" s="407"/>
      <c r="I6" s="407"/>
      <c r="J6" s="407"/>
    </row>
    <row r="7" spans="1:15" ht="28.5">
      <c r="A7" s="70"/>
      <c r="B7" s="70"/>
      <c r="C7" s="70"/>
      <c r="D7" s="70"/>
      <c r="E7" s="105"/>
      <c r="F7" s="70"/>
      <c r="G7" s="70"/>
      <c r="H7" s="70"/>
      <c r="I7" s="105"/>
      <c r="J7" s="70"/>
    </row>
    <row r="8" spans="1:15" ht="24.75" thickBot="1">
      <c r="A8" s="435" t="s">
        <v>41</v>
      </c>
      <c r="B8" s="435" t="s">
        <v>41</v>
      </c>
      <c r="C8" s="435" t="str">
        <f>'درآمد ناشی از فروش '!C7</f>
        <v>طی مهر ماه</v>
      </c>
      <c r="D8" s="435" t="s">
        <v>20</v>
      </c>
      <c r="E8" s="435" t="s">
        <v>20</v>
      </c>
      <c r="G8" s="435" t="str">
        <f>'درآمد ناشی از فروش '!K7</f>
        <v>از ابتدای سال مالی تا پایان مهر ماه</v>
      </c>
      <c r="H8" s="435" t="s">
        <v>21</v>
      </c>
      <c r="I8" s="435" t="s">
        <v>21</v>
      </c>
    </row>
    <row r="9" spans="1:15" ht="32.25" thickBot="1">
      <c r="A9" s="106" t="s">
        <v>42</v>
      </c>
      <c r="C9" s="106" t="s">
        <v>43</v>
      </c>
      <c r="E9" s="107" t="s">
        <v>44</v>
      </c>
      <c r="G9" s="106" t="s">
        <v>43</v>
      </c>
      <c r="I9" s="107" t="s">
        <v>44</v>
      </c>
      <c r="L9" s="119"/>
      <c r="M9" s="119"/>
      <c r="N9" s="119"/>
      <c r="O9" s="119"/>
    </row>
    <row r="10" spans="1:15" ht="24.75">
      <c r="A10" s="69" t="s">
        <v>136</v>
      </c>
      <c r="B10" s="69"/>
      <c r="C10" s="473">
        <v>22752195</v>
      </c>
      <c r="D10" s="236"/>
      <c r="E10" s="109">
        <f t="shared" ref="E10:E23" si="0">C10/$C$24</f>
        <v>2.2959267137464766E-3</v>
      </c>
      <c r="F10" s="236"/>
      <c r="G10" s="356">
        <v>266191849</v>
      </c>
      <c r="H10" s="236"/>
      <c r="I10" s="109">
        <f>G10/$G$24</f>
        <v>8.4217992065596659E-3</v>
      </c>
      <c r="K10" s="110"/>
      <c r="L10" s="119"/>
      <c r="M10" s="119"/>
      <c r="N10" s="119"/>
      <c r="O10" s="119"/>
    </row>
    <row r="11" spans="1:15" ht="24.75">
      <c r="A11" s="69" t="s">
        <v>137</v>
      </c>
      <c r="B11" s="69"/>
      <c r="C11" s="473">
        <v>545208</v>
      </c>
      <c r="D11" s="236"/>
      <c r="E11" s="109">
        <f t="shared" si="0"/>
        <v>5.5017004370272365E-5</v>
      </c>
      <c r="F11" s="236"/>
      <c r="G11" s="473">
        <v>3848870</v>
      </c>
      <c r="H11" s="236"/>
      <c r="I11" s="109">
        <f t="shared" ref="I11:I23" si="1">G11/$G$24</f>
        <v>1.2177085975367827E-4</v>
      </c>
      <c r="K11" s="110"/>
      <c r="L11" s="119"/>
      <c r="M11" s="119"/>
      <c r="N11" s="119"/>
      <c r="O11" s="119"/>
    </row>
    <row r="12" spans="1:15" ht="24.75">
      <c r="A12" s="69" t="s">
        <v>138</v>
      </c>
      <c r="B12" s="69"/>
      <c r="C12" s="473">
        <v>2273</v>
      </c>
      <c r="D12" s="236"/>
      <c r="E12" s="109">
        <f t="shared" si="0"/>
        <v>2.2936870136467015E-7</v>
      </c>
      <c r="F12" s="236"/>
      <c r="G12" s="473">
        <v>17703</v>
      </c>
      <c r="H12" s="236"/>
      <c r="I12" s="109">
        <f t="shared" si="1"/>
        <v>5.6008894304545651E-7</v>
      </c>
      <c r="K12" s="110"/>
      <c r="L12" s="119"/>
      <c r="M12" s="119"/>
      <c r="N12" s="119"/>
      <c r="O12" s="119"/>
    </row>
    <row r="13" spans="1:15" ht="24.75">
      <c r="A13" s="69" t="s">
        <v>139</v>
      </c>
      <c r="B13" s="69"/>
      <c r="C13" s="473">
        <v>0</v>
      </c>
      <c r="D13" s="236"/>
      <c r="E13" s="109">
        <f t="shared" si="0"/>
        <v>0</v>
      </c>
      <c r="F13" s="236"/>
      <c r="G13" s="473">
        <v>4792</v>
      </c>
      <c r="H13" s="236"/>
      <c r="I13" s="109">
        <f t="shared" si="1"/>
        <v>1.5160968282629089E-7</v>
      </c>
      <c r="K13" s="110"/>
      <c r="L13" s="119"/>
      <c r="M13" s="119"/>
      <c r="N13" s="119"/>
      <c r="O13" s="119"/>
    </row>
    <row r="14" spans="1:15" ht="24.75">
      <c r="A14" s="69" t="s">
        <v>140</v>
      </c>
      <c r="B14" s="69"/>
      <c r="C14" s="473">
        <v>8708</v>
      </c>
      <c r="D14" s="236"/>
      <c r="E14" s="109">
        <f t="shared" si="0"/>
        <v>8.787253196144072E-7</v>
      </c>
      <c r="F14" s="236"/>
      <c r="G14" s="474">
        <v>65818</v>
      </c>
      <c r="H14" s="236"/>
      <c r="I14" s="109">
        <f t="shared" si="1"/>
        <v>2.0823551970494186E-6</v>
      </c>
      <c r="K14" s="110"/>
      <c r="L14" s="119"/>
      <c r="M14" s="119"/>
      <c r="N14" s="119"/>
      <c r="O14" s="119"/>
    </row>
    <row r="15" spans="1:15" ht="24.75">
      <c r="A15" s="69" t="s">
        <v>141</v>
      </c>
      <c r="B15" s="69"/>
      <c r="C15" s="473">
        <v>36274</v>
      </c>
      <c r="D15" s="236"/>
      <c r="E15" s="109">
        <f>C15/$C$24</f>
        <v>3.6604136706124264E-6</v>
      </c>
      <c r="F15" s="236"/>
      <c r="G15" s="474">
        <v>249492</v>
      </c>
      <c r="H15" s="236"/>
      <c r="I15" s="109">
        <f t="shared" si="1"/>
        <v>7.8934480358299182E-6</v>
      </c>
      <c r="K15" s="110"/>
      <c r="L15" s="119"/>
      <c r="M15" s="119"/>
      <c r="N15" s="119"/>
      <c r="O15" s="119"/>
    </row>
    <row r="16" spans="1:15" ht="24.75">
      <c r="A16" s="69" t="s">
        <v>128</v>
      </c>
      <c r="B16" s="69"/>
      <c r="C16" s="473">
        <v>212358538</v>
      </c>
      <c r="D16" s="236"/>
      <c r="E16" s="109">
        <f t="shared" si="0"/>
        <v>2.1429125422243712E-2</v>
      </c>
      <c r="F16" s="236"/>
      <c r="G16" s="474">
        <v>4788332890</v>
      </c>
      <c r="H16" s="236"/>
      <c r="I16" s="109">
        <f t="shared" si="1"/>
        <v>0.15149366250408949</v>
      </c>
      <c r="K16" s="110"/>
      <c r="L16" s="119"/>
      <c r="M16" s="119"/>
      <c r="N16" s="119"/>
      <c r="O16" s="119"/>
    </row>
    <row r="17" spans="1:15" ht="24.75">
      <c r="A17" s="69" t="s">
        <v>129</v>
      </c>
      <c r="B17" s="69"/>
      <c r="C17" s="473">
        <v>87659900</v>
      </c>
      <c r="D17" s="236"/>
      <c r="E17" s="109">
        <f t="shared" si="0"/>
        <v>8.8457709743760878E-3</v>
      </c>
      <c r="F17" s="236"/>
      <c r="G17" s="474">
        <v>3857522876</v>
      </c>
      <c r="H17" s="236"/>
      <c r="I17" s="109">
        <f t="shared" si="1"/>
        <v>0.12204462014305539</v>
      </c>
      <c r="K17" s="110"/>
      <c r="L17" s="119"/>
      <c r="M17" s="119"/>
      <c r="N17" s="119"/>
      <c r="O17" s="119"/>
    </row>
    <row r="18" spans="1:15" ht="24.75">
      <c r="A18" s="69" t="s">
        <v>129</v>
      </c>
      <c r="B18" s="69"/>
      <c r="C18" s="473">
        <v>2630136960</v>
      </c>
      <c r="D18" s="236"/>
      <c r="E18" s="109">
        <f t="shared" si="0"/>
        <v>0.26540743463546917</v>
      </c>
      <c r="F18" s="236"/>
      <c r="G18" s="474">
        <v>8854794432</v>
      </c>
      <c r="H18" s="236"/>
      <c r="I18" s="109">
        <f t="shared" si="1"/>
        <v>0.28014870102828188</v>
      </c>
      <c r="K18" s="110"/>
      <c r="L18" s="119"/>
      <c r="M18" s="119"/>
      <c r="N18" s="119"/>
      <c r="O18" s="119"/>
    </row>
    <row r="19" spans="1:15" ht="24.75">
      <c r="A19" s="69" t="s">
        <v>129</v>
      </c>
      <c r="B19" s="69"/>
      <c r="C19" s="473">
        <v>2630136960</v>
      </c>
      <c r="D19" s="236"/>
      <c r="E19" s="109">
        <f t="shared" si="0"/>
        <v>0.26540743463546917</v>
      </c>
      <c r="F19" s="236"/>
      <c r="G19" s="474">
        <v>8854794432</v>
      </c>
      <c r="H19" s="236"/>
      <c r="I19" s="109">
        <f t="shared" si="1"/>
        <v>0.28014870102828188</v>
      </c>
      <c r="K19" s="110"/>
      <c r="L19" s="119"/>
      <c r="M19" s="119"/>
      <c r="N19" s="119"/>
      <c r="O19" s="119"/>
    </row>
    <row r="20" spans="1:15" ht="24.75">
      <c r="A20" s="69" t="s">
        <v>143</v>
      </c>
      <c r="B20" s="69"/>
      <c r="C20" s="473">
        <v>4246</v>
      </c>
      <c r="D20" s="236"/>
      <c r="E20" s="109">
        <f t="shared" si="0"/>
        <v>4.2846436691350176E-7</v>
      </c>
      <c r="F20" s="236"/>
      <c r="G20" s="474">
        <v>8355</v>
      </c>
      <c r="H20" s="236"/>
      <c r="I20" s="109">
        <f t="shared" si="1"/>
        <v>2.6433616444358523E-7</v>
      </c>
      <c r="K20" s="110"/>
      <c r="L20" s="119"/>
      <c r="M20" s="119"/>
      <c r="N20" s="119"/>
      <c r="O20" s="119"/>
    </row>
    <row r="21" spans="1:15" ht="24.75">
      <c r="A21" s="69" t="s">
        <v>151</v>
      </c>
      <c r="B21" s="69"/>
      <c r="C21" s="473">
        <v>3276</v>
      </c>
      <c r="D21" s="236"/>
      <c r="E21" s="109">
        <f t="shared" si="0"/>
        <v>3.3058155110895708E-7</v>
      </c>
      <c r="F21" s="236"/>
      <c r="G21" s="474">
        <v>4554</v>
      </c>
      <c r="H21" s="236"/>
      <c r="I21" s="109">
        <f t="shared" si="1"/>
        <v>1.440798196141337E-7</v>
      </c>
      <c r="K21" s="110"/>
      <c r="L21" s="119"/>
      <c r="M21" s="119"/>
      <c r="N21" s="119"/>
      <c r="O21" s="119"/>
    </row>
    <row r="22" spans="1:15" ht="24.75">
      <c r="A22" s="69" t="s">
        <v>152</v>
      </c>
      <c r="B22" s="69"/>
      <c r="C22" s="473">
        <v>1310958900</v>
      </c>
      <c r="D22" s="236"/>
      <c r="E22" s="109">
        <f t="shared" si="0"/>
        <v>0.13228901910930774</v>
      </c>
      <c r="F22" s="236"/>
      <c r="G22" s="474">
        <v>1966438350</v>
      </c>
      <c r="H22" s="236"/>
      <c r="I22" s="109">
        <f t="shared" si="1"/>
        <v>6.2214335254790233E-2</v>
      </c>
      <c r="K22" s="110"/>
      <c r="L22" s="119"/>
      <c r="M22" s="119"/>
      <c r="N22" s="119"/>
      <c r="O22" s="119"/>
    </row>
    <row r="23" spans="1:15" ht="24.75">
      <c r="A23" s="69" t="s">
        <v>152</v>
      </c>
      <c r="B23" s="69"/>
      <c r="C23" s="473">
        <v>3015205470</v>
      </c>
      <c r="D23" s="236"/>
      <c r="E23" s="109">
        <f t="shared" si="0"/>
        <v>0.30426474395140779</v>
      </c>
      <c r="F23" s="236"/>
      <c r="G23" s="474">
        <v>3015205470</v>
      </c>
      <c r="H23" s="236"/>
      <c r="I23" s="109">
        <f t="shared" si="1"/>
        <v>9.5395314057345026E-2</v>
      </c>
      <c r="K23" s="110"/>
      <c r="L23" s="119"/>
      <c r="M23" s="119"/>
      <c r="N23" s="119"/>
      <c r="O23" s="119"/>
    </row>
    <row r="24" spans="1:15" s="23" customFormat="1" ht="36.75" customHeight="1" thickBot="1">
      <c r="C24" s="216">
        <f>SUM(C10:C23)</f>
        <v>9909808908</v>
      </c>
      <c r="D24" s="108">
        <f>SUM(D10:D12)</f>
        <v>0</v>
      </c>
      <c r="E24" s="111">
        <f>SUM(E10:E23)</f>
        <v>0.99999999999999989</v>
      </c>
      <c r="F24" s="108">
        <f t="shared" ref="F24:J24" si="2">SUM(F10:F12)</f>
        <v>0</v>
      </c>
      <c r="G24" s="216">
        <f>SUM(G10:G23)</f>
        <v>31607479883</v>
      </c>
      <c r="H24" s="108">
        <f t="shared" si="2"/>
        <v>0</v>
      </c>
      <c r="I24" s="111">
        <f>SUM(I10:I23)</f>
        <v>1</v>
      </c>
      <c r="J24" s="23">
        <f t="shared" si="2"/>
        <v>0</v>
      </c>
      <c r="K24" s="68"/>
      <c r="L24" s="119"/>
      <c r="M24" s="119"/>
      <c r="N24" s="119"/>
      <c r="O24" s="119"/>
    </row>
    <row r="25" spans="1:15" ht="23.25" thickTop="1">
      <c r="C25" s="112"/>
      <c r="E25" s="102"/>
      <c r="G25" s="112"/>
      <c r="I25" s="102"/>
    </row>
    <row r="26" spans="1:15">
      <c r="E26" s="102"/>
      <c r="I26" s="102"/>
    </row>
    <row r="27" spans="1:15">
      <c r="E27" s="102"/>
      <c r="I27" s="102"/>
    </row>
    <row r="28" spans="1:15">
      <c r="E28" s="102"/>
      <c r="I28" s="102"/>
    </row>
    <row r="29" spans="1:15">
      <c r="E29" s="102"/>
      <c r="I29" s="102"/>
    </row>
    <row r="30" spans="1:15">
      <c r="E30" s="102"/>
      <c r="I30" s="102"/>
    </row>
    <row r="31" spans="1:15">
      <c r="E31" s="102"/>
      <c r="I31" s="102"/>
    </row>
    <row r="32" spans="1:15">
      <c r="E32" s="102"/>
      <c r="I32" s="102"/>
    </row>
    <row r="33" spans="3:11" ht="24.75">
      <c r="C33" s="142"/>
      <c r="G33" s="142"/>
      <c r="K33" s="113"/>
    </row>
    <row r="34" spans="3:11" ht="24.75">
      <c r="C34" s="142"/>
      <c r="G34" s="142"/>
      <c r="K34" s="113"/>
    </row>
    <row r="35" spans="3:11" ht="24.75">
      <c r="C35" s="142"/>
      <c r="G35" s="142"/>
      <c r="K35" s="113"/>
    </row>
    <row r="36" spans="3:11" ht="24.75">
      <c r="C36" s="142"/>
      <c r="K36" s="113"/>
    </row>
    <row r="37" spans="3:11">
      <c r="C37" s="110"/>
      <c r="G37" s="110"/>
      <c r="K37" s="113"/>
    </row>
    <row r="38" spans="3:11">
      <c r="C38" s="112"/>
      <c r="G38" s="112"/>
      <c r="K38" s="113"/>
    </row>
    <row r="39" spans="3:11">
      <c r="K39" s="113"/>
    </row>
    <row r="40" spans="3:11">
      <c r="K40" s="113"/>
    </row>
    <row r="41" spans="3:11">
      <c r="K41" s="113"/>
    </row>
    <row r="42" spans="3:11">
      <c r="K42" s="113"/>
    </row>
    <row r="43" spans="3:11">
      <c r="K43" s="113"/>
    </row>
    <row r="44" spans="3:11">
      <c r="K44" s="113"/>
    </row>
    <row r="45" spans="3:11">
      <c r="K45" s="113"/>
    </row>
    <row r="46" spans="3:11">
      <c r="K46" s="113"/>
    </row>
    <row r="47" spans="3:11">
      <c r="K47" s="113"/>
    </row>
    <row r="48" spans="3:11">
      <c r="K48" s="113"/>
    </row>
    <row r="49" spans="11:11">
      <c r="K49" s="113"/>
    </row>
    <row r="50" spans="11:11">
      <c r="K50" s="113"/>
    </row>
  </sheetData>
  <mergeCells count="7">
    <mergeCell ref="A2:K2"/>
    <mergeCell ref="A3:K3"/>
    <mergeCell ref="A4:K4"/>
    <mergeCell ref="G8:I8"/>
    <mergeCell ref="A8:B8"/>
    <mergeCell ref="C8:E8"/>
    <mergeCell ref="A6:J6"/>
  </mergeCells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view="pageBreakPreview" zoomScaleNormal="100" zoomScaleSheetLayoutView="100" workbookViewId="0">
      <selection activeCell="E12" sqref="E12"/>
    </sheetView>
  </sheetViews>
  <sheetFormatPr defaultColWidth="12.140625" defaultRowHeight="22.5"/>
  <cols>
    <col min="1" max="1" width="42.42578125" style="102" bestFit="1" customWidth="1"/>
    <col min="2" max="2" width="0.5703125" style="102" customWidth="1"/>
    <col min="3" max="3" width="23.42578125" style="224" bestFit="1" customWidth="1"/>
    <col min="4" max="4" width="0.7109375" style="102" customWidth="1"/>
    <col min="5" max="5" width="43.7109375" style="102" customWidth="1"/>
    <col min="6" max="6" width="16" style="102" bestFit="1" customWidth="1"/>
    <col min="7" max="7" width="16.85546875" style="102" bestFit="1" customWidth="1"/>
    <col min="8" max="8" width="18" style="224" bestFit="1" customWidth="1"/>
    <col min="9" max="16384" width="12.140625" style="102"/>
  </cols>
  <sheetData>
    <row r="2" spans="1:13" ht="24">
      <c r="A2" s="434" t="s">
        <v>50</v>
      </c>
      <c r="B2" s="434"/>
      <c r="C2" s="434"/>
      <c r="D2" s="434"/>
      <c r="E2" s="434"/>
    </row>
    <row r="3" spans="1:13" ht="24">
      <c r="A3" s="434" t="s">
        <v>18</v>
      </c>
      <c r="B3" s="434" t="s">
        <v>18</v>
      </c>
      <c r="C3" s="434" t="s">
        <v>18</v>
      </c>
      <c r="D3" s="434" t="s">
        <v>18</v>
      </c>
      <c r="E3" s="434"/>
    </row>
    <row r="4" spans="1:13" ht="24">
      <c r="A4" s="434" t="str">
        <f>'درآمد سپرده بانکی '!A4:K4</f>
        <v>برای ماه منتهی به 1404/07/30</v>
      </c>
      <c r="B4" s="434" t="s">
        <v>0</v>
      </c>
      <c r="C4" s="434" t="s">
        <v>0</v>
      </c>
      <c r="D4" s="434" t="s">
        <v>0</v>
      </c>
      <c r="E4" s="434"/>
    </row>
    <row r="5" spans="1:13" ht="24">
      <c r="A5" s="103"/>
      <c r="B5" s="103"/>
      <c r="C5" s="278"/>
      <c r="D5" s="103"/>
      <c r="E5" s="103"/>
    </row>
    <row r="6" spans="1:13" ht="28.5">
      <c r="A6" s="407" t="s">
        <v>171</v>
      </c>
      <c r="B6" s="407"/>
      <c r="C6" s="407"/>
      <c r="D6" s="407"/>
      <c r="E6" s="407"/>
    </row>
    <row r="7" spans="1:13" ht="28.5">
      <c r="A7" s="70"/>
      <c r="B7" s="70"/>
      <c r="C7" s="279"/>
      <c r="D7" s="70"/>
      <c r="E7" s="70"/>
    </row>
    <row r="8" spans="1:13" ht="24.75" thickBot="1">
      <c r="A8" s="434" t="s">
        <v>45</v>
      </c>
      <c r="C8" s="280" t="str">
        <f>'درآمد ناشی از فروش '!C7</f>
        <v>طی مهر ماه</v>
      </c>
      <c r="E8" s="197" t="str">
        <f>'درآمد ناشی از فروش '!K7</f>
        <v>از ابتدای سال مالی تا پایان مهر ماه</v>
      </c>
      <c r="G8" s="67"/>
    </row>
    <row r="9" spans="1:13" ht="24.75" thickBot="1">
      <c r="A9" s="435" t="s">
        <v>45</v>
      </c>
      <c r="C9" s="280" t="s">
        <v>15</v>
      </c>
      <c r="E9" s="196" t="s">
        <v>15</v>
      </c>
    </row>
    <row r="10" spans="1:13" ht="24">
      <c r="A10" s="114" t="s">
        <v>49</v>
      </c>
      <c r="C10" s="354">
        <v>0</v>
      </c>
      <c r="D10" s="355"/>
      <c r="E10" s="356">
        <v>2640189980</v>
      </c>
      <c r="F10" s="110"/>
      <c r="G10" s="110"/>
      <c r="I10" s="110"/>
    </row>
    <row r="11" spans="1:13" ht="24">
      <c r="A11" s="114" t="s">
        <v>68</v>
      </c>
      <c r="C11" s="357">
        <v>0</v>
      </c>
      <c r="D11" s="355"/>
      <c r="E11" s="358">
        <v>1497433639</v>
      </c>
      <c r="F11" s="110"/>
      <c r="G11" s="110"/>
      <c r="I11" s="110"/>
    </row>
    <row r="12" spans="1:13" ht="27" thickBot="1">
      <c r="A12" s="114" t="s">
        <v>26</v>
      </c>
      <c r="C12" s="281">
        <f>SUM(C10:C11)</f>
        <v>0</v>
      </c>
      <c r="D12" s="23"/>
      <c r="E12" s="217">
        <f>SUM(E10:E11)</f>
        <v>4137623619</v>
      </c>
    </row>
    <row r="13" spans="1:13" ht="23.25" thickTop="1">
      <c r="M13" s="113"/>
    </row>
    <row r="14" spans="1:13">
      <c r="A14" s="145"/>
      <c r="B14"/>
      <c r="C14" s="222"/>
      <c r="E14" s="110"/>
    </row>
    <row r="15" spans="1:13">
      <c r="A15" s="145"/>
      <c r="B15"/>
      <c r="C15" s="222"/>
      <c r="E15" s="112"/>
    </row>
    <row r="16" spans="1:13">
      <c r="A16"/>
      <c r="B16"/>
      <c r="C16" s="222"/>
    </row>
    <row r="17" spans="1:13">
      <c r="A17"/>
      <c r="B17"/>
      <c r="C17" s="222"/>
    </row>
    <row r="18" spans="1:13">
      <c r="A18"/>
      <c r="B18"/>
      <c r="C18" s="222"/>
    </row>
    <row r="19" spans="1:13">
      <c r="A19"/>
      <c r="B19"/>
      <c r="C19" s="222"/>
    </row>
    <row r="20" spans="1:13">
      <c r="A20"/>
      <c r="B20"/>
      <c r="C20" s="222"/>
      <c r="D20"/>
      <c r="E20" s="145"/>
      <c r="F20"/>
      <c r="G20"/>
      <c r="H20" s="222"/>
      <c r="M20" s="113"/>
    </row>
    <row r="21" spans="1:13">
      <c r="A21"/>
      <c r="B21"/>
      <c r="C21" s="222"/>
      <c r="D21"/>
      <c r="E21" s="147"/>
      <c r="F21"/>
      <c r="G21"/>
      <c r="H21" s="222"/>
      <c r="M21" s="113"/>
    </row>
    <row r="22" spans="1:13">
      <c r="A22"/>
      <c r="B22"/>
      <c r="C22" s="222"/>
      <c r="D22"/>
      <c r="E22"/>
      <c r="F22"/>
      <c r="G22"/>
      <c r="H22" s="222"/>
      <c r="M22" s="113"/>
    </row>
    <row r="23" spans="1:13">
      <c r="A23"/>
      <c r="B23"/>
      <c r="C23" s="222"/>
      <c r="D23"/>
      <c r="E23"/>
      <c r="F23"/>
      <c r="G23"/>
      <c r="H23" s="222"/>
      <c r="M23" s="113"/>
    </row>
    <row r="24" spans="1:13">
      <c r="A24"/>
      <c r="B24"/>
      <c r="C24" s="222"/>
      <c r="D24"/>
      <c r="E24"/>
      <c r="F24"/>
      <c r="G24"/>
      <c r="H24" s="222"/>
      <c r="M24" s="113"/>
    </row>
    <row r="25" spans="1:13">
      <c r="A25"/>
      <c r="B25"/>
      <c r="C25" s="222"/>
      <c r="D25"/>
      <c r="E25"/>
      <c r="F25"/>
      <c r="G25"/>
      <c r="H25" s="222"/>
      <c r="M25" s="113"/>
    </row>
    <row r="26" spans="1:13">
      <c r="A26"/>
      <c r="B26"/>
      <c r="C26" s="222"/>
      <c r="D26"/>
      <c r="E26"/>
      <c r="F26"/>
      <c r="G26"/>
      <c r="H26" s="222"/>
      <c r="M26" s="113"/>
    </row>
    <row r="27" spans="1:13">
      <c r="A27"/>
      <c r="B27"/>
      <c r="C27" s="222"/>
      <c r="D27"/>
      <c r="E27"/>
      <c r="F27"/>
      <c r="G27"/>
      <c r="H27" s="222"/>
      <c r="M27" s="113"/>
    </row>
    <row r="28" spans="1:13">
      <c r="A28"/>
      <c r="B28"/>
      <c r="C28" s="222"/>
      <c r="D28"/>
      <c r="E28"/>
      <c r="F28"/>
      <c r="G28"/>
      <c r="H28" s="222"/>
      <c r="M28" s="113"/>
    </row>
    <row r="29" spans="1:13">
      <c r="A29"/>
      <c r="B29"/>
      <c r="C29" s="222"/>
      <c r="D29"/>
      <c r="E29"/>
      <c r="F29"/>
      <c r="G29"/>
      <c r="H29" s="222"/>
      <c r="M29" s="113"/>
    </row>
    <row r="30" spans="1:13">
      <c r="A30"/>
      <c r="B30"/>
      <c r="C30" s="222"/>
      <c r="D30"/>
      <c r="E30"/>
      <c r="F30"/>
      <c r="G30"/>
      <c r="H30" s="222"/>
      <c r="M30" s="113"/>
    </row>
    <row r="31" spans="1:13">
      <c r="A31"/>
      <c r="B31"/>
      <c r="C31" s="222"/>
      <c r="D31"/>
      <c r="E31"/>
      <c r="F31"/>
      <c r="G31"/>
      <c r="H31" s="222"/>
      <c r="M31" s="113"/>
    </row>
    <row r="32" spans="1:13">
      <c r="A32"/>
      <c r="B32"/>
      <c r="C32" s="222"/>
      <c r="D32"/>
      <c r="E32"/>
      <c r="F32"/>
      <c r="G32"/>
      <c r="H32" s="222"/>
      <c r="M32" s="113"/>
    </row>
    <row r="33" spans="13:13">
      <c r="M33" s="113"/>
    </row>
    <row r="34" spans="13:13">
      <c r="M34" s="113"/>
    </row>
    <row r="35" spans="13:13">
      <c r="M35" s="113"/>
    </row>
    <row r="36" spans="13:13">
      <c r="M36" s="113"/>
    </row>
    <row r="37" spans="13:13">
      <c r="M37" s="113"/>
    </row>
    <row r="38" spans="13:13">
      <c r="M38" s="113"/>
    </row>
    <row r="39" spans="13:13">
      <c r="M39" s="113"/>
    </row>
    <row r="40" spans="13:13">
      <c r="M40" s="113"/>
    </row>
    <row r="41" spans="13:13">
      <c r="M41" s="113"/>
    </row>
    <row r="42" spans="13:13">
      <c r="M42" s="11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2"/>
  <sheetViews>
    <sheetView rightToLeft="1" view="pageBreakPreview" topLeftCell="B7" zoomScale="70" zoomScaleNormal="70" zoomScaleSheetLayoutView="70" zoomScalePageLayoutView="70" workbookViewId="0">
      <selection activeCell="E9" sqref="E9:S22"/>
    </sheetView>
  </sheetViews>
  <sheetFormatPr defaultColWidth="9.140625" defaultRowHeight="27.75"/>
  <cols>
    <col min="1" max="1" width="40.42578125" style="1" bestFit="1" customWidth="1"/>
    <col min="2" max="2" width="1" style="1" customWidth="1"/>
    <col min="3" max="3" width="16.5703125" style="5" bestFit="1" customWidth="1"/>
    <col min="4" max="4" width="1" style="5" customWidth="1"/>
    <col min="5" max="5" width="19.7109375" style="5" bestFit="1" customWidth="1"/>
    <col min="6" max="6" width="1" style="1" customWidth="1"/>
    <col min="7" max="7" width="15.42578125" style="1" customWidth="1"/>
    <col min="8" max="8" width="1" style="1" customWidth="1"/>
    <col min="9" max="9" width="28.42578125" style="181" bestFit="1" customWidth="1"/>
    <col min="10" max="10" width="1" style="1" customWidth="1"/>
    <col min="11" max="11" width="30.5703125" style="1" bestFit="1" customWidth="1"/>
    <col min="12" max="12" width="1" style="1" customWidth="1"/>
    <col min="13" max="13" width="29.42578125" style="1" customWidth="1"/>
    <col min="14" max="14" width="1" style="1" customWidth="1"/>
    <col min="15" max="15" width="32.5703125" style="1" bestFit="1" customWidth="1"/>
    <col min="16" max="16" width="1" style="1" customWidth="1"/>
    <col min="17" max="17" width="30.5703125" style="1" bestFit="1" customWidth="1"/>
    <col min="18" max="18" width="1" style="1" customWidth="1"/>
    <col min="19" max="19" width="32.28515625" style="1" bestFit="1" customWidth="1"/>
    <col min="20" max="20" width="36" style="23" customWidth="1"/>
    <col min="21" max="21" width="22.5703125" style="1" bestFit="1" customWidth="1"/>
    <col min="22" max="22" width="8.5703125" style="1" customWidth="1"/>
    <col min="23" max="23" width="22.5703125" style="1" bestFit="1" customWidth="1"/>
    <col min="24" max="24" width="12.85546875" style="1" customWidth="1"/>
    <col min="25" max="16384" width="9.140625" style="1"/>
  </cols>
  <sheetData>
    <row r="1" spans="1:23">
      <c r="I1" s="74"/>
    </row>
    <row r="2" spans="1:23" ht="30">
      <c r="A2" s="406" t="s">
        <v>50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6"/>
      <c r="O2" s="406"/>
      <c r="P2" s="406"/>
      <c r="Q2" s="406"/>
      <c r="R2" s="406"/>
      <c r="S2" s="406"/>
    </row>
    <row r="3" spans="1:23" ht="30">
      <c r="A3" s="406" t="s">
        <v>18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</row>
    <row r="4" spans="1:23" ht="30">
      <c r="A4" s="406" t="str">
        <f>'جمع درآمدها'!A4:I4</f>
        <v>برای ماه منتهی به 1404/07/30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</row>
    <row r="5" spans="1:23" ht="30">
      <c r="A5" s="34"/>
      <c r="B5" s="34"/>
      <c r="C5" s="34"/>
      <c r="D5" s="34"/>
      <c r="E5" s="34"/>
      <c r="F5" s="34"/>
      <c r="G5" s="34"/>
      <c r="H5" s="34"/>
      <c r="I5" s="178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spans="1:23" ht="36">
      <c r="A6" s="437" t="s">
        <v>56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</row>
    <row r="7" spans="1:23" ht="30.75" thickBot="1">
      <c r="A7" s="406" t="s">
        <v>1</v>
      </c>
      <c r="C7" s="436" t="s">
        <v>27</v>
      </c>
      <c r="D7" s="436" t="s">
        <v>27</v>
      </c>
      <c r="E7" s="436" t="s">
        <v>27</v>
      </c>
      <c r="F7" s="436" t="s">
        <v>27</v>
      </c>
      <c r="G7" s="436" t="s">
        <v>27</v>
      </c>
      <c r="I7" s="436" t="str">
        <f>'سودسپرده بانکی '!C7</f>
        <v>طی مهر ماه</v>
      </c>
      <c r="J7" s="436" t="s">
        <v>20</v>
      </c>
      <c r="K7" s="436" t="s">
        <v>20</v>
      </c>
      <c r="L7" s="436" t="s">
        <v>20</v>
      </c>
      <c r="M7" s="436" t="s">
        <v>20</v>
      </c>
      <c r="O7" s="436" t="str">
        <f>'سودسپرده بانکی '!I7</f>
        <v>از ابتدای سال مالی تا پایان مهر ماه</v>
      </c>
      <c r="P7" s="436" t="s">
        <v>21</v>
      </c>
      <c r="Q7" s="436" t="s">
        <v>21</v>
      </c>
      <c r="R7" s="436" t="s">
        <v>21</v>
      </c>
      <c r="S7" s="436" t="s">
        <v>21</v>
      </c>
    </row>
    <row r="8" spans="1:23" s="8" customFormat="1" ht="90">
      <c r="A8" s="406" t="s">
        <v>1</v>
      </c>
      <c r="C8" s="35" t="s">
        <v>28</v>
      </c>
      <c r="D8" s="38"/>
      <c r="E8" s="35" t="s">
        <v>29</v>
      </c>
      <c r="G8" s="35" t="s">
        <v>30</v>
      </c>
      <c r="I8" s="179" t="s">
        <v>31</v>
      </c>
      <c r="K8" s="35" t="s">
        <v>24</v>
      </c>
      <c r="M8" s="35" t="s">
        <v>32</v>
      </c>
      <c r="O8" s="35" t="s">
        <v>31</v>
      </c>
      <c r="Q8" s="35" t="s">
        <v>24</v>
      </c>
      <c r="S8" s="35" t="s">
        <v>32</v>
      </c>
      <c r="T8" s="194"/>
      <c r="U8" s="194"/>
    </row>
    <row r="9" spans="1:23" s="8" customFormat="1">
      <c r="A9" s="126" t="s">
        <v>81</v>
      </c>
      <c r="B9" s="1"/>
      <c r="C9" s="126" t="s">
        <v>94</v>
      </c>
      <c r="D9" s="5"/>
      <c r="E9" s="351">
        <v>22000000</v>
      </c>
      <c r="F9" s="238"/>
      <c r="G9" s="351">
        <v>1400</v>
      </c>
      <c r="H9" s="238"/>
      <c r="I9" s="470">
        <v>0</v>
      </c>
      <c r="J9" s="351"/>
      <c r="K9" s="471">
        <v>0</v>
      </c>
      <c r="L9" s="351"/>
      <c r="M9" s="471">
        <v>0</v>
      </c>
      <c r="N9" s="351"/>
      <c r="O9" s="351">
        <v>30800000000</v>
      </c>
      <c r="P9" s="351"/>
      <c r="Q9" s="472">
        <v>-660590069</v>
      </c>
      <c r="R9" s="351"/>
      <c r="S9" s="351">
        <f>O9+Q9</f>
        <v>30139409931</v>
      </c>
      <c r="T9" s="21"/>
      <c r="U9" s="82"/>
    </row>
    <row r="10" spans="1:23" s="8" customFormat="1">
      <c r="A10" s="126" t="s">
        <v>110</v>
      </c>
      <c r="B10" s="1"/>
      <c r="C10" s="126" t="s">
        <v>118</v>
      </c>
      <c r="D10" s="5"/>
      <c r="E10" s="351">
        <v>1500000</v>
      </c>
      <c r="F10" s="238"/>
      <c r="G10" s="351">
        <v>2600</v>
      </c>
      <c r="H10" s="238"/>
      <c r="I10" s="470">
        <v>0</v>
      </c>
      <c r="J10" s="351"/>
      <c r="K10" s="471">
        <v>0</v>
      </c>
      <c r="L10" s="351"/>
      <c r="M10" s="471">
        <v>0</v>
      </c>
      <c r="N10" s="351"/>
      <c r="O10" s="351">
        <v>3900000000</v>
      </c>
      <c r="P10" s="351"/>
      <c r="Q10" s="472">
        <v>0</v>
      </c>
      <c r="R10" s="351"/>
      <c r="S10" s="351">
        <f>O10+Q10</f>
        <v>3900000000</v>
      </c>
      <c r="T10" s="21"/>
      <c r="U10" s="82"/>
    </row>
    <row r="11" spans="1:23" s="8" customFormat="1">
      <c r="A11" s="126" t="s">
        <v>109</v>
      </c>
      <c r="B11" s="1"/>
      <c r="C11" s="126" t="s">
        <v>119</v>
      </c>
      <c r="D11" s="5"/>
      <c r="E11" s="351">
        <v>1200000</v>
      </c>
      <c r="F11" s="238"/>
      <c r="G11" s="351">
        <v>60</v>
      </c>
      <c r="H11" s="238"/>
      <c r="I11" s="470">
        <v>0</v>
      </c>
      <c r="J11" s="351"/>
      <c r="K11" s="471">
        <v>0</v>
      </c>
      <c r="L11" s="351"/>
      <c r="M11" s="471">
        <v>0</v>
      </c>
      <c r="N11" s="351"/>
      <c r="O11" s="351">
        <v>72000000</v>
      </c>
      <c r="P11" s="351"/>
      <c r="Q11" s="472">
        <v>0</v>
      </c>
      <c r="R11" s="351"/>
      <c r="S11" s="351">
        <f t="shared" ref="S11:S22" si="0">O11+Q11</f>
        <v>72000000</v>
      </c>
      <c r="T11" s="21"/>
      <c r="U11" s="82"/>
    </row>
    <row r="12" spans="1:23" s="8" customFormat="1">
      <c r="A12" s="126" t="s">
        <v>61</v>
      </c>
      <c r="B12" s="1"/>
      <c r="C12" s="126" t="s">
        <v>114</v>
      </c>
      <c r="D12" s="5"/>
      <c r="E12" s="351">
        <v>30000000</v>
      </c>
      <c r="F12" s="238"/>
      <c r="G12" s="351">
        <v>300</v>
      </c>
      <c r="H12" s="238"/>
      <c r="I12" s="470">
        <v>0</v>
      </c>
      <c r="J12" s="351"/>
      <c r="K12" s="471">
        <v>0</v>
      </c>
      <c r="L12" s="351"/>
      <c r="M12" s="471">
        <v>0</v>
      </c>
      <c r="N12" s="351"/>
      <c r="O12" s="351">
        <v>9000000000</v>
      </c>
      <c r="P12" s="351"/>
      <c r="Q12" s="472">
        <v>-445312500</v>
      </c>
      <c r="R12" s="351"/>
      <c r="S12" s="351">
        <f t="shared" si="0"/>
        <v>8554687500</v>
      </c>
      <c r="T12" s="21"/>
      <c r="U12" s="82"/>
    </row>
    <row r="13" spans="1:23" s="8" customFormat="1">
      <c r="A13" s="126" t="s">
        <v>59</v>
      </c>
      <c r="B13" s="1"/>
      <c r="C13" s="126" t="s">
        <v>122</v>
      </c>
      <c r="D13" s="5"/>
      <c r="E13" s="351">
        <v>8100000</v>
      </c>
      <c r="F13" s="238"/>
      <c r="G13" s="351">
        <v>9120</v>
      </c>
      <c r="H13" s="238"/>
      <c r="I13" s="470">
        <v>0</v>
      </c>
      <c r="J13" s="352"/>
      <c r="K13" s="471">
        <v>0</v>
      </c>
      <c r="L13" s="352"/>
      <c r="M13" s="471">
        <v>0</v>
      </c>
      <c r="N13" s="352"/>
      <c r="O13" s="351">
        <v>73872000000</v>
      </c>
      <c r="P13" s="351"/>
      <c r="Q13" s="472">
        <v>0</v>
      </c>
      <c r="R13" s="352" t="e">
        <f>SUM(#REF!)</f>
        <v>#REF!</v>
      </c>
      <c r="S13" s="351">
        <f t="shared" si="0"/>
        <v>73872000000</v>
      </c>
      <c r="T13" s="21"/>
      <c r="U13" s="82"/>
    </row>
    <row r="14" spans="1:23" s="8" customFormat="1">
      <c r="A14" s="126" t="s">
        <v>70</v>
      </c>
      <c r="B14" s="1"/>
      <c r="C14" s="126" t="s">
        <v>124</v>
      </c>
      <c r="D14" s="5"/>
      <c r="E14" s="351">
        <v>60000001</v>
      </c>
      <c r="F14" s="238"/>
      <c r="G14" s="351">
        <v>167</v>
      </c>
      <c r="H14" s="238"/>
      <c r="I14" s="470">
        <v>0</v>
      </c>
      <c r="J14" s="353"/>
      <c r="K14" s="471">
        <v>0</v>
      </c>
      <c r="L14" s="353"/>
      <c r="M14" s="471">
        <v>0</v>
      </c>
      <c r="N14" s="353"/>
      <c r="O14" s="351">
        <v>10020000167</v>
      </c>
      <c r="P14" s="353"/>
      <c r="Q14" s="472">
        <v>0</v>
      </c>
      <c r="R14" s="353"/>
      <c r="S14" s="351">
        <f t="shared" si="0"/>
        <v>10020000167</v>
      </c>
      <c r="T14" s="21"/>
      <c r="U14" s="82"/>
    </row>
    <row r="15" spans="1:23">
      <c r="A15" s="126" t="s">
        <v>100</v>
      </c>
      <c r="C15" s="126" t="s">
        <v>121</v>
      </c>
      <c r="D15" s="230"/>
      <c r="E15" s="351">
        <v>4600000</v>
      </c>
      <c r="F15" s="238"/>
      <c r="G15" s="351">
        <v>637</v>
      </c>
      <c r="H15" s="238"/>
      <c r="I15" s="470">
        <v>0</v>
      </c>
      <c r="J15" s="238"/>
      <c r="K15" s="471">
        <v>0</v>
      </c>
      <c r="L15" s="238"/>
      <c r="M15" s="471">
        <v>0</v>
      </c>
      <c r="N15" s="238"/>
      <c r="O15" s="351">
        <v>2930200000</v>
      </c>
      <c r="P15" s="238"/>
      <c r="Q15" s="472">
        <v>0</v>
      </c>
      <c r="R15" s="238"/>
      <c r="S15" s="351">
        <f t="shared" si="0"/>
        <v>2930200000</v>
      </c>
      <c r="T15" s="21"/>
      <c r="U15" s="82"/>
      <c r="W15" s="8"/>
    </row>
    <row r="16" spans="1:23">
      <c r="A16" s="126" t="s">
        <v>60</v>
      </c>
      <c r="C16" s="126" t="s">
        <v>123</v>
      </c>
      <c r="D16" s="230"/>
      <c r="E16" s="351">
        <v>40000000</v>
      </c>
      <c r="F16" s="238"/>
      <c r="G16" s="351">
        <v>1000</v>
      </c>
      <c r="H16" s="238"/>
      <c r="I16" s="470">
        <v>0</v>
      </c>
      <c r="J16" s="238"/>
      <c r="K16" s="471">
        <v>0</v>
      </c>
      <c r="L16" s="238"/>
      <c r="M16" s="471">
        <f t="shared" ref="M16" si="1">I16+K16</f>
        <v>0</v>
      </c>
      <c r="N16" s="238"/>
      <c r="O16" s="351">
        <v>40000000000</v>
      </c>
      <c r="P16" s="238"/>
      <c r="Q16" s="472">
        <v>-2717419355</v>
      </c>
      <c r="R16" s="238"/>
      <c r="S16" s="351">
        <f t="shared" si="0"/>
        <v>37282580645</v>
      </c>
      <c r="T16" s="21"/>
      <c r="U16" s="82"/>
      <c r="W16" s="8"/>
    </row>
    <row r="17" spans="1:23">
      <c r="A17" s="126" t="s">
        <v>60</v>
      </c>
      <c r="C17" s="126" t="s">
        <v>184</v>
      </c>
      <c r="D17" s="359"/>
      <c r="E17" s="351">
        <v>39000000</v>
      </c>
      <c r="F17" s="238"/>
      <c r="G17" s="351">
        <v>1200</v>
      </c>
      <c r="H17" s="238"/>
      <c r="I17" s="470">
        <v>46800000000</v>
      </c>
      <c r="J17" s="238"/>
      <c r="K17" s="471">
        <v>2717419355</v>
      </c>
      <c r="L17" s="238"/>
      <c r="M17" s="471">
        <v>44082580645</v>
      </c>
      <c r="N17" s="238"/>
      <c r="O17" s="351">
        <v>46800000000</v>
      </c>
      <c r="P17" s="238"/>
      <c r="Q17" s="472">
        <v>-2717419355</v>
      </c>
      <c r="R17" s="238"/>
      <c r="S17" s="351">
        <f t="shared" si="0"/>
        <v>44082580645</v>
      </c>
      <c r="T17" s="21"/>
      <c r="U17" s="82"/>
      <c r="W17" s="8"/>
    </row>
    <row r="18" spans="1:23">
      <c r="A18" s="126" t="s">
        <v>95</v>
      </c>
      <c r="C18" s="126" t="s">
        <v>125</v>
      </c>
      <c r="D18" s="230"/>
      <c r="E18" s="351">
        <v>19000000</v>
      </c>
      <c r="F18" s="238"/>
      <c r="G18" s="351">
        <v>20</v>
      </c>
      <c r="H18" s="238"/>
      <c r="I18" s="470">
        <v>0</v>
      </c>
      <c r="J18" s="238"/>
      <c r="K18" s="471">
        <v>0</v>
      </c>
      <c r="L18" s="238"/>
      <c r="M18" s="471">
        <v>0</v>
      </c>
      <c r="N18" s="238"/>
      <c r="O18" s="351">
        <v>380000000</v>
      </c>
      <c r="P18" s="238"/>
      <c r="Q18" s="472">
        <v>0</v>
      </c>
      <c r="R18" s="238"/>
      <c r="S18" s="351">
        <f t="shared" si="0"/>
        <v>380000000</v>
      </c>
      <c r="T18" s="21"/>
      <c r="U18" s="82"/>
      <c r="W18" s="8"/>
    </row>
    <row r="19" spans="1:23">
      <c r="A19" s="126" t="s">
        <v>103</v>
      </c>
      <c r="C19" s="126" t="s">
        <v>131</v>
      </c>
      <c r="D19" s="252"/>
      <c r="E19" s="351">
        <v>1221374</v>
      </c>
      <c r="F19" s="238"/>
      <c r="G19" s="351">
        <v>650</v>
      </c>
      <c r="H19" s="238"/>
      <c r="I19" s="470">
        <v>0</v>
      </c>
      <c r="J19" s="238"/>
      <c r="K19" s="471">
        <v>0</v>
      </c>
      <c r="L19" s="238"/>
      <c r="M19" s="471">
        <v>0</v>
      </c>
      <c r="N19" s="238"/>
      <c r="O19" s="351">
        <v>793893100</v>
      </c>
      <c r="P19" s="238"/>
      <c r="Q19" s="472">
        <v>0</v>
      </c>
      <c r="R19" s="238"/>
      <c r="S19" s="351">
        <f t="shared" si="0"/>
        <v>793893100</v>
      </c>
      <c r="T19" s="21"/>
      <c r="U19" s="82"/>
      <c r="W19" s="8"/>
    </row>
    <row r="20" spans="1:23">
      <c r="A20" s="126" t="s">
        <v>130</v>
      </c>
      <c r="C20" s="126" t="s">
        <v>145</v>
      </c>
      <c r="D20" s="270"/>
      <c r="E20" s="351">
        <v>15800000</v>
      </c>
      <c r="F20" s="238"/>
      <c r="G20" s="351">
        <v>936</v>
      </c>
      <c r="H20" s="238"/>
      <c r="I20" s="470">
        <v>0</v>
      </c>
      <c r="J20" s="238"/>
      <c r="K20" s="471">
        <v>0</v>
      </c>
      <c r="L20" s="238"/>
      <c r="M20" s="471">
        <v>0</v>
      </c>
      <c r="N20" s="238"/>
      <c r="O20" s="351">
        <v>14788800000</v>
      </c>
      <c r="P20" s="238"/>
      <c r="Q20" s="472">
        <v>-307480080</v>
      </c>
      <c r="R20" s="238"/>
      <c r="S20" s="351">
        <f t="shared" si="0"/>
        <v>14481319920</v>
      </c>
      <c r="T20" s="21"/>
      <c r="U20" s="82"/>
      <c r="W20" s="8"/>
    </row>
    <row r="21" spans="1:23">
      <c r="A21" s="126" t="s">
        <v>115</v>
      </c>
      <c r="C21" s="126" t="s">
        <v>146</v>
      </c>
      <c r="D21" s="270"/>
      <c r="E21" s="351">
        <v>15000000</v>
      </c>
      <c r="F21" s="238"/>
      <c r="G21" s="351">
        <v>300</v>
      </c>
      <c r="H21" s="238"/>
      <c r="I21" s="470">
        <v>0</v>
      </c>
      <c r="J21" s="238"/>
      <c r="K21" s="471">
        <v>0</v>
      </c>
      <c r="L21" s="238"/>
      <c r="M21" s="471">
        <v>0</v>
      </c>
      <c r="N21" s="238"/>
      <c r="O21" s="351">
        <v>4500000000</v>
      </c>
      <c r="P21" s="238"/>
      <c r="Q21" s="472">
        <v>0</v>
      </c>
      <c r="R21" s="238"/>
      <c r="S21" s="351">
        <f t="shared" si="0"/>
        <v>4500000000</v>
      </c>
      <c r="T21" s="21"/>
      <c r="U21" s="82"/>
      <c r="W21" s="8"/>
    </row>
    <row r="22" spans="1:23">
      <c r="A22" s="126" t="s">
        <v>99</v>
      </c>
      <c r="C22" s="126" t="s">
        <v>153</v>
      </c>
      <c r="D22" s="276"/>
      <c r="E22" s="351">
        <v>14500000</v>
      </c>
      <c r="F22" s="238"/>
      <c r="G22" s="351">
        <v>2720</v>
      </c>
      <c r="H22" s="238"/>
      <c r="I22" s="470">
        <v>0</v>
      </c>
      <c r="J22" s="238"/>
      <c r="K22" s="471">
        <v>0</v>
      </c>
      <c r="L22" s="238"/>
      <c r="M22" s="471">
        <v>0</v>
      </c>
      <c r="N22" s="238"/>
      <c r="O22" s="351">
        <v>39440000000</v>
      </c>
      <c r="P22" s="238"/>
      <c r="Q22" s="472">
        <v>-1581748849</v>
      </c>
      <c r="R22" s="238"/>
      <c r="S22" s="351">
        <f t="shared" si="0"/>
        <v>37858251151</v>
      </c>
      <c r="T22" s="21"/>
      <c r="U22" s="82"/>
      <c r="W22" s="8"/>
    </row>
    <row r="23" spans="1:23" ht="30.75" thickBot="1">
      <c r="A23" s="115" t="s">
        <v>48</v>
      </c>
      <c r="E23" s="241"/>
      <c r="F23" s="241">
        <f>SUM(F9:F18)</f>
        <v>0</v>
      </c>
      <c r="G23" s="241"/>
      <c r="I23" s="29">
        <f>SUM(I9:I22)</f>
        <v>46800000000</v>
      </c>
      <c r="J23" s="29">
        <f>SUM(J9:J19)</f>
        <v>0</v>
      </c>
      <c r="K23" s="29">
        <f>SUM(K9:K22)</f>
        <v>2717419355</v>
      </c>
      <c r="L23" s="29">
        <f>SUM(L9:L19)</f>
        <v>0</v>
      </c>
      <c r="M23" s="29">
        <f>SUM(M9:M22)</f>
        <v>44082580645</v>
      </c>
      <c r="N23" s="29">
        <f>SUM(N9:N19)</f>
        <v>0</v>
      </c>
      <c r="O23" s="29">
        <f>SUM(O9:O22)</f>
        <v>277296893267</v>
      </c>
      <c r="P23" s="29">
        <f>SUM(P9:P19)</f>
        <v>0</v>
      </c>
      <c r="Q23" s="29">
        <f>SUM(Q9:Q22)</f>
        <v>-8429970208</v>
      </c>
      <c r="R23" s="29" t="e">
        <f>SUM(R9:R19)</f>
        <v>#REF!</v>
      </c>
      <c r="S23" s="29">
        <f>SUM(S9:S22)</f>
        <v>268866923059</v>
      </c>
      <c r="T23" s="1"/>
    </row>
    <row r="24" spans="1:23" s="79" customFormat="1" ht="41.25" thickTop="1">
      <c r="C24" s="130"/>
      <c r="D24" s="130"/>
      <c r="E24" s="130"/>
      <c r="I24" s="180"/>
      <c r="J24" s="42"/>
      <c r="K24" s="42"/>
      <c r="L24" s="42"/>
      <c r="M24" s="42"/>
      <c r="O24" s="42"/>
      <c r="P24" s="49"/>
      <c r="Q24" s="42"/>
      <c r="R24" s="49"/>
      <c r="S24" s="42"/>
    </row>
    <row r="25" spans="1:23">
      <c r="A25" s="126"/>
      <c r="C25" s="126"/>
      <c r="K25" s="3"/>
      <c r="O25" s="3"/>
      <c r="Q25" s="3"/>
      <c r="T25" s="1"/>
    </row>
    <row r="26" spans="1:23">
      <c r="A26" s="126"/>
      <c r="C26" s="126"/>
      <c r="K26" s="21"/>
      <c r="O26" s="21"/>
      <c r="Q26" s="21"/>
      <c r="T26" s="1"/>
    </row>
    <row r="27" spans="1:23">
      <c r="T27" s="1"/>
    </row>
    <row r="28" spans="1:23">
      <c r="K28" s="3"/>
      <c r="O28" s="3"/>
      <c r="Q28" s="3"/>
      <c r="T28" s="1"/>
    </row>
    <row r="29" spans="1:23">
      <c r="K29" s="21"/>
      <c r="O29" s="21"/>
      <c r="Q29" s="21"/>
      <c r="T29" s="1"/>
    </row>
    <row r="30" spans="1:23">
      <c r="A30" s="126"/>
      <c r="T30" s="1"/>
    </row>
    <row r="31" spans="1:23">
      <c r="T31" s="1"/>
    </row>
    <row r="32" spans="1:23">
      <c r="T32" s="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4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02BA-E4FF-4BE4-8C6E-6C2D7B2EB78D}">
  <dimension ref="A2:T37"/>
  <sheetViews>
    <sheetView rightToLeft="1" view="pageBreakPreview" zoomScale="70" zoomScaleNormal="100" zoomScaleSheetLayoutView="70" workbookViewId="0">
      <selection activeCell="I8" sqref="I8"/>
    </sheetView>
  </sheetViews>
  <sheetFormatPr defaultColWidth="9.140625" defaultRowHeight="27.75"/>
  <cols>
    <col min="1" max="1" width="42" style="1" bestFit="1" customWidth="1"/>
    <col min="2" max="2" width="1" style="1" customWidth="1"/>
    <col min="3" max="3" width="28.140625" style="1" customWidth="1"/>
    <col min="4" max="4" width="1" style="1" customWidth="1"/>
    <col min="5" max="5" width="15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27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5.42578125" style="1" bestFit="1" customWidth="1"/>
    <col min="14" max="14" width="1" style="1" customWidth="1"/>
    <col min="15" max="15" width="13.85546875" style="1" bestFit="1" customWidth="1"/>
    <col min="16" max="16" width="11.140625" style="1" bestFit="1" customWidth="1"/>
    <col min="17" max="17" width="11.5703125" style="1" bestFit="1" customWidth="1"/>
    <col min="18" max="18" width="9.140625" style="1"/>
    <col min="19" max="19" width="11.140625" style="1" bestFit="1" customWidth="1"/>
    <col min="20" max="16384" width="9.140625" style="1"/>
  </cols>
  <sheetData>
    <row r="2" spans="1:20" ht="30">
      <c r="A2" s="406" t="s">
        <v>50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1:20" ht="30">
      <c r="A3" s="406" t="s">
        <v>18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</row>
    <row r="4" spans="1:20" ht="30">
      <c r="A4" s="406" t="str">
        <f>'جمع درآمدها'!A4:I4</f>
        <v>برای ماه منتهی به 1404/07/30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</row>
    <row r="5" spans="1:20" ht="30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>
      <c r="A6" s="438" t="s">
        <v>86</v>
      </c>
      <c r="B6" s="438"/>
      <c r="C6" s="438"/>
    </row>
    <row r="7" spans="1:20" ht="30.75" thickBot="1">
      <c r="A7" s="406" t="s">
        <v>19</v>
      </c>
      <c r="B7" s="406"/>
      <c r="C7" s="406" t="s">
        <v>180</v>
      </c>
      <c r="D7" s="406"/>
      <c r="E7" s="406"/>
      <c r="F7" s="406"/>
      <c r="G7" s="406"/>
      <c r="I7" s="436" t="s">
        <v>181</v>
      </c>
      <c r="J7" s="436" t="s">
        <v>21</v>
      </c>
      <c r="K7" s="436" t="s">
        <v>21</v>
      </c>
      <c r="L7" s="436" t="s">
        <v>21</v>
      </c>
      <c r="M7" s="436" t="s">
        <v>21</v>
      </c>
    </row>
    <row r="8" spans="1:20" ht="30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>
      <c r="A9" s="115" t="s">
        <v>87</v>
      </c>
      <c r="C9" s="17">
        <v>0</v>
      </c>
      <c r="E9" s="17">
        <v>0</v>
      </c>
      <c r="F9" s="17"/>
      <c r="G9" s="17">
        <f>C9-E9</f>
        <v>0</v>
      </c>
      <c r="H9" s="17"/>
      <c r="I9" s="17">
        <v>0</v>
      </c>
      <c r="J9" s="17"/>
      <c r="K9" s="17">
        <v>0</v>
      </c>
      <c r="L9" s="17"/>
      <c r="M9" s="17">
        <f>I9-K9</f>
        <v>0</v>
      </c>
      <c r="O9" s="67"/>
      <c r="P9" s="67"/>
      <c r="Q9" s="3"/>
      <c r="S9" s="67"/>
      <c r="T9" s="3"/>
    </row>
    <row r="10" spans="1:20" ht="30.75" thickBot="1">
      <c r="A10" s="34"/>
      <c r="C10" s="77">
        <f>SUM(C9:C9)</f>
        <v>0</v>
      </c>
      <c r="D10" s="29"/>
      <c r="E10" s="78">
        <f>SUM(E9:E9)</f>
        <v>0</v>
      </c>
      <c r="F10" s="77"/>
      <c r="G10" s="77">
        <f>SUM(G9:G9)</f>
        <v>0</v>
      </c>
      <c r="H10" s="77"/>
      <c r="I10" s="77">
        <f>SUM(I9:I9)</f>
        <v>0</v>
      </c>
      <c r="J10" s="77"/>
      <c r="K10" s="78">
        <f>SUM(K9:K9)</f>
        <v>0</v>
      </c>
      <c r="L10" s="77"/>
      <c r="M10" s="77">
        <f>SUM(M9:M9)</f>
        <v>0</v>
      </c>
    </row>
    <row r="11" spans="1:20" ht="28.5" thickTop="1">
      <c r="C11" s="21"/>
      <c r="G11" s="37"/>
      <c r="I11" s="3"/>
      <c r="M11" s="3"/>
    </row>
    <row r="12" spans="1:20">
      <c r="C12" s="75"/>
      <c r="G12" s="37"/>
      <c r="I12" s="75"/>
      <c r="M12" s="75"/>
    </row>
    <row r="13" spans="1:20">
      <c r="G13" s="37"/>
      <c r="M13" s="75"/>
    </row>
    <row r="14" spans="1:20">
      <c r="G14" s="37"/>
    </row>
    <row r="15" spans="1:20">
      <c r="G15" s="37"/>
    </row>
    <row r="16" spans="1:20">
      <c r="G16" s="37"/>
      <c r="M16" s="75"/>
    </row>
    <row r="17" spans="7:7">
      <c r="G17" s="37"/>
    </row>
    <row r="18" spans="7:7">
      <c r="G18" s="37"/>
    </row>
    <row r="19" spans="7:7">
      <c r="G19" s="37"/>
    </row>
    <row r="20" spans="7:7">
      <c r="G20" s="37"/>
    </row>
    <row r="21" spans="7:7">
      <c r="G21" s="37"/>
    </row>
    <row r="22" spans="7:7">
      <c r="G22" s="37"/>
    </row>
    <row r="23" spans="7:7">
      <c r="G23" s="37"/>
    </row>
    <row r="24" spans="7:7">
      <c r="G24" s="37"/>
    </row>
    <row r="25" spans="7:7">
      <c r="G25" s="37"/>
    </row>
    <row r="26" spans="7:7">
      <c r="G26" s="37"/>
    </row>
    <row r="27" spans="7:7">
      <c r="G27" s="37"/>
    </row>
    <row r="28" spans="7:7">
      <c r="G28" s="37"/>
    </row>
    <row r="29" spans="7:7">
      <c r="G29" s="37"/>
    </row>
    <row r="30" spans="7:7">
      <c r="G30" s="37"/>
    </row>
    <row r="31" spans="7:7">
      <c r="G31" s="37"/>
    </row>
    <row r="32" spans="7:7">
      <c r="G32" s="37"/>
    </row>
    <row r="33" spans="7:7">
      <c r="G33" s="37"/>
    </row>
    <row r="34" spans="7:7">
      <c r="G34" s="37"/>
    </row>
    <row r="35" spans="7:7">
      <c r="G35" s="37"/>
    </row>
    <row r="36" spans="7:7">
      <c r="G36" s="37"/>
    </row>
    <row r="37" spans="7:7">
      <c r="G37" s="37"/>
    </row>
  </sheetData>
  <mergeCells count="7">
    <mergeCell ref="A2:M2"/>
    <mergeCell ref="A3:M3"/>
    <mergeCell ref="A4:M4"/>
    <mergeCell ref="A6:C6"/>
    <mergeCell ref="A7:B7"/>
    <mergeCell ref="C7:G7"/>
    <mergeCell ref="I7:M7"/>
  </mergeCells>
  <pageMargins left="0.7" right="0.7" top="0.75" bottom="0.75" header="0.3" footer="0.3"/>
  <pageSetup paperSize="9" scale="5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50"/>
  <sheetViews>
    <sheetView rightToLeft="1" view="pageBreakPreview" zoomScale="53" zoomScaleNormal="100" zoomScaleSheetLayoutView="53" workbookViewId="0">
      <selection activeCell="C9" sqref="C9:M22"/>
    </sheetView>
  </sheetViews>
  <sheetFormatPr defaultColWidth="9.140625" defaultRowHeight="27.75"/>
  <cols>
    <col min="1" max="1" width="51.5703125" style="1" bestFit="1" customWidth="1"/>
    <col min="2" max="2" width="1" style="1" customWidth="1"/>
    <col min="3" max="3" width="28.140625" style="1" customWidth="1"/>
    <col min="4" max="4" width="1" style="1" customWidth="1"/>
    <col min="5" max="5" width="24.5703125" style="1" bestFit="1" customWidth="1"/>
    <col min="6" max="6" width="1" style="1" customWidth="1"/>
    <col min="7" max="7" width="26.140625" style="1" bestFit="1" customWidth="1"/>
    <col min="8" max="8" width="1" style="1" customWidth="1"/>
    <col min="9" max="9" width="27.42578125" style="1" bestFit="1" customWidth="1"/>
    <col min="10" max="10" width="1" style="1" customWidth="1"/>
    <col min="11" max="11" width="25.28515625" style="1" bestFit="1" customWidth="1"/>
    <col min="12" max="12" width="1" style="1" customWidth="1"/>
    <col min="13" max="13" width="27.28515625" style="1" bestFit="1" customWidth="1"/>
    <col min="14" max="14" width="1" style="1" customWidth="1"/>
    <col min="15" max="15" width="13.85546875" style="1" bestFit="1" customWidth="1"/>
    <col min="16" max="16" width="25.5703125" style="1" customWidth="1"/>
    <col min="17" max="17" width="11.5703125" style="1" customWidth="1"/>
    <col min="18" max="18" width="25.5703125" style="1" customWidth="1"/>
    <col min="19" max="19" width="8.85546875" style="1" bestFit="1" customWidth="1"/>
    <col min="20" max="16384" width="9.140625" style="1"/>
  </cols>
  <sheetData>
    <row r="2" spans="1:20" ht="30">
      <c r="A2" s="406" t="s">
        <v>50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</row>
    <row r="3" spans="1:20" ht="30">
      <c r="A3" s="406" t="s">
        <v>18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</row>
    <row r="4" spans="1:20" ht="30">
      <c r="A4" s="406" t="str">
        <f>'جمع درآمدها'!A4:I4</f>
        <v>برای ماه منتهی به 1404/07/30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</row>
    <row r="5" spans="1:20" ht="30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20" ht="36">
      <c r="A6" s="438" t="s">
        <v>55</v>
      </c>
      <c r="B6" s="438"/>
      <c r="C6" s="438"/>
    </row>
    <row r="7" spans="1:20" ht="30.75" thickBot="1">
      <c r="A7" s="406" t="s">
        <v>19</v>
      </c>
      <c r="B7" s="406"/>
      <c r="C7" s="406" t="s">
        <v>180</v>
      </c>
      <c r="D7" s="406"/>
      <c r="E7" s="406"/>
      <c r="F7" s="406"/>
      <c r="G7" s="406"/>
      <c r="I7" s="436" t="s">
        <v>181</v>
      </c>
      <c r="J7" s="436" t="s">
        <v>21</v>
      </c>
      <c r="K7" s="436" t="s">
        <v>21</v>
      </c>
      <c r="L7" s="436" t="s">
        <v>21</v>
      </c>
      <c r="M7" s="436" t="s">
        <v>21</v>
      </c>
      <c r="P7" s="439"/>
      <c r="Q7" s="439"/>
      <c r="R7" s="398"/>
      <c r="S7" s="398"/>
    </row>
    <row r="8" spans="1:20" ht="30">
      <c r="A8" s="76" t="s">
        <v>22</v>
      </c>
      <c r="C8" s="76" t="s">
        <v>23</v>
      </c>
      <c r="E8" s="76" t="s">
        <v>24</v>
      </c>
      <c r="G8" s="76" t="s">
        <v>25</v>
      </c>
      <c r="I8" s="76" t="s">
        <v>23</v>
      </c>
      <c r="K8" s="76" t="s">
        <v>24</v>
      </c>
      <c r="M8" s="76" t="s">
        <v>25</v>
      </c>
    </row>
    <row r="9" spans="1:20" ht="30">
      <c r="A9" s="2" t="s">
        <v>136</v>
      </c>
      <c r="C9" s="239">
        <v>22752195</v>
      </c>
      <c r="D9" s="238"/>
      <c r="E9" s="239">
        <v>0</v>
      </c>
      <c r="F9" s="239"/>
      <c r="G9" s="239">
        <f>C9+E9</f>
        <v>22752195</v>
      </c>
      <c r="H9" s="239"/>
      <c r="I9" s="239">
        <v>266191849</v>
      </c>
      <c r="J9" s="239"/>
      <c r="K9" s="239">
        <v>0</v>
      </c>
      <c r="L9" s="239"/>
      <c r="M9" s="239">
        <f>I9+K9</f>
        <v>266191849</v>
      </c>
      <c r="O9" s="67"/>
      <c r="P9" s="17"/>
      <c r="Q9" s="17"/>
      <c r="R9" s="3"/>
      <c r="S9" s="17"/>
      <c r="T9" s="3"/>
    </row>
    <row r="10" spans="1:20" ht="30">
      <c r="A10" s="2" t="s">
        <v>137</v>
      </c>
      <c r="C10" s="239">
        <v>545208</v>
      </c>
      <c r="D10" s="238"/>
      <c r="E10" s="239">
        <v>0</v>
      </c>
      <c r="F10" s="239"/>
      <c r="G10" s="239">
        <f t="shared" ref="G10:G17" si="0">C10+E10</f>
        <v>545208</v>
      </c>
      <c r="H10" s="239"/>
      <c r="I10" s="239">
        <v>3848870</v>
      </c>
      <c r="J10" s="239"/>
      <c r="K10" s="239">
        <v>0</v>
      </c>
      <c r="L10" s="239"/>
      <c r="M10" s="239">
        <f t="shared" ref="M10:M22" si="1">I10+K10</f>
        <v>3848870</v>
      </c>
      <c r="O10" s="67"/>
      <c r="P10" s="17"/>
      <c r="Q10" s="17"/>
      <c r="R10" s="3"/>
      <c r="S10" s="17"/>
      <c r="T10" s="3"/>
    </row>
    <row r="11" spans="1:20" ht="30">
      <c r="A11" s="2" t="s">
        <v>138</v>
      </c>
      <c r="C11" s="239">
        <v>2273</v>
      </c>
      <c r="D11" s="238">
        <v>0</v>
      </c>
      <c r="E11" s="239">
        <v>0</v>
      </c>
      <c r="F11" s="239"/>
      <c r="G11" s="239">
        <f t="shared" si="0"/>
        <v>2273</v>
      </c>
      <c r="H11" s="239"/>
      <c r="I11" s="239">
        <v>17703</v>
      </c>
      <c r="J11" s="239"/>
      <c r="K11" s="239">
        <v>0</v>
      </c>
      <c r="L11" s="239"/>
      <c r="M11" s="239">
        <f t="shared" si="1"/>
        <v>17703</v>
      </c>
      <c r="O11" s="67"/>
      <c r="P11" s="17"/>
      <c r="Q11" s="17"/>
      <c r="R11" s="3"/>
      <c r="S11" s="17"/>
      <c r="T11" s="3"/>
    </row>
    <row r="12" spans="1:20" ht="30">
      <c r="A12" s="2" t="s">
        <v>139</v>
      </c>
      <c r="C12" s="239">
        <v>0</v>
      </c>
      <c r="D12" s="238"/>
      <c r="E12" s="239">
        <v>0</v>
      </c>
      <c r="F12" s="239"/>
      <c r="G12" s="239">
        <f t="shared" si="0"/>
        <v>0</v>
      </c>
      <c r="H12" s="239"/>
      <c r="I12" s="239">
        <v>4792</v>
      </c>
      <c r="J12" s="239"/>
      <c r="K12" s="239">
        <v>0</v>
      </c>
      <c r="L12" s="239"/>
      <c r="M12" s="239">
        <f t="shared" si="1"/>
        <v>4792</v>
      </c>
      <c r="O12" s="67"/>
      <c r="P12" s="17"/>
      <c r="Q12" s="17"/>
      <c r="R12" s="3"/>
      <c r="S12" s="17"/>
      <c r="T12" s="3"/>
    </row>
    <row r="13" spans="1:20" ht="30">
      <c r="A13" s="2" t="s">
        <v>140</v>
      </c>
      <c r="C13" s="239">
        <v>8708</v>
      </c>
      <c r="D13" s="238"/>
      <c r="E13" s="239">
        <v>0</v>
      </c>
      <c r="F13" s="239"/>
      <c r="G13" s="239">
        <f t="shared" si="0"/>
        <v>8708</v>
      </c>
      <c r="H13" s="239"/>
      <c r="I13" s="239">
        <v>65818</v>
      </c>
      <c r="J13" s="239"/>
      <c r="K13" s="239">
        <v>0</v>
      </c>
      <c r="L13" s="239"/>
      <c r="M13" s="239">
        <f t="shared" si="1"/>
        <v>65818</v>
      </c>
      <c r="O13" s="67"/>
      <c r="P13" s="17"/>
      <c r="Q13" s="17"/>
      <c r="R13" s="3"/>
      <c r="S13" s="17"/>
      <c r="T13" s="3"/>
    </row>
    <row r="14" spans="1:20" ht="30">
      <c r="A14" s="2" t="s">
        <v>141</v>
      </c>
      <c r="C14" s="239">
        <v>36274</v>
      </c>
      <c r="D14" s="238"/>
      <c r="E14" s="239"/>
      <c r="F14" s="239"/>
      <c r="G14" s="239">
        <f t="shared" si="0"/>
        <v>36274</v>
      </c>
      <c r="H14" s="239"/>
      <c r="I14" s="239">
        <v>249492</v>
      </c>
      <c r="J14" s="239"/>
      <c r="K14" s="239"/>
      <c r="L14" s="239"/>
      <c r="M14" s="239">
        <f t="shared" si="1"/>
        <v>249492</v>
      </c>
      <c r="O14" s="67"/>
      <c r="P14" s="17"/>
      <c r="Q14" s="17"/>
      <c r="R14" s="3"/>
      <c r="S14" s="17"/>
      <c r="T14" s="3"/>
    </row>
    <row r="15" spans="1:20" ht="30">
      <c r="A15" s="2" t="s">
        <v>128</v>
      </c>
      <c r="C15" s="239">
        <v>212358538</v>
      </c>
      <c r="D15" s="238"/>
      <c r="E15" s="239">
        <v>-2849093</v>
      </c>
      <c r="F15" s="239"/>
      <c r="G15" s="239">
        <f>C15+E15</f>
        <v>209509445</v>
      </c>
      <c r="H15" s="239"/>
      <c r="I15" s="239">
        <v>4788332890</v>
      </c>
      <c r="J15" s="239"/>
      <c r="K15" s="239">
        <v>-4188571</v>
      </c>
      <c r="L15" s="239"/>
      <c r="M15" s="239">
        <f>I15+K15</f>
        <v>4784144319</v>
      </c>
      <c r="O15" s="67"/>
      <c r="P15" s="17"/>
      <c r="Q15" s="17"/>
      <c r="R15" s="3"/>
      <c r="S15" s="17"/>
      <c r="T15" s="3"/>
    </row>
    <row r="16" spans="1:20" ht="30">
      <c r="A16" s="2" t="s">
        <v>132</v>
      </c>
      <c r="C16" s="239">
        <v>87659900</v>
      </c>
      <c r="D16" s="238"/>
      <c r="E16" s="239">
        <v>-1322131</v>
      </c>
      <c r="F16" s="239"/>
      <c r="G16" s="239">
        <f t="shared" si="0"/>
        <v>86337769</v>
      </c>
      <c r="H16" s="239"/>
      <c r="I16" s="239">
        <v>3857522876</v>
      </c>
      <c r="J16" s="239"/>
      <c r="K16" s="239">
        <v>0</v>
      </c>
      <c r="L16" s="239"/>
      <c r="M16" s="239">
        <f t="shared" si="1"/>
        <v>3857522876</v>
      </c>
      <c r="O16" s="67"/>
      <c r="P16" s="17"/>
      <c r="Q16" s="17"/>
      <c r="R16" s="3"/>
      <c r="S16" s="17"/>
      <c r="T16" s="3"/>
    </row>
    <row r="17" spans="1:20" ht="30">
      <c r="A17" s="2" t="s">
        <v>132</v>
      </c>
      <c r="C17" s="239">
        <v>2630136960</v>
      </c>
      <c r="D17" s="238"/>
      <c r="E17" s="239">
        <v>-1658933</v>
      </c>
      <c r="F17" s="239"/>
      <c r="G17" s="239">
        <f t="shared" si="0"/>
        <v>2628478027</v>
      </c>
      <c r="H17" s="239"/>
      <c r="I17" s="239">
        <v>8854794432</v>
      </c>
      <c r="J17" s="239"/>
      <c r="K17" s="239">
        <v>-18482208</v>
      </c>
      <c r="L17" s="239"/>
      <c r="M17" s="239">
        <f t="shared" si="1"/>
        <v>8836312224</v>
      </c>
      <c r="O17" s="67"/>
      <c r="P17" s="17"/>
      <c r="Q17" s="17"/>
      <c r="R17" s="3"/>
      <c r="S17" s="17"/>
      <c r="T17" s="3"/>
    </row>
    <row r="18" spans="1:20" ht="30">
      <c r="A18" s="2" t="s">
        <v>132</v>
      </c>
      <c r="C18" s="239">
        <v>2630136960</v>
      </c>
      <c r="D18" s="238"/>
      <c r="E18" s="239">
        <v>-1658933</v>
      </c>
      <c r="F18" s="239"/>
      <c r="G18" s="239">
        <f>C18+E18</f>
        <v>2628478027</v>
      </c>
      <c r="H18" s="239"/>
      <c r="I18" s="239">
        <v>8854794432</v>
      </c>
      <c r="J18" s="239"/>
      <c r="K18" s="239">
        <v>-18482208</v>
      </c>
      <c r="L18" s="239"/>
      <c r="M18" s="239">
        <f t="shared" si="1"/>
        <v>8836312224</v>
      </c>
      <c r="O18" s="67"/>
      <c r="P18" s="17"/>
      <c r="Q18" s="17"/>
      <c r="R18" s="3"/>
      <c r="S18" s="17"/>
      <c r="T18" s="3"/>
    </row>
    <row r="19" spans="1:20" ht="30">
      <c r="A19" s="2" t="s">
        <v>143</v>
      </c>
      <c r="C19" s="239">
        <v>4246</v>
      </c>
      <c r="D19" s="238"/>
      <c r="E19" s="239">
        <v>0</v>
      </c>
      <c r="F19" s="239"/>
      <c r="G19" s="239">
        <f t="shared" ref="G19:G22" si="2">C19+E19</f>
        <v>4246</v>
      </c>
      <c r="H19" s="239"/>
      <c r="I19" s="239">
        <v>8355</v>
      </c>
      <c r="J19" s="239"/>
      <c r="K19" s="239">
        <v>0</v>
      </c>
      <c r="L19" s="239"/>
      <c r="M19" s="239">
        <f t="shared" si="1"/>
        <v>8355</v>
      </c>
      <c r="O19" s="67"/>
      <c r="P19" s="17"/>
      <c r="Q19" s="17"/>
      <c r="R19" s="3"/>
      <c r="S19" s="17"/>
      <c r="T19" s="3"/>
    </row>
    <row r="20" spans="1:20" ht="30">
      <c r="A20" s="2" t="s">
        <v>151</v>
      </c>
      <c r="C20" s="239">
        <v>3276</v>
      </c>
      <c r="D20" s="238"/>
      <c r="E20" s="239">
        <v>-8</v>
      </c>
      <c r="F20" s="239"/>
      <c r="G20" s="239">
        <f>C20+E20</f>
        <v>3268</v>
      </c>
      <c r="H20" s="239"/>
      <c r="I20" s="239">
        <v>4554</v>
      </c>
      <c r="J20" s="239"/>
      <c r="K20" s="239">
        <v>-11</v>
      </c>
      <c r="L20" s="239"/>
      <c r="M20" s="239">
        <f>I20+K20</f>
        <v>4543</v>
      </c>
      <c r="O20" s="67"/>
      <c r="P20" s="17"/>
      <c r="Q20" s="17"/>
      <c r="R20" s="3"/>
      <c r="S20" s="17"/>
      <c r="T20" s="3"/>
    </row>
    <row r="21" spans="1:20" ht="30">
      <c r="A21" s="2" t="s">
        <v>152</v>
      </c>
      <c r="C21" s="239">
        <v>1310958900</v>
      </c>
      <c r="D21" s="238"/>
      <c r="E21" s="239">
        <v>0</v>
      </c>
      <c r="F21" s="239"/>
      <c r="G21" s="239">
        <f t="shared" si="2"/>
        <v>1310958900</v>
      </c>
      <c r="H21" s="239"/>
      <c r="I21" s="239">
        <v>1966438350</v>
      </c>
      <c r="J21" s="239"/>
      <c r="K21" s="239">
        <v>0</v>
      </c>
      <c r="L21" s="239"/>
      <c r="M21" s="239">
        <f t="shared" si="1"/>
        <v>1966438350</v>
      </c>
      <c r="O21" s="67"/>
      <c r="P21" s="17"/>
      <c r="Q21" s="17"/>
      <c r="R21" s="3"/>
      <c r="S21" s="17"/>
      <c r="T21" s="3"/>
    </row>
    <row r="22" spans="1:20" ht="30">
      <c r="A22" s="2" t="s">
        <v>152</v>
      </c>
      <c r="C22" s="239">
        <v>3015205470</v>
      </c>
      <c r="D22" s="238"/>
      <c r="E22" s="239">
        <v>0</v>
      </c>
      <c r="F22" s="239"/>
      <c r="G22" s="239">
        <f t="shared" si="2"/>
        <v>3015205470</v>
      </c>
      <c r="H22" s="239"/>
      <c r="I22" s="239">
        <v>3015205470</v>
      </c>
      <c r="J22" s="239"/>
      <c r="K22" s="239">
        <v>0</v>
      </c>
      <c r="L22" s="239"/>
      <c r="M22" s="239">
        <f t="shared" si="1"/>
        <v>3015205470</v>
      </c>
      <c r="O22" s="67"/>
      <c r="P22" s="17"/>
      <c r="Q22" s="17"/>
      <c r="R22" s="3"/>
      <c r="S22" s="17"/>
      <c r="T22" s="3"/>
    </row>
    <row r="23" spans="1:20" ht="30.75" thickBot="1">
      <c r="A23" s="34"/>
      <c r="C23" s="77">
        <f>SUM(C9:C22)</f>
        <v>9909808908</v>
      </c>
      <c r="D23" s="29"/>
      <c r="E23" s="277">
        <f>SUM(E9:E22)</f>
        <v>-7489098</v>
      </c>
      <c r="F23" s="77"/>
      <c r="G23" s="77">
        <f>SUM(G9:G22)</f>
        <v>9902319810</v>
      </c>
      <c r="H23" s="77"/>
      <c r="I23" s="77">
        <f>SUM(I9:I22)</f>
        <v>31607479883</v>
      </c>
      <c r="J23" s="77"/>
      <c r="K23" s="277">
        <f>SUM(K9:K22)</f>
        <v>-41152998</v>
      </c>
      <c r="L23" s="77"/>
      <c r="M23" s="77">
        <f>SUM(M9:M22)</f>
        <v>31566326885</v>
      </c>
    </row>
    <row r="24" spans="1:20" ht="28.5" thickTop="1">
      <c r="C24" s="3"/>
      <c r="I24" s="3"/>
    </row>
    <row r="25" spans="1:20">
      <c r="C25" s="75"/>
      <c r="I25" s="75"/>
    </row>
    <row r="31" spans="1:20">
      <c r="G31" s="37"/>
    </row>
    <row r="32" spans="1:20">
      <c r="C32" s="3"/>
      <c r="G32" s="37"/>
      <c r="I32" s="3"/>
    </row>
    <row r="33" spans="3:9">
      <c r="C33" s="75"/>
      <c r="G33" s="37"/>
      <c r="I33" s="75"/>
    </row>
    <row r="34" spans="3:9">
      <c r="G34" s="37"/>
    </row>
    <row r="35" spans="3:9">
      <c r="G35" s="37"/>
    </row>
    <row r="36" spans="3:9">
      <c r="G36" s="37"/>
    </row>
    <row r="37" spans="3:9">
      <c r="G37" s="37"/>
    </row>
    <row r="38" spans="3:9">
      <c r="G38" s="37"/>
    </row>
    <row r="39" spans="3:9">
      <c r="G39" s="37"/>
    </row>
    <row r="40" spans="3:9">
      <c r="G40" s="37"/>
    </row>
    <row r="41" spans="3:9">
      <c r="G41" s="37"/>
    </row>
    <row r="42" spans="3:9">
      <c r="G42" s="37"/>
    </row>
    <row r="43" spans="3:9">
      <c r="G43" s="37"/>
    </row>
    <row r="44" spans="3:9">
      <c r="G44" s="37"/>
    </row>
    <row r="45" spans="3:9">
      <c r="G45" s="37"/>
    </row>
    <row r="46" spans="3:9">
      <c r="G46" s="37"/>
    </row>
    <row r="47" spans="3:9">
      <c r="G47" s="37"/>
    </row>
    <row r="48" spans="3:9">
      <c r="G48" s="37"/>
    </row>
    <row r="49" spans="7:7">
      <c r="G49" s="37"/>
    </row>
    <row r="50" spans="7:7">
      <c r="G50" s="37"/>
    </row>
  </sheetData>
  <mergeCells count="9">
    <mergeCell ref="P7:Q7"/>
    <mergeCell ref="R7:S7"/>
    <mergeCell ref="A6:C6"/>
    <mergeCell ref="A2:M2"/>
    <mergeCell ref="A3:M3"/>
    <mergeCell ref="A4:M4"/>
    <mergeCell ref="I7:M7"/>
    <mergeCell ref="C7:G7"/>
    <mergeCell ref="A7:B7"/>
  </mergeCells>
  <pageMargins left="0.7" right="0.7" top="0.75" bottom="0.75" header="0.3" footer="0.3"/>
  <pageSetup paperSize="9" scale="5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F76"/>
  <sheetViews>
    <sheetView rightToLeft="1" view="pageBreakPreview" topLeftCell="A28" zoomScale="44" zoomScaleNormal="100" zoomScaleSheetLayoutView="44" workbookViewId="0">
      <selection activeCell="Q41" sqref="A9:Q41"/>
    </sheetView>
  </sheetViews>
  <sheetFormatPr defaultColWidth="8.7109375" defaultRowHeight="27.75"/>
  <cols>
    <col min="1" max="1" width="42.7109375" style="1" bestFit="1" customWidth="1"/>
    <col min="2" max="2" width="0.5703125" style="1" customWidth="1"/>
    <col min="3" max="3" width="24.85546875" style="5" bestFit="1" customWidth="1"/>
    <col min="4" max="4" width="0.5703125" style="1" customWidth="1"/>
    <col min="5" max="5" width="30" style="1" bestFit="1" customWidth="1"/>
    <col min="6" max="6" width="0.7109375" style="1" customWidth="1"/>
    <col min="7" max="7" width="32.7109375" style="1" bestFit="1" customWidth="1"/>
    <col min="8" max="8" width="1.28515625" style="1" customWidth="1"/>
    <col min="9" max="9" width="33.140625" style="1" bestFit="1" customWidth="1"/>
    <col min="10" max="10" width="1.140625" style="1" customWidth="1"/>
    <col min="11" max="11" width="39.7109375" style="5" bestFit="1" customWidth="1"/>
    <col min="12" max="12" width="1.140625" style="1" customWidth="1"/>
    <col min="13" max="13" width="35.140625" style="1" bestFit="1" customWidth="1"/>
    <col min="14" max="14" width="1" style="1" customWidth="1"/>
    <col min="15" max="15" width="40.42578125" style="1" bestFit="1" customWidth="1"/>
    <col min="16" max="16" width="0.85546875" style="1" customWidth="1"/>
    <col min="17" max="17" width="41.42578125" style="1" bestFit="1" customWidth="1"/>
    <col min="18" max="18" width="75.28515625" style="1" bestFit="1" customWidth="1"/>
    <col min="19" max="19" width="24.7109375" style="1" customWidth="1"/>
    <col min="20" max="20" width="27.85546875" style="1" bestFit="1" customWidth="1"/>
    <col min="21" max="22" width="27.7109375" style="1" bestFit="1" customWidth="1"/>
    <col min="23" max="23" width="31.140625" style="1" customWidth="1"/>
    <col min="24" max="24" width="24.42578125" style="1" customWidth="1"/>
    <col min="25" max="25" width="43.28515625" style="1" bestFit="1" customWidth="1"/>
    <col min="26" max="26" width="36.42578125" style="1" customWidth="1"/>
    <col min="27" max="27" width="23.28515625" style="1" customWidth="1"/>
    <col min="28" max="28" width="44.28515625" style="1" bestFit="1" customWidth="1"/>
    <col min="29" max="30" width="44.28515625" style="1" customWidth="1"/>
    <col min="31" max="31" width="22.28515625" style="1" customWidth="1"/>
    <col min="32" max="32" width="43.42578125" style="1" customWidth="1"/>
    <col min="33" max="16384" width="8.7109375" style="1"/>
  </cols>
  <sheetData>
    <row r="1" spans="1:32" ht="31.5" customHeight="1"/>
    <row r="2" spans="1:32" s="79" customFormat="1" ht="36">
      <c r="A2" s="441" t="s">
        <v>50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</row>
    <row r="3" spans="1:32" s="79" customFormat="1" ht="36">
      <c r="A3" s="441" t="s">
        <v>18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</row>
    <row r="4" spans="1:32" s="79" customFormat="1" ht="36">
      <c r="A4" s="441" t="str">
        <f>'درآمد ناشی از تغییر قیمت اوراق '!A4:Q4</f>
        <v>برای ماه منتهی به 1404/07/30</v>
      </c>
      <c r="B4" s="441"/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</row>
    <row r="5" spans="1:32" s="79" customFormat="1" ht="36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</row>
    <row r="6" spans="1:32" ht="40.5" customHeight="1">
      <c r="A6" s="442" t="s">
        <v>57</v>
      </c>
      <c r="B6" s="442"/>
      <c r="C6" s="442"/>
      <c r="D6" s="442"/>
      <c r="E6" s="442"/>
      <c r="F6" s="442"/>
      <c r="G6" s="442"/>
      <c r="H6" s="442"/>
      <c r="R6" s="440"/>
      <c r="S6" s="440"/>
      <c r="T6" s="440"/>
      <c r="U6" s="440"/>
      <c r="V6" s="440"/>
      <c r="W6" s="440"/>
      <c r="X6" s="440"/>
      <c r="Y6" s="440"/>
      <c r="Z6" s="440"/>
      <c r="AA6" s="440"/>
      <c r="AB6" s="440"/>
      <c r="AC6" s="440"/>
      <c r="AD6" s="440"/>
      <c r="AE6" s="440"/>
      <c r="AF6" s="440"/>
    </row>
    <row r="7" spans="1:32" ht="45" customHeight="1" thickBot="1">
      <c r="A7" s="406" t="s">
        <v>1</v>
      </c>
      <c r="C7" s="436" t="s">
        <v>180</v>
      </c>
      <c r="D7" s="436" t="s">
        <v>20</v>
      </c>
      <c r="E7" s="436" t="s">
        <v>20</v>
      </c>
      <c r="F7" s="436" t="s">
        <v>20</v>
      </c>
      <c r="G7" s="436" t="s">
        <v>20</v>
      </c>
      <c r="H7" s="436" t="s">
        <v>20</v>
      </c>
      <c r="I7" s="436" t="s">
        <v>20</v>
      </c>
      <c r="K7" s="436" t="s">
        <v>181</v>
      </c>
      <c r="L7" s="436" t="s">
        <v>21</v>
      </c>
      <c r="M7" s="436" t="s">
        <v>21</v>
      </c>
      <c r="N7" s="436" t="s">
        <v>21</v>
      </c>
      <c r="O7" s="436" t="s">
        <v>21</v>
      </c>
      <c r="P7" s="436" t="s">
        <v>21</v>
      </c>
      <c r="Q7" s="436" t="s">
        <v>21</v>
      </c>
      <c r="R7" s="440"/>
      <c r="S7" s="440"/>
      <c r="T7" s="440"/>
      <c r="U7" s="440"/>
      <c r="V7" s="440"/>
      <c r="W7" s="440"/>
      <c r="X7" s="440"/>
      <c r="Y7" s="440"/>
      <c r="Z7" s="440"/>
      <c r="AA7" s="440"/>
      <c r="AB7" s="440"/>
      <c r="AC7" s="440"/>
      <c r="AD7" s="440"/>
      <c r="AE7" s="440"/>
      <c r="AF7" s="440"/>
    </row>
    <row r="8" spans="1:32" s="8" customFormat="1" ht="54.75" customHeight="1" thickBot="1">
      <c r="A8" s="436" t="s">
        <v>1</v>
      </c>
      <c r="C8" s="81" t="s">
        <v>4</v>
      </c>
      <c r="E8" s="81" t="s">
        <v>33</v>
      </c>
      <c r="G8" s="81" t="s">
        <v>34</v>
      </c>
      <c r="I8" s="81" t="s">
        <v>36</v>
      </c>
      <c r="K8" s="81" t="s">
        <v>4</v>
      </c>
      <c r="M8" s="81" t="s">
        <v>33</v>
      </c>
      <c r="O8" s="81" t="s">
        <v>34</v>
      </c>
      <c r="Q8" s="81" t="s">
        <v>36</v>
      </c>
      <c r="R8" s="115"/>
      <c r="S8" s="115"/>
      <c r="T8" s="82"/>
      <c r="U8" s="194"/>
      <c r="V8" s="194"/>
      <c r="W8" s="194"/>
      <c r="X8" s="194"/>
      <c r="Y8" s="194"/>
      <c r="Z8" s="194"/>
      <c r="AA8" s="194"/>
      <c r="AB8" s="115"/>
      <c r="AC8" s="115"/>
      <c r="AD8" s="115"/>
      <c r="AE8" s="115"/>
      <c r="AF8" s="115"/>
    </row>
    <row r="9" spans="1:32" ht="34.5" customHeight="1">
      <c r="A9" s="467" t="s">
        <v>112</v>
      </c>
      <c r="B9" s="238"/>
      <c r="C9" s="237">
        <v>591908</v>
      </c>
      <c r="D9" s="237"/>
      <c r="E9" s="237">
        <v>8490412137</v>
      </c>
      <c r="F9" s="237"/>
      <c r="G9" s="237">
        <v>7716193026</v>
      </c>
      <c r="H9" s="237"/>
      <c r="I9" s="237">
        <f>E9-G9</f>
        <v>774219111</v>
      </c>
      <c r="J9" s="237"/>
      <c r="K9" s="237">
        <v>17691908</v>
      </c>
      <c r="L9" s="237"/>
      <c r="M9" s="237">
        <v>350393328401</v>
      </c>
      <c r="N9" s="237"/>
      <c r="O9" s="237">
        <v>420347984838</v>
      </c>
      <c r="P9" s="237"/>
      <c r="Q9" s="237">
        <f>M9-O9</f>
        <v>-69954656437</v>
      </c>
      <c r="R9" s="83"/>
      <c r="S9" s="83"/>
      <c r="T9" s="195"/>
      <c r="U9" s="3"/>
      <c r="V9" s="21"/>
      <c r="W9" s="3"/>
      <c r="X9" s="20"/>
      <c r="Y9" s="195"/>
      <c r="Z9" s="3"/>
      <c r="AA9" s="3"/>
      <c r="AB9" s="205"/>
      <c r="AC9" s="195"/>
      <c r="AD9" s="205"/>
      <c r="AE9" s="205"/>
      <c r="AF9" s="21"/>
    </row>
    <row r="10" spans="1:32" ht="34.5" customHeight="1">
      <c r="A10" s="468" t="s">
        <v>98</v>
      </c>
      <c r="B10" s="238"/>
      <c r="C10" s="237">
        <v>0</v>
      </c>
      <c r="D10" s="237"/>
      <c r="E10" s="237">
        <v>0</v>
      </c>
      <c r="F10" s="237"/>
      <c r="G10" s="237">
        <v>0</v>
      </c>
      <c r="H10" s="237"/>
      <c r="I10" s="237">
        <f>E10-G10</f>
        <v>0</v>
      </c>
      <c r="J10" s="237"/>
      <c r="K10" s="237">
        <v>15500000</v>
      </c>
      <c r="L10" s="237"/>
      <c r="M10" s="237">
        <v>58930067897</v>
      </c>
      <c r="N10" s="237"/>
      <c r="O10" s="237">
        <v>58338924446</v>
      </c>
      <c r="P10" s="237"/>
      <c r="Q10" s="237">
        <f t="shared" ref="Q10:Q41" si="0">M10-O10</f>
        <v>591143451</v>
      </c>
      <c r="R10" s="83"/>
      <c r="S10" s="83"/>
      <c r="T10" s="195"/>
      <c r="U10" s="3"/>
      <c r="V10" s="21"/>
      <c r="W10" s="3"/>
      <c r="X10" s="20"/>
      <c r="Y10" s="195"/>
      <c r="Z10" s="3"/>
      <c r="AA10" s="3"/>
      <c r="AB10" s="205"/>
      <c r="AC10" s="195"/>
      <c r="AD10" s="205"/>
      <c r="AE10" s="205"/>
      <c r="AF10" s="21"/>
    </row>
    <row r="11" spans="1:32" ht="34.5" customHeight="1">
      <c r="A11" s="468" t="s">
        <v>82</v>
      </c>
      <c r="B11" s="238"/>
      <c r="C11" s="237">
        <v>0</v>
      </c>
      <c r="D11" s="237"/>
      <c r="E11" s="237">
        <v>0</v>
      </c>
      <c r="F11" s="237"/>
      <c r="G11" s="237">
        <v>0</v>
      </c>
      <c r="H11" s="237"/>
      <c r="I11" s="237">
        <f t="shared" ref="I11:I41" si="1">E11-G11</f>
        <v>0</v>
      </c>
      <c r="J11" s="237"/>
      <c r="K11" s="237">
        <v>40000000</v>
      </c>
      <c r="L11" s="237"/>
      <c r="M11" s="237">
        <v>148247200856</v>
      </c>
      <c r="N11" s="237"/>
      <c r="O11" s="237">
        <v>141791292000</v>
      </c>
      <c r="P11" s="237"/>
      <c r="Q11" s="237">
        <f t="shared" si="0"/>
        <v>6455908856</v>
      </c>
      <c r="R11" s="83"/>
      <c r="S11" s="83"/>
      <c r="T11" s="195"/>
      <c r="U11" s="3"/>
      <c r="V11" s="21"/>
      <c r="W11" s="3"/>
      <c r="X11" s="20"/>
      <c r="Y11" s="195"/>
      <c r="Z11" s="3"/>
      <c r="AA11" s="3"/>
      <c r="AB11" s="205"/>
      <c r="AC11" s="195"/>
      <c r="AD11" s="205"/>
      <c r="AE11" s="205"/>
      <c r="AF11" s="21"/>
    </row>
    <row r="12" spans="1:32" ht="34.5" customHeight="1">
      <c r="A12" s="468" t="s">
        <v>100</v>
      </c>
      <c r="B12" s="238"/>
      <c r="C12" s="237">
        <v>0</v>
      </c>
      <c r="D12" s="237"/>
      <c r="E12" s="237">
        <v>0</v>
      </c>
      <c r="F12" s="237"/>
      <c r="G12" s="237">
        <v>0</v>
      </c>
      <c r="H12" s="237"/>
      <c r="I12" s="237">
        <f t="shared" si="1"/>
        <v>0</v>
      </c>
      <c r="J12" s="237"/>
      <c r="K12" s="237">
        <v>7000000</v>
      </c>
      <c r="L12" s="237"/>
      <c r="M12" s="237">
        <v>32586032279</v>
      </c>
      <c r="N12" s="237"/>
      <c r="O12" s="237">
        <v>29948738400</v>
      </c>
      <c r="P12" s="237"/>
      <c r="Q12" s="237">
        <f t="shared" si="0"/>
        <v>2637293879</v>
      </c>
      <c r="R12" s="83"/>
      <c r="S12" s="83"/>
      <c r="T12" s="195"/>
      <c r="U12" s="3"/>
      <c r="V12" s="21"/>
      <c r="W12" s="3"/>
      <c r="X12" s="20"/>
      <c r="Y12" s="195"/>
      <c r="Z12" s="3"/>
      <c r="AA12" s="3"/>
      <c r="AB12" s="205"/>
      <c r="AC12" s="195"/>
      <c r="AD12" s="205"/>
      <c r="AE12" s="205"/>
      <c r="AF12" s="21"/>
    </row>
    <row r="13" spans="1:32" ht="34.5" customHeight="1">
      <c r="A13" s="468" t="s">
        <v>59</v>
      </c>
      <c r="B13" s="238"/>
      <c r="C13" s="237">
        <v>200000</v>
      </c>
      <c r="D13" s="237"/>
      <c r="E13" s="237">
        <v>14370980883</v>
      </c>
      <c r="F13" s="237"/>
      <c r="G13" s="237">
        <v>13152025165</v>
      </c>
      <c r="H13" s="237"/>
      <c r="I13" s="237">
        <f t="shared" si="1"/>
        <v>1218955718</v>
      </c>
      <c r="J13" s="237"/>
      <c r="K13" s="237">
        <v>1300000</v>
      </c>
      <c r="L13" s="237"/>
      <c r="M13" s="237">
        <v>86480362133</v>
      </c>
      <c r="N13" s="237"/>
      <c r="O13" s="237">
        <v>84922180795</v>
      </c>
      <c r="P13" s="237"/>
      <c r="Q13" s="237">
        <f t="shared" si="0"/>
        <v>1558181338</v>
      </c>
      <c r="R13" s="83"/>
      <c r="S13" s="83"/>
      <c r="T13" s="195"/>
      <c r="U13" s="3"/>
      <c r="V13" s="21"/>
      <c r="W13" s="3"/>
      <c r="X13" s="20"/>
      <c r="Y13" s="195"/>
      <c r="Z13" s="3"/>
      <c r="AA13" s="3"/>
      <c r="AB13" s="205"/>
      <c r="AC13" s="195"/>
      <c r="AD13" s="205"/>
      <c r="AE13" s="205"/>
      <c r="AF13" s="21"/>
    </row>
    <row r="14" spans="1:32" ht="34.5" customHeight="1">
      <c r="A14" s="468" t="s">
        <v>111</v>
      </c>
      <c r="B14" s="238"/>
      <c r="C14" s="237">
        <v>0</v>
      </c>
      <c r="D14" s="237"/>
      <c r="E14" s="237">
        <v>0</v>
      </c>
      <c r="F14" s="237"/>
      <c r="G14" s="237">
        <v>0</v>
      </c>
      <c r="H14" s="237"/>
      <c r="I14" s="237">
        <f t="shared" si="1"/>
        <v>0</v>
      </c>
      <c r="J14" s="237"/>
      <c r="K14" s="237">
        <v>2400000</v>
      </c>
      <c r="L14" s="237"/>
      <c r="M14" s="237">
        <v>104522705729</v>
      </c>
      <c r="N14" s="237"/>
      <c r="O14" s="237">
        <v>85344252523</v>
      </c>
      <c r="P14" s="237"/>
      <c r="Q14" s="237">
        <f t="shared" si="0"/>
        <v>19178453206</v>
      </c>
      <c r="R14" s="83"/>
      <c r="S14" s="83"/>
      <c r="T14" s="195"/>
      <c r="U14" s="3"/>
      <c r="V14" s="21"/>
      <c r="W14" s="3"/>
      <c r="X14" s="20"/>
      <c r="Y14" s="195"/>
      <c r="Z14" s="3"/>
      <c r="AA14" s="3"/>
      <c r="AB14" s="205"/>
      <c r="AC14" s="195"/>
      <c r="AD14" s="205"/>
      <c r="AE14" s="205"/>
      <c r="AF14" s="21"/>
    </row>
    <row r="15" spans="1:32" ht="34.5" customHeight="1">
      <c r="A15" s="468" t="s">
        <v>99</v>
      </c>
      <c r="B15" s="238"/>
      <c r="C15" s="237"/>
      <c r="D15" s="237"/>
      <c r="E15" s="237"/>
      <c r="F15" s="237"/>
      <c r="G15" s="237"/>
      <c r="H15" s="237"/>
      <c r="I15" s="237">
        <f t="shared" si="1"/>
        <v>0</v>
      </c>
      <c r="J15" s="237"/>
      <c r="K15" s="237">
        <v>409201</v>
      </c>
      <c r="L15" s="237"/>
      <c r="M15" s="237">
        <v>10507538053</v>
      </c>
      <c r="N15" s="237"/>
      <c r="O15" s="237">
        <v>11919776349</v>
      </c>
      <c r="P15" s="237"/>
      <c r="Q15" s="237">
        <f t="shared" si="0"/>
        <v>-1412238296</v>
      </c>
      <c r="R15" s="83"/>
      <c r="S15" s="83"/>
      <c r="T15" s="195"/>
      <c r="U15" s="3"/>
      <c r="V15" s="21"/>
      <c r="W15" s="3"/>
      <c r="X15" s="20"/>
      <c r="Y15" s="195"/>
      <c r="Z15" s="3"/>
      <c r="AA15" s="3"/>
      <c r="AB15" s="205"/>
      <c r="AC15" s="195"/>
      <c r="AD15" s="205"/>
      <c r="AE15" s="205"/>
      <c r="AF15" s="21"/>
    </row>
    <row r="16" spans="1:32" ht="34.5" customHeight="1">
      <c r="A16" s="468" t="s">
        <v>67</v>
      </c>
      <c r="B16" s="238"/>
      <c r="C16" s="237">
        <v>0</v>
      </c>
      <c r="D16" s="237"/>
      <c r="E16" s="237">
        <v>0</v>
      </c>
      <c r="F16" s="237"/>
      <c r="G16" s="237">
        <v>0</v>
      </c>
      <c r="H16" s="237"/>
      <c r="I16" s="237">
        <f t="shared" si="1"/>
        <v>0</v>
      </c>
      <c r="J16" s="237"/>
      <c r="K16" s="237">
        <v>28800000</v>
      </c>
      <c r="L16" s="237"/>
      <c r="M16" s="237">
        <v>119378497017</v>
      </c>
      <c r="N16" s="237"/>
      <c r="O16" s="237">
        <v>85885920000</v>
      </c>
      <c r="P16" s="237"/>
      <c r="Q16" s="237">
        <f t="shared" si="0"/>
        <v>33492577017</v>
      </c>
      <c r="R16" s="83"/>
      <c r="S16" s="83"/>
      <c r="T16" s="195"/>
      <c r="U16" s="3"/>
      <c r="V16" s="21"/>
      <c r="W16" s="3"/>
      <c r="X16" s="20"/>
      <c r="Y16" s="195"/>
      <c r="Z16" s="3"/>
      <c r="AA16" s="3"/>
      <c r="AB16" s="205"/>
      <c r="AC16" s="195"/>
      <c r="AD16" s="205"/>
      <c r="AE16" s="205"/>
      <c r="AF16" s="21"/>
    </row>
    <row r="17" spans="1:32" ht="34.5" customHeight="1">
      <c r="A17" s="468" t="s">
        <v>83</v>
      </c>
      <c r="B17" s="238"/>
      <c r="C17" s="237"/>
      <c r="D17" s="237"/>
      <c r="E17" s="237"/>
      <c r="F17" s="237"/>
      <c r="G17" s="237"/>
      <c r="H17" s="237"/>
      <c r="I17" s="237"/>
      <c r="J17" s="237"/>
      <c r="K17" s="237">
        <v>12006480</v>
      </c>
      <c r="L17" s="237"/>
      <c r="M17" s="237">
        <v>39780320696</v>
      </c>
      <c r="N17" s="237"/>
      <c r="O17" s="237">
        <v>30630575700</v>
      </c>
      <c r="P17" s="237"/>
      <c r="Q17" s="237">
        <f t="shared" si="0"/>
        <v>9149744996</v>
      </c>
      <c r="R17" s="83"/>
      <c r="S17" s="83"/>
      <c r="T17" s="195"/>
      <c r="U17" s="3"/>
      <c r="V17" s="21"/>
      <c r="W17" s="3"/>
      <c r="X17" s="20"/>
      <c r="Y17" s="195"/>
      <c r="Z17" s="3"/>
      <c r="AA17" s="3"/>
      <c r="AB17" s="205"/>
      <c r="AC17" s="195"/>
      <c r="AD17" s="205"/>
      <c r="AE17" s="205"/>
      <c r="AF17" s="21"/>
    </row>
    <row r="18" spans="1:32" ht="34.5" customHeight="1">
      <c r="A18" s="468" t="s">
        <v>81</v>
      </c>
      <c r="B18" s="238"/>
      <c r="C18" s="237">
        <v>0</v>
      </c>
      <c r="D18" s="237"/>
      <c r="E18" s="237">
        <v>0</v>
      </c>
      <c r="F18" s="237"/>
      <c r="G18" s="237">
        <v>0</v>
      </c>
      <c r="H18" s="237"/>
      <c r="I18" s="237">
        <f t="shared" si="1"/>
        <v>0</v>
      </c>
      <c r="J18" s="237"/>
      <c r="K18" s="237">
        <v>12800000</v>
      </c>
      <c r="L18" s="237"/>
      <c r="M18" s="237">
        <v>121271902564</v>
      </c>
      <c r="N18" s="237"/>
      <c r="O18" s="237">
        <v>119187118787</v>
      </c>
      <c r="P18" s="237"/>
      <c r="Q18" s="237">
        <f t="shared" si="0"/>
        <v>2084783777</v>
      </c>
      <c r="R18" s="83"/>
      <c r="S18" s="83"/>
      <c r="T18" s="195"/>
      <c r="U18" s="3"/>
      <c r="V18" s="21"/>
      <c r="W18" s="3"/>
      <c r="X18" s="20"/>
      <c r="Y18" s="195"/>
      <c r="Z18" s="3"/>
      <c r="AA18" s="3"/>
      <c r="AB18" s="205"/>
      <c r="AC18" s="195"/>
      <c r="AD18" s="205"/>
      <c r="AE18" s="205"/>
      <c r="AF18" s="21"/>
    </row>
    <row r="19" spans="1:32" ht="34.5" customHeight="1">
      <c r="A19" s="468" t="s">
        <v>97</v>
      </c>
      <c r="B19" s="238"/>
      <c r="C19" s="237"/>
      <c r="D19" s="237"/>
      <c r="E19" s="237"/>
      <c r="F19" s="237"/>
      <c r="G19" s="237"/>
      <c r="H19" s="237"/>
      <c r="I19" s="237">
        <f t="shared" si="1"/>
        <v>0</v>
      </c>
      <c r="J19" s="237"/>
      <c r="K19" s="237">
        <v>11025036</v>
      </c>
      <c r="L19" s="237"/>
      <c r="M19" s="237">
        <v>212356499883</v>
      </c>
      <c r="N19" s="237"/>
      <c r="O19" s="237">
        <v>199323357118</v>
      </c>
      <c r="P19" s="237"/>
      <c r="Q19" s="237">
        <f t="shared" si="0"/>
        <v>13033142765</v>
      </c>
      <c r="R19" s="83"/>
      <c r="S19" s="83"/>
      <c r="T19" s="195"/>
      <c r="U19" s="3"/>
      <c r="V19" s="21"/>
      <c r="W19" s="3"/>
      <c r="X19" s="20"/>
      <c r="Y19" s="195"/>
      <c r="Z19" s="3"/>
      <c r="AA19" s="3"/>
      <c r="AB19" s="205"/>
      <c r="AC19" s="195"/>
      <c r="AD19" s="205"/>
      <c r="AE19" s="205"/>
      <c r="AF19" s="21"/>
    </row>
    <row r="20" spans="1:32" ht="34.5" customHeight="1">
      <c r="A20" s="468" t="s">
        <v>60</v>
      </c>
      <c r="B20" s="238"/>
      <c r="C20" s="237">
        <v>500000</v>
      </c>
      <c r="D20" s="237"/>
      <c r="E20" s="237">
        <v>4160099278</v>
      </c>
      <c r="F20" s="237"/>
      <c r="G20" s="237">
        <v>5005041750</v>
      </c>
      <c r="H20" s="237"/>
      <c r="I20" s="237">
        <f t="shared" si="1"/>
        <v>-844942472</v>
      </c>
      <c r="J20" s="237"/>
      <c r="K20" s="237">
        <v>11000000</v>
      </c>
      <c r="L20" s="237"/>
      <c r="M20" s="237">
        <v>117902282904</v>
      </c>
      <c r="N20" s="237"/>
      <c r="O20" s="237">
        <v>110110918466</v>
      </c>
      <c r="P20" s="237"/>
      <c r="Q20" s="237">
        <f t="shared" si="0"/>
        <v>7791364438</v>
      </c>
      <c r="R20" s="83"/>
      <c r="S20" s="83"/>
      <c r="T20" s="195"/>
      <c r="U20" s="3"/>
      <c r="V20" s="21"/>
      <c r="W20" s="3"/>
      <c r="X20" s="20"/>
      <c r="Y20" s="195"/>
      <c r="Z20" s="3"/>
      <c r="AA20" s="3"/>
      <c r="AB20" s="205"/>
      <c r="AC20" s="195"/>
      <c r="AD20" s="205"/>
      <c r="AE20" s="205"/>
      <c r="AF20" s="21"/>
    </row>
    <row r="21" spans="1:32" ht="34.5" customHeight="1">
      <c r="A21" s="468" t="s">
        <v>74</v>
      </c>
      <c r="B21" s="238"/>
      <c r="C21" s="237"/>
      <c r="D21" s="237"/>
      <c r="E21" s="237"/>
      <c r="F21" s="237"/>
      <c r="G21" s="237"/>
      <c r="H21" s="237"/>
      <c r="I21" s="237">
        <f t="shared" si="1"/>
        <v>0</v>
      </c>
      <c r="J21" s="237"/>
      <c r="K21" s="237">
        <v>14000000</v>
      </c>
      <c r="L21" s="237"/>
      <c r="M21" s="237">
        <v>171284756140</v>
      </c>
      <c r="N21" s="237"/>
      <c r="O21" s="237">
        <v>132486984000</v>
      </c>
      <c r="P21" s="237"/>
      <c r="Q21" s="237">
        <f t="shared" si="0"/>
        <v>38797772140</v>
      </c>
      <c r="R21" s="83"/>
      <c r="S21" s="83"/>
      <c r="T21" s="195"/>
      <c r="U21" s="3"/>
      <c r="V21" s="21"/>
      <c r="W21" s="3"/>
      <c r="X21" s="20"/>
      <c r="Y21" s="195"/>
      <c r="Z21" s="3"/>
      <c r="AA21" s="3"/>
      <c r="AB21" s="205"/>
      <c r="AC21" s="195"/>
      <c r="AD21" s="205"/>
      <c r="AE21" s="205"/>
      <c r="AF21" s="21"/>
    </row>
    <row r="22" spans="1:32" ht="34.5" customHeight="1">
      <c r="A22" s="468" t="s">
        <v>110</v>
      </c>
      <c r="B22" s="238"/>
      <c r="C22" s="237"/>
      <c r="D22" s="237"/>
      <c r="E22" s="237"/>
      <c r="F22" s="237"/>
      <c r="G22" s="237"/>
      <c r="H22" s="237"/>
      <c r="I22" s="237">
        <f t="shared" si="1"/>
        <v>0</v>
      </c>
      <c r="J22" s="237"/>
      <c r="K22" s="237">
        <v>2700000</v>
      </c>
      <c r="L22" s="237"/>
      <c r="M22" s="237">
        <v>105622262106</v>
      </c>
      <c r="N22" s="237"/>
      <c r="O22" s="237">
        <v>93561974100</v>
      </c>
      <c r="P22" s="237"/>
      <c r="Q22" s="237">
        <f t="shared" si="0"/>
        <v>12060288006</v>
      </c>
      <c r="R22" s="83"/>
      <c r="S22" s="83"/>
      <c r="T22" s="195"/>
      <c r="U22" s="3"/>
      <c r="V22" s="21"/>
      <c r="W22" s="3"/>
      <c r="X22" s="20"/>
      <c r="Y22" s="195"/>
      <c r="Z22" s="3"/>
      <c r="AA22" s="3"/>
      <c r="AB22" s="205"/>
      <c r="AC22" s="195"/>
      <c r="AD22" s="205"/>
      <c r="AE22" s="205"/>
      <c r="AF22" s="21"/>
    </row>
    <row r="23" spans="1:32" ht="34.5" customHeight="1">
      <c r="A23" s="468" t="s">
        <v>130</v>
      </c>
      <c r="B23" s="238"/>
      <c r="C23" s="237">
        <v>5000000</v>
      </c>
      <c r="D23" s="237"/>
      <c r="E23" s="237">
        <v>61030496176</v>
      </c>
      <c r="F23" s="237"/>
      <c r="G23" s="237">
        <v>53568886198</v>
      </c>
      <c r="H23" s="237"/>
      <c r="I23" s="237">
        <f>E23-G23</f>
        <v>7461609978</v>
      </c>
      <c r="J23" s="237"/>
      <c r="K23" s="237">
        <v>15800000</v>
      </c>
      <c r="L23" s="237"/>
      <c r="M23" s="237">
        <v>171203513329</v>
      </c>
      <c r="N23" s="237"/>
      <c r="O23" s="237">
        <v>169277680383</v>
      </c>
      <c r="P23" s="237"/>
      <c r="Q23" s="237">
        <f t="shared" si="0"/>
        <v>1925832946</v>
      </c>
      <c r="R23" s="83"/>
      <c r="S23" s="83"/>
      <c r="T23" s="195"/>
      <c r="U23" s="3"/>
      <c r="V23" s="21"/>
      <c r="W23" s="3"/>
      <c r="X23" s="20"/>
      <c r="Y23" s="195"/>
      <c r="Z23" s="3"/>
      <c r="AA23" s="3"/>
      <c r="AB23" s="205"/>
      <c r="AC23" s="195"/>
      <c r="AD23" s="205"/>
      <c r="AE23" s="205"/>
      <c r="AF23" s="21"/>
    </row>
    <row r="24" spans="1:32" ht="38.25" customHeight="1">
      <c r="A24" s="468" t="s">
        <v>109</v>
      </c>
      <c r="B24" s="238"/>
      <c r="C24" s="237">
        <v>0</v>
      </c>
      <c r="D24" s="238"/>
      <c r="E24" s="237">
        <v>0</v>
      </c>
      <c r="F24" s="237"/>
      <c r="G24" s="237">
        <v>0</v>
      </c>
      <c r="H24" s="237"/>
      <c r="I24" s="237">
        <f t="shared" si="1"/>
        <v>0</v>
      </c>
      <c r="J24" s="238"/>
      <c r="K24" s="237">
        <v>2400000</v>
      </c>
      <c r="L24" s="237"/>
      <c r="M24" s="237">
        <v>5099078973</v>
      </c>
      <c r="N24" s="237"/>
      <c r="O24" s="237">
        <v>5386955760</v>
      </c>
      <c r="P24" s="237"/>
      <c r="Q24" s="237">
        <f t="shared" si="0"/>
        <v>-287876787</v>
      </c>
      <c r="R24" s="83"/>
      <c r="S24" s="83"/>
      <c r="T24" s="195"/>
      <c r="U24" s="3"/>
      <c r="V24" s="21"/>
      <c r="W24" s="3"/>
      <c r="X24" s="20"/>
      <c r="Y24" s="195"/>
      <c r="Z24" s="3"/>
      <c r="AA24" s="3"/>
      <c r="AB24" s="205"/>
      <c r="AC24" s="195"/>
      <c r="AD24" s="205"/>
      <c r="AE24" s="205"/>
      <c r="AF24" s="21"/>
    </row>
    <row r="25" spans="1:32" s="83" customFormat="1" ht="38.25" customHeight="1">
      <c r="A25" s="468" t="s">
        <v>96</v>
      </c>
      <c r="B25" s="237"/>
      <c r="C25" s="237"/>
      <c r="D25" s="237"/>
      <c r="E25" s="237"/>
      <c r="F25" s="237"/>
      <c r="G25" s="237"/>
      <c r="H25" s="237"/>
      <c r="I25" s="237"/>
      <c r="J25" s="275">
        <f ca="1">SUM(J9:J25)</f>
        <v>0</v>
      </c>
      <c r="K25" s="237">
        <v>4000000</v>
      </c>
      <c r="L25" s="275"/>
      <c r="M25" s="237">
        <v>6282396061</v>
      </c>
      <c r="N25" s="237"/>
      <c r="O25" s="237">
        <v>6279818039</v>
      </c>
      <c r="P25" s="237">
        <f ca="1">SUM(P9:P25)</f>
        <v>0</v>
      </c>
      <c r="Q25" s="237">
        <f t="shared" si="0"/>
        <v>2578022</v>
      </c>
      <c r="T25" s="195"/>
      <c r="U25" s="3"/>
      <c r="V25" s="21"/>
      <c r="W25" s="3"/>
      <c r="X25" s="20"/>
      <c r="Y25" s="195"/>
      <c r="Z25" s="3"/>
      <c r="AA25" s="3"/>
      <c r="AB25" s="205"/>
      <c r="AC25" s="195"/>
      <c r="AD25" s="205"/>
      <c r="AE25" s="205"/>
    </row>
    <row r="26" spans="1:32" s="83" customFormat="1" ht="38.25" customHeight="1">
      <c r="A26" s="468" t="s">
        <v>134</v>
      </c>
      <c r="B26" s="237"/>
      <c r="C26" s="237">
        <v>0</v>
      </c>
      <c r="D26" s="237"/>
      <c r="E26" s="237">
        <v>0</v>
      </c>
      <c r="F26" s="237"/>
      <c r="G26" s="237">
        <v>0</v>
      </c>
      <c r="H26" s="237"/>
      <c r="I26" s="237">
        <f t="shared" si="1"/>
        <v>0</v>
      </c>
      <c r="J26" s="237"/>
      <c r="K26" s="237">
        <v>300000</v>
      </c>
      <c r="L26" s="237"/>
      <c r="M26" s="237">
        <v>8407029694</v>
      </c>
      <c r="N26" s="237"/>
      <c r="O26" s="237">
        <v>9230692302</v>
      </c>
      <c r="P26" s="237"/>
      <c r="Q26" s="237">
        <f t="shared" si="0"/>
        <v>-823662608</v>
      </c>
      <c r="T26" s="195"/>
      <c r="U26" s="3"/>
      <c r="V26" s="21"/>
      <c r="W26" s="3"/>
      <c r="X26" s="20"/>
      <c r="Y26" s="195"/>
      <c r="Z26" s="3"/>
      <c r="AA26" s="3"/>
      <c r="AB26" s="205"/>
      <c r="AC26" s="195"/>
      <c r="AD26" s="205"/>
      <c r="AE26" s="205"/>
    </row>
    <row r="27" spans="1:32" s="83" customFormat="1" ht="38.25" customHeight="1">
      <c r="A27" s="468" t="s">
        <v>71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>
        <v>48177175</v>
      </c>
      <c r="L27" s="237"/>
      <c r="M27" s="237">
        <v>316113670013</v>
      </c>
      <c r="N27" s="237"/>
      <c r="O27" s="237">
        <v>273419372295</v>
      </c>
      <c r="P27" s="237"/>
      <c r="Q27" s="237">
        <f t="shared" si="0"/>
        <v>42694297718</v>
      </c>
      <c r="T27" s="195"/>
      <c r="U27" s="3"/>
      <c r="V27" s="21"/>
      <c r="W27" s="3"/>
      <c r="X27" s="20"/>
      <c r="Y27" s="195"/>
      <c r="Z27" s="3"/>
      <c r="AA27" s="3"/>
      <c r="AB27" s="205"/>
      <c r="AC27" s="195"/>
      <c r="AD27" s="205"/>
      <c r="AE27" s="205"/>
    </row>
    <row r="28" spans="1:32" s="83" customFormat="1" ht="38.25" customHeight="1">
      <c r="A28" s="468" t="s">
        <v>103</v>
      </c>
      <c r="B28" s="237"/>
      <c r="C28" s="237"/>
      <c r="D28" s="237"/>
      <c r="E28" s="237"/>
      <c r="F28" s="237"/>
      <c r="G28" s="237"/>
      <c r="H28" s="237"/>
      <c r="I28" s="237">
        <f t="shared" si="1"/>
        <v>0</v>
      </c>
      <c r="J28" s="237"/>
      <c r="K28" s="237">
        <v>9221374</v>
      </c>
      <c r="L28" s="237"/>
      <c r="M28" s="237">
        <v>35468330202</v>
      </c>
      <c r="N28" s="237"/>
      <c r="O28" s="237">
        <v>35401049356</v>
      </c>
      <c r="P28" s="237"/>
      <c r="Q28" s="237">
        <f t="shared" si="0"/>
        <v>67280846</v>
      </c>
      <c r="T28" s="195"/>
      <c r="U28" s="3"/>
      <c r="V28" s="21"/>
      <c r="W28" s="3"/>
      <c r="X28" s="20"/>
      <c r="Y28" s="195"/>
      <c r="Z28" s="3"/>
      <c r="AA28" s="3"/>
      <c r="AB28" s="205"/>
      <c r="AC28" s="195"/>
      <c r="AD28" s="205"/>
      <c r="AE28" s="205"/>
    </row>
    <row r="29" spans="1:32" s="83" customFormat="1" ht="38.25" customHeight="1">
      <c r="A29" s="468" t="s">
        <v>61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>
        <v>5200000</v>
      </c>
      <c r="L29" s="237"/>
      <c r="M29" s="237">
        <v>25860154557</v>
      </c>
      <c r="N29" s="237"/>
      <c r="O29" s="237">
        <v>26815158597</v>
      </c>
      <c r="P29" s="237"/>
      <c r="Q29" s="237">
        <f t="shared" si="0"/>
        <v>-955004040</v>
      </c>
      <c r="T29" s="195"/>
      <c r="U29" s="3"/>
      <c r="V29" s="21"/>
      <c r="W29" s="3"/>
      <c r="X29" s="20"/>
      <c r="Y29" s="195"/>
      <c r="Z29" s="3"/>
      <c r="AA29" s="3"/>
      <c r="AB29" s="205"/>
      <c r="AC29" s="195"/>
      <c r="AD29" s="205"/>
      <c r="AE29" s="205"/>
    </row>
    <row r="30" spans="1:32" ht="38.25" customHeight="1">
      <c r="A30" s="468" t="s">
        <v>70</v>
      </c>
      <c r="B30" s="238"/>
      <c r="C30" s="237">
        <v>6000000</v>
      </c>
      <c r="D30" s="238"/>
      <c r="E30" s="237">
        <v>9916559038</v>
      </c>
      <c r="F30" s="238"/>
      <c r="G30" s="237">
        <v>9350467957</v>
      </c>
      <c r="H30" s="238"/>
      <c r="I30" s="237">
        <f t="shared" si="1"/>
        <v>566091081</v>
      </c>
      <c r="J30" s="238"/>
      <c r="K30" s="237">
        <v>21399999</v>
      </c>
      <c r="L30" s="238"/>
      <c r="M30" s="237">
        <v>35097391915</v>
      </c>
      <c r="N30" s="238"/>
      <c r="O30" s="237">
        <v>32879122539</v>
      </c>
      <c r="P30" s="238"/>
      <c r="Q30" s="237">
        <f t="shared" si="0"/>
        <v>2218269376</v>
      </c>
      <c r="R30" s="83"/>
      <c r="S30" s="83"/>
      <c r="T30" s="195"/>
      <c r="U30" s="3"/>
      <c r="V30" s="21"/>
      <c r="W30" s="3"/>
      <c r="X30" s="20"/>
      <c r="Y30" s="195"/>
      <c r="Z30" s="3"/>
      <c r="AA30" s="3"/>
      <c r="AB30" s="205"/>
      <c r="AC30" s="195"/>
      <c r="AD30" s="205"/>
      <c r="AE30" s="205"/>
      <c r="AF30" s="21"/>
    </row>
    <row r="31" spans="1:32" ht="38.25" customHeight="1">
      <c r="A31" s="468" t="s">
        <v>102</v>
      </c>
      <c r="B31" s="238"/>
      <c r="C31" s="237">
        <v>0</v>
      </c>
      <c r="D31" s="238"/>
      <c r="E31" s="237">
        <v>0</v>
      </c>
      <c r="F31" s="238"/>
      <c r="G31" s="237">
        <v>0</v>
      </c>
      <c r="H31" s="238"/>
      <c r="I31" s="237">
        <f t="shared" si="1"/>
        <v>0</v>
      </c>
      <c r="J31" s="238"/>
      <c r="K31" s="237">
        <v>4000000</v>
      </c>
      <c r="L31" s="238"/>
      <c r="M31" s="237">
        <v>12345674406</v>
      </c>
      <c r="N31" s="238"/>
      <c r="O31" s="237">
        <v>11769552000</v>
      </c>
      <c r="P31" s="238"/>
      <c r="Q31" s="237">
        <f t="shared" si="0"/>
        <v>576122406</v>
      </c>
      <c r="R31" s="83"/>
      <c r="S31" s="83"/>
      <c r="T31" s="195"/>
      <c r="U31" s="3"/>
      <c r="V31" s="21"/>
      <c r="W31" s="3"/>
      <c r="X31" s="20"/>
      <c r="Y31" s="195"/>
      <c r="Z31" s="3"/>
      <c r="AA31" s="3"/>
      <c r="AB31" s="205"/>
      <c r="AC31" s="195"/>
      <c r="AD31" s="205"/>
      <c r="AE31" s="205"/>
      <c r="AF31" s="21"/>
    </row>
    <row r="32" spans="1:32" ht="38.25" customHeight="1">
      <c r="A32" s="468" t="s">
        <v>84</v>
      </c>
      <c r="B32" s="238"/>
      <c r="C32" s="237">
        <v>3200000</v>
      </c>
      <c r="D32" s="238"/>
      <c r="E32" s="237">
        <v>9169912527</v>
      </c>
      <c r="F32" s="238"/>
      <c r="G32" s="237">
        <v>10613956708</v>
      </c>
      <c r="H32" s="238"/>
      <c r="I32" s="237">
        <f t="shared" si="1"/>
        <v>-1444044181</v>
      </c>
      <c r="J32" s="238"/>
      <c r="K32" s="237">
        <v>13000000</v>
      </c>
      <c r="L32" s="238"/>
      <c r="M32" s="237">
        <v>47825662216</v>
      </c>
      <c r="N32" s="238"/>
      <c r="O32" s="237">
        <v>53492312378</v>
      </c>
      <c r="P32" s="238"/>
      <c r="Q32" s="237">
        <f t="shared" si="0"/>
        <v>-5666650162</v>
      </c>
      <c r="R32" s="83"/>
      <c r="S32" s="83"/>
      <c r="T32" s="195"/>
      <c r="U32" s="3"/>
      <c r="V32" s="21"/>
      <c r="W32" s="3"/>
      <c r="X32" s="20"/>
      <c r="Y32" s="195"/>
      <c r="Z32" s="3"/>
      <c r="AA32" s="3"/>
      <c r="AB32" s="205"/>
      <c r="AC32" s="195"/>
      <c r="AD32" s="205"/>
      <c r="AE32" s="205"/>
      <c r="AF32" s="21"/>
    </row>
    <row r="33" spans="1:32" ht="38.25" customHeight="1">
      <c r="A33" s="468" t="s">
        <v>117</v>
      </c>
      <c r="B33" s="238"/>
      <c r="C33" s="237">
        <v>0</v>
      </c>
      <c r="D33" s="238"/>
      <c r="E33" s="237">
        <v>0</v>
      </c>
      <c r="F33" s="238"/>
      <c r="G33" s="237">
        <v>0</v>
      </c>
      <c r="H33" s="238"/>
      <c r="I33" s="237">
        <f t="shared" si="1"/>
        <v>0</v>
      </c>
      <c r="J33" s="238"/>
      <c r="K33" s="237">
        <v>300000</v>
      </c>
      <c r="L33" s="238"/>
      <c r="M33" s="237">
        <v>3432454695</v>
      </c>
      <c r="N33" s="238"/>
      <c r="O33" s="237">
        <v>3369123609</v>
      </c>
      <c r="P33" s="238"/>
      <c r="Q33" s="237">
        <f t="shared" si="0"/>
        <v>63331086</v>
      </c>
      <c r="R33" s="83"/>
      <c r="S33" s="83"/>
      <c r="T33" s="195"/>
      <c r="U33" s="3"/>
      <c r="V33" s="21"/>
      <c r="W33" s="3"/>
      <c r="X33" s="20"/>
      <c r="Y33" s="195"/>
      <c r="Z33" s="3"/>
      <c r="AA33" s="3"/>
      <c r="AB33" s="205"/>
      <c r="AC33" s="195"/>
      <c r="AD33" s="205"/>
      <c r="AE33" s="205"/>
      <c r="AF33" s="21"/>
    </row>
    <row r="34" spans="1:32" s="360" customFormat="1" ht="38.25" customHeight="1">
      <c r="A34" s="468" t="s">
        <v>95</v>
      </c>
      <c r="B34" s="238"/>
      <c r="C34" s="237">
        <v>1800000</v>
      </c>
      <c r="D34" s="238"/>
      <c r="E34" s="237">
        <v>13530227070</v>
      </c>
      <c r="F34" s="238"/>
      <c r="G34" s="237">
        <v>12585300143</v>
      </c>
      <c r="H34" s="238"/>
      <c r="I34" s="237">
        <f t="shared" si="1"/>
        <v>944926927</v>
      </c>
      <c r="J34" s="238"/>
      <c r="K34" s="237">
        <v>2806562</v>
      </c>
      <c r="L34" s="238"/>
      <c r="M34" s="237">
        <v>20089562686</v>
      </c>
      <c r="N34" s="238"/>
      <c r="O34" s="237">
        <v>19622932313</v>
      </c>
      <c r="P34" s="238"/>
      <c r="Q34" s="237">
        <f t="shared" si="0"/>
        <v>466630373</v>
      </c>
      <c r="R34" s="229"/>
      <c r="S34" s="229"/>
      <c r="T34" s="363"/>
      <c r="U34" s="362"/>
      <c r="V34" s="361"/>
      <c r="W34" s="362"/>
      <c r="X34" s="364"/>
      <c r="Y34" s="363"/>
      <c r="Z34" s="362"/>
      <c r="AA34" s="362"/>
      <c r="AB34" s="365"/>
      <c r="AC34" s="363"/>
      <c r="AD34" s="365"/>
      <c r="AE34" s="365"/>
      <c r="AF34" s="361"/>
    </row>
    <row r="35" spans="1:32" ht="38.25" customHeight="1">
      <c r="A35" s="469" t="s">
        <v>113</v>
      </c>
      <c r="B35" s="238"/>
      <c r="C35" s="237">
        <v>0</v>
      </c>
      <c r="D35" s="238"/>
      <c r="E35" s="237">
        <v>0</v>
      </c>
      <c r="F35" s="238">
        <v>0</v>
      </c>
      <c r="G35" s="237">
        <v>0</v>
      </c>
      <c r="H35" s="238"/>
      <c r="I35" s="237">
        <f t="shared" si="1"/>
        <v>0</v>
      </c>
      <c r="J35" s="238"/>
      <c r="K35" s="237">
        <v>2000000</v>
      </c>
      <c r="L35" s="238"/>
      <c r="M35" s="237">
        <v>12164696617</v>
      </c>
      <c r="N35" s="238"/>
      <c r="O35" s="237">
        <v>10954431000</v>
      </c>
      <c r="P35" s="238"/>
      <c r="Q35" s="237">
        <f t="shared" si="0"/>
        <v>1210265617</v>
      </c>
      <c r="R35" s="83"/>
      <c r="S35" s="83"/>
      <c r="T35" s="195"/>
      <c r="U35" s="3"/>
      <c r="V35" s="21"/>
      <c r="W35" s="3"/>
      <c r="X35" s="20"/>
      <c r="Y35" s="195"/>
      <c r="Z35" s="3"/>
      <c r="AA35" s="3"/>
      <c r="AB35" s="205"/>
      <c r="AC35" s="195"/>
      <c r="AD35" s="205"/>
      <c r="AE35" s="205"/>
      <c r="AF35" s="21"/>
    </row>
    <row r="36" spans="1:32" ht="38.25" customHeight="1">
      <c r="A36" s="469" t="s">
        <v>104</v>
      </c>
      <c r="B36" s="238"/>
      <c r="C36" s="237">
        <v>0</v>
      </c>
      <c r="D36" s="238"/>
      <c r="E36" s="237">
        <v>0</v>
      </c>
      <c r="F36" s="238"/>
      <c r="G36" s="237">
        <v>0</v>
      </c>
      <c r="H36" s="238"/>
      <c r="I36" s="237">
        <f t="shared" si="1"/>
        <v>0</v>
      </c>
      <c r="J36" s="238"/>
      <c r="K36" s="237">
        <v>14000000</v>
      </c>
      <c r="L36" s="238"/>
      <c r="M36" s="237">
        <v>28759513157</v>
      </c>
      <c r="N36" s="238"/>
      <c r="O36" s="237">
        <v>19636463700</v>
      </c>
      <c r="P36" s="238"/>
      <c r="Q36" s="237">
        <f t="shared" si="0"/>
        <v>9123049457</v>
      </c>
      <c r="R36" s="83"/>
      <c r="S36" s="83"/>
      <c r="T36" s="195"/>
      <c r="U36" s="3">
        <f t="shared" ref="U36:U41" si="2">S36-T36</f>
        <v>0</v>
      </c>
      <c r="V36" s="21"/>
      <c r="W36" s="3">
        <f t="shared" ref="W36:W41" si="3">V36-U36</f>
        <v>0</v>
      </c>
      <c r="X36" s="20"/>
      <c r="Y36" s="195"/>
      <c r="Z36" s="3"/>
      <c r="AA36" s="3"/>
      <c r="AB36" s="205"/>
      <c r="AC36" s="195"/>
      <c r="AD36" s="205"/>
      <c r="AE36" s="205"/>
      <c r="AF36" s="21"/>
    </row>
    <row r="37" spans="1:32" ht="38.25" customHeight="1">
      <c r="A37" s="469" t="s">
        <v>107</v>
      </c>
      <c r="B37" s="238"/>
      <c r="C37" s="237"/>
      <c r="D37" s="238"/>
      <c r="E37" s="237"/>
      <c r="F37" s="238"/>
      <c r="G37" s="237"/>
      <c r="H37" s="238"/>
      <c r="I37" s="237"/>
      <c r="J37" s="238"/>
      <c r="K37" s="237">
        <v>21919491</v>
      </c>
      <c r="L37" s="238"/>
      <c r="M37" s="237">
        <v>36696089524</v>
      </c>
      <c r="N37" s="238"/>
      <c r="O37" s="237">
        <v>53175169443</v>
      </c>
      <c r="P37" s="238"/>
      <c r="Q37" s="237">
        <f t="shared" si="0"/>
        <v>-16479079919</v>
      </c>
      <c r="R37" s="83"/>
      <c r="S37" s="83"/>
      <c r="T37" s="195"/>
      <c r="U37" s="3">
        <f t="shared" si="2"/>
        <v>0</v>
      </c>
      <c r="V37" s="21"/>
      <c r="W37" s="3">
        <f t="shared" si="3"/>
        <v>0</v>
      </c>
      <c r="X37" s="20"/>
      <c r="Y37" s="195"/>
      <c r="Z37" s="3"/>
      <c r="AA37" s="3"/>
      <c r="AB37" s="205"/>
      <c r="AC37" s="195"/>
      <c r="AD37" s="205"/>
      <c r="AE37" s="205"/>
      <c r="AF37" s="21"/>
    </row>
    <row r="38" spans="1:32" ht="38.25" customHeight="1">
      <c r="A38" s="469" t="s">
        <v>108</v>
      </c>
      <c r="B38" s="238"/>
      <c r="C38" s="237"/>
      <c r="D38" s="238"/>
      <c r="E38" s="237"/>
      <c r="F38" s="238"/>
      <c r="G38" s="237"/>
      <c r="H38" s="238"/>
      <c r="I38" s="237">
        <f>E38-G38</f>
        <v>0</v>
      </c>
      <c r="J38" s="238"/>
      <c r="K38" s="237">
        <v>155600000</v>
      </c>
      <c r="L38" s="238"/>
      <c r="M38" s="237">
        <v>308762635712</v>
      </c>
      <c r="N38" s="238"/>
      <c r="O38" s="237">
        <v>309912313006</v>
      </c>
      <c r="P38" s="238"/>
      <c r="Q38" s="237">
        <f t="shared" si="0"/>
        <v>-1149677294</v>
      </c>
      <c r="R38" s="83"/>
      <c r="S38" s="83"/>
      <c r="T38" s="195"/>
      <c r="U38" s="3">
        <f t="shared" si="2"/>
        <v>0</v>
      </c>
      <c r="V38" s="21"/>
      <c r="W38" s="3">
        <f t="shared" si="3"/>
        <v>0</v>
      </c>
      <c r="X38" s="20"/>
      <c r="Y38" s="195"/>
      <c r="Z38" s="3"/>
      <c r="AA38" s="3"/>
      <c r="AB38" s="205"/>
      <c r="AC38" s="195"/>
      <c r="AD38" s="205"/>
      <c r="AE38" s="205"/>
      <c r="AF38" s="21"/>
    </row>
    <row r="39" spans="1:32" ht="38.25" customHeight="1">
      <c r="A39" s="469" t="s">
        <v>115</v>
      </c>
      <c r="B39" s="238"/>
      <c r="C39" s="237">
        <v>1000000</v>
      </c>
      <c r="D39" s="238"/>
      <c r="E39" s="237">
        <v>5666085031</v>
      </c>
      <c r="F39" s="238"/>
      <c r="G39" s="237">
        <v>6272824904</v>
      </c>
      <c r="H39" s="238"/>
      <c r="I39" s="237">
        <f t="shared" si="1"/>
        <v>-606739873</v>
      </c>
      <c r="J39" s="238"/>
      <c r="K39" s="237">
        <v>2800000</v>
      </c>
      <c r="L39" s="238"/>
      <c r="M39" s="237">
        <v>15158402920</v>
      </c>
      <c r="N39" s="238"/>
      <c r="O39" s="237">
        <v>17806178398</v>
      </c>
      <c r="P39" s="238"/>
      <c r="Q39" s="237">
        <f t="shared" si="0"/>
        <v>-2647775478</v>
      </c>
      <c r="R39" s="83"/>
      <c r="S39" s="83"/>
      <c r="T39" s="195"/>
      <c r="U39" s="3">
        <f t="shared" si="2"/>
        <v>0</v>
      </c>
      <c r="V39" s="21"/>
      <c r="W39" s="3">
        <f t="shared" si="3"/>
        <v>0</v>
      </c>
      <c r="X39" s="20"/>
      <c r="Y39" s="195"/>
      <c r="Z39" s="3"/>
      <c r="AA39" s="3"/>
      <c r="AB39" s="205"/>
      <c r="AC39" s="195"/>
      <c r="AD39" s="205"/>
      <c r="AE39" s="205"/>
      <c r="AF39" s="21"/>
    </row>
    <row r="40" spans="1:32" ht="38.25" customHeight="1">
      <c r="A40" s="469" t="s">
        <v>133</v>
      </c>
      <c r="B40" s="238"/>
      <c r="C40" s="237">
        <v>800000</v>
      </c>
      <c r="D40" s="238"/>
      <c r="E40" s="237">
        <v>28293553036</v>
      </c>
      <c r="F40" s="238"/>
      <c r="G40" s="237">
        <v>25408815457</v>
      </c>
      <c r="H40" s="238"/>
      <c r="I40" s="237">
        <f t="shared" si="1"/>
        <v>2884737579</v>
      </c>
      <c r="J40" s="238"/>
      <c r="K40" s="237">
        <v>1100000</v>
      </c>
      <c r="L40" s="238"/>
      <c r="M40" s="237">
        <v>37908940609</v>
      </c>
      <c r="N40" s="238"/>
      <c r="O40" s="237">
        <v>35187195862</v>
      </c>
      <c r="P40" s="238"/>
      <c r="Q40" s="237">
        <f t="shared" si="0"/>
        <v>2721744747</v>
      </c>
      <c r="R40" s="83"/>
      <c r="S40" s="83"/>
      <c r="T40" s="195"/>
      <c r="U40" s="3">
        <f t="shared" si="2"/>
        <v>0</v>
      </c>
      <c r="V40" s="21"/>
      <c r="W40" s="3">
        <f t="shared" si="3"/>
        <v>0</v>
      </c>
      <c r="X40" s="20"/>
      <c r="Y40" s="195"/>
      <c r="Z40" s="3"/>
      <c r="AA40" s="3"/>
      <c r="AB40" s="205"/>
      <c r="AC40" s="195"/>
      <c r="AD40" s="205"/>
      <c r="AE40" s="205"/>
      <c r="AF40" s="21"/>
    </row>
    <row r="41" spans="1:32" ht="38.25" customHeight="1">
      <c r="A41" s="469" t="s">
        <v>116</v>
      </c>
      <c r="B41" s="238"/>
      <c r="C41" s="237">
        <v>0</v>
      </c>
      <c r="D41" s="238"/>
      <c r="E41" s="237">
        <v>0</v>
      </c>
      <c r="F41" s="238"/>
      <c r="G41" s="237">
        <v>0</v>
      </c>
      <c r="H41" s="238"/>
      <c r="I41" s="237">
        <f t="shared" si="1"/>
        <v>0</v>
      </c>
      <c r="J41" s="238"/>
      <c r="K41" s="237">
        <v>1000000</v>
      </c>
      <c r="L41" s="238"/>
      <c r="M41" s="237">
        <v>21498408576</v>
      </c>
      <c r="N41" s="238"/>
      <c r="O41" s="237">
        <v>26995100723</v>
      </c>
      <c r="P41" s="238"/>
      <c r="Q41" s="237">
        <f t="shared" si="0"/>
        <v>-5496692147</v>
      </c>
      <c r="R41" s="83"/>
      <c r="S41" s="83"/>
      <c r="T41" s="195"/>
      <c r="U41" s="3">
        <f t="shared" si="2"/>
        <v>0</v>
      </c>
      <c r="V41" s="21"/>
      <c r="W41" s="3">
        <f t="shared" si="3"/>
        <v>0</v>
      </c>
      <c r="X41" s="20"/>
      <c r="Y41" s="195"/>
      <c r="Z41" s="3"/>
      <c r="AA41" s="3"/>
      <c r="AB41" s="205"/>
      <c r="AC41" s="195"/>
      <c r="AD41" s="205"/>
      <c r="AE41" s="205"/>
      <c r="AF41" s="21"/>
    </row>
    <row r="42" spans="1:32" ht="38.25" customHeight="1" thickBot="1">
      <c r="A42" s="152" t="s">
        <v>48</v>
      </c>
      <c r="B42" s="83"/>
      <c r="C42" s="83"/>
      <c r="D42" s="218">
        <f>SUM(D9:D34)</f>
        <v>0</v>
      </c>
      <c r="E42" s="218">
        <f>SUM(E9:E41)</f>
        <v>154628325176</v>
      </c>
      <c r="F42" s="218">
        <f>SUM(F9:F41)</f>
        <v>0</v>
      </c>
      <c r="G42" s="218">
        <f>SUM(G9:G41)</f>
        <v>143673511308</v>
      </c>
      <c r="H42" s="218">
        <f>SUM(H9:H41)</f>
        <v>0</v>
      </c>
      <c r="I42" s="218">
        <f>SUM(I9:I41)</f>
        <v>10954813868</v>
      </c>
      <c r="J42" s="218">
        <f ca="1">SUM(J9:J33)</f>
        <v>240801347041</v>
      </c>
      <c r="K42" s="83"/>
      <c r="L42" s="218">
        <f>SUM(L9:L34)</f>
        <v>0</v>
      </c>
      <c r="M42" s="218">
        <f>SUM(M9:M41)</f>
        <v>2827437362520</v>
      </c>
      <c r="N42" s="218">
        <f t="shared" ref="N42:P42" si="4">SUM(N9:N41)</f>
        <v>0</v>
      </c>
      <c r="O42" s="218">
        <f>SUM(O9:O41)</f>
        <v>2724410619225</v>
      </c>
      <c r="P42" s="218">
        <f t="shared" ca="1" si="4"/>
        <v>121956191141</v>
      </c>
      <c r="Q42" s="218">
        <f>SUM(Q9:Q41)</f>
        <v>103026743295</v>
      </c>
    </row>
    <row r="43" spans="1:32" ht="38.25" customHeight="1" thickTop="1">
      <c r="I43" s="21"/>
      <c r="K43" s="46"/>
      <c r="Q43" s="21"/>
    </row>
    <row r="44" spans="1:32" ht="38.25" customHeight="1">
      <c r="C44" s="46"/>
      <c r="E44" s="21"/>
      <c r="I44" s="21"/>
      <c r="K44" s="46"/>
      <c r="M44" s="3"/>
      <c r="Q44" s="21"/>
    </row>
    <row r="45" spans="1:32" ht="38.25" customHeight="1">
      <c r="C45" s="46"/>
      <c r="I45" s="21"/>
      <c r="K45" s="46"/>
      <c r="M45" s="21"/>
      <c r="Q45" s="21"/>
    </row>
    <row r="46" spans="1:32" ht="38.25" customHeight="1">
      <c r="C46" s="46"/>
      <c r="I46" s="21"/>
      <c r="K46" s="46"/>
      <c r="O46" s="3"/>
      <c r="Q46" s="21"/>
    </row>
    <row r="47" spans="1:32">
      <c r="C47" s="46"/>
      <c r="G47" s="21"/>
      <c r="I47" s="21"/>
      <c r="K47" s="46"/>
      <c r="M47" s="3"/>
      <c r="Q47" s="21"/>
      <c r="S47" s="206"/>
    </row>
    <row r="48" spans="1:32">
      <c r="C48" s="46"/>
      <c r="G48" s="272"/>
      <c r="I48" s="21"/>
      <c r="K48" s="46"/>
      <c r="Q48" s="21"/>
      <c r="S48" s="21"/>
    </row>
    <row r="49" spans="1:19">
      <c r="C49" s="46"/>
      <c r="I49" s="21"/>
      <c r="K49" s="46"/>
      <c r="Q49" s="21"/>
      <c r="S49" s="21"/>
    </row>
    <row r="50" spans="1:19">
      <c r="C50" s="46"/>
      <c r="I50" s="21"/>
      <c r="K50" s="46"/>
      <c r="Q50" s="21"/>
      <c r="S50" s="21"/>
    </row>
    <row r="51" spans="1:19">
      <c r="A51" s="440"/>
      <c r="B51" s="440"/>
      <c r="C51" s="440"/>
      <c r="D51" s="440"/>
      <c r="E51" s="440"/>
      <c r="F51" s="440"/>
      <c r="G51" s="440"/>
      <c r="H51" s="440"/>
      <c r="I51" s="440"/>
      <c r="J51" s="440"/>
      <c r="K51" s="440"/>
      <c r="L51" s="440"/>
      <c r="M51" s="440"/>
      <c r="N51" s="440"/>
      <c r="O51" s="440"/>
      <c r="P51" s="440"/>
      <c r="Q51" s="440"/>
      <c r="R51" s="440"/>
      <c r="S51" s="21"/>
    </row>
    <row r="52" spans="1:19">
      <c r="A52" s="440"/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</row>
    <row r="53" spans="1:19">
      <c r="C53" s="126"/>
      <c r="D53" s="126"/>
      <c r="E53" s="126"/>
      <c r="G53" s="126"/>
      <c r="I53" s="126"/>
      <c r="K53" s="126"/>
      <c r="L53" s="126"/>
      <c r="M53" s="126"/>
      <c r="O53" s="206"/>
      <c r="Q53" s="206"/>
      <c r="R53" s="206"/>
    </row>
    <row r="54" spans="1:19">
      <c r="A54" s="126"/>
      <c r="B54" s="126"/>
      <c r="C54" s="83"/>
      <c r="D54" s="83"/>
      <c r="E54" s="21"/>
      <c r="G54" s="83"/>
      <c r="I54" s="21"/>
      <c r="K54" s="83"/>
      <c r="L54" s="83"/>
      <c r="M54" s="83"/>
      <c r="O54" s="21"/>
      <c r="Q54" s="3"/>
    </row>
    <row r="55" spans="1:19">
      <c r="A55" s="126"/>
      <c r="B55" s="126"/>
      <c r="C55" s="83"/>
      <c r="D55" s="83"/>
      <c r="E55" s="21"/>
      <c r="G55" s="83"/>
      <c r="I55" s="21"/>
      <c r="K55" s="83"/>
      <c r="L55" s="83"/>
      <c r="M55" s="83"/>
      <c r="O55" s="21"/>
      <c r="Q55" s="3"/>
    </row>
    <row r="56" spans="1:19">
      <c r="A56" s="126"/>
      <c r="B56" s="126"/>
      <c r="C56" s="83"/>
      <c r="D56" s="83"/>
      <c r="E56" s="21"/>
      <c r="G56" s="83"/>
      <c r="I56" s="21"/>
      <c r="K56" s="83"/>
      <c r="L56" s="83"/>
      <c r="M56" s="83"/>
      <c r="O56" s="21"/>
      <c r="Q56" s="21"/>
    </row>
    <row r="57" spans="1:19">
      <c r="A57" s="126"/>
      <c r="B57" s="126"/>
      <c r="C57" s="83"/>
      <c r="D57" s="83"/>
      <c r="E57" s="21"/>
      <c r="G57" s="83"/>
      <c r="I57" s="21"/>
      <c r="K57" s="83"/>
      <c r="L57" s="83"/>
      <c r="M57" s="83"/>
      <c r="O57" s="21"/>
    </row>
    <row r="58" spans="1:19">
      <c r="C58" s="1"/>
      <c r="K58" s="1"/>
    </row>
    <row r="59" spans="1:19">
      <c r="C59" s="1"/>
      <c r="K59" s="1"/>
    </row>
    <row r="60" spans="1:19">
      <c r="C60" s="1"/>
      <c r="K60" s="1"/>
    </row>
    <row r="61" spans="1:19">
      <c r="C61" s="1"/>
      <c r="K61" s="1"/>
    </row>
    <row r="62" spans="1:19">
      <c r="C62" s="1"/>
      <c r="K62" s="1"/>
    </row>
    <row r="63" spans="1:19">
      <c r="C63" s="1"/>
      <c r="K63" s="1"/>
    </row>
    <row r="64" spans="1:19">
      <c r="C64" s="1"/>
      <c r="K64" s="1"/>
    </row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</sheetData>
  <sortState xmlns:xlrd2="http://schemas.microsoft.com/office/spreadsheetml/2017/richdata2" ref="A9:Q29">
    <sortCondition descending="1" ref="Q9:Q34"/>
  </sortState>
  <mergeCells count="9">
    <mergeCell ref="R6:AF7"/>
    <mergeCell ref="A51:R52"/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58"/>
  <sheetViews>
    <sheetView rightToLeft="1" view="pageBreakPreview" topLeftCell="A7" zoomScale="50" zoomScaleNormal="50" zoomScaleSheetLayoutView="50" workbookViewId="0">
      <selection activeCell="C9" sqref="C9:Q24"/>
    </sheetView>
  </sheetViews>
  <sheetFormatPr defaultColWidth="9.140625" defaultRowHeight="42.75"/>
  <cols>
    <col min="1" max="1" width="68.42578125" style="90" bestFit="1" customWidth="1"/>
    <col min="2" max="2" width="1" style="90" customWidth="1"/>
    <col min="3" max="3" width="22.7109375" style="91" bestFit="1" customWidth="1"/>
    <col min="4" max="4" width="1" style="90" customWidth="1"/>
    <col min="5" max="5" width="30" style="90" customWidth="1"/>
    <col min="6" max="6" width="1" style="90" customWidth="1"/>
    <col min="7" max="7" width="33.42578125" style="90" customWidth="1"/>
    <col min="8" max="8" width="1" style="90" customWidth="1"/>
    <col min="9" max="9" width="45" style="90" bestFit="1" customWidth="1"/>
    <col min="10" max="10" width="1" style="90" customWidth="1"/>
    <col min="11" max="11" width="20.7109375" style="91" bestFit="1" customWidth="1"/>
    <col min="12" max="12" width="0.7109375" style="90" customWidth="1"/>
    <col min="13" max="13" width="31.28515625" style="90" bestFit="1" customWidth="1"/>
    <col min="14" max="14" width="1" style="90" customWidth="1"/>
    <col min="15" max="15" width="31.85546875" style="90" bestFit="1" customWidth="1"/>
    <col min="16" max="16" width="0.7109375" style="90" customWidth="1"/>
    <col min="17" max="17" width="45.85546875" style="6" bestFit="1" customWidth="1"/>
    <col min="18" max="18" width="79.28515625" style="6" bestFit="1" customWidth="1"/>
    <col min="19" max="19" width="28.7109375" style="6" customWidth="1"/>
    <col min="20" max="20" width="28.7109375" style="90" bestFit="1" customWidth="1"/>
    <col min="21" max="21" width="15.42578125" style="6" customWidth="1"/>
    <col min="22" max="22" width="45.28515625" style="90" bestFit="1" customWidth="1"/>
    <col min="23" max="23" width="27.28515625" style="90" customWidth="1"/>
    <col min="24" max="24" width="21.28515625" style="90" customWidth="1"/>
    <col min="25" max="25" width="1.5703125" style="90" customWidth="1"/>
    <col min="26" max="26" width="23.7109375" style="90" bestFit="1" customWidth="1"/>
    <col min="27" max="27" width="32" style="7" customWidth="1"/>
    <col min="28" max="28" width="34.140625" style="90" customWidth="1"/>
    <col min="29" max="29" width="45.140625" style="90" customWidth="1"/>
    <col min="30" max="30" width="51.28515625" style="90" customWidth="1"/>
    <col min="31" max="31" width="28" style="90" customWidth="1"/>
    <col min="32" max="32" width="27.85546875" style="90" customWidth="1"/>
    <col min="33" max="33" width="23.85546875" style="90" bestFit="1" customWidth="1"/>
    <col min="34" max="16384" width="9.140625" style="90"/>
  </cols>
  <sheetData>
    <row r="1" spans="1:33" s="84" customFormat="1" ht="18.75" customHeight="1">
      <c r="C1" s="85"/>
      <c r="K1" s="85"/>
      <c r="Q1" s="86"/>
      <c r="R1" s="86"/>
      <c r="S1" s="86"/>
      <c r="U1" s="86"/>
      <c r="AA1" s="7"/>
    </row>
    <row r="2" spans="1:33" s="87" customFormat="1">
      <c r="A2" s="445" t="s">
        <v>50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192"/>
      <c r="S2" s="192"/>
      <c r="U2" s="143"/>
      <c r="AA2" s="7"/>
    </row>
    <row r="3" spans="1:33" s="87" customFormat="1">
      <c r="A3" s="445" t="s">
        <v>18</v>
      </c>
      <c r="B3" s="445"/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192"/>
      <c r="S3" s="192"/>
      <c r="U3" s="143"/>
      <c r="AA3" s="7"/>
    </row>
    <row r="4" spans="1:33" s="87" customFormat="1">
      <c r="A4" s="445" t="str">
        <f>'درآمد سود سهام '!A4:S4</f>
        <v>برای ماه منتهی به 1404/07/30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192"/>
      <c r="S4" s="192"/>
      <c r="U4" s="143"/>
      <c r="AA4" s="7"/>
    </row>
    <row r="5" spans="1:33" s="84" customFormat="1">
      <c r="A5" s="80"/>
      <c r="B5" s="80"/>
      <c r="C5" s="80"/>
      <c r="D5" s="80"/>
      <c r="E5" s="80"/>
      <c r="F5" s="80"/>
      <c r="G5" s="88"/>
      <c r="H5" s="80"/>
      <c r="I5" s="17"/>
      <c r="J5" s="80"/>
      <c r="K5" s="80"/>
      <c r="L5" s="80"/>
      <c r="M5" s="80"/>
      <c r="N5" s="80"/>
      <c r="O5" s="80"/>
      <c r="P5" s="80"/>
      <c r="Q5" s="89"/>
      <c r="R5" s="89"/>
      <c r="S5" s="89"/>
      <c r="U5" s="86"/>
      <c r="AA5" s="7"/>
    </row>
    <row r="6" spans="1:33" ht="42.75" customHeight="1">
      <c r="A6" s="442" t="s">
        <v>85</v>
      </c>
      <c r="B6" s="442"/>
      <c r="C6" s="442"/>
      <c r="D6" s="442"/>
      <c r="E6" s="442"/>
      <c r="F6" s="442"/>
      <c r="G6" s="442"/>
      <c r="H6" s="442"/>
      <c r="I6" s="442"/>
      <c r="V6" s="444"/>
      <c r="W6" s="444"/>
      <c r="X6" s="444"/>
      <c r="Y6" s="444"/>
      <c r="Z6" s="444"/>
      <c r="AA6" s="444"/>
      <c r="AB6" s="444"/>
      <c r="AC6" s="444"/>
      <c r="AD6" s="444"/>
      <c r="AE6" s="444"/>
      <c r="AF6" s="444"/>
      <c r="AG6" s="444"/>
    </row>
    <row r="7" spans="1:33" s="51" customFormat="1" ht="43.5" customHeight="1" thickBot="1">
      <c r="A7" s="373" t="s">
        <v>1</v>
      </c>
      <c r="C7" s="446" t="s">
        <v>180</v>
      </c>
      <c r="D7" s="446" t="s">
        <v>20</v>
      </c>
      <c r="E7" s="446" t="s">
        <v>20</v>
      </c>
      <c r="F7" s="446" t="s">
        <v>20</v>
      </c>
      <c r="G7" s="446" t="s">
        <v>20</v>
      </c>
      <c r="H7" s="446" t="s">
        <v>20</v>
      </c>
      <c r="I7" s="446" t="s">
        <v>20</v>
      </c>
      <c r="J7" s="1"/>
      <c r="K7" s="446" t="s">
        <v>181</v>
      </c>
      <c r="L7" s="446" t="s">
        <v>21</v>
      </c>
      <c r="M7" s="446" t="s">
        <v>21</v>
      </c>
      <c r="N7" s="446" t="s">
        <v>21</v>
      </c>
      <c r="O7" s="446" t="s">
        <v>21</v>
      </c>
      <c r="P7" s="446" t="s">
        <v>21</v>
      </c>
      <c r="Q7" s="446" t="s">
        <v>21</v>
      </c>
      <c r="R7" s="208"/>
      <c r="S7" s="208"/>
      <c r="U7" s="169"/>
      <c r="V7" s="444"/>
      <c r="W7" s="444"/>
      <c r="X7" s="444"/>
      <c r="Y7" s="444"/>
      <c r="Z7" s="444"/>
      <c r="AA7" s="444"/>
      <c r="AB7" s="444"/>
      <c r="AC7" s="444"/>
      <c r="AD7" s="444"/>
      <c r="AE7" s="444"/>
      <c r="AF7" s="444"/>
      <c r="AG7" s="444"/>
    </row>
    <row r="8" spans="1:33" s="92" customFormat="1" ht="66" customHeight="1" thickBot="1">
      <c r="A8" s="373" t="s">
        <v>1</v>
      </c>
      <c r="C8" s="93" t="s">
        <v>4</v>
      </c>
      <c r="E8" s="93" t="s">
        <v>33</v>
      </c>
      <c r="G8" s="93" t="s">
        <v>34</v>
      </c>
      <c r="I8" s="93" t="s">
        <v>35</v>
      </c>
      <c r="K8" s="93" t="s">
        <v>4</v>
      </c>
      <c r="M8" s="93" t="s">
        <v>33</v>
      </c>
      <c r="O8" s="93" t="s">
        <v>34</v>
      </c>
      <c r="Q8" s="94" t="s">
        <v>35</v>
      </c>
      <c r="R8" s="209"/>
      <c r="S8" s="209"/>
      <c r="U8" s="170"/>
      <c r="X8" s="198"/>
      <c r="Z8" s="198"/>
      <c r="AA8" s="198"/>
      <c r="AB8" s="198"/>
      <c r="AC8" s="198"/>
      <c r="AD8" s="198"/>
      <c r="AE8" s="198"/>
      <c r="AF8" s="198"/>
      <c r="AG8" s="198"/>
    </row>
    <row r="9" spans="1:33" s="51" customFormat="1" ht="40.5" customHeight="1">
      <c r="A9" s="134" t="s">
        <v>60</v>
      </c>
      <c r="B9" s="1"/>
      <c r="C9" s="351">
        <v>39000000</v>
      </c>
      <c r="D9" s="239"/>
      <c r="E9" s="351">
        <v>324875421000</v>
      </c>
      <c r="F9" s="466"/>
      <c r="G9" s="351">
        <v>310292707500</v>
      </c>
      <c r="H9" s="239"/>
      <c r="I9" s="237">
        <f t="shared" ref="I9:I24" si="0">E9-G9</f>
        <v>14582713500</v>
      </c>
      <c r="J9" s="239"/>
      <c r="K9" s="237">
        <v>39000000</v>
      </c>
      <c r="L9" s="466"/>
      <c r="M9" s="237">
        <v>324875421000</v>
      </c>
      <c r="N9" s="466"/>
      <c r="O9" s="237">
        <v>390393256534</v>
      </c>
      <c r="P9" s="239"/>
      <c r="Q9" s="237">
        <f t="shared" ref="Q9:Q24" si="1">M9-O9</f>
        <v>-65517835534</v>
      </c>
      <c r="R9" s="83"/>
      <c r="S9" s="225"/>
      <c r="T9" s="228"/>
      <c r="U9" s="226"/>
      <c r="V9" s="62"/>
      <c r="W9" s="62"/>
      <c r="X9" s="62"/>
      <c r="Y9" s="61"/>
      <c r="Z9" s="199"/>
      <c r="AA9" s="169"/>
      <c r="AB9" s="202"/>
      <c r="AC9" s="184"/>
      <c r="AD9" s="184"/>
      <c r="AE9" s="169"/>
      <c r="AF9" s="169"/>
      <c r="AG9" s="184"/>
    </row>
    <row r="10" spans="1:33" s="51" customFormat="1" ht="40.5" customHeight="1">
      <c r="A10" s="134" t="s">
        <v>95</v>
      </c>
      <c r="B10" s="1"/>
      <c r="C10" s="351">
        <v>16200000</v>
      </c>
      <c r="D10" s="239"/>
      <c r="E10" s="351">
        <v>109343511900</v>
      </c>
      <c r="F10" s="466"/>
      <c r="G10" s="351">
        <v>110517851857</v>
      </c>
      <c r="H10" s="239"/>
      <c r="I10" s="237">
        <f t="shared" si="0"/>
        <v>-1174339957</v>
      </c>
      <c r="J10" s="239"/>
      <c r="K10" s="237">
        <v>16200000</v>
      </c>
      <c r="L10" s="466"/>
      <c r="M10" s="237">
        <v>109343511900</v>
      </c>
      <c r="N10" s="466"/>
      <c r="O10" s="237">
        <v>113267701284</v>
      </c>
      <c r="P10" s="239"/>
      <c r="Q10" s="237">
        <f t="shared" si="1"/>
        <v>-3924189384</v>
      </c>
      <c r="R10" s="83"/>
      <c r="S10" s="83"/>
      <c r="T10" s="228"/>
      <c r="U10" s="226"/>
      <c r="V10" s="62"/>
      <c r="W10" s="62"/>
      <c r="X10" s="62"/>
      <c r="Y10" s="61"/>
      <c r="Z10" s="199"/>
      <c r="AA10" s="169"/>
      <c r="AB10" s="202"/>
      <c r="AC10" s="184"/>
      <c r="AD10" s="184"/>
      <c r="AE10" s="169"/>
      <c r="AF10" s="169"/>
      <c r="AG10" s="184"/>
    </row>
    <row r="11" spans="1:33" s="51" customFormat="1" ht="40.5" customHeight="1">
      <c r="A11" s="134" t="s">
        <v>59</v>
      </c>
      <c r="B11" s="1"/>
      <c r="C11" s="351">
        <v>8100000</v>
      </c>
      <c r="D11" s="239"/>
      <c r="E11" s="351">
        <v>619264322550</v>
      </c>
      <c r="F11" s="466"/>
      <c r="G11" s="351">
        <v>501330215281</v>
      </c>
      <c r="H11" s="239"/>
      <c r="I11" s="237">
        <f t="shared" si="0"/>
        <v>117934107269</v>
      </c>
      <c r="J11" s="239"/>
      <c r="K11" s="237">
        <v>8100000</v>
      </c>
      <c r="L11" s="466"/>
      <c r="M11" s="237">
        <v>619264322550</v>
      </c>
      <c r="N11" s="466"/>
      <c r="O11" s="237">
        <v>532657019173</v>
      </c>
      <c r="P11" s="239"/>
      <c r="Q11" s="237">
        <f t="shared" si="1"/>
        <v>86607303377</v>
      </c>
      <c r="R11" s="229"/>
      <c r="S11" s="225"/>
      <c r="T11" s="228"/>
      <c r="U11" s="226"/>
      <c r="V11" s="62"/>
      <c r="W11" s="62"/>
      <c r="X11" s="62"/>
      <c r="Y11" s="61"/>
      <c r="Z11" s="199"/>
      <c r="AA11" s="169"/>
      <c r="AB11" s="202"/>
      <c r="AC11" s="184"/>
      <c r="AD11" s="184"/>
      <c r="AE11" s="169"/>
      <c r="AF11" s="169"/>
      <c r="AG11" s="184"/>
    </row>
    <row r="12" spans="1:33" s="51" customFormat="1" ht="40.5" customHeight="1">
      <c r="A12" s="134" t="s">
        <v>106</v>
      </c>
      <c r="B12" s="1"/>
      <c r="C12" s="351">
        <v>7300000</v>
      </c>
      <c r="D12" s="239"/>
      <c r="E12" s="351">
        <v>356805301050</v>
      </c>
      <c r="F12" s="466"/>
      <c r="G12" s="351">
        <v>288159969264</v>
      </c>
      <c r="H12" s="239"/>
      <c r="I12" s="237">
        <f t="shared" si="0"/>
        <v>68645331786</v>
      </c>
      <c r="J12" s="239"/>
      <c r="K12" s="237">
        <v>7300000</v>
      </c>
      <c r="L12" s="466"/>
      <c r="M12" s="237">
        <v>356805301050</v>
      </c>
      <c r="N12" s="466"/>
      <c r="O12" s="237">
        <v>264608843286</v>
      </c>
      <c r="P12" s="239"/>
      <c r="Q12" s="237">
        <f t="shared" si="1"/>
        <v>92196457764</v>
      </c>
      <c r="R12" s="83"/>
      <c r="S12" s="225"/>
      <c r="T12" s="228"/>
      <c r="U12" s="226"/>
      <c r="V12" s="62"/>
      <c r="W12" s="62"/>
      <c r="X12" s="62"/>
      <c r="Y12" s="61"/>
      <c r="Z12" s="199"/>
      <c r="AA12" s="169"/>
      <c r="AB12" s="202"/>
      <c r="AC12" s="184"/>
      <c r="AD12" s="184"/>
      <c r="AE12" s="169"/>
      <c r="AF12" s="169"/>
      <c r="AG12" s="184"/>
    </row>
    <row r="13" spans="1:33" s="51" customFormat="1" ht="40.5" customHeight="1">
      <c r="A13" s="134" t="s">
        <v>99</v>
      </c>
      <c r="B13" s="1"/>
      <c r="C13" s="351">
        <v>14500000</v>
      </c>
      <c r="D13" s="239"/>
      <c r="E13" s="351">
        <v>451005455250</v>
      </c>
      <c r="F13" s="466"/>
      <c r="G13" s="351">
        <v>346690024499</v>
      </c>
      <c r="H13" s="239"/>
      <c r="I13" s="237">
        <f t="shared" si="0"/>
        <v>104315430751</v>
      </c>
      <c r="J13" s="239"/>
      <c r="K13" s="237">
        <v>14500000</v>
      </c>
      <c r="L13" s="466"/>
      <c r="M13" s="237">
        <v>451005455250</v>
      </c>
      <c r="N13" s="466"/>
      <c r="O13" s="237">
        <v>422700020720</v>
      </c>
      <c r="P13" s="239"/>
      <c r="Q13" s="237">
        <f t="shared" si="1"/>
        <v>28305434530</v>
      </c>
      <c r="R13" s="83"/>
      <c r="S13" s="83"/>
      <c r="T13" s="228"/>
      <c r="U13" s="226"/>
      <c r="V13" s="62"/>
      <c r="W13" s="62"/>
      <c r="X13" s="62"/>
      <c r="Y13" s="61"/>
      <c r="Z13" s="199"/>
      <c r="AA13" s="169"/>
      <c r="AB13" s="202"/>
      <c r="AC13" s="184"/>
      <c r="AD13" s="184"/>
      <c r="AE13" s="169"/>
      <c r="AF13" s="169"/>
      <c r="AG13" s="184"/>
    </row>
    <row r="14" spans="1:33" s="51" customFormat="1" ht="40.5" customHeight="1">
      <c r="A14" s="134" t="s">
        <v>115</v>
      </c>
      <c r="B14" s="1"/>
      <c r="C14" s="351">
        <v>14000000</v>
      </c>
      <c r="D14" s="239"/>
      <c r="E14" s="351">
        <v>83361033000</v>
      </c>
      <c r="F14" s="466"/>
      <c r="G14" s="351">
        <v>73350580096</v>
      </c>
      <c r="H14" s="239"/>
      <c r="I14" s="237">
        <f t="shared" si="0"/>
        <v>10010452904</v>
      </c>
      <c r="J14" s="239"/>
      <c r="K14" s="237">
        <v>14000000</v>
      </c>
      <c r="L14" s="466"/>
      <c r="M14" s="237">
        <v>83361033000</v>
      </c>
      <c r="N14" s="466"/>
      <c r="O14" s="237">
        <v>87819548650</v>
      </c>
      <c r="P14" s="239"/>
      <c r="Q14" s="237">
        <f t="shared" si="1"/>
        <v>-4458515650</v>
      </c>
      <c r="R14" s="83"/>
      <c r="S14" s="83"/>
      <c r="T14" s="228"/>
      <c r="U14" s="226"/>
      <c r="V14" s="62"/>
      <c r="W14" s="62"/>
      <c r="X14" s="62"/>
      <c r="Y14" s="61"/>
      <c r="Z14" s="199"/>
      <c r="AA14" s="169"/>
      <c r="AB14" s="202"/>
      <c r="AC14" s="184"/>
      <c r="AD14" s="184"/>
      <c r="AE14" s="169"/>
      <c r="AF14" s="169"/>
      <c r="AG14" s="184"/>
    </row>
    <row r="15" spans="1:33" s="51" customFormat="1" ht="40.5" customHeight="1">
      <c r="A15" s="134" t="s">
        <v>96</v>
      </c>
      <c r="B15" s="1"/>
      <c r="C15" s="351">
        <v>56000000</v>
      </c>
      <c r="D15" s="239"/>
      <c r="E15" s="351">
        <v>100534240800</v>
      </c>
      <c r="F15" s="466"/>
      <c r="G15" s="351">
        <v>90235882800</v>
      </c>
      <c r="H15" s="239"/>
      <c r="I15" s="237">
        <f t="shared" si="0"/>
        <v>10298358000</v>
      </c>
      <c r="J15" s="239"/>
      <c r="K15" s="237">
        <v>56000000</v>
      </c>
      <c r="L15" s="466"/>
      <c r="M15" s="237">
        <v>100534240800</v>
      </c>
      <c r="N15" s="466"/>
      <c r="O15" s="237">
        <v>87917452479</v>
      </c>
      <c r="P15" s="239"/>
      <c r="Q15" s="237">
        <f t="shared" si="1"/>
        <v>12616788321</v>
      </c>
      <c r="R15" s="83"/>
      <c r="S15" s="225"/>
      <c r="T15" s="228"/>
      <c r="U15" s="226"/>
      <c r="V15" s="62"/>
      <c r="W15" s="62"/>
      <c r="X15" s="62"/>
      <c r="Y15" s="61"/>
      <c r="Z15" s="199"/>
      <c r="AA15" s="169"/>
      <c r="AB15" s="202"/>
      <c r="AC15" s="184"/>
      <c r="AD15" s="184"/>
      <c r="AE15" s="169"/>
      <c r="AF15" s="169"/>
      <c r="AG15" s="184"/>
    </row>
    <row r="16" spans="1:33" s="51" customFormat="1" ht="40.5" customHeight="1">
      <c r="A16" s="134" t="s">
        <v>61</v>
      </c>
      <c r="B16" s="1"/>
      <c r="C16" s="351">
        <v>49000000</v>
      </c>
      <c r="D16" s="239"/>
      <c r="E16" s="351">
        <v>280560672000</v>
      </c>
      <c r="F16" s="466"/>
      <c r="G16" s="351">
        <v>246571788091</v>
      </c>
      <c r="H16" s="239"/>
      <c r="I16" s="237">
        <f t="shared" si="0"/>
        <v>33988883909</v>
      </c>
      <c r="J16" s="239"/>
      <c r="K16" s="237">
        <v>49000000</v>
      </c>
      <c r="L16" s="466"/>
      <c r="M16" s="237">
        <v>280560672000</v>
      </c>
      <c r="N16" s="466"/>
      <c r="O16" s="237">
        <v>252762959591</v>
      </c>
      <c r="P16" s="239"/>
      <c r="Q16" s="237">
        <f t="shared" si="1"/>
        <v>27797712409</v>
      </c>
      <c r="R16" s="83"/>
      <c r="S16" s="83"/>
      <c r="T16" s="228"/>
      <c r="U16" s="226"/>
      <c r="V16" s="62"/>
      <c r="W16" s="62"/>
      <c r="X16" s="62"/>
      <c r="Y16" s="61"/>
      <c r="Z16" s="199"/>
      <c r="AA16" s="169"/>
      <c r="AB16" s="202"/>
      <c r="AC16" s="184"/>
      <c r="AD16" s="184"/>
      <c r="AE16" s="169"/>
      <c r="AF16" s="169"/>
      <c r="AG16" s="184"/>
    </row>
    <row r="17" spans="1:33" s="51" customFormat="1" ht="40.5" customHeight="1">
      <c r="A17" s="134" t="s">
        <v>70</v>
      </c>
      <c r="B17" s="1"/>
      <c r="C17" s="351">
        <v>46000001</v>
      </c>
      <c r="D17" s="239"/>
      <c r="E17" s="351">
        <v>82124436585</v>
      </c>
      <c r="F17" s="466"/>
      <c r="G17" s="351">
        <v>72424062815</v>
      </c>
      <c r="H17" s="239"/>
      <c r="I17" s="237">
        <f t="shared" si="0"/>
        <v>9700373770</v>
      </c>
      <c r="J17" s="239"/>
      <c r="K17" s="237">
        <v>46000001</v>
      </c>
      <c r="L17" s="466"/>
      <c r="M17" s="237">
        <v>82124436585</v>
      </c>
      <c r="N17" s="466"/>
      <c r="O17" s="237">
        <v>71686922594</v>
      </c>
      <c r="P17" s="239"/>
      <c r="Q17" s="237">
        <f t="shared" si="1"/>
        <v>10437513991</v>
      </c>
      <c r="R17" s="83"/>
      <c r="S17" s="83"/>
      <c r="T17" s="228"/>
      <c r="U17" s="226"/>
      <c r="V17" s="62"/>
      <c r="W17" s="62"/>
      <c r="X17" s="62"/>
      <c r="Y17" s="61"/>
      <c r="Z17" s="199"/>
      <c r="AA17" s="169"/>
      <c r="AB17" s="202"/>
      <c r="AC17" s="184"/>
      <c r="AD17" s="184"/>
      <c r="AE17" s="169"/>
      <c r="AF17" s="169"/>
      <c r="AG17" s="184"/>
    </row>
    <row r="18" spans="1:33" s="51" customFormat="1" ht="40.5" customHeight="1">
      <c r="A18" s="134" t="s">
        <v>83</v>
      </c>
      <c r="B18" s="1"/>
      <c r="C18" s="351">
        <v>90000001</v>
      </c>
      <c r="D18" s="239"/>
      <c r="E18" s="351">
        <v>366536060572</v>
      </c>
      <c r="F18" s="466"/>
      <c r="G18" s="351">
        <v>350339591869</v>
      </c>
      <c r="H18" s="239"/>
      <c r="I18" s="237">
        <f t="shared" si="0"/>
        <v>16196468703</v>
      </c>
      <c r="J18" s="239"/>
      <c r="K18" s="237">
        <v>90000001</v>
      </c>
      <c r="L18" s="466"/>
      <c r="M18" s="237">
        <v>366536060572</v>
      </c>
      <c r="N18" s="466"/>
      <c r="O18" s="237">
        <v>232112328468</v>
      </c>
      <c r="P18" s="239"/>
      <c r="Q18" s="237">
        <f t="shared" si="1"/>
        <v>134423732104</v>
      </c>
      <c r="R18" s="83"/>
      <c r="S18" s="225"/>
      <c r="T18" s="228"/>
      <c r="U18" s="226"/>
      <c r="V18" s="62"/>
      <c r="W18" s="62"/>
      <c r="X18" s="62"/>
      <c r="Y18" s="61"/>
      <c r="Z18" s="199"/>
      <c r="AA18" s="169"/>
      <c r="AB18" s="202"/>
      <c r="AC18" s="184"/>
      <c r="AD18" s="184"/>
      <c r="AE18" s="169"/>
      <c r="AF18" s="169"/>
      <c r="AG18" s="184"/>
    </row>
    <row r="19" spans="1:33" s="51" customFormat="1" ht="40.5" customHeight="1">
      <c r="A19" s="134" t="s">
        <v>84</v>
      </c>
      <c r="B19" s="1"/>
      <c r="C19" s="351">
        <v>101000000</v>
      </c>
      <c r="D19" s="239"/>
      <c r="E19" s="351">
        <v>328806888750</v>
      </c>
      <c r="F19" s="466"/>
      <c r="G19" s="351">
        <v>280238711372</v>
      </c>
      <c r="H19" s="239"/>
      <c r="I19" s="237">
        <f t="shared" si="0"/>
        <v>48568177378</v>
      </c>
      <c r="J19" s="239"/>
      <c r="K19" s="237">
        <v>101000000</v>
      </c>
      <c r="L19" s="466"/>
      <c r="M19" s="237">
        <v>328806888750</v>
      </c>
      <c r="N19" s="466"/>
      <c r="O19" s="237">
        <v>335003008519</v>
      </c>
      <c r="P19" s="239"/>
      <c r="Q19" s="237">
        <f t="shared" si="1"/>
        <v>-6196119769</v>
      </c>
      <c r="R19" s="83"/>
      <c r="S19" s="83"/>
      <c r="T19" s="228"/>
      <c r="U19" s="226"/>
      <c r="V19" s="62"/>
      <c r="W19" s="62"/>
      <c r="X19" s="62"/>
      <c r="Y19" s="61"/>
      <c r="Z19" s="199"/>
      <c r="AA19" s="169"/>
      <c r="AB19" s="202"/>
      <c r="AC19" s="184"/>
      <c r="AD19" s="184"/>
      <c r="AE19" s="10"/>
      <c r="AF19" s="169"/>
      <c r="AG19" s="184"/>
    </row>
    <row r="20" spans="1:33" s="51" customFormat="1" ht="40.5" customHeight="1">
      <c r="A20" s="134" t="s">
        <v>81</v>
      </c>
      <c r="B20" s="1"/>
      <c r="C20" s="351">
        <v>28000000</v>
      </c>
      <c r="D20" s="239"/>
      <c r="E20" s="351">
        <v>206523828000</v>
      </c>
      <c r="F20" s="466"/>
      <c r="G20" s="351">
        <v>165794525063</v>
      </c>
      <c r="H20" s="239"/>
      <c r="I20" s="237">
        <f t="shared" si="0"/>
        <v>40729302937</v>
      </c>
      <c r="J20" s="239"/>
      <c r="K20" s="237">
        <v>28000000</v>
      </c>
      <c r="L20" s="466"/>
      <c r="M20" s="237">
        <v>206523828000</v>
      </c>
      <c r="N20" s="466"/>
      <c r="O20" s="237">
        <v>241838388629</v>
      </c>
      <c r="P20" s="239"/>
      <c r="Q20" s="237">
        <f t="shared" si="1"/>
        <v>-35314560629</v>
      </c>
      <c r="R20" s="83"/>
      <c r="S20" s="83"/>
      <c r="T20" s="228"/>
      <c r="U20" s="226"/>
      <c r="V20" s="62"/>
      <c r="W20" s="62"/>
      <c r="X20" s="62"/>
      <c r="Y20" s="61"/>
      <c r="Z20" s="199"/>
      <c r="AA20" s="169"/>
      <c r="AB20" s="202"/>
      <c r="AC20" s="184"/>
      <c r="AD20" s="184"/>
      <c r="AE20" s="10"/>
      <c r="AF20" s="169"/>
      <c r="AG20" s="184"/>
    </row>
    <row r="21" spans="1:33" s="51" customFormat="1" ht="40.5" customHeight="1">
      <c r="A21" s="134" t="s">
        <v>120</v>
      </c>
      <c r="B21" s="1"/>
      <c r="C21" s="351">
        <v>5000000</v>
      </c>
      <c r="D21" s="239"/>
      <c r="E21" s="351">
        <v>80766562500</v>
      </c>
      <c r="F21" s="466"/>
      <c r="G21" s="351">
        <v>68880613513</v>
      </c>
      <c r="H21" s="239"/>
      <c r="I21" s="237">
        <f t="shared" si="0"/>
        <v>11885948987</v>
      </c>
      <c r="J21" s="239"/>
      <c r="K21" s="237">
        <v>5000000</v>
      </c>
      <c r="L21" s="466"/>
      <c r="M21" s="237">
        <v>80766562500</v>
      </c>
      <c r="N21" s="466"/>
      <c r="O21" s="237">
        <v>87832988061</v>
      </c>
      <c r="P21" s="239"/>
      <c r="Q21" s="237">
        <f t="shared" si="1"/>
        <v>-7066425561</v>
      </c>
      <c r="R21" s="210"/>
      <c r="S21" s="225"/>
      <c r="T21" s="228"/>
      <c r="U21" s="226"/>
      <c r="V21" s="62"/>
      <c r="W21" s="62"/>
      <c r="X21" s="62"/>
      <c r="Y21" s="61"/>
      <c r="Z21" s="199"/>
      <c r="AA21" s="169"/>
      <c r="AB21" s="202"/>
      <c r="AC21" s="184"/>
      <c r="AD21" s="184"/>
      <c r="AG21" s="184"/>
    </row>
    <row r="22" spans="1:33" s="51" customFormat="1" ht="40.5" customHeight="1">
      <c r="A22" s="134" t="s">
        <v>134</v>
      </c>
      <c r="B22" s="1"/>
      <c r="C22" s="351">
        <v>1000000</v>
      </c>
      <c r="D22" s="239"/>
      <c r="E22" s="351">
        <v>25944705000</v>
      </c>
      <c r="F22" s="466"/>
      <c r="G22" s="351">
        <v>25483626830</v>
      </c>
      <c r="H22" s="239"/>
      <c r="I22" s="237">
        <f t="shared" si="0"/>
        <v>461078170</v>
      </c>
      <c r="J22" s="239"/>
      <c r="K22" s="237">
        <v>1000000</v>
      </c>
      <c r="L22" s="466"/>
      <c r="M22" s="237">
        <v>25944705000</v>
      </c>
      <c r="N22" s="466"/>
      <c r="O22" s="237">
        <v>25483626830</v>
      </c>
      <c r="P22" s="239"/>
      <c r="Q22" s="237">
        <f t="shared" si="1"/>
        <v>461078170</v>
      </c>
      <c r="R22" s="210"/>
      <c r="S22" s="225"/>
      <c r="T22" s="228"/>
      <c r="U22" s="226"/>
      <c r="V22" s="62"/>
      <c r="W22" s="62"/>
      <c r="X22" s="62"/>
      <c r="Y22" s="61"/>
      <c r="Z22" s="199"/>
      <c r="AA22" s="169"/>
      <c r="AB22" s="202"/>
      <c r="AC22" s="184"/>
      <c r="AD22" s="184"/>
      <c r="AG22" s="184"/>
    </row>
    <row r="23" spans="1:33" s="51" customFormat="1" ht="40.5" customHeight="1">
      <c r="A23" s="134" t="s">
        <v>183</v>
      </c>
      <c r="B23" s="1"/>
      <c r="C23" s="351">
        <v>6000000</v>
      </c>
      <c r="D23" s="239"/>
      <c r="E23" s="351">
        <v>11373920100</v>
      </c>
      <c r="F23" s="466"/>
      <c r="G23" s="351">
        <v>10322602746</v>
      </c>
      <c r="H23" s="239"/>
      <c r="I23" s="237">
        <f t="shared" si="0"/>
        <v>1051317354</v>
      </c>
      <c r="J23" s="239"/>
      <c r="K23" s="237">
        <v>6000000</v>
      </c>
      <c r="L23" s="466"/>
      <c r="M23" s="237">
        <v>11373920100</v>
      </c>
      <c r="N23" s="466"/>
      <c r="O23" s="237">
        <v>10322602746</v>
      </c>
      <c r="P23" s="239"/>
      <c r="Q23" s="237">
        <f t="shared" si="1"/>
        <v>1051317354</v>
      </c>
      <c r="R23" s="210"/>
      <c r="S23" s="225"/>
      <c r="T23" s="228"/>
      <c r="U23" s="226"/>
      <c r="V23" s="62"/>
      <c r="W23" s="62"/>
      <c r="X23" s="62"/>
      <c r="Y23" s="61"/>
      <c r="Z23" s="199"/>
      <c r="AA23" s="169"/>
      <c r="AB23" s="202"/>
      <c r="AC23" s="184"/>
      <c r="AD23" s="184"/>
      <c r="AG23" s="184"/>
    </row>
    <row r="24" spans="1:33" s="51" customFormat="1" ht="40.5" customHeight="1">
      <c r="A24" s="134" t="s">
        <v>142</v>
      </c>
      <c r="B24" s="1"/>
      <c r="C24" s="351">
        <v>17570</v>
      </c>
      <c r="D24" s="239"/>
      <c r="E24" s="351">
        <v>246422493028</v>
      </c>
      <c r="F24" s="466"/>
      <c r="G24" s="351">
        <v>219568855318</v>
      </c>
      <c r="H24" s="239"/>
      <c r="I24" s="237">
        <f t="shared" si="0"/>
        <v>26853637710</v>
      </c>
      <c r="J24" s="239"/>
      <c r="K24" s="237">
        <v>17570</v>
      </c>
      <c r="L24" s="466"/>
      <c r="M24" s="237">
        <v>246422493028</v>
      </c>
      <c r="N24" s="466"/>
      <c r="O24" s="237">
        <v>179952942962</v>
      </c>
      <c r="P24" s="239"/>
      <c r="Q24" s="237">
        <f t="shared" si="1"/>
        <v>66469550066</v>
      </c>
      <c r="R24" s="210"/>
      <c r="S24" s="225"/>
      <c r="T24" s="228"/>
      <c r="U24" s="226"/>
      <c r="V24" s="62"/>
      <c r="W24" s="62"/>
      <c r="X24" s="62"/>
      <c r="Y24" s="61"/>
      <c r="Z24" s="199"/>
      <c r="AA24" s="169"/>
      <c r="AB24" s="202"/>
      <c r="AC24" s="184"/>
      <c r="AD24" s="184"/>
      <c r="AG24" s="184"/>
    </row>
    <row r="25" spans="1:33" ht="36.75" thickBot="1">
      <c r="A25" s="135" t="s">
        <v>48</v>
      </c>
      <c r="B25" s="36"/>
      <c r="C25" s="95"/>
      <c r="D25" s="36"/>
      <c r="E25" s="219">
        <f>SUM(E9:E24)</f>
        <v>3674248852085</v>
      </c>
      <c r="F25" s="219">
        <f>SUM(F9:F21)</f>
        <v>0</v>
      </c>
      <c r="G25" s="219">
        <f>SUM(G9:G24)</f>
        <v>3160201608914</v>
      </c>
      <c r="H25" s="219">
        <f>SUM(H9:H21)</f>
        <v>0</v>
      </c>
      <c r="I25" s="219">
        <f>SUM(I9:I24)</f>
        <v>514047243171</v>
      </c>
      <c r="J25" s="219"/>
      <c r="K25" s="220"/>
      <c r="L25" s="219"/>
      <c r="M25" s="219">
        <f>SUM(M9:M24)</f>
        <v>3674248852085</v>
      </c>
      <c r="N25" s="219">
        <f>SUM(N9:N21)</f>
        <v>0</v>
      </c>
      <c r="O25" s="219">
        <f>SUM(O9:O24)</f>
        <v>3336359610526</v>
      </c>
      <c r="P25" s="219">
        <f>SUM(P9:P21)</f>
        <v>0</v>
      </c>
      <c r="Q25" s="219">
        <f>SUM(Q9:Q24)</f>
        <v>337889241559</v>
      </c>
      <c r="R25" s="210"/>
      <c r="S25" s="210"/>
      <c r="T25" s="228"/>
      <c r="U25" s="227"/>
      <c r="V25" s="62"/>
      <c r="AA25" s="6"/>
    </row>
    <row r="26" spans="1:33" s="6" customFormat="1" ht="32.25" thickTop="1">
      <c r="A26" s="134"/>
      <c r="C26" s="131"/>
      <c r="D26" s="17"/>
      <c r="E26" s="131"/>
      <c r="F26" s="17"/>
      <c r="G26" s="131"/>
      <c r="H26" s="17"/>
      <c r="I26" s="83"/>
      <c r="J26" s="17"/>
      <c r="K26" s="83"/>
      <c r="L26" s="17"/>
      <c r="M26" s="83"/>
      <c r="N26" s="17"/>
      <c r="O26" s="83"/>
      <c r="P26" s="17"/>
      <c r="Q26" s="83"/>
      <c r="R26" s="83"/>
      <c r="S26" s="83"/>
      <c r="T26" s="228"/>
      <c r="V26" s="62"/>
    </row>
    <row r="27" spans="1:33" s="6" customFormat="1">
      <c r="A27" s="90"/>
      <c r="B27" s="90"/>
      <c r="C27" s="153"/>
      <c r="D27" s="90"/>
      <c r="E27" s="3"/>
      <c r="F27" s="1"/>
      <c r="G27" s="3"/>
      <c r="H27" s="1"/>
      <c r="I27" s="17"/>
      <c r="J27" s="90"/>
      <c r="K27" s="91"/>
      <c r="L27" s="90"/>
      <c r="M27" s="90"/>
      <c r="N27" s="90"/>
      <c r="O27" s="90"/>
      <c r="P27" s="90"/>
      <c r="T27" s="228"/>
      <c r="V27" s="62"/>
      <c r="W27" s="90"/>
      <c r="X27" s="90"/>
      <c r="Y27" s="90"/>
      <c r="Z27" s="90"/>
      <c r="AA27" s="7"/>
    </row>
    <row r="28" spans="1:33" s="6" customFormat="1">
      <c r="A28" s="90"/>
      <c r="B28" s="90"/>
      <c r="C28" s="153"/>
      <c r="D28" s="90"/>
      <c r="E28" s="3"/>
      <c r="F28" s="1"/>
      <c r="G28" s="3"/>
      <c r="H28" s="1"/>
      <c r="I28" s="17"/>
      <c r="J28" s="90"/>
      <c r="K28" s="153"/>
      <c r="L28" s="90"/>
      <c r="M28" s="273"/>
      <c r="N28" s="90"/>
      <c r="O28" s="274"/>
      <c r="P28" s="90"/>
      <c r="T28" s="228"/>
      <c r="V28" s="62"/>
      <c r="W28" s="90"/>
      <c r="X28" s="90"/>
      <c r="Y28" s="90"/>
      <c r="Z28" s="90"/>
      <c r="AA28" s="7"/>
    </row>
    <row r="29" spans="1:33" s="6" customFormat="1">
      <c r="A29" s="443"/>
      <c r="B29" s="443"/>
      <c r="C29" s="443"/>
      <c r="D29" s="443"/>
      <c r="E29" s="443"/>
      <c r="F29" s="443"/>
      <c r="G29" s="443"/>
      <c r="H29" s="36"/>
      <c r="I29" s="17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228"/>
      <c r="V29" s="62"/>
      <c r="W29" s="90"/>
      <c r="X29" s="90"/>
      <c r="Y29" s="90"/>
      <c r="Z29" s="90"/>
      <c r="AA29" s="7"/>
    </row>
    <row r="30" spans="1:33" s="6" customFormat="1">
      <c r="A30" s="443"/>
      <c r="B30" s="443"/>
      <c r="C30" s="443"/>
      <c r="D30" s="443"/>
      <c r="E30" s="443"/>
      <c r="F30" s="443"/>
      <c r="G30" s="443"/>
      <c r="H30" s="36"/>
      <c r="I30" s="17"/>
      <c r="J30" s="96"/>
      <c r="K30" s="96"/>
      <c r="L30" s="96"/>
      <c r="M30" s="96"/>
      <c r="N30" s="96"/>
      <c r="O30" s="96"/>
      <c r="P30" s="96"/>
      <c r="Q30" s="96"/>
      <c r="R30" s="96"/>
      <c r="S30" s="96"/>
      <c r="V30" s="90"/>
      <c r="W30" s="90"/>
      <c r="X30" s="90"/>
      <c r="Y30" s="90"/>
      <c r="Z30" s="90"/>
      <c r="AA30" s="7"/>
    </row>
    <row r="31" spans="1:33" s="6" customFormat="1" ht="33.75">
      <c r="A31" s="90"/>
      <c r="B31" s="90"/>
      <c r="C31" s="53"/>
      <c r="D31" s="201"/>
      <c r="E31" s="201"/>
      <c r="F31" s="90"/>
      <c r="G31" s="201"/>
      <c r="H31" s="90"/>
      <c r="I31" s="96"/>
      <c r="J31" s="96"/>
      <c r="K31" s="96"/>
      <c r="L31" s="96"/>
      <c r="M31" s="96"/>
      <c r="N31" s="96"/>
      <c r="O31" s="96"/>
      <c r="P31" s="96"/>
      <c r="Q31" s="90"/>
      <c r="R31" s="90"/>
      <c r="S31" s="90"/>
      <c r="V31" s="90"/>
      <c r="W31" s="90"/>
      <c r="X31" s="90"/>
      <c r="Y31" s="90"/>
      <c r="Z31" s="90"/>
    </row>
    <row r="32" spans="1:33" s="6" customFormat="1">
      <c r="A32" s="200"/>
      <c r="B32" s="36"/>
      <c r="C32" s="95"/>
      <c r="D32" s="36"/>
      <c r="E32" s="36"/>
      <c r="F32" s="36"/>
      <c r="G32" s="36"/>
      <c r="H32" s="96"/>
      <c r="I32" s="96"/>
      <c r="J32" s="96"/>
      <c r="K32" s="96"/>
      <c r="L32" s="96"/>
      <c r="M32" s="96"/>
      <c r="N32" s="96"/>
      <c r="O32" s="96"/>
      <c r="P32" s="96"/>
      <c r="U32" s="90"/>
      <c r="V32" s="90"/>
      <c r="W32" s="90"/>
      <c r="X32" s="90"/>
      <c r="Y32" s="90"/>
      <c r="Z32" s="7"/>
    </row>
    <row r="33" spans="1:27" s="6" customFormat="1">
      <c r="A33" s="200"/>
      <c r="B33" s="36"/>
      <c r="C33" s="95"/>
      <c r="D33" s="36"/>
      <c r="E33" s="36"/>
      <c r="F33" s="36"/>
      <c r="G33" s="36"/>
      <c r="H33" s="96"/>
      <c r="I33" s="96"/>
      <c r="J33" s="96"/>
      <c r="K33" s="96"/>
      <c r="L33" s="96"/>
      <c r="M33" s="96"/>
      <c r="N33" s="96"/>
      <c r="O33" s="96"/>
      <c r="P33" s="96"/>
      <c r="U33" s="90"/>
      <c r="V33" s="90"/>
      <c r="W33" s="90"/>
      <c r="X33" s="90"/>
      <c r="Y33" s="90"/>
      <c r="Z33" s="7"/>
    </row>
    <row r="34" spans="1:27" s="6" customFormat="1">
      <c r="A34" s="200"/>
      <c r="B34" s="36"/>
      <c r="C34" s="95"/>
      <c r="D34" s="36"/>
      <c r="E34" s="36"/>
      <c r="F34" s="36"/>
      <c r="G34" s="36"/>
      <c r="H34" s="97"/>
      <c r="I34" s="96"/>
      <c r="J34" s="96"/>
      <c r="K34" s="96"/>
      <c r="L34" s="96"/>
      <c r="M34" s="96"/>
      <c r="N34" s="96"/>
      <c r="O34" s="96"/>
      <c r="P34" s="97"/>
      <c r="U34" s="90"/>
      <c r="V34" s="90"/>
      <c r="W34" s="90"/>
      <c r="X34" s="90"/>
      <c r="Y34" s="90"/>
      <c r="Z34" s="7"/>
    </row>
    <row r="35" spans="1:27">
      <c r="A35" s="200"/>
      <c r="B35" s="36"/>
      <c r="C35" s="95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90"/>
      <c r="R35" s="90"/>
      <c r="S35" s="90"/>
      <c r="T35" s="6"/>
      <c r="U35" s="90"/>
      <c r="Z35" s="7"/>
      <c r="AA35" s="90"/>
    </row>
    <row r="36" spans="1:27">
      <c r="A36" s="200"/>
      <c r="B36" s="36"/>
      <c r="C36" s="9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90"/>
      <c r="R36" s="90"/>
      <c r="S36" s="90"/>
      <c r="T36" s="6"/>
      <c r="U36" s="90"/>
      <c r="Z36" s="7"/>
      <c r="AA36" s="90"/>
    </row>
    <row r="37" spans="1:27">
      <c r="A37" s="200"/>
      <c r="B37" s="36"/>
      <c r="C37" s="95"/>
      <c r="D37" s="36"/>
      <c r="E37" s="36"/>
      <c r="F37" s="36"/>
      <c r="G37" s="36"/>
      <c r="H37" s="36"/>
      <c r="I37" s="36"/>
      <c r="J37" s="95"/>
      <c r="K37" s="36"/>
      <c r="L37" s="36"/>
      <c r="M37" s="36"/>
      <c r="N37" s="36"/>
      <c r="O37" s="36"/>
      <c r="P37" s="6"/>
      <c r="Q37" s="90"/>
      <c r="R37" s="90"/>
      <c r="S37" s="90"/>
      <c r="T37" s="6"/>
      <c r="U37" s="90"/>
      <c r="Z37" s="7"/>
      <c r="AA37" s="90"/>
    </row>
    <row r="38" spans="1:27">
      <c r="A38" s="201"/>
      <c r="C38" s="153"/>
      <c r="E38" s="99"/>
      <c r="G38" s="36"/>
      <c r="H38" s="100"/>
      <c r="J38" s="98"/>
      <c r="K38" s="90"/>
      <c r="L38" s="99"/>
      <c r="N38" s="99"/>
      <c r="P38" s="101"/>
      <c r="Q38" s="90"/>
      <c r="R38" s="90"/>
      <c r="S38" s="90"/>
      <c r="T38" s="6"/>
      <c r="U38" s="90"/>
      <c r="Z38" s="7"/>
      <c r="AA38" s="90"/>
    </row>
    <row r="39" spans="1:27">
      <c r="A39" s="200"/>
      <c r="B39" s="36"/>
      <c r="C39" s="95"/>
      <c r="D39" s="36"/>
      <c r="E39" s="36"/>
      <c r="F39" s="36"/>
      <c r="G39" s="36"/>
      <c r="H39" s="36"/>
      <c r="I39" s="36"/>
      <c r="J39" s="95"/>
      <c r="K39" s="36"/>
      <c r="L39" s="36"/>
      <c r="M39" s="36"/>
      <c r="N39" s="36"/>
      <c r="O39" s="36"/>
      <c r="P39" s="6"/>
      <c r="Q39" s="90"/>
      <c r="R39" s="90"/>
      <c r="S39" s="90"/>
      <c r="T39" s="6"/>
      <c r="U39" s="90"/>
      <c r="Z39" s="7"/>
      <c r="AA39" s="90"/>
    </row>
    <row r="40" spans="1:27">
      <c r="A40" s="200"/>
      <c r="B40" s="36"/>
      <c r="C40" s="95"/>
      <c r="D40" s="36"/>
      <c r="E40" s="36"/>
      <c r="F40" s="36"/>
      <c r="G40" s="36"/>
      <c r="H40" s="36"/>
      <c r="I40" s="36"/>
      <c r="J40" s="95"/>
      <c r="K40" s="36"/>
      <c r="L40" s="36"/>
      <c r="M40" s="36"/>
      <c r="N40" s="36"/>
      <c r="O40" s="36"/>
      <c r="P40" s="6"/>
      <c r="Q40" s="90"/>
      <c r="R40" s="90"/>
      <c r="S40" s="90"/>
      <c r="T40" s="6"/>
      <c r="U40" s="90"/>
      <c r="Z40" s="7"/>
      <c r="AA40" s="90"/>
    </row>
    <row r="41" spans="1:27">
      <c r="A41" s="200"/>
      <c r="B41" s="36"/>
      <c r="C41" s="95"/>
      <c r="D41" s="36"/>
      <c r="E41" s="36"/>
      <c r="F41" s="36"/>
      <c r="G41" s="36"/>
      <c r="H41" s="36"/>
      <c r="I41" s="36"/>
      <c r="J41" s="95"/>
      <c r="K41" s="36"/>
      <c r="L41" s="36"/>
      <c r="M41" s="36"/>
      <c r="N41" s="36"/>
      <c r="O41" s="36"/>
      <c r="P41" s="6"/>
      <c r="Q41" s="90"/>
      <c r="R41" s="90"/>
      <c r="S41" s="90"/>
      <c r="T41" s="6"/>
      <c r="U41" s="90"/>
      <c r="Z41" s="7"/>
      <c r="AA41" s="90"/>
    </row>
    <row r="42" spans="1:27">
      <c r="A42" s="200"/>
      <c r="B42" s="36"/>
      <c r="C42" s="95"/>
      <c r="D42" s="36"/>
      <c r="E42" s="36"/>
      <c r="F42" s="36"/>
      <c r="G42" s="36"/>
      <c r="H42" s="36"/>
      <c r="I42" s="36"/>
      <c r="J42" s="95"/>
      <c r="K42" s="36"/>
      <c r="L42" s="36"/>
      <c r="M42" s="36"/>
      <c r="N42" s="36"/>
      <c r="O42" s="36"/>
      <c r="P42" s="6"/>
      <c r="Q42" s="90"/>
      <c r="R42" s="90"/>
      <c r="S42" s="90"/>
      <c r="T42" s="6"/>
      <c r="U42" s="90"/>
      <c r="Z42" s="7"/>
      <c r="AA42" s="90"/>
    </row>
    <row r="43" spans="1:27">
      <c r="A43" s="200"/>
      <c r="B43" s="36"/>
      <c r="C43" s="95"/>
      <c r="D43" s="36"/>
      <c r="E43" s="36"/>
      <c r="F43" s="36"/>
      <c r="G43" s="36"/>
      <c r="H43" s="36"/>
      <c r="I43" s="36"/>
      <c r="J43" s="95"/>
      <c r="K43" s="36"/>
      <c r="L43" s="36"/>
      <c r="M43" s="36"/>
      <c r="N43" s="36"/>
      <c r="O43" s="36"/>
      <c r="P43" s="6"/>
      <c r="Q43" s="90"/>
      <c r="R43" s="90"/>
      <c r="S43" s="90"/>
      <c r="T43" s="6"/>
      <c r="U43" s="90"/>
      <c r="Z43" s="7"/>
      <c r="AA43" s="90"/>
    </row>
    <row r="44" spans="1:27">
      <c r="A44" s="200"/>
      <c r="B44" s="36"/>
      <c r="C44" s="95"/>
      <c r="D44" s="36"/>
      <c r="E44" s="36"/>
      <c r="F44" s="36"/>
      <c r="G44" s="36"/>
      <c r="H44" s="36"/>
      <c r="I44" s="36"/>
      <c r="J44" s="95"/>
      <c r="K44" s="36"/>
      <c r="L44" s="36"/>
      <c r="M44" s="36"/>
      <c r="N44" s="36"/>
      <c r="O44" s="36"/>
      <c r="P44" s="6"/>
      <c r="Q44" s="90"/>
      <c r="R44" s="90"/>
      <c r="S44" s="90"/>
      <c r="T44" s="6"/>
      <c r="U44" s="90"/>
      <c r="Z44" s="7"/>
      <c r="AA44" s="90"/>
    </row>
    <row r="45" spans="1:27">
      <c r="A45" s="201"/>
      <c r="G45" s="36"/>
      <c r="J45" s="91"/>
      <c r="K45" s="90"/>
      <c r="P45" s="6"/>
      <c r="Q45" s="90"/>
      <c r="R45" s="90"/>
      <c r="S45" s="90"/>
      <c r="T45" s="6"/>
      <c r="U45" s="90"/>
      <c r="Z45" s="7"/>
      <c r="AA45" s="90"/>
    </row>
    <row r="46" spans="1:27">
      <c r="A46" s="201"/>
      <c r="G46" s="36"/>
      <c r="J46" s="91"/>
      <c r="K46" s="90"/>
      <c r="P46" s="6"/>
      <c r="Q46" s="90"/>
      <c r="R46" s="90"/>
      <c r="S46" s="90"/>
      <c r="T46" s="6"/>
      <c r="U46" s="90"/>
      <c r="Z46" s="7"/>
      <c r="AA46" s="90"/>
    </row>
    <row r="47" spans="1:27">
      <c r="A47" s="201"/>
      <c r="G47" s="36"/>
      <c r="J47" s="91"/>
      <c r="K47" s="90"/>
      <c r="P47" s="6"/>
      <c r="Q47" s="90"/>
      <c r="R47" s="90"/>
      <c r="S47" s="90"/>
      <c r="T47" s="6"/>
      <c r="U47" s="90"/>
      <c r="Z47" s="7"/>
      <c r="AA47" s="90"/>
    </row>
    <row r="48" spans="1:27">
      <c r="A48" s="201"/>
      <c r="G48" s="36"/>
      <c r="J48" s="91"/>
      <c r="K48" s="90"/>
      <c r="P48" s="6"/>
      <c r="Q48" s="90"/>
      <c r="R48" s="90"/>
      <c r="S48" s="90"/>
      <c r="T48" s="6"/>
      <c r="U48" s="90"/>
      <c r="Z48" s="7"/>
      <c r="AA48" s="90"/>
    </row>
    <row r="49" spans="1:27">
      <c r="A49" s="201"/>
      <c r="G49" s="36"/>
      <c r="J49" s="91"/>
      <c r="K49" s="90"/>
      <c r="P49" s="6"/>
      <c r="Q49" s="90"/>
      <c r="R49" s="90"/>
      <c r="S49" s="90"/>
      <c r="T49" s="6"/>
      <c r="U49" s="90"/>
      <c r="Z49" s="7"/>
      <c r="AA49" s="90"/>
    </row>
    <row r="50" spans="1:27">
      <c r="A50" s="201"/>
      <c r="G50" s="36"/>
      <c r="J50" s="91"/>
      <c r="K50" s="90"/>
      <c r="P50" s="6"/>
      <c r="Q50" s="90"/>
      <c r="R50" s="90"/>
      <c r="S50" s="90"/>
      <c r="T50" s="6"/>
      <c r="U50" s="90"/>
      <c r="Z50" s="7"/>
      <c r="AA50" s="90"/>
    </row>
    <row r="51" spans="1:27">
      <c r="A51" s="201"/>
      <c r="G51" s="36"/>
      <c r="J51" s="91"/>
      <c r="K51" s="90"/>
      <c r="P51" s="6"/>
      <c r="Q51" s="90"/>
      <c r="R51" s="90"/>
      <c r="S51" s="90"/>
      <c r="T51" s="6"/>
      <c r="U51" s="90"/>
      <c r="Z51" s="7"/>
      <c r="AA51" s="90"/>
    </row>
    <row r="52" spans="1:27">
      <c r="A52" s="201"/>
      <c r="G52" s="36"/>
      <c r="J52" s="91"/>
      <c r="K52" s="90"/>
      <c r="P52" s="6"/>
      <c r="Q52" s="90"/>
      <c r="R52" s="90"/>
      <c r="S52" s="90"/>
      <c r="T52" s="6"/>
      <c r="U52" s="90"/>
      <c r="Z52" s="7"/>
      <c r="AA52" s="90"/>
    </row>
    <row r="53" spans="1:27">
      <c r="A53" s="201"/>
      <c r="E53" s="203"/>
      <c r="G53" s="36"/>
      <c r="J53" s="91"/>
      <c r="K53" s="90"/>
      <c r="P53" s="6"/>
      <c r="Q53" s="90"/>
      <c r="R53" s="90"/>
      <c r="S53" s="90"/>
      <c r="T53" s="6"/>
      <c r="U53" s="90"/>
      <c r="Z53" s="7"/>
      <c r="AA53" s="90"/>
    </row>
    <row r="54" spans="1:27">
      <c r="A54" s="201"/>
      <c r="G54" s="36"/>
      <c r="J54" s="91"/>
      <c r="K54" s="90"/>
      <c r="P54" s="6"/>
      <c r="Q54" s="90"/>
      <c r="R54" s="90"/>
      <c r="S54" s="90"/>
      <c r="T54" s="6"/>
      <c r="U54" s="90"/>
      <c r="Z54" s="7"/>
      <c r="AA54" s="90"/>
    </row>
    <row r="55" spans="1:27">
      <c r="A55" s="201"/>
      <c r="D55" s="91"/>
      <c r="E55" s="91"/>
      <c r="G55" s="36"/>
    </row>
    <row r="56" spans="1:27">
      <c r="A56" s="201"/>
      <c r="D56" s="91"/>
      <c r="E56" s="91"/>
      <c r="G56" s="36"/>
    </row>
    <row r="57" spans="1:27">
      <c r="A57" s="201"/>
      <c r="D57" s="91"/>
      <c r="E57" s="91"/>
      <c r="G57" s="36"/>
    </row>
    <row r="58" spans="1:27">
      <c r="A58" s="204"/>
      <c r="D58" s="91"/>
      <c r="E58" s="91"/>
      <c r="G58" s="36"/>
    </row>
  </sheetData>
  <sortState xmlns:xlrd2="http://schemas.microsoft.com/office/spreadsheetml/2017/richdata2" ref="A9:Q10">
    <sortCondition descending="1" ref="Q9:Q10"/>
  </sortState>
  <mergeCells count="9">
    <mergeCell ref="A29:G30"/>
    <mergeCell ref="V6:AG7"/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B66"/>
  <sheetViews>
    <sheetView rightToLeft="1" view="pageBreakPreview" zoomScale="40" zoomScaleNormal="40" zoomScaleSheetLayoutView="40" workbookViewId="0">
      <selection activeCell="E22" sqref="E22"/>
    </sheetView>
  </sheetViews>
  <sheetFormatPr defaultColWidth="9.140625" defaultRowHeight="36.75"/>
  <cols>
    <col min="1" max="1" width="97.7109375" style="51" bestFit="1" customWidth="1"/>
    <col min="2" max="2" width="1" style="51" customWidth="1"/>
    <col min="3" max="3" width="41.5703125" style="63" bestFit="1" customWidth="1"/>
    <col min="4" max="4" width="1" style="51" customWidth="1"/>
    <col min="5" max="5" width="32" style="51" bestFit="1" customWidth="1"/>
    <col min="6" max="6" width="0.7109375" style="51" customWidth="1"/>
    <col min="7" max="7" width="42" style="51" bestFit="1" customWidth="1"/>
    <col min="8" max="8" width="1.140625" style="51" customWidth="1"/>
    <col min="9" max="9" width="41.140625" style="63" bestFit="1" customWidth="1"/>
    <col min="10" max="10" width="1.42578125" style="51" customWidth="1"/>
    <col min="11" max="11" width="33.7109375" style="51" bestFit="1" customWidth="1"/>
    <col min="12" max="12" width="0.7109375" style="51" customWidth="1"/>
    <col min="13" max="13" width="32.28515625" style="63" bestFit="1" customWidth="1"/>
    <col min="14" max="14" width="0.85546875" style="51" customWidth="1"/>
    <col min="15" max="15" width="33.42578125" style="51" bestFit="1" customWidth="1"/>
    <col min="16" max="16" width="1" style="51" customWidth="1"/>
    <col min="17" max="17" width="48.85546875" style="63" bestFit="1" customWidth="1"/>
    <col min="18" max="18" width="1" style="51" customWidth="1"/>
    <col min="19" max="19" width="28" style="51" bestFit="1" customWidth="1"/>
    <col min="20" max="20" width="1" style="51" customWidth="1"/>
    <col min="21" max="21" width="41.28515625" style="51" bestFit="1" customWidth="1"/>
    <col min="22" max="22" width="0.85546875" style="51" customWidth="1"/>
    <col min="23" max="23" width="44.42578125" style="51" bestFit="1" customWidth="1"/>
    <col min="24" max="24" width="1" style="51" customWidth="1"/>
    <col min="25" max="25" width="43.85546875" style="63" bestFit="1" customWidth="1"/>
    <col min="26" max="26" width="1.85546875" style="51" customWidth="1"/>
    <col min="27" max="27" width="69.140625" style="51" bestFit="1" customWidth="1"/>
    <col min="28" max="28" width="29.28515625" style="51" bestFit="1" customWidth="1"/>
    <col min="29" max="29" width="34" style="186" bestFit="1" customWidth="1"/>
    <col min="30" max="30" width="31.85546875" style="51" bestFit="1" customWidth="1"/>
    <col min="31" max="31" width="31.85546875" style="51" customWidth="1"/>
    <col min="32" max="32" width="30.28515625" style="51" customWidth="1"/>
    <col min="33" max="33" width="42" style="51" bestFit="1" customWidth="1"/>
    <col min="34" max="36" width="30.28515625" style="51" customWidth="1"/>
    <col min="37" max="37" width="37" style="51" bestFit="1" customWidth="1"/>
    <col min="38" max="38" width="54.140625" style="52" bestFit="1" customWidth="1"/>
    <col min="39" max="48" width="54.140625" style="52" customWidth="1"/>
    <col min="49" max="49" width="42.28515625" style="169" customWidth="1"/>
    <col min="50" max="50" width="31.28515625" style="51" bestFit="1" customWidth="1"/>
    <col min="51" max="51" width="35.7109375" style="51" customWidth="1"/>
    <col min="52" max="52" width="32.5703125" style="51" customWidth="1"/>
    <col min="53" max="53" width="29.42578125" style="51" bestFit="1" customWidth="1"/>
    <col min="54" max="54" width="30.5703125" style="51" bestFit="1" customWidth="1"/>
    <col min="55" max="16384" width="9.140625" style="51"/>
  </cols>
  <sheetData>
    <row r="2" spans="1:54" ht="47.25" customHeight="1">
      <c r="A2" s="372" t="s">
        <v>50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</row>
    <row r="3" spans="1:54" ht="47.25" customHeight="1">
      <c r="A3" s="372" t="s">
        <v>62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</row>
    <row r="4" spans="1:54" ht="47.25" customHeight="1">
      <c r="A4" s="372" t="s">
        <v>176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</row>
    <row r="5" spans="1:54" ht="47.2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54" s="56" customFormat="1" ht="47.25" customHeight="1">
      <c r="A6" s="54" t="s">
        <v>51</v>
      </c>
      <c r="B6" s="54"/>
      <c r="C6" s="55"/>
      <c r="D6" s="54"/>
      <c r="E6" s="54"/>
      <c r="F6" s="54"/>
      <c r="G6" s="54"/>
      <c r="H6" s="54"/>
      <c r="I6" s="55"/>
      <c r="J6" s="54"/>
      <c r="K6" s="54"/>
      <c r="L6" s="54"/>
      <c r="M6" s="55"/>
      <c r="N6" s="54"/>
      <c r="O6" s="54"/>
      <c r="P6" s="54"/>
      <c r="Q6" s="55"/>
      <c r="R6" s="54"/>
      <c r="S6" s="54"/>
      <c r="T6" s="54"/>
      <c r="U6" s="54"/>
      <c r="V6" s="54"/>
      <c r="W6" s="54"/>
      <c r="Y6" s="57"/>
      <c r="AC6" s="254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182"/>
    </row>
    <row r="7" spans="1:54" s="56" customFormat="1" ht="47.25" customHeight="1">
      <c r="A7" s="54" t="s">
        <v>52</v>
      </c>
      <c r="B7" s="54"/>
      <c r="C7" s="55"/>
      <c r="D7" s="54"/>
      <c r="E7" s="132"/>
      <c r="F7" s="54"/>
      <c r="G7" s="54"/>
      <c r="H7" s="54"/>
      <c r="I7" s="55"/>
      <c r="J7" s="54"/>
      <c r="K7" s="54"/>
      <c r="L7" s="54"/>
      <c r="M7" s="55"/>
      <c r="N7" s="54"/>
      <c r="O7" s="54"/>
      <c r="P7" s="54"/>
      <c r="Q7" s="55"/>
      <c r="R7" s="54"/>
      <c r="S7" s="54"/>
      <c r="T7" s="54"/>
      <c r="U7" s="54"/>
      <c r="V7" s="54"/>
      <c r="W7" s="54"/>
      <c r="Y7" s="57"/>
      <c r="AC7" s="254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182"/>
    </row>
    <row r="9" spans="1:54" ht="40.5" customHeight="1">
      <c r="A9" s="373" t="s">
        <v>1</v>
      </c>
      <c r="C9" s="370" t="s">
        <v>147</v>
      </c>
      <c r="D9" s="370" t="s">
        <v>65</v>
      </c>
      <c r="E9" s="370" t="s">
        <v>65</v>
      </c>
      <c r="F9" s="370" t="s">
        <v>65</v>
      </c>
      <c r="G9" s="370" t="s">
        <v>65</v>
      </c>
      <c r="I9" s="370" t="s">
        <v>2</v>
      </c>
      <c r="J9" s="370" t="s">
        <v>2</v>
      </c>
      <c r="K9" s="370" t="s">
        <v>2</v>
      </c>
      <c r="L9" s="370" t="s">
        <v>2</v>
      </c>
      <c r="M9" s="370" t="s">
        <v>2</v>
      </c>
      <c r="N9" s="370" t="s">
        <v>2</v>
      </c>
      <c r="O9" s="370" t="s">
        <v>2</v>
      </c>
      <c r="Q9" s="370" t="s">
        <v>177</v>
      </c>
      <c r="R9" s="370" t="s">
        <v>66</v>
      </c>
      <c r="S9" s="370" t="s">
        <v>66</v>
      </c>
      <c r="T9" s="370" t="s">
        <v>66</v>
      </c>
      <c r="U9" s="370" t="s">
        <v>66</v>
      </c>
      <c r="V9" s="370" t="s">
        <v>66</v>
      </c>
      <c r="W9" s="370" t="s">
        <v>66</v>
      </c>
      <c r="X9" s="370" t="s">
        <v>66</v>
      </c>
      <c r="Y9" s="370" t="s">
        <v>66</v>
      </c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</row>
    <row r="10" spans="1:54" ht="33.75" customHeight="1">
      <c r="A10" s="373" t="s">
        <v>1</v>
      </c>
      <c r="C10" s="374" t="s">
        <v>4</v>
      </c>
      <c r="D10" s="234"/>
      <c r="E10" s="374" t="s">
        <v>5</v>
      </c>
      <c r="F10" s="234"/>
      <c r="G10" s="374" t="s">
        <v>6</v>
      </c>
      <c r="H10" s="234"/>
      <c r="I10" s="371" t="s">
        <v>7</v>
      </c>
      <c r="J10" s="371" t="s">
        <v>7</v>
      </c>
      <c r="K10" s="371" t="s">
        <v>7</v>
      </c>
      <c r="L10" s="234"/>
      <c r="M10" s="371" t="s">
        <v>8</v>
      </c>
      <c r="N10" s="371" t="s">
        <v>8</v>
      </c>
      <c r="O10" s="371" t="s">
        <v>8</v>
      </c>
      <c r="P10" s="234"/>
      <c r="Q10" s="374" t="s">
        <v>4</v>
      </c>
      <c r="R10" s="234"/>
      <c r="S10" s="374" t="s">
        <v>9</v>
      </c>
      <c r="T10" s="234"/>
      <c r="U10" s="374" t="s">
        <v>5</v>
      </c>
      <c r="V10" s="374"/>
      <c r="W10" s="374" t="s">
        <v>6</v>
      </c>
      <c r="X10" s="234"/>
      <c r="Y10" s="377" t="s">
        <v>10</v>
      </c>
      <c r="AB10" s="369"/>
      <c r="AC10" s="369"/>
      <c r="AD10" s="369"/>
      <c r="AE10" s="369"/>
      <c r="AF10" s="369"/>
      <c r="AG10" s="369"/>
      <c r="AH10" s="369"/>
      <c r="AI10" s="369"/>
      <c r="AJ10" s="369"/>
      <c r="AK10" s="369"/>
      <c r="AL10" s="369"/>
      <c r="AM10" s="369"/>
      <c r="AN10" s="369"/>
      <c r="AO10" s="369"/>
      <c r="AP10" s="369"/>
      <c r="AQ10" s="369"/>
      <c r="AR10" s="369"/>
      <c r="AS10" s="369"/>
      <c r="AT10" s="369"/>
      <c r="AU10" s="369"/>
      <c r="AV10" s="369"/>
      <c r="AW10" s="369"/>
      <c r="AX10" s="369"/>
      <c r="AY10" s="369"/>
      <c r="AZ10" s="369"/>
      <c r="BA10" s="369"/>
    </row>
    <row r="11" spans="1:54" ht="60.75" customHeight="1">
      <c r="A11" s="373" t="s">
        <v>1</v>
      </c>
      <c r="C11" s="375" t="s">
        <v>4</v>
      </c>
      <c r="D11" s="234"/>
      <c r="E11" s="376" t="s">
        <v>5</v>
      </c>
      <c r="F11" s="234"/>
      <c r="G11" s="376" t="s">
        <v>6</v>
      </c>
      <c r="H11" s="234"/>
      <c r="I11" s="265" t="s">
        <v>4</v>
      </c>
      <c r="J11" s="234"/>
      <c r="K11" s="265" t="s">
        <v>5</v>
      </c>
      <c r="L11" s="234"/>
      <c r="M11" s="265" t="s">
        <v>4</v>
      </c>
      <c r="N11" s="234"/>
      <c r="O11" s="265" t="s">
        <v>11</v>
      </c>
      <c r="P11" s="234"/>
      <c r="Q11" s="376" t="s">
        <v>4</v>
      </c>
      <c r="R11" s="234"/>
      <c r="S11" s="376" t="s">
        <v>9</v>
      </c>
      <c r="T11" s="234"/>
      <c r="U11" s="376" t="s">
        <v>5</v>
      </c>
      <c r="V11" s="376"/>
      <c r="W11" s="376"/>
      <c r="X11" s="234"/>
      <c r="Y11" s="378" t="s">
        <v>10</v>
      </c>
      <c r="AA11" s="61"/>
      <c r="AB11" s="133"/>
    </row>
    <row r="12" spans="1:54" ht="41.25" customHeight="1">
      <c r="A12" s="133" t="s">
        <v>83</v>
      </c>
      <c r="B12" s="312"/>
      <c r="C12" s="233">
        <v>88000001</v>
      </c>
      <c r="D12" s="233"/>
      <c r="E12" s="233">
        <v>251798109471</v>
      </c>
      <c r="F12" s="233"/>
      <c r="G12" s="233">
        <v>342732539094.68799</v>
      </c>
      <c r="H12" s="233"/>
      <c r="I12" s="233">
        <v>2000000</v>
      </c>
      <c r="J12" s="233"/>
      <c r="K12" s="233">
        <v>7607052775</v>
      </c>
      <c r="L12" s="233"/>
      <c r="M12" s="233">
        <v>0</v>
      </c>
      <c r="N12" s="233"/>
      <c r="O12" s="233">
        <v>0</v>
      </c>
      <c r="P12" s="233"/>
      <c r="Q12" s="233">
        <v>90000001</v>
      </c>
      <c r="R12" s="447"/>
      <c r="S12" s="233">
        <v>4097</v>
      </c>
      <c r="T12" s="233"/>
      <c r="U12" s="233">
        <v>259405162246</v>
      </c>
      <c r="V12" s="233"/>
      <c r="W12" s="233">
        <v>366536060572.62299</v>
      </c>
      <c r="X12" s="233"/>
      <c r="Y12" s="240">
        <f>W12/'جمع درآمدها'!$J$6</f>
        <v>8.5135596067793334E-2</v>
      </c>
      <c r="AA12" s="61"/>
      <c r="AB12" s="33"/>
      <c r="AD12" s="186"/>
      <c r="AE12" s="186"/>
      <c r="AF12" s="61"/>
      <c r="AG12" s="61"/>
      <c r="AH12" s="61"/>
      <c r="AI12" s="186"/>
      <c r="AJ12" s="61"/>
      <c r="AK12" s="61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69"/>
      <c r="AW12" s="186"/>
      <c r="AX12" s="186"/>
      <c r="AY12" s="60"/>
      <c r="AZ12" s="61"/>
      <c r="BA12" s="61"/>
      <c r="BB12" s="61"/>
    </row>
    <row r="13" spans="1:54" ht="41.25" customHeight="1">
      <c r="A13" s="133" t="s">
        <v>61</v>
      </c>
      <c r="B13" s="313"/>
      <c r="C13" s="233">
        <v>48800000</v>
      </c>
      <c r="D13" s="233"/>
      <c r="E13" s="233">
        <v>267578041191</v>
      </c>
      <c r="F13" s="233"/>
      <c r="G13" s="233">
        <v>245458778400</v>
      </c>
      <c r="H13" s="233"/>
      <c r="I13" s="233">
        <v>200000</v>
      </c>
      <c r="J13" s="233"/>
      <c r="K13" s="233">
        <v>1113009691</v>
      </c>
      <c r="L13" s="233"/>
      <c r="M13" s="233">
        <v>0</v>
      </c>
      <c r="N13" s="233"/>
      <c r="O13" s="233">
        <v>0</v>
      </c>
      <c r="P13" s="233"/>
      <c r="Q13" s="233">
        <v>49000000</v>
      </c>
      <c r="R13" s="447"/>
      <c r="S13" s="233">
        <v>5760</v>
      </c>
      <c r="T13" s="233"/>
      <c r="U13" s="233">
        <v>268691050882</v>
      </c>
      <c r="V13" s="233"/>
      <c r="W13" s="233">
        <v>280560672000</v>
      </c>
      <c r="X13" s="233"/>
      <c r="Y13" s="240">
        <f>W13/'جمع درآمدها'!$J$6</f>
        <v>6.5166030339784548E-2</v>
      </c>
      <c r="AA13" s="61"/>
      <c r="AB13" s="33"/>
      <c r="AD13" s="186"/>
      <c r="AE13" s="186"/>
      <c r="AF13" s="61"/>
      <c r="AG13" s="61"/>
      <c r="AH13" s="61"/>
      <c r="AI13" s="186"/>
      <c r="AJ13" s="61"/>
      <c r="AK13" s="61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69"/>
      <c r="AW13" s="186"/>
      <c r="AX13" s="186"/>
      <c r="AY13" s="60"/>
      <c r="AZ13" s="61"/>
      <c r="BA13" s="61"/>
      <c r="BB13" s="61"/>
    </row>
    <row r="14" spans="1:54" ht="41.25" customHeight="1">
      <c r="A14" s="133" t="s">
        <v>70</v>
      </c>
      <c r="B14" s="313"/>
      <c r="C14" s="233">
        <v>52000001</v>
      </c>
      <c r="D14" s="233"/>
      <c r="E14" s="233">
        <v>81450183061</v>
      </c>
      <c r="F14" s="233"/>
      <c r="G14" s="233">
        <v>81774530772.587097</v>
      </c>
      <c r="H14" s="233"/>
      <c r="I14" s="233">
        <v>0</v>
      </c>
      <c r="J14" s="233"/>
      <c r="K14" s="233">
        <v>0</v>
      </c>
      <c r="L14" s="233"/>
      <c r="M14" s="233">
        <v>-6000000</v>
      </c>
      <c r="N14" s="233"/>
      <c r="O14" s="233">
        <v>9916559038</v>
      </c>
      <c r="P14" s="233"/>
      <c r="Q14" s="233">
        <v>46000001</v>
      </c>
      <c r="R14" s="447"/>
      <c r="S14" s="233">
        <v>1796</v>
      </c>
      <c r="T14" s="233"/>
      <c r="U14" s="233">
        <v>72052085198</v>
      </c>
      <c r="V14" s="233"/>
      <c r="W14" s="233">
        <v>82124436585.313797</v>
      </c>
      <c r="X14" s="233"/>
      <c r="Y14" s="240">
        <f>W14/'جمع درآمدها'!$J$6</f>
        <v>1.9075102322809772E-2</v>
      </c>
      <c r="AA14" s="61"/>
      <c r="AB14" s="33"/>
      <c r="AD14" s="186"/>
      <c r="AE14" s="186"/>
      <c r="AF14" s="61"/>
      <c r="AG14" s="61"/>
      <c r="AH14" s="61"/>
      <c r="AI14" s="186"/>
      <c r="AJ14" s="61"/>
      <c r="AK14" s="61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69"/>
      <c r="AW14" s="186"/>
      <c r="AX14" s="186"/>
      <c r="AY14" s="60"/>
      <c r="AZ14" s="61"/>
      <c r="BA14" s="61"/>
      <c r="BB14" s="61"/>
    </row>
    <row r="15" spans="1:54" ht="41.25" customHeight="1">
      <c r="A15" s="133" t="s">
        <v>84</v>
      </c>
      <c r="B15" s="313"/>
      <c r="C15" s="233">
        <v>104200000</v>
      </c>
      <c r="D15" s="233"/>
      <c r="E15" s="233">
        <v>345616965227</v>
      </c>
      <c r="F15" s="233"/>
      <c r="G15" s="233">
        <v>290852668080</v>
      </c>
      <c r="H15" s="233"/>
      <c r="I15" s="233">
        <v>0</v>
      </c>
      <c r="J15" s="233"/>
      <c r="K15" s="233">
        <v>0</v>
      </c>
      <c r="L15" s="233"/>
      <c r="M15" s="233">
        <v>-3200000</v>
      </c>
      <c r="N15" s="233"/>
      <c r="O15" s="233">
        <v>9169912527</v>
      </c>
      <c r="P15" s="233"/>
      <c r="Q15" s="233">
        <v>101000000</v>
      </c>
      <c r="R15" s="447"/>
      <c r="S15" s="233">
        <v>3275</v>
      </c>
      <c r="T15" s="233"/>
      <c r="U15" s="233">
        <v>335003008519</v>
      </c>
      <c r="V15" s="233"/>
      <c r="W15" s="233">
        <v>328806888750</v>
      </c>
      <c r="X15" s="233"/>
      <c r="Y15" s="240">
        <f>W15/'جمع درآمدها'!$J$6</f>
        <v>7.6372214022258481E-2</v>
      </c>
      <c r="AA15" s="61"/>
      <c r="AB15" s="33"/>
      <c r="AD15" s="186"/>
      <c r="AE15" s="186"/>
      <c r="AF15" s="61"/>
      <c r="AG15" s="61"/>
      <c r="AH15" s="61"/>
      <c r="AI15" s="186"/>
      <c r="AJ15" s="61"/>
      <c r="AK15" s="61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69"/>
      <c r="AW15" s="186"/>
      <c r="AX15" s="186"/>
      <c r="AY15" s="60"/>
      <c r="AZ15" s="61"/>
      <c r="BA15" s="61"/>
      <c r="BB15" s="61"/>
    </row>
    <row r="16" spans="1:54" ht="41.25" customHeight="1">
      <c r="A16" s="133" t="s">
        <v>95</v>
      </c>
      <c r="B16" s="313"/>
      <c r="C16" s="233">
        <v>18000000</v>
      </c>
      <c r="D16" s="233"/>
      <c r="E16" s="233">
        <v>127579749124</v>
      </c>
      <c r="F16" s="233"/>
      <c r="G16" s="233">
        <v>123103152000</v>
      </c>
      <c r="H16" s="233"/>
      <c r="I16" s="233">
        <v>0</v>
      </c>
      <c r="J16" s="233"/>
      <c r="K16" s="233">
        <v>0</v>
      </c>
      <c r="L16" s="233"/>
      <c r="M16" s="233">
        <v>-1800000</v>
      </c>
      <c r="N16" s="233"/>
      <c r="O16" s="233">
        <v>13530227070</v>
      </c>
      <c r="P16" s="233"/>
      <c r="Q16" s="233">
        <v>16200000</v>
      </c>
      <c r="R16" s="447"/>
      <c r="S16" s="233">
        <v>6790</v>
      </c>
      <c r="T16" s="233"/>
      <c r="U16" s="233">
        <v>114821774215</v>
      </c>
      <c r="V16" s="233"/>
      <c r="W16" s="233">
        <v>109343511900</v>
      </c>
      <c r="X16" s="233"/>
      <c r="Y16" s="240">
        <f>W16/'جمع درآمدها'!$J$6</f>
        <v>2.5397296645817816E-2</v>
      </c>
      <c r="AA16" s="61"/>
      <c r="AB16" s="33"/>
      <c r="AD16" s="186"/>
      <c r="AE16" s="186"/>
      <c r="AF16" s="61"/>
      <c r="AG16" s="61"/>
      <c r="AH16" s="61"/>
      <c r="AI16" s="186"/>
      <c r="AJ16" s="61"/>
      <c r="AK16" s="61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69"/>
      <c r="AW16" s="186"/>
      <c r="AX16" s="186"/>
      <c r="AY16" s="60"/>
      <c r="AZ16" s="61"/>
      <c r="BA16" s="61"/>
      <c r="BB16" s="61"/>
    </row>
    <row r="17" spans="1:54" ht="41.25" customHeight="1">
      <c r="A17" s="133" t="s">
        <v>59</v>
      </c>
      <c r="B17" s="313"/>
      <c r="C17" s="233">
        <v>8000000</v>
      </c>
      <c r="D17" s="233"/>
      <c r="E17" s="233">
        <v>249640275850</v>
      </c>
      <c r="F17" s="233"/>
      <c r="G17" s="233">
        <v>493366896000</v>
      </c>
      <c r="H17" s="233"/>
      <c r="I17" s="233">
        <v>300000</v>
      </c>
      <c r="J17" s="233"/>
      <c r="K17" s="233">
        <v>21115344446</v>
      </c>
      <c r="L17" s="233"/>
      <c r="M17" s="233">
        <v>-200000</v>
      </c>
      <c r="N17" s="233"/>
      <c r="O17" s="233">
        <v>14370980883</v>
      </c>
      <c r="P17" s="233"/>
      <c r="Q17" s="233">
        <v>8100000</v>
      </c>
      <c r="R17" s="447"/>
      <c r="S17" s="233">
        <v>76910</v>
      </c>
      <c r="T17" s="233"/>
      <c r="U17" s="233">
        <v>264231388482</v>
      </c>
      <c r="V17" s="233"/>
      <c r="W17" s="233">
        <v>619264322550</v>
      </c>
      <c r="X17" s="233"/>
      <c r="Y17" s="240">
        <f>W17/'جمع درآمدها'!$J$6</f>
        <v>0.14383697238805951</v>
      </c>
      <c r="AA17" s="61"/>
      <c r="AB17" s="33"/>
      <c r="AD17" s="186"/>
      <c r="AE17" s="186"/>
      <c r="AF17" s="61"/>
      <c r="AG17" s="61"/>
      <c r="AH17" s="61"/>
      <c r="AI17" s="186"/>
      <c r="AJ17" s="61"/>
      <c r="AK17" s="61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69"/>
      <c r="AW17" s="186"/>
      <c r="AX17" s="186"/>
      <c r="AY17" s="60"/>
      <c r="AZ17" s="61"/>
      <c r="BA17" s="61"/>
      <c r="BB17" s="61"/>
    </row>
    <row r="18" spans="1:54" ht="41.25" customHeight="1">
      <c r="A18" s="133" t="s">
        <v>72</v>
      </c>
      <c r="B18" s="313"/>
      <c r="C18" s="233">
        <v>7200000</v>
      </c>
      <c r="D18" s="233"/>
      <c r="E18" s="233">
        <v>181402196733</v>
      </c>
      <c r="F18" s="233"/>
      <c r="G18" s="233">
        <v>283996108800</v>
      </c>
      <c r="H18" s="233"/>
      <c r="I18" s="233">
        <v>100000</v>
      </c>
      <c r="J18" s="233"/>
      <c r="K18" s="233">
        <v>4163860464</v>
      </c>
      <c r="L18" s="233"/>
      <c r="M18" s="233">
        <v>0</v>
      </c>
      <c r="N18" s="233"/>
      <c r="O18" s="233">
        <v>0</v>
      </c>
      <c r="P18" s="233"/>
      <c r="Q18" s="233">
        <v>7300000</v>
      </c>
      <c r="R18" s="447"/>
      <c r="S18" s="233">
        <v>49170</v>
      </c>
      <c r="T18" s="233"/>
      <c r="U18" s="233">
        <v>185566057197</v>
      </c>
      <c r="V18" s="233"/>
      <c r="W18" s="233">
        <v>356805301050</v>
      </c>
      <c r="X18" s="233"/>
      <c r="Y18" s="240">
        <f>W18/'جمع درآمدها'!$J$6</f>
        <v>8.2875425510886502E-2</v>
      </c>
      <c r="AA18" s="61"/>
      <c r="AB18" s="33"/>
      <c r="AD18" s="186"/>
      <c r="AE18" s="186"/>
      <c r="AF18" s="61"/>
      <c r="AG18" s="61"/>
      <c r="AH18" s="61"/>
      <c r="AI18" s="186"/>
      <c r="AJ18" s="61"/>
      <c r="AK18" s="61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69"/>
      <c r="AW18" s="186"/>
      <c r="AX18" s="186"/>
      <c r="AY18" s="60"/>
      <c r="AZ18" s="61"/>
      <c r="BA18" s="61"/>
      <c r="BB18" s="61"/>
    </row>
    <row r="19" spans="1:54" ht="41.25" customHeight="1">
      <c r="A19" s="133" t="s">
        <v>99</v>
      </c>
      <c r="B19" s="313"/>
      <c r="C19" s="233">
        <v>14300000</v>
      </c>
      <c r="D19" s="233"/>
      <c r="E19" s="233">
        <v>466605381741</v>
      </c>
      <c r="F19" s="233"/>
      <c r="G19" s="233">
        <v>341442258300</v>
      </c>
      <c r="H19" s="233"/>
      <c r="I19" s="233">
        <v>200000</v>
      </c>
      <c r="J19" s="233"/>
      <c r="K19" s="233">
        <v>5247766199</v>
      </c>
      <c r="L19" s="233"/>
      <c r="M19" s="233">
        <v>0</v>
      </c>
      <c r="N19" s="233"/>
      <c r="O19" s="233">
        <v>0</v>
      </c>
      <c r="P19" s="233"/>
      <c r="Q19" s="233">
        <v>14500000</v>
      </c>
      <c r="R19" s="447"/>
      <c r="S19" s="233">
        <v>31290</v>
      </c>
      <c r="T19" s="233"/>
      <c r="U19" s="233">
        <v>471853147940</v>
      </c>
      <c r="V19" s="233"/>
      <c r="W19" s="233">
        <v>451005455250</v>
      </c>
      <c r="X19" s="233"/>
      <c r="Y19" s="240">
        <f>W19/'جمع درآمدها'!$J$6</f>
        <v>0.10475536350379799</v>
      </c>
      <c r="AA19" s="61"/>
      <c r="AB19" s="33"/>
      <c r="AD19" s="186"/>
      <c r="AE19" s="186"/>
      <c r="AF19" s="61"/>
      <c r="AG19" s="61"/>
      <c r="AH19" s="61"/>
      <c r="AI19" s="186"/>
      <c r="AJ19" s="61"/>
      <c r="AK19" s="61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69"/>
      <c r="AW19" s="186"/>
      <c r="AX19" s="186"/>
      <c r="AY19" s="60"/>
      <c r="AZ19" s="61"/>
      <c r="BA19" s="61"/>
      <c r="BB19" s="61"/>
    </row>
    <row r="20" spans="1:54" ht="41.25" customHeight="1">
      <c r="A20" s="133" t="s">
        <v>60</v>
      </c>
      <c r="B20" s="313"/>
      <c r="C20" s="233">
        <v>39500000</v>
      </c>
      <c r="D20" s="233"/>
      <c r="E20" s="233">
        <v>353167669451</v>
      </c>
      <c r="F20" s="233"/>
      <c r="G20" s="233">
        <v>315297749250</v>
      </c>
      <c r="H20" s="233"/>
      <c r="I20" s="233">
        <v>0</v>
      </c>
      <c r="J20" s="233"/>
      <c r="K20" s="233">
        <v>0</v>
      </c>
      <c r="L20" s="233"/>
      <c r="M20" s="233">
        <v>-500000</v>
      </c>
      <c r="N20" s="233"/>
      <c r="O20" s="233">
        <v>4160099278</v>
      </c>
      <c r="P20" s="233"/>
      <c r="Q20" s="233">
        <v>39000000</v>
      </c>
      <c r="R20" s="447"/>
      <c r="S20" s="233">
        <v>8380</v>
      </c>
      <c r="T20" s="233"/>
      <c r="U20" s="233">
        <v>348697192622</v>
      </c>
      <c r="V20" s="233"/>
      <c r="W20" s="233">
        <v>324875421000</v>
      </c>
      <c r="X20" s="233"/>
      <c r="Y20" s="240">
        <f>W20/'جمع درآمدها'!$J$6</f>
        <v>7.5459049162586403E-2</v>
      </c>
      <c r="AA20" s="61"/>
      <c r="AB20" s="33"/>
      <c r="AD20" s="186"/>
      <c r="AE20" s="186"/>
      <c r="AF20" s="61"/>
      <c r="AG20" s="61"/>
      <c r="AH20" s="61"/>
      <c r="AI20" s="186"/>
      <c r="AJ20" s="61"/>
      <c r="AK20" s="61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69"/>
      <c r="AW20" s="186"/>
      <c r="AX20" s="186"/>
      <c r="AY20" s="60"/>
      <c r="AZ20" s="61"/>
      <c r="BA20" s="61"/>
      <c r="BB20" s="61"/>
    </row>
    <row r="21" spans="1:54" ht="41.25" customHeight="1">
      <c r="A21" s="133" t="s">
        <v>96</v>
      </c>
      <c r="B21" s="313"/>
      <c r="C21" s="233">
        <v>56000000</v>
      </c>
      <c r="D21" s="233"/>
      <c r="E21" s="233">
        <v>90518661556</v>
      </c>
      <c r="F21" s="233"/>
      <c r="G21" s="233">
        <v>90235882800</v>
      </c>
      <c r="H21" s="233"/>
      <c r="I21" s="233">
        <v>0</v>
      </c>
      <c r="J21" s="233"/>
      <c r="K21" s="233">
        <v>0</v>
      </c>
      <c r="L21" s="233"/>
      <c r="M21" s="233">
        <v>0</v>
      </c>
      <c r="N21" s="233"/>
      <c r="O21" s="233">
        <v>0</v>
      </c>
      <c r="P21" s="233"/>
      <c r="Q21" s="233">
        <v>56000000</v>
      </c>
      <c r="R21" s="447"/>
      <c r="S21" s="233">
        <v>1806</v>
      </c>
      <c r="T21" s="233"/>
      <c r="U21" s="233">
        <v>90518661556</v>
      </c>
      <c r="V21" s="233"/>
      <c r="W21" s="233">
        <v>100534240800</v>
      </c>
      <c r="X21" s="233"/>
      <c r="Y21" s="240">
        <f>W21/'جمع درآمدها'!$J$6</f>
        <v>2.3351160871756128E-2</v>
      </c>
      <c r="AA21" s="61"/>
      <c r="AB21" s="33"/>
      <c r="AD21" s="186"/>
      <c r="AE21" s="186"/>
      <c r="AF21" s="61"/>
      <c r="AG21" s="61"/>
      <c r="AH21" s="61"/>
      <c r="AI21" s="186"/>
      <c r="AJ21" s="61"/>
      <c r="AK21" s="61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69"/>
      <c r="AW21" s="186"/>
      <c r="AX21" s="186"/>
      <c r="AY21" s="60"/>
      <c r="AZ21" s="61"/>
      <c r="BA21" s="61"/>
      <c r="BB21" s="61"/>
    </row>
    <row r="22" spans="1:54" ht="41.25" customHeight="1">
      <c r="A22" s="133" t="s">
        <v>81</v>
      </c>
      <c r="B22" s="313"/>
      <c r="C22" s="233">
        <v>22000000</v>
      </c>
      <c r="D22" s="233"/>
      <c r="E22" s="233">
        <v>150637681773</v>
      </c>
      <c r="F22" s="234"/>
      <c r="G22" s="233">
        <v>128808999000</v>
      </c>
      <c r="H22" s="448"/>
      <c r="I22" s="233">
        <v>6000000</v>
      </c>
      <c r="J22" s="234"/>
      <c r="K22" s="233">
        <v>36985526063</v>
      </c>
      <c r="L22" s="234"/>
      <c r="M22" s="233">
        <v>0</v>
      </c>
      <c r="N22" s="234"/>
      <c r="O22" s="233">
        <v>0</v>
      </c>
      <c r="P22" s="449"/>
      <c r="Q22" s="233">
        <v>28000000</v>
      </c>
      <c r="R22" s="234"/>
      <c r="S22" s="233">
        <v>7420</v>
      </c>
      <c r="T22" s="448"/>
      <c r="U22" s="233">
        <v>187623207836</v>
      </c>
      <c r="V22" s="234"/>
      <c r="W22" s="233">
        <v>206523828000</v>
      </c>
      <c r="X22" s="234"/>
      <c r="Y22" s="240">
        <f>W22/'جمع درآمدها'!$J$6</f>
        <v>4.7969439000119178E-2</v>
      </c>
      <c r="AA22" s="61"/>
      <c r="AB22" s="33"/>
      <c r="AD22" s="186"/>
      <c r="AE22" s="186"/>
      <c r="AF22" s="61"/>
      <c r="AG22" s="61"/>
      <c r="AH22" s="61"/>
      <c r="AI22" s="186"/>
      <c r="AJ22" s="61"/>
      <c r="AK22" s="61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69"/>
      <c r="AW22" s="186"/>
      <c r="AX22" s="186"/>
      <c r="AY22" s="60"/>
      <c r="AZ22" s="61"/>
      <c r="BA22" s="61"/>
      <c r="BB22" s="61"/>
    </row>
    <row r="23" spans="1:54" ht="41.25" customHeight="1">
      <c r="A23" s="133" t="s">
        <v>183</v>
      </c>
      <c r="B23" s="313"/>
      <c r="C23" s="233"/>
      <c r="D23" s="233"/>
      <c r="E23" s="233">
        <v>0</v>
      </c>
      <c r="F23" s="234"/>
      <c r="G23" s="233">
        <v>0</v>
      </c>
      <c r="H23" s="448"/>
      <c r="I23" s="233">
        <v>6000000</v>
      </c>
      <c r="J23" s="234"/>
      <c r="K23" s="233">
        <v>10322602746</v>
      </c>
      <c r="L23" s="234"/>
      <c r="M23" s="233">
        <v>0</v>
      </c>
      <c r="N23" s="234"/>
      <c r="O23" s="233">
        <v>0</v>
      </c>
      <c r="P23" s="449"/>
      <c r="Q23" s="233">
        <v>6000000</v>
      </c>
      <c r="R23" s="234"/>
      <c r="S23" s="233">
        <v>1907</v>
      </c>
      <c r="T23" s="448"/>
      <c r="U23" s="233">
        <v>10322602746</v>
      </c>
      <c r="V23" s="234"/>
      <c r="W23" s="233">
        <v>11373920100</v>
      </c>
      <c r="X23" s="234"/>
      <c r="Y23" s="240">
        <f>W23/'جمع درآمدها'!$J$6</f>
        <v>2.6418286534432211E-3</v>
      </c>
      <c r="AA23" s="61"/>
      <c r="AB23" s="33"/>
      <c r="AD23" s="186"/>
      <c r="AE23" s="186"/>
      <c r="AF23" s="61"/>
      <c r="AG23" s="61"/>
      <c r="AH23" s="61"/>
      <c r="AI23" s="186"/>
      <c r="AJ23" s="61"/>
      <c r="AK23" s="61"/>
      <c r="AL23" s="187"/>
      <c r="AO23" s="188"/>
      <c r="AP23" s="187"/>
      <c r="AQ23" s="187"/>
      <c r="AR23" s="187"/>
      <c r="AS23" s="187"/>
      <c r="AT23" s="187"/>
      <c r="AU23" s="187"/>
      <c r="AV23" s="169"/>
      <c r="AW23" s="51"/>
      <c r="AX23" s="186"/>
      <c r="AY23" s="60"/>
      <c r="AZ23" s="61"/>
      <c r="BA23" s="61"/>
    </row>
    <row r="24" spans="1:54" ht="41.25" customHeight="1">
      <c r="A24" s="133" t="s">
        <v>115</v>
      </c>
      <c r="B24" s="313"/>
      <c r="C24" s="233">
        <v>15000000</v>
      </c>
      <c r="D24" s="233"/>
      <c r="E24" s="233">
        <v>94092373554</v>
      </c>
      <c r="F24" s="234"/>
      <c r="G24" s="233">
        <v>79623405000</v>
      </c>
      <c r="H24" s="448">
        <v>0</v>
      </c>
      <c r="I24" s="233">
        <v>0</v>
      </c>
      <c r="J24" s="234"/>
      <c r="K24" s="233">
        <v>0</v>
      </c>
      <c r="L24" s="234"/>
      <c r="M24" s="233">
        <v>-1000000</v>
      </c>
      <c r="N24" s="234"/>
      <c r="O24" s="233">
        <v>5666085031</v>
      </c>
      <c r="P24" s="449"/>
      <c r="Q24" s="233">
        <v>14000000</v>
      </c>
      <c r="R24" s="234"/>
      <c r="S24" s="233">
        <v>5990</v>
      </c>
      <c r="T24" s="448"/>
      <c r="U24" s="233">
        <v>87819548650</v>
      </c>
      <c r="V24" s="234"/>
      <c r="W24" s="233">
        <v>83361033000</v>
      </c>
      <c r="X24" s="234">
        <v>64951227000</v>
      </c>
      <c r="Y24" s="240">
        <f>W24/'جمع درآمدها'!$J$6</f>
        <v>1.9362327467029237E-2</v>
      </c>
      <c r="AA24" s="61"/>
      <c r="AB24" s="186"/>
      <c r="AC24" s="255"/>
      <c r="AD24" s="186"/>
      <c r="AE24" s="186"/>
      <c r="AF24" s="61"/>
      <c r="AG24" s="61"/>
      <c r="AH24" s="61"/>
      <c r="AI24" s="61"/>
      <c r="AJ24" s="61"/>
      <c r="AK24" s="61"/>
      <c r="AO24" s="188"/>
      <c r="AP24" s="187"/>
      <c r="AQ24" s="187"/>
      <c r="AR24" s="187"/>
      <c r="AS24" s="187"/>
      <c r="AT24" s="187"/>
      <c r="AU24" s="187"/>
      <c r="AV24" s="169"/>
      <c r="AW24" s="51"/>
      <c r="AX24" s="186"/>
      <c r="AY24" s="60"/>
      <c r="AZ24" s="61"/>
      <c r="BA24" s="61"/>
    </row>
    <row r="25" spans="1:54" ht="41.25" customHeight="1">
      <c r="A25" s="133" t="s">
        <v>120</v>
      </c>
      <c r="B25" s="313"/>
      <c r="C25" s="233">
        <v>4000000</v>
      </c>
      <c r="D25" s="233"/>
      <c r="E25" s="233">
        <v>72591312548</v>
      </c>
      <c r="F25" s="234"/>
      <c r="G25" s="233">
        <v>53638938000</v>
      </c>
      <c r="H25" s="448">
        <v>0</v>
      </c>
      <c r="I25" s="233">
        <v>1000000</v>
      </c>
      <c r="J25" s="234"/>
      <c r="K25" s="233">
        <v>15241675513</v>
      </c>
      <c r="L25" s="234"/>
      <c r="M25" s="233">
        <v>0</v>
      </c>
      <c r="N25" s="234"/>
      <c r="O25" s="233">
        <v>0</v>
      </c>
      <c r="P25" s="449"/>
      <c r="Q25" s="233">
        <v>5000000</v>
      </c>
      <c r="R25" s="234"/>
      <c r="S25" s="233">
        <v>16250</v>
      </c>
      <c r="T25" s="448"/>
      <c r="U25" s="233">
        <v>87832988061</v>
      </c>
      <c r="V25" s="234"/>
      <c r="W25" s="233">
        <v>80766562500</v>
      </c>
      <c r="X25" s="234"/>
      <c r="Y25" s="240">
        <f>W25/'جمع درآمدها'!$J$6</f>
        <v>1.8759707926259545E-2</v>
      </c>
      <c r="AA25" s="61"/>
      <c r="AD25" s="186"/>
      <c r="AE25" s="186"/>
      <c r="AF25" s="61"/>
      <c r="AG25" s="61"/>
      <c r="AH25" s="61"/>
      <c r="AI25" s="61"/>
      <c r="AJ25" s="61"/>
      <c r="AK25" s="61"/>
      <c r="AO25" s="188"/>
      <c r="AP25" s="187"/>
      <c r="AQ25" s="187"/>
      <c r="AR25" s="187"/>
      <c r="AS25" s="187"/>
      <c r="AT25" s="187"/>
      <c r="AU25" s="187"/>
      <c r="AV25" s="169"/>
      <c r="AW25" s="51"/>
      <c r="AX25" s="186"/>
      <c r="AY25" s="60"/>
      <c r="AZ25" s="61"/>
      <c r="BA25" s="61"/>
    </row>
    <row r="26" spans="1:54" ht="41.25" customHeight="1">
      <c r="A26" s="133" t="s">
        <v>127</v>
      </c>
      <c r="B26" s="313"/>
      <c r="C26" s="233">
        <v>5000000</v>
      </c>
      <c r="D26" s="233"/>
      <c r="E26" s="233">
        <v>53568886198</v>
      </c>
      <c r="F26" s="234"/>
      <c r="G26" s="233">
        <v>50696550000</v>
      </c>
      <c r="H26" s="448"/>
      <c r="I26" s="233">
        <v>0</v>
      </c>
      <c r="J26" s="234"/>
      <c r="K26" s="233">
        <v>0</v>
      </c>
      <c r="L26" s="234"/>
      <c r="M26" s="233">
        <v>-5000000</v>
      </c>
      <c r="N26" s="234"/>
      <c r="O26" s="233">
        <v>61030496176</v>
      </c>
      <c r="P26" s="449"/>
      <c r="Q26" s="233">
        <v>0</v>
      </c>
      <c r="R26" s="234"/>
      <c r="S26" s="233">
        <v>0</v>
      </c>
      <c r="T26" s="448"/>
      <c r="U26" s="233">
        <v>0</v>
      </c>
      <c r="V26" s="234"/>
      <c r="W26" s="233">
        <v>0</v>
      </c>
      <c r="X26" s="234"/>
      <c r="Y26" s="240">
        <f>W26/'جمع درآمدها'!$J$6</f>
        <v>0</v>
      </c>
      <c r="AA26" s="61"/>
      <c r="AD26" s="186"/>
      <c r="AE26" s="186"/>
      <c r="AF26" s="61"/>
      <c r="AG26" s="61"/>
      <c r="AH26" s="61"/>
      <c r="AI26" s="61"/>
      <c r="AJ26" s="61"/>
      <c r="AK26" s="61"/>
      <c r="AO26" s="188"/>
      <c r="AP26" s="187"/>
      <c r="AQ26" s="187"/>
      <c r="AR26" s="187"/>
      <c r="AS26" s="187"/>
      <c r="AT26" s="187"/>
      <c r="AU26" s="187"/>
      <c r="AV26" s="169"/>
      <c r="AW26" s="51"/>
      <c r="AX26" s="186"/>
      <c r="AY26" s="60"/>
      <c r="AZ26" s="61"/>
      <c r="BA26" s="61"/>
    </row>
    <row r="27" spans="1:54" ht="41.25" customHeight="1">
      <c r="A27" s="133" t="s">
        <v>148</v>
      </c>
      <c r="B27" s="313"/>
      <c r="C27" s="233">
        <v>800000</v>
      </c>
      <c r="D27" s="233"/>
      <c r="E27" s="233">
        <v>25408815457</v>
      </c>
      <c r="F27" s="234"/>
      <c r="G27" s="233">
        <v>24883059600</v>
      </c>
      <c r="H27" s="448">
        <v>0</v>
      </c>
      <c r="I27" s="233">
        <v>0</v>
      </c>
      <c r="J27" s="234"/>
      <c r="K27" s="233">
        <v>0</v>
      </c>
      <c r="L27" s="234"/>
      <c r="M27" s="233">
        <v>-800000</v>
      </c>
      <c r="N27" s="234"/>
      <c r="O27" s="233">
        <v>28293553036</v>
      </c>
      <c r="P27" s="449"/>
      <c r="Q27" s="233">
        <v>0</v>
      </c>
      <c r="R27" s="234"/>
      <c r="S27" s="233">
        <v>0</v>
      </c>
      <c r="T27" s="448"/>
      <c r="U27" s="233">
        <v>0</v>
      </c>
      <c r="V27" s="234"/>
      <c r="W27" s="233">
        <v>0</v>
      </c>
      <c r="X27" s="234"/>
      <c r="Y27" s="240">
        <f>W27/'جمع درآمدها'!$J$6</f>
        <v>0</v>
      </c>
      <c r="AA27" s="61"/>
      <c r="AD27" s="186"/>
      <c r="AE27" s="186"/>
      <c r="AF27" s="61"/>
      <c r="AG27" s="61"/>
      <c r="AH27" s="61"/>
      <c r="AI27" s="61"/>
      <c r="AJ27" s="61"/>
      <c r="AK27" s="61"/>
      <c r="AO27" s="188"/>
      <c r="AP27" s="187"/>
      <c r="AQ27" s="187"/>
      <c r="AR27" s="187"/>
      <c r="AS27" s="187"/>
      <c r="AT27" s="187"/>
      <c r="AU27" s="187"/>
      <c r="AV27" s="169"/>
      <c r="AW27" s="51"/>
      <c r="AX27" s="186"/>
      <c r="AY27" s="60"/>
      <c r="AZ27" s="61"/>
      <c r="BA27" s="61"/>
    </row>
    <row r="28" spans="1:54" ht="41.25" customHeight="1">
      <c r="A28" s="133" t="s">
        <v>149</v>
      </c>
      <c r="B28" s="313"/>
      <c r="C28" s="233">
        <v>200000</v>
      </c>
      <c r="D28" s="233"/>
      <c r="E28" s="233">
        <v>2635059722</v>
      </c>
      <c r="F28" s="234"/>
      <c r="G28" s="233">
        <v>2580553800</v>
      </c>
      <c r="H28" s="448">
        <v>0</v>
      </c>
      <c r="I28" s="233">
        <v>391908</v>
      </c>
      <c r="J28" s="234"/>
      <c r="K28" s="233">
        <v>5081133304</v>
      </c>
      <c r="L28" s="234"/>
      <c r="M28" s="233">
        <v>-591908</v>
      </c>
      <c r="N28" s="234"/>
      <c r="O28" s="233">
        <v>8490412137</v>
      </c>
      <c r="P28" s="449"/>
      <c r="Q28" s="233">
        <v>0</v>
      </c>
      <c r="R28" s="234"/>
      <c r="S28" s="233">
        <v>0</v>
      </c>
      <c r="T28" s="448"/>
      <c r="U28" s="233">
        <v>0</v>
      </c>
      <c r="V28" s="234"/>
      <c r="W28" s="233">
        <v>0</v>
      </c>
      <c r="X28" s="234"/>
      <c r="Y28" s="240">
        <f>W28/'جمع درآمدها'!$J$6</f>
        <v>0</v>
      </c>
      <c r="AA28" s="61"/>
      <c r="AD28" s="186"/>
      <c r="AE28" s="186"/>
      <c r="AF28" s="61"/>
      <c r="AG28" s="61"/>
      <c r="AH28" s="61"/>
      <c r="AI28" s="61"/>
      <c r="AJ28" s="61"/>
      <c r="AK28" s="61"/>
      <c r="AO28" s="188"/>
      <c r="AP28" s="187"/>
      <c r="AQ28" s="187"/>
      <c r="AR28" s="187"/>
      <c r="AS28" s="187"/>
      <c r="AT28" s="187"/>
      <c r="AU28" s="187"/>
      <c r="AV28" s="169"/>
      <c r="AW28" s="51"/>
      <c r="AX28" s="186"/>
      <c r="AY28" s="60"/>
      <c r="AZ28" s="61"/>
      <c r="BA28" s="61"/>
    </row>
    <row r="29" spans="1:54" ht="41.25" customHeight="1">
      <c r="A29" s="133" t="s">
        <v>182</v>
      </c>
      <c r="B29" s="313"/>
      <c r="C29" s="233"/>
      <c r="D29" s="233"/>
      <c r="E29" s="233">
        <v>0</v>
      </c>
      <c r="F29" s="234"/>
      <c r="G29" s="233">
        <v>0</v>
      </c>
      <c r="H29" s="448">
        <v>0</v>
      </c>
      <c r="I29" s="233">
        <v>1000000</v>
      </c>
      <c r="J29" s="234"/>
      <c r="K29" s="233">
        <v>25483626830</v>
      </c>
      <c r="L29" s="234"/>
      <c r="M29" s="233">
        <v>0</v>
      </c>
      <c r="N29" s="234"/>
      <c r="O29" s="233">
        <v>0</v>
      </c>
      <c r="P29" s="449"/>
      <c r="Q29" s="233">
        <v>1000000</v>
      </c>
      <c r="R29" s="234"/>
      <c r="S29" s="233">
        <v>26100</v>
      </c>
      <c r="T29" s="448"/>
      <c r="U29" s="233">
        <v>25483626830</v>
      </c>
      <c r="V29" s="234"/>
      <c r="W29" s="233">
        <v>25944705000</v>
      </c>
      <c r="X29" s="234"/>
      <c r="Y29" s="240">
        <f>W29/'جمع درآمدها'!$J$6</f>
        <v>6.0261954076969125E-3</v>
      </c>
      <c r="AA29" s="61"/>
      <c r="AD29" s="186"/>
      <c r="AE29" s="186"/>
      <c r="AF29" s="61"/>
      <c r="AG29" s="61"/>
      <c r="AH29" s="61"/>
      <c r="AI29" s="61"/>
      <c r="AJ29" s="61"/>
      <c r="AK29" s="61"/>
      <c r="AO29" s="188"/>
      <c r="AP29" s="187"/>
      <c r="AQ29" s="187"/>
      <c r="AR29" s="187"/>
      <c r="AS29" s="187"/>
      <c r="AT29" s="187"/>
      <c r="AU29" s="187"/>
      <c r="AV29" s="169"/>
      <c r="AW29" s="51"/>
      <c r="AX29" s="186"/>
      <c r="AY29" s="60"/>
      <c r="AZ29" s="61"/>
      <c r="BA29" s="61"/>
    </row>
    <row r="30" spans="1:54" ht="41.25" customHeight="1" thickBot="1">
      <c r="A30" s="149" t="s">
        <v>48</v>
      </c>
      <c r="B30" s="116"/>
      <c r="C30" s="33"/>
      <c r="D30" s="33"/>
      <c r="E30" s="212">
        <f>SUM(E12:F29)</f>
        <v>2814291362657</v>
      </c>
      <c r="F30" s="212">
        <f>SUM(F12:G24)</f>
        <v>2816692967497.2754</v>
      </c>
      <c r="G30" s="212">
        <f>SUM(G12:H29)</f>
        <v>2948492068897.2754</v>
      </c>
      <c r="I30" s="211"/>
      <c r="J30" s="211"/>
      <c r="K30" s="213">
        <f>SUM(K12:L29)</f>
        <v>132361598031</v>
      </c>
      <c r="L30" s="213">
        <f>SUM(L12:M25)</f>
        <v>-12700000</v>
      </c>
      <c r="M30" s="213"/>
      <c r="N30" s="214"/>
      <c r="O30" s="213">
        <f>SUM(O12:P29)</f>
        <v>154628325176</v>
      </c>
      <c r="Q30" s="33"/>
      <c r="R30" s="33"/>
      <c r="S30" s="33"/>
      <c r="U30" s="212">
        <f>SUM(U12:V29)</f>
        <v>2809921502980</v>
      </c>
      <c r="V30" s="212">
        <f>SUM(V12:W25)</f>
        <v>3401881654057.937</v>
      </c>
      <c r="W30" s="212">
        <f>SUM(W12:W29)</f>
        <v>3427826359057.937</v>
      </c>
      <c r="Y30" s="150">
        <f>SUM(Y12:Y29)</f>
        <v>0.79618370929009863</v>
      </c>
      <c r="AD30" s="186"/>
      <c r="AE30" s="186"/>
      <c r="AP30" s="187"/>
      <c r="AQ30" s="187"/>
      <c r="AR30" s="187"/>
      <c r="AS30" s="187"/>
      <c r="AT30" s="187"/>
      <c r="AU30" s="187"/>
      <c r="AV30" s="169"/>
      <c r="AW30" s="51"/>
      <c r="AY30" s="184"/>
      <c r="BA30" s="61"/>
    </row>
    <row r="31" spans="1:54" s="143" customFormat="1" ht="41.25" thickTop="1">
      <c r="A31" s="133"/>
      <c r="C31" s="148"/>
      <c r="D31" s="148"/>
      <c r="Z31" s="144"/>
      <c r="AA31" s="144"/>
      <c r="AB31" s="144"/>
      <c r="AC31" s="144"/>
      <c r="AD31" s="186"/>
      <c r="AE31" s="186"/>
      <c r="AF31" s="144"/>
      <c r="AG31" s="144"/>
      <c r="AH31" s="144"/>
      <c r="AI31" s="144"/>
      <c r="AJ31" s="144"/>
      <c r="AK31" s="144"/>
      <c r="AL31" s="52"/>
      <c r="AM31" s="52"/>
      <c r="AN31" s="52"/>
      <c r="AO31" s="52"/>
      <c r="AP31" s="187"/>
      <c r="AQ31" s="187"/>
      <c r="AR31" s="187"/>
      <c r="AS31" s="187"/>
      <c r="AT31" s="187"/>
      <c r="AU31" s="187"/>
      <c r="AV31" s="169"/>
      <c r="AX31" s="51"/>
      <c r="AY31" s="184"/>
      <c r="AZ31" s="51"/>
      <c r="BA31" s="61"/>
    </row>
    <row r="32" spans="1:54" s="143" customFormat="1" ht="42.75">
      <c r="A32" s="133"/>
      <c r="C32" s="148"/>
      <c r="D32" s="148"/>
      <c r="I32" s="191"/>
      <c r="J32" s="191">
        <f t="shared" ref="J32" si="0">SUM(J12:J31)</f>
        <v>0</v>
      </c>
      <c r="K32" s="191"/>
      <c r="L32" s="191"/>
      <c r="M32" s="191"/>
      <c r="Z32" s="144"/>
      <c r="AA32" s="144"/>
      <c r="AB32" s="144"/>
      <c r="AC32" s="144"/>
      <c r="AD32" s="186"/>
      <c r="AE32" s="186"/>
      <c r="AF32" s="144"/>
      <c r="AG32" s="144"/>
      <c r="AH32" s="144"/>
      <c r="AI32" s="144"/>
      <c r="AJ32" s="144"/>
      <c r="AK32" s="144"/>
      <c r="AL32" s="52"/>
      <c r="AM32" s="52"/>
      <c r="AN32" s="52"/>
      <c r="AO32" s="52"/>
      <c r="AP32" s="187"/>
      <c r="AQ32" s="187"/>
      <c r="AR32" s="187"/>
      <c r="AS32" s="187"/>
      <c r="AT32" s="187"/>
      <c r="AU32" s="187"/>
      <c r="AV32" s="169"/>
      <c r="AX32" s="51"/>
      <c r="AY32" s="184"/>
      <c r="AZ32" s="51"/>
      <c r="BA32" s="61"/>
    </row>
    <row r="33" spans="1:53" s="143" customFormat="1" ht="42.75">
      <c r="A33" s="133"/>
      <c r="C33" s="148"/>
      <c r="D33" s="148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Z33" s="144"/>
      <c r="AA33" s="144"/>
      <c r="AB33" s="144"/>
      <c r="AC33" s="144"/>
      <c r="AD33" s="186"/>
      <c r="AE33" s="186"/>
      <c r="AF33" s="144"/>
      <c r="AG33" s="144"/>
      <c r="AH33" s="144"/>
      <c r="AI33" s="144"/>
      <c r="AJ33" s="144"/>
      <c r="AK33" s="144"/>
      <c r="AL33" s="52"/>
      <c r="AM33" s="52"/>
      <c r="AN33" s="52"/>
      <c r="AO33" s="52"/>
      <c r="AP33" s="187"/>
      <c r="AQ33" s="187"/>
      <c r="AR33" s="187"/>
      <c r="AS33" s="187"/>
      <c r="AT33" s="187"/>
      <c r="AU33" s="187"/>
      <c r="AV33" s="169"/>
      <c r="AX33" s="51"/>
      <c r="AY33" s="184"/>
      <c r="AZ33" s="51"/>
      <c r="BA33" s="61"/>
    </row>
    <row r="34" spans="1:53" s="143" customFormat="1" ht="42.75">
      <c r="A34" s="133"/>
      <c r="C34" s="148"/>
      <c r="D34" s="148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Z34" s="144"/>
      <c r="AA34" s="144"/>
      <c r="AB34" s="144"/>
      <c r="AC34" s="144"/>
      <c r="AD34" s="186"/>
      <c r="AE34" s="186"/>
      <c r="AF34" s="144"/>
      <c r="AG34" s="144"/>
      <c r="AH34" s="144"/>
      <c r="AI34" s="144"/>
      <c r="AJ34" s="144"/>
      <c r="AK34" s="144"/>
      <c r="AL34" s="52"/>
      <c r="AM34" s="52"/>
      <c r="AN34" s="52"/>
      <c r="AO34" s="52"/>
      <c r="AP34" s="187"/>
      <c r="AQ34" s="187"/>
      <c r="AR34" s="187"/>
      <c r="AS34" s="187"/>
      <c r="AT34" s="187"/>
      <c r="AU34" s="187"/>
      <c r="AV34" s="169"/>
      <c r="AX34" s="51"/>
      <c r="AY34" s="184"/>
      <c r="AZ34" s="51"/>
      <c r="BA34" s="61"/>
    </row>
    <row r="35" spans="1:53" s="143" customFormat="1" ht="42.75">
      <c r="A35" s="133"/>
      <c r="C35" s="148"/>
      <c r="D35" s="148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Z35" s="144"/>
      <c r="AA35" s="144"/>
      <c r="AB35" s="144"/>
      <c r="AC35" s="144"/>
      <c r="AD35" s="186"/>
      <c r="AE35" s="186"/>
      <c r="AF35" s="144"/>
      <c r="AG35" s="144"/>
      <c r="AH35" s="144"/>
      <c r="AI35" s="144"/>
      <c r="AJ35" s="144"/>
      <c r="AK35" s="144"/>
      <c r="AL35" s="52"/>
      <c r="AM35" s="52"/>
      <c r="AN35" s="52"/>
      <c r="AO35" s="52"/>
      <c r="AP35" s="187"/>
      <c r="AQ35" s="187"/>
      <c r="AR35" s="187"/>
      <c r="AS35" s="187"/>
      <c r="AT35" s="187"/>
      <c r="AU35" s="187"/>
      <c r="AV35" s="169"/>
      <c r="AX35" s="51"/>
      <c r="AY35" s="184"/>
      <c r="AZ35" s="51"/>
      <c r="BA35" s="61"/>
    </row>
    <row r="36" spans="1:53" s="143" customFormat="1" ht="42.75">
      <c r="A36" s="133"/>
      <c r="C36" s="148"/>
      <c r="D36" s="148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Z36" s="144"/>
      <c r="AA36" s="144"/>
      <c r="AB36" s="144"/>
      <c r="AC36" s="144"/>
      <c r="AD36" s="186"/>
      <c r="AE36" s="186"/>
      <c r="AF36" s="144"/>
      <c r="AG36" s="144"/>
      <c r="AH36" s="144"/>
      <c r="AI36" s="144"/>
      <c r="AJ36" s="144"/>
      <c r="AK36" s="144"/>
      <c r="AL36" s="52"/>
      <c r="AM36" s="52"/>
      <c r="AN36" s="52"/>
      <c r="AO36" s="52"/>
      <c r="AP36" s="187"/>
      <c r="AQ36" s="187"/>
      <c r="AR36" s="187"/>
      <c r="AS36" s="187"/>
      <c r="AT36" s="187"/>
      <c r="AU36" s="187"/>
      <c r="AV36" s="169"/>
      <c r="AX36" s="51"/>
      <c r="AY36" s="184"/>
      <c r="AZ36" s="51"/>
      <c r="BA36" s="61"/>
    </row>
    <row r="37" spans="1:53">
      <c r="A37" s="133"/>
      <c r="B37" s="154"/>
      <c r="C37" s="155"/>
      <c r="D37" s="156"/>
      <c r="E37" s="166"/>
      <c r="F37" s="156"/>
      <c r="G37" s="157"/>
      <c r="H37" s="84"/>
      <c r="I37" s="158"/>
      <c r="J37" s="84"/>
      <c r="K37" s="164"/>
      <c r="L37" s="84"/>
      <c r="M37" s="158"/>
      <c r="N37" s="84"/>
      <c r="P37" s="84"/>
      <c r="R37" s="84"/>
      <c r="T37" s="84"/>
      <c r="U37" s="164"/>
      <c r="V37" s="84"/>
      <c r="W37" s="164"/>
      <c r="X37" s="84"/>
      <c r="Y37" s="160"/>
      <c r="Z37" s="141"/>
      <c r="AA37" s="141"/>
      <c r="AB37" s="141"/>
      <c r="AC37" s="256"/>
      <c r="AD37" s="186"/>
      <c r="AE37" s="186"/>
      <c r="AF37" s="141"/>
      <c r="AG37" s="141"/>
      <c r="AH37" s="141"/>
      <c r="AI37" s="141"/>
      <c r="AJ37" s="141"/>
      <c r="AK37" s="141"/>
      <c r="AP37" s="187"/>
      <c r="AQ37" s="187"/>
      <c r="AR37" s="187"/>
      <c r="AS37" s="187"/>
      <c r="AT37" s="187"/>
      <c r="AU37" s="187"/>
      <c r="AV37" s="169"/>
      <c r="AW37" s="51"/>
      <c r="AY37" s="184"/>
      <c r="BA37" s="61"/>
    </row>
    <row r="38" spans="1:53">
      <c r="A38" s="133"/>
      <c r="B38" s="154"/>
      <c r="C38" s="161"/>
      <c r="D38" s="156"/>
      <c r="E38" s="167"/>
      <c r="F38" s="156"/>
      <c r="G38" s="162"/>
      <c r="H38" s="84"/>
      <c r="I38" s="133"/>
      <c r="K38" s="33"/>
      <c r="L38" s="33"/>
      <c r="M38" s="33"/>
      <c r="N38" s="84"/>
      <c r="O38" s="61"/>
      <c r="P38" s="84"/>
      <c r="Q38" s="190"/>
      <c r="R38" s="84"/>
      <c r="S38" s="61"/>
      <c r="T38" s="84"/>
      <c r="U38" s="165"/>
      <c r="V38" s="84"/>
      <c r="W38" s="168"/>
      <c r="X38" s="84"/>
      <c r="Y38" s="163"/>
      <c r="Z38" s="141"/>
      <c r="AA38" s="141"/>
      <c r="AB38" s="141"/>
      <c r="AC38" s="256"/>
      <c r="AD38" s="186"/>
      <c r="AE38" s="186"/>
      <c r="AF38" s="141"/>
      <c r="AG38" s="141"/>
      <c r="AH38" s="141"/>
      <c r="AI38" s="141"/>
      <c r="AJ38" s="141"/>
      <c r="AK38" s="141"/>
      <c r="AP38" s="187"/>
      <c r="AQ38" s="187"/>
      <c r="AR38" s="187"/>
      <c r="AS38" s="187"/>
      <c r="AT38" s="187"/>
      <c r="AU38" s="187"/>
      <c r="AV38" s="169"/>
      <c r="AW38" s="51"/>
      <c r="AY38" s="184"/>
      <c r="BA38" s="61"/>
    </row>
    <row r="39" spans="1:53">
      <c r="A39" s="156"/>
      <c r="B39" s="156"/>
      <c r="C39" s="159"/>
      <c r="D39" s="156"/>
      <c r="E39" s="156"/>
      <c r="F39" s="156"/>
      <c r="G39" s="156"/>
      <c r="H39" s="156"/>
      <c r="I39" s="133"/>
      <c r="K39" s="33"/>
      <c r="L39" s="33"/>
      <c r="M39" s="33"/>
      <c r="N39" s="84"/>
      <c r="P39" s="84"/>
      <c r="R39" s="84"/>
      <c r="T39" s="84"/>
      <c r="U39" s="165"/>
      <c r="V39" s="84"/>
      <c r="W39" s="84"/>
      <c r="X39" s="84"/>
      <c r="Y39" s="160"/>
      <c r="Z39" s="141"/>
      <c r="AA39" s="141"/>
      <c r="AB39" s="141"/>
      <c r="AC39" s="256"/>
      <c r="AD39" s="186"/>
      <c r="AE39" s="186"/>
      <c r="AF39" s="141"/>
      <c r="AG39" s="141"/>
      <c r="AH39" s="141"/>
      <c r="AI39" s="141"/>
      <c r="AJ39" s="141"/>
      <c r="AK39" s="141"/>
      <c r="AP39" s="187"/>
      <c r="AQ39" s="187"/>
      <c r="AR39" s="187"/>
      <c r="AS39" s="187"/>
      <c r="AT39" s="187"/>
      <c r="AU39" s="187"/>
      <c r="AV39" s="169"/>
      <c r="AW39" s="51"/>
      <c r="AY39" s="184"/>
      <c r="BA39" s="61"/>
    </row>
    <row r="40" spans="1:53">
      <c r="A40" s="156"/>
      <c r="B40" s="156"/>
      <c r="C40" s="166"/>
      <c r="D40" s="156"/>
      <c r="E40" s="156"/>
      <c r="F40" s="156"/>
      <c r="G40" s="156"/>
      <c r="H40" s="156"/>
      <c r="I40" s="133"/>
      <c r="K40" s="33"/>
      <c r="L40" s="33"/>
      <c r="M40" s="33"/>
      <c r="N40" s="84"/>
      <c r="P40" s="84"/>
      <c r="R40" s="84"/>
      <c r="T40" s="84"/>
      <c r="U40" s="165"/>
      <c r="V40" s="84"/>
      <c r="W40" s="84"/>
      <c r="X40" s="84"/>
      <c r="Y40" s="163"/>
      <c r="Z40" s="141"/>
      <c r="AA40" s="141"/>
      <c r="AB40" s="141"/>
      <c r="AC40" s="256"/>
      <c r="AD40" s="186"/>
      <c r="AE40" s="186"/>
      <c r="AF40" s="141"/>
      <c r="AG40" s="141"/>
      <c r="AH40" s="141"/>
      <c r="AI40" s="141"/>
      <c r="AJ40" s="141"/>
      <c r="AK40" s="141"/>
      <c r="AP40" s="187"/>
      <c r="AQ40" s="187"/>
      <c r="AR40" s="187"/>
      <c r="AS40" s="187"/>
      <c r="AT40" s="187"/>
      <c r="AU40" s="187"/>
      <c r="AV40" s="169"/>
      <c r="AW40" s="51"/>
      <c r="AY40" s="184"/>
      <c r="BA40" s="61"/>
    </row>
    <row r="41" spans="1:53">
      <c r="A41" s="156"/>
      <c r="B41" s="156"/>
      <c r="C41" s="221"/>
      <c r="D41" s="156"/>
      <c r="E41" s="156"/>
      <c r="F41" s="156"/>
      <c r="G41" s="156"/>
      <c r="H41" s="156"/>
      <c r="I41" s="133"/>
      <c r="K41" s="33"/>
      <c r="L41" s="33"/>
      <c r="M41" s="33"/>
      <c r="N41" s="84"/>
      <c r="P41" s="84"/>
      <c r="R41" s="84"/>
      <c r="T41" s="84"/>
      <c r="U41" s="165"/>
      <c r="V41" s="84"/>
      <c r="W41" s="84"/>
      <c r="X41" s="84"/>
      <c r="Y41" s="160"/>
      <c r="Z41" s="141"/>
      <c r="AA41" s="141"/>
      <c r="AB41" s="141"/>
      <c r="AC41" s="256"/>
      <c r="AD41" s="186"/>
      <c r="AE41" s="186"/>
      <c r="AF41" s="141"/>
      <c r="AG41" s="141"/>
      <c r="AH41" s="141"/>
      <c r="AI41" s="141"/>
      <c r="AJ41" s="141"/>
      <c r="AK41" s="141"/>
      <c r="AP41" s="187"/>
      <c r="AQ41" s="187"/>
      <c r="AR41" s="187"/>
      <c r="AS41" s="187"/>
      <c r="AT41" s="187"/>
      <c r="AU41" s="187"/>
      <c r="AV41" s="169"/>
      <c r="AW41" s="51"/>
      <c r="AY41" s="184"/>
      <c r="BA41" s="61"/>
    </row>
    <row r="42" spans="1:53">
      <c r="A42"/>
      <c r="B42"/>
      <c r="C42" s="222"/>
      <c r="D42"/>
      <c r="E42"/>
      <c r="F42"/>
      <c r="G42"/>
      <c r="H42"/>
      <c r="I42" s="133"/>
      <c r="K42" s="33"/>
      <c r="L42" s="33"/>
      <c r="M42" s="33"/>
      <c r="U42" s="61"/>
      <c r="Y42" s="139"/>
      <c r="Z42" s="141"/>
      <c r="AA42" s="141"/>
      <c r="AB42" s="141"/>
      <c r="AC42" s="256"/>
      <c r="AD42" s="186"/>
      <c r="AE42" s="186"/>
      <c r="AF42" s="141"/>
      <c r="AG42" s="141"/>
      <c r="AH42" s="141"/>
      <c r="AI42" s="141"/>
      <c r="AJ42" s="141"/>
      <c r="AK42" s="141"/>
      <c r="AQ42" s="187"/>
      <c r="AR42" s="187"/>
      <c r="AS42" s="187"/>
      <c r="AT42" s="187"/>
      <c r="AU42" s="187"/>
      <c r="AV42" s="169"/>
      <c r="AW42" s="51"/>
    </row>
    <row r="43" spans="1:53">
      <c r="A43"/>
      <c r="B43"/>
      <c r="C43" s="223"/>
      <c r="D43"/>
      <c r="E43"/>
      <c r="F43"/>
      <c r="G43"/>
      <c r="H43"/>
      <c r="I43" s="133"/>
      <c r="K43" s="33"/>
      <c r="L43" s="33"/>
      <c r="M43" s="33"/>
      <c r="U43" s="61"/>
      <c r="Y43" s="140"/>
      <c r="Z43" s="141"/>
      <c r="AA43" s="141"/>
      <c r="AB43" s="141"/>
      <c r="AC43" s="256"/>
      <c r="AD43" s="141"/>
      <c r="AE43" s="141"/>
      <c r="AF43" s="141"/>
      <c r="AG43" s="141"/>
      <c r="AH43" s="141"/>
      <c r="AI43" s="141"/>
      <c r="AJ43" s="141"/>
      <c r="AK43" s="141"/>
      <c r="AQ43" s="187"/>
      <c r="AR43" s="187"/>
      <c r="AS43" s="187"/>
      <c r="AT43" s="187"/>
      <c r="AU43" s="187"/>
      <c r="AV43" s="187"/>
      <c r="AX43" s="61"/>
    </row>
    <row r="44" spans="1:53">
      <c r="A44"/>
      <c r="B44"/>
      <c r="C44"/>
      <c r="D44"/>
      <c r="E44"/>
      <c r="F44"/>
      <c r="G44"/>
      <c r="H44"/>
      <c r="I44" s="133"/>
      <c r="K44" s="33"/>
      <c r="L44" s="33"/>
      <c r="M44" s="33"/>
      <c r="O44" s="61"/>
      <c r="Q44" s="33"/>
      <c r="S44" s="61"/>
      <c r="U44" s="61"/>
      <c r="Y44" s="139"/>
      <c r="AQ44" s="187"/>
      <c r="AR44" s="187"/>
      <c r="AS44" s="187"/>
      <c r="AT44" s="187"/>
      <c r="AU44" s="187"/>
      <c r="AV44" s="187"/>
    </row>
    <row r="45" spans="1:53">
      <c r="A45"/>
      <c r="B45"/>
      <c r="C45"/>
      <c r="D45"/>
      <c r="E45"/>
      <c r="F45"/>
      <c r="G45"/>
      <c r="H45"/>
      <c r="I45" s="33"/>
      <c r="J45" s="33"/>
      <c r="K45" s="33"/>
      <c r="O45" s="61"/>
      <c r="Q45" s="33"/>
      <c r="S45" s="61"/>
      <c r="Y45" s="140"/>
    </row>
    <row r="46" spans="1:53">
      <c r="A46"/>
      <c r="B46"/>
      <c r="C46"/>
      <c r="D46"/>
      <c r="E46"/>
      <c r="F46"/>
      <c r="G46"/>
      <c r="H46"/>
      <c r="I46"/>
      <c r="J46"/>
      <c r="K46"/>
      <c r="Q46"/>
      <c r="Y46" s="139"/>
    </row>
    <row r="47" spans="1:53" ht="42.75">
      <c r="C47" s="136"/>
      <c r="D47"/>
      <c r="E47"/>
      <c r="F47"/>
      <c r="G47" s="137"/>
      <c r="I47" s="368"/>
      <c r="J47" s="368"/>
      <c r="K47" s="368"/>
      <c r="L47" s="368"/>
      <c r="M47" s="368"/>
      <c r="N47" s="368"/>
      <c r="O47" s="368"/>
      <c r="P47" s="191"/>
      <c r="Q47" s="191"/>
      <c r="R47" s="191"/>
      <c r="S47" s="191"/>
      <c r="T47" s="191"/>
      <c r="U47" s="191"/>
      <c r="Y47" s="140"/>
    </row>
    <row r="48" spans="1:53">
      <c r="C48" s="33"/>
      <c r="D48"/>
      <c r="E48"/>
      <c r="F48"/>
      <c r="G48" s="138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Y48" s="139"/>
    </row>
    <row r="49" spans="3:25">
      <c r="C49" s="137"/>
      <c r="D49"/>
      <c r="E49"/>
      <c r="F49"/>
      <c r="G49" s="137"/>
      <c r="K49" s="186"/>
      <c r="M49" s="193"/>
      <c r="O49" s="61"/>
      <c r="Q49"/>
      <c r="Y49" s="139"/>
    </row>
    <row r="50" spans="3:25">
      <c r="C50" s="33"/>
      <c r="D50"/>
      <c r="E50"/>
      <c r="F50"/>
      <c r="G50" s="138"/>
      <c r="K50" s="186"/>
      <c r="M50" s="193"/>
      <c r="O50" s="61"/>
      <c r="Q50"/>
      <c r="Y50" s="140"/>
    </row>
    <row r="51" spans="3:25">
      <c r="C51" s="137"/>
      <c r="D51"/>
      <c r="E51"/>
      <c r="F51"/>
      <c r="G51" s="137"/>
      <c r="K51" s="186"/>
      <c r="M51" s="193"/>
      <c r="O51" s="61"/>
      <c r="Q51"/>
      <c r="Y51" s="140"/>
    </row>
    <row r="52" spans="3:25">
      <c r="C52" s="33"/>
      <c r="D52"/>
      <c r="E52"/>
      <c r="F52"/>
      <c r="G52" s="138"/>
      <c r="K52" s="186"/>
      <c r="M52" s="193"/>
      <c r="O52" s="61"/>
      <c r="Q52"/>
      <c r="Y52" s="139"/>
    </row>
    <row r="53" spans="3:25">
      <c r="C53" s="136"/>
      <c r="D53"/>
      <c r="E53"/>
      <c r="F53"/>
      <c r="G53" s="136"/>
      <c r="Q53"/>
      <c r="Y53" s="140"/>
    </row>
    <row r="54" spans="3:25" ht="39.75">
      <c r="C54" s="33"/>
      <c r="E54" s="128"/>
      <c r="G54" s="138"/>
      <c r="Q54"/>
      <c r="Y54" s="139"/>
    </row>
    <row r="55" spans="3:25">
      <c r="C55" s="136"/>
      <c r="E55" s="127"/>
      <c r="G55" s="137"/>
      <c r="Q55"/>
      <c r="Y55" s="139"/>
    </row>
    <row r="56" spans="3:25" ht="39.75">
      <c r="C56" s="33"/>
      <c r="E56" s="128"/>
      <c r="G56" s="138"/>
      <c r="Q56"/>
      <c r="Y56" s="140"/>
    </row>
    <row r="57" spans="3:25">
      <c r="C57" s="137"/>
      <c r="E57" s="127"/>
      <c r="G57" s="136"/>
      <c r="Q57"/>
      <c r="Y57" s="139"/>
    </row>
    <row r="58" spans="3:25" ht="39.75">
      <c r="C58" s="33"/>
      <c r="E58" s="128"/>
      <c r="G58" s="138"/>
      <c r="Q58"/>
      <c r="Y58" s="140"/>
    </row>
    <row r="59" spans="3:25">
      <c r="C59" s="136"/>
      <c r="E59" s="127"/>
      <c r="G59" s="136"/>
      <c r="Q59"/>
      <c r="Y59" s="139"/>
    </row>
    <row r="60" spans="3:25">
      <c r="C60" s="33"/>
      <c r="G60" s="138"/>
      <c r="Q60"/>
      <c r="Y60" s="140"/>
    </row>
    <row r="61" spans="3:25">
      <c r="Q61"/>
      <c r="Y61" s="140"/>
    </row>
    <row r="62" spans="3:25">
      <c r="Q62"/>
      <c r="Y62" s="139"/>
    </row>
    <row r="63" spans="3:25">
      <c r="Q63"/>
      <c r="Y63" s="139"/>
    </row>
    <row r="64" spans="3:25">
      <c r="Q64"/>
      <c r="Y64" s="140"/>
    </row>
    <row r="65" spans="17:25">
      <c r="Q65"/>
      <c r="Y65" s="139"/>
    </row>
    <row r="66" spans="17:25">
      <c r="Q66"/>
      <c r="Y66" s="140"/>
    </row>
  </sheetData>
  <sortState xmlns:xlrd2="http://schemas.microsoft.com/office/spreadsheetml/2017/richdata2" ref="Y31:Y66">
    <sortCondition descending="1" ref="Y31:Y66"/>
  </sortState>
  <mergeCells count="21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I47:O47"/>
    <mergeCell ref="AB9:AM10"/>
    <mergeCell ref="AN9:BA10"/>
    <mergeCell ref="Q9:Y9"/>
    <mergeCell ref="M10:O10"/>
  </mergeCells>
  <pageMargins left="0.7" right="0.7" top="0.75" bottom="0.75" header="0.3" footer="0.3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E675-63F7-4BC8-B9C0-10AC10A708D4}">
  <dimension ref="A1:BF103"/>
  <sheetViews>
    <sheetView rightToLeft="1" view="pageBreakPreview" zoomScale="60" zoomScaleNormal="55" workbookViewId="0">
      <selection activeCell="C10" sqref="C10:W10"/>
    </sheetView>
  </sheetViews>
  <sheetFormatPr defaultColWidth="9.140625" defaultRowHeight="30.75"/>
  <cols>
    <col min="1" max="1" width="49.7109375" style="284" customWidth="1"/>
    <col min="2" max="2" width="1.85546875" style="284" customWidth="1"/>
    <col min="3" max="3" width="14.85546875" style="283" customWidth="1"/>
    <col min="4" max="4" width="1.140625" style="283" customWidth="1"/>
    <col min="5" max="5" width="26" style="283" customWidth="1"/>
    <col min="6" max="6" width="1.42578125" style="283" customWidth="1"/>
    <col min="7" max="7" width="27.85546875" style="283" customWidth="1"/>
    <col min="8" max="8" width="1.42578125" style="283" hidden="1" customWidth="1"/>
    <col min="9" max="9" width="24.42578125" style="283" bestFit="1" customWidth="1"/>
    <col min="10" max="10" width="28.28515625" style="283" bestFit="1" customWidth="1"/>
    <col min="11" max="11" width="1.42578125" style="283" customWidth="1"/>
    <col min="12" max="12" width="19.7109375" style="283" bestFit="1" customWidth="1"/>
    <col min="13" max="13" width="23" style="283" customWidth="1"/>
    <col min="14" max="14" width="1.140625" style="283" customWidth="1"/>
    <col min="15" max="15" width="19.7109375" style="283" bestFit="1" customWidth="1"/>
    <col min="16" max="16" width="1.42578125" style="283" customWidth="1"/>
    <col min="17" max="17" width="17.85546875" style="283" bestFit="1" customWidth="1"/>
    <col min="18" max="18" width="1.42578125" style="283" customWidth="1"/>
    <col min="19" max="19" width="28.28515625" style="283" bestFit="1" customWidth="1"/>
    <col min="20" max="20" width="1.140625" style="283" customWidth="1"/>
    <col min="21" max="21" width="28.28515625" style="283" bestFit="1" customWidth="1"/>
    <col min="22" max="22" width="1.42578125" style="284" customWidth="1"/>
    <col min="23" max="24" width="21.85546875" style="286" customWidth="1"/>
    <col min="25" max="25" width="43.42578125" style="283" bestFit="1" customWidth="1"/>
    <col min="26" max="26" width="37.5703125" style="283" bestFit="1" customWidth="1"/>
    <col min="27" max="28" width="29.7109375" style="284" bestFit="1" customWidth="1"/>
    <col min="29" max="29" width="25.7109375" style="284" bestFit="1" customWidth="1"/>
    <col min="30" max="31" width="33.5703125" style="284" bestFit="1" customWidth="1"/>
    <col min="32" max="32" width="35.7109375" style="284" bestFit="1" customWidth="1"/>
    <col min="33" max="33" width="33.85546875" style="284" customWidth="1"/>
    <col min="34" max="34" width="32.140625" style="284" bestFit="1" customWidth="1"/>
    <col min="35" max="35" width="43.42578125" style="284" bestFit="1" customWidth="1"/>
    <col min="36" max="36" width="35.5703125" style="284" bestFit="1" customWidth="1"/>
    <col min="37" max="38" width="35.85546875" style="284" bestFit="1" customWidth="1"/>
    <col min="39" max="39" width="24.42578125" style="284" bestFit="1" customWidth="1"/>
    <col min="40" max="41" width="25.7109375" style="284" bestFit="1" customWidth="1"/>
    <col min="42" max="42" width="16.28515625" style="284" customWidth="1"/>
    <col min="43" max="43" width="17.28515625" style="284" customWidth="1"/>
    <col min="44" max="44" width="21" style="284" customWidth="1"/>
    <col min="45" max="16384" width="9.140625" style="284"/>
  </cols>
  <sheetData>
    <row r="1" spans="1:58" ht="31.5">
      <c r="A1" s="395" t="s">
        <v>160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282"/>
    </row>
    <row r="2" spans="1:58" ht="31.5">
      <c r="A2" s="395" t="s">
        <v>154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  <c r="T2" s="395"/>
      <c r="U2" s="395"/>
      <c r="V2" s="395"/>
      <c r="W2" s="395"/>
      <c r="X2" s="282"/>
    </row>
    <row r="3" spans="1:58" ht="31.5">
      <c r="A3" s="395" t="s">
        <v>176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395"/>
      <c r="P3" s="395"/>
      <c r="Q3" s="395"/>
      <c r="R3" s="395"/>
      <c r="S3" s="395"/>
      <c r="T3" s="395"/>
      <c r="U3" s="395"/>
      <c r="V3" s="395"/>
      <c r="W3" s="395"/>
      <c r="X3" s="282"/>
    </row>
    <row r="4" spans="1:58" ht="31.5">
      <c r="A4" s="396"/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V4" s="396"/>
      <c r="W4" s="396"/>
      <c r="X4" s="285"/>
    </row>
    <row r="5" spans="1:58" ht="31.5">
      <c r="A5" s="396" t="s">
        <v>155</v>
      </c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285"/>
    </row>
    <row r="6" spans="1:58" ht="12" customHeight="1"/>
    <row r="7" spans="1:58" ht="36.75" customHeight="1" thickBot="1">
      <c r="A7" s="287"/>
      <c r="B7" s="288"/>
      <c r="C7" s="392" t="s">
        <v>147</v>
      </c>
      <c r="D7" s="392"/>
      <c r="E7" s="392"/>
      <c r="F7" s="392"/>
      <c r="G7" s="392"/>
      <c r="H7" s="289"/>
      <c r="I7" s="393" t="s">
        <v>2</v>
      </c>
      <c r="J7" s="393"/>
      <c r="K7" s="393"/>
      <c r="L7" s="393"/>
      <c r="M7" s="393"/>
      <c r="O7" s="394" t="s">
        <v>178</v>
      </c>
      <c r="P7" s="394"/>
      <c r="Q7" s="394"/>
      <c r="R7" s="394"/>
      <c r="S7" s="394"/>
      <c r="T7" s="394"/>
      <c r="U7" s="394"/>
      <c r="V7" s="394"/>
      <c r="W7" s="394"/>
      <c r="X7" s="287"/>
    </row>
    <row r="8" spans="1:58" ht="29.25" customHeight="1">
      <c r="A8" s="388" t="s">
        <v>156</v>
      </c>
      <c r="B8" s="290"/>
      <c r="C8" s="390" t="s">
        <v>4</v>
      </c>
      <c r="D8" s="379"/>
      <c r="E8" s="390" t="s">
        <v>5</v>
      </c>
      <c r="F8" s="379"/>
      <c r="G8" s="380" t="s">
        <v>6</v>
      </c>
      <c r="H8" s="291"/>
      <c r="I8" s="384" t="s">
        <v>7</v>
      </c>
      <c r="J8" s="384"/>
      <c r="K8" s="292"/>
      <c r="L8" s="384" t="s">
        <v>8</v>
      </c>
      <c r="M8" s="384"/>
      <c r="O8" s="386" t="s">
        <v>4</v>
      </c>
      <c r="P8" s="379"/>
      <c r="Q8" s="380" t="s">
        <v>157</v>
      </c>
      <c r="R8" s="293"/>
      <c r="S8" s="386" t="s">
        <v>5</v>
      </c>
      <c r="T8" s="379"/>
      <c r="U8" s="380" t="s">
        <v>6</v>
      </c>
      <c r="V8" s="294"/>
      <c r="W8" s="382" t="s">
        <v>158</v>
      </c>
      <c r="X8" s="295"/>
      <c r="Y8" s="384"/>
      <c r="Z8" s="384"/>
      <c r="AA8" s="384"/>
      <c r="AB8" s="384"/>
      <c r="AC8" s="384"/>
      <c r="AD8" s="384"/>
      <c r="AE8" s="384"/>
      <c r="AF8" s="384"/>
      <c r="AG8" s="384"/>
      <c r="AH8" s="384"/>
    </row>
    <row r="9" spans="1:58" ht="31.5" thickBot="1">
      <c r="A9" s="389"/>
      <c r="B9" s="290"/>
      <c r="C9" s="387"/>
      <c r="D9" s="391"/>
      <c r="E9" s="387"/>
      <c r="F9" s="391"/>
      <c r="G9" s="381"/>
      <c r="H9" s="291"/>
      <c r="I9" s="296" t="s">
        <v>4</v>
      </c>
      <c r="J9" s="296" t="s">
        <v>5</v>
      </c>
      <c r="K9" s="292"/>
      <c r="L9" s="296" t="s">
        <v>4</v>
      </c>
      <c r="M9" s="296" t="s">
        <v>11</v>
      </c>
      <c r="O9" s="387"/>
      <c r="P9" s="379"/>
      <c r="Q9" s="381"/>
      <c r="R9" s="293"/>
      <c r="S9" s="387"/>
      <c r="T9" s="379"/>
      <c r="U9" s="381"/>
      <c r="V9" s="294"/>
      <c r="W9" s="383"/>
      <c r="X9" s="295"/>
    </row>
    <row r="10" spans="1:58" ht="60" customHeight="1" thickBot="1">
      <c r="A10" s="297" t="s">
        <v>142</v>
      </c>
      <c r="C10" s="283">
        <v>17570</v>
      </c>
      <c r="E10" s="450">
        <v>179952942962</v>
      </c>
      <c r="G10" s="450">
        <v>219568855318.008</v>
      </c>
      <c r="J10" s="450"/>
      <c r="M10" s="450"/>
      <c r="O10" s="283">
        <v>17570</v>
      </c>
      <c r="Q10" s="283">
        <v>14058926</v>
      </c>
      <c r="S10" s="450">
        <v>179952942962</v>
      </c>
      <c r="U10" s="450">
        <v>246422493028.43201</v>
      </c>
      <c r="V10" s="451"/>
      <c r="W10" s="452">
        <f>U10/'جمع درآمدها'!$J$6</f>
        <v>5.7236730802726857E-2</v>
      </c>
      <c r="X10" s="299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</row>
    <row r="11" spans="1:58" ht="40.5" customHeight="1" thickBot="1">
      <c r="A11" s="297" t="s">
        <v>159</v>
      </c>
      <c r="E11" s="300">
        <f>SUM(E10)</f>
        <v>179952942962</v>
      </c>
      <c r="G11" s="300">
        <f>SUM(G10)</f>
        <v>219568855318.008</v>
      </c>
      <c r="J11" s="300">
        <f>SUM(J10)</f>
        <v>0</v>
      </c>
      <c r="M11" s="300">
        <f>SUM(M10)</f>
        <v>0</v>
      </c>
      <c r="S11" s="300">
        <f>SUM(S10)</f>
        <v>179952942962</v>
      </c>
      <c r="U11" s="300">
        <f>SUM(U10)</f>
        <v>246422493028.43201</v>
      </c>
      <c r="V11" s="298"/>
      <c r="W11" s="301">
        <f>SUM(W10)</f>
        <v>5.7236730802726857E-2</v>
      </c>
      <c r="X11" s="299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</row>
    <row r="12" spans="1:58" ht="28.5" customHeight="1" thickTop="1">
      <c r="A12" s="297"/>
      <c r="V12" s="298"/>
      <c r="W12" s="302"/>
      <c r="X12" s="299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</row>
    <row r="13" spans="1:58" ht="28.5" customHeight="1">
      <c r="A13" s="297"/>
      <c r="V13" s="298"/>
      <c r="W13" s="302"/>
      <c r="X13" s="30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</row>
    <row r="14" spans="1:58" ht="28.5" customHeight="1">
      <c r="A14" s="297"/>
      <c r="K14" s="298"/>
      <c r="V14" s="298"/>
      <c r="W14" s="302"/>
      <c r="X14" s="299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</row>
    <row r="15" spans="1:58" ht="28.5" customHeight="1">
      <c r="A15" s="297"/>
      <c r="U15" s="304"/>
      <c r="V15" s="298"/>
      <c r="W15" s="302"/>
      <c r="X15" s="299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</row>
    <row r="16" spans="1:58" ht="28.5" customHeight="1">
      <c r="A16" s="297"/>
      <c r="K16" s="298"/>
      <c r="V16" s="298"/>
      <c r="W16" s="302"/>
      <c r="X16" s="299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</row>
    <row r="17" spans="1:58" ht="28.5" customHeight="1">
      <c r="A17" s="297"/>
      <c r="K17" s="298"/>
      <c r="V17" s="298"/>
      <c r="W17" s="302"/>
      <c r="X17" s="299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</row>
    <row r="18" spans="1:58" ht="28.5" customHeight="1">
      <c r="A18" s="297"/>
      <c r="V18" s="298"/>
      <c r="W18" s="302"/>
      <c r="X18" s="299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</row>
    <row r="19" spans="1:58" ht="28.5" customHeight="1">
      <c r="A19" s="297"/>
      <c r="V19" s="298"/>
      <c r="W19" s="302"/>
      <c r="X19" s="299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</row>
    <row r="20" spans="1:58" ht="28.5" customHeight="1">
      <c r="A20" s="297"/>
      <c r="V20" s="298"/>
      <c r="W20" s="302"/>
      <c r="X20" s="299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</row>
    <row r="21" spans="1:58" ht="28.5" customHeight="1">
      <c r="A21" s="297"/>
      <c r="V21" s="298"/>
      <c r="W21" s="302"/>
      <c r="X21" s="299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</row>
    <row r="22" spans="1:58" ht="28.5" customHeight="1">
      <c r="A22" s="297"/>
      <c r="K22" s="298"/>
      <c r="V22" s="298"/>
      <c r="W22" s="302"/>
      <c r="X22" s="299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</row>
    <row r="23" spans="1:58" ht="28.5" customHeight="1">
      <c r="A23" s="297"/>
      <c r="K23" s="298"/>
      <c r="V23" s="298"/>
      <c r="W23" s="302"/>
      <c r="X23" s="299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</row>
    <row r="24" spans="1:58" ht="28.5" customHeight="1">
      <c r="A24" s="297"/>
      <c r="K24" s="298"/>
      <c r="V24" s="298"/>
      <c r="W24" s="302"/>
      <c r="X24" s="299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</row>
    <row r="25" spans="1:58" ht="28.5" customHeight="1">
      <c r="A25" s="297"/>
      <c r="K25" s="298"/>
      <c r="V25" s="298"/>
      <c r="W25" s="302"/>
      <c r="X25" s="299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</row>
    <row r="26" spans="1:58" ht="28.5" customHeight="1">
      <c r="A26" s="297"/>
      <c r="V26" s="298"/>
      <c r="W26" s="302"/>
      <c r="X26" s="299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</row>
    <row r="27" spans="1:58" ht="28.5" customHeight="1">
      <c r="A27" s="297"/>
      <c r="V27" s="298"/>
      <c r="W27" s="302"/>
      <c r="X27" s="299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</row>
    <row r="28" spans="1:58" ht="28.5" customHeight="1">
      <c r="A28" s="297"/>
      <c r="K28" s="298"/>
      <c r="V28" s="298"/>
      <c r="W28" s="302"/>
      <c r="X28" s="299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</row>
    <row r="29" spans="1:58" ht="28.5" customHeight="1">
      <c r="A29" s="297"/>
      <c r="K29" s="298"/>
      <c r="V29" s="298"/>
      <c r="W29" s="302"/>
      <c r="X29" s="299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</row>
    <row r="30" spans="1:58" ht="28.5" customHeight="1">
      <c r="A30" s="297"/>
      <c r="V30" s="298"/>
      <c r="W30" s="302"/>
      <c r="X30" s="299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283"/>
      <c r="BD30" s="283"/>
      <c r="BE30" s="283"/>
      <c r="BF30" s="283"/>
    </row>
    <row r="31" spans="1:58" ht="28.5" customHeight="1">
      <c r="A31" s="297"/>
      <c r="K31" s="298"/>
      <c r="V31" s="298"/>
      <c r="W31" s="302"/>
      <c r="X31" s="299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</row>
    <row r="32" spans="1:58" ht="28.5" customHeight="1">
      <c r="A32" s="297"/>
      <c r="K32" s="298"/>
      <c r="V32" s="298"/>
      <c r="W32" s="302"/>
      <c r="X32" s="299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</row>
    <row r="33" spans="1:58" ht="28.5" customHeight="1">
      <c r="A33" s="297"/>
      <c r="V33" s="298"/>
      <c r="W33" s="302"/>
      <c r="X33" s="299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</row>
    <row r="34" spans="1:58" ht="28.5" customHeight="1">
      <c r="A34" s="297"/>
      <c r="K34" s="298"/>
      <c r="V34" s="298"/>
      <c r="W34" s="302"/>
      <c r="X34" s="299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</row>
    <row r="35" spans="1:58" ht="28.5" customHeight="1">
      <c r="A35" s="297"/>
      <c r="K35" s="298"/>
      <c r="V35" s="298"/>
      <c r="W35" s="302"/>
      <c r="X35" s="299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</row>
    <row r="36" spans="1:58" ht="28.5" customHeight="1">
      <c r="A36" s="297"/>
      <c r="K36" s="298"/>
      <c r="V36" s="298"/>
      <c r="W36" s="302"/>
      <c r="X36" s="299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</row>
    <row r="37" spans="1:58" ht="28.5" customHeight="1">
      <c r="A37" s="297"/>
      <c r="K37" s="298"/>
      <c r="V37" s="298"/>
      <c r="W37" s="302"/>
      <c r="X37" s="299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</row>
    <row r="38" spans="1:58" ht="28.5" customHeight="1">
      <c r="A38" s="297"/>
      <c r="K38" s="298"/>
      <c r="V38" s="298"/>
      <c r="W38" s="302"/>
      <c r="X38" s="299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</row>
    <row r="39" spans="1:58" ht="28.5" customHeight="1">
      <c r="A39" s="297"/>
      <c r="K39" s="298"/>
      <c r="V39" s="298"/>
      <c r="W39" s="302"/>
      <c r="X39" s="299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</row>
    <row r="40" spans="1:58" ht="28.5" customHeight="1">
      <c r="A40" s="297"/>
      <c r="K40" s="298"/>
      <c r="V40" s="298"/>
      <c r="W40" s="302"/>
      <c r="X40" s="299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</row>
    <row r="41" spans="1:58" ht="28.5" customHeight="1">
      <c r="A41" s="297"/>
      <c r="K41" s="298"/>
      <c r="V41" s="298"/>
      <c r="W41" s="302"/>
      <c r="X41" s="299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</row>
    <row r="42" spans="1:58" ht="28.5" customHeight="1">
      <c r="A42" s="297"/>
      <c r="K42" s="298"/>
      <c r="V42" s="298"/>
      <c r="W42" s="302"/>
      <c r="X42" s="299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</row>
    <row r="43" spans="1:58" ht="28.5" customHeight="1">
      <c r="A43" s="297"/>
      <c r="K43" s="298"/>
      <c r="V43" s="298"/>
      <c r="W43" s="302"/>
      <c r="X43" s="299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</row>
    <row r="44" spans="1:58" ht="28.5" customHeight="1">
      <c r="A44" s="297"/>
      <c r="K44" s="298"/>
      <c r="V44" s="298"/>
      <c r="W44" s="302"/>
      <c r="X44" s="299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</row>
    <row r="45" spans="1:58" ht="28.5" customHeight="1">
      <c r="A45" s="297"/>
      <c r="K45" s="298"/>
      <c r="V45" s="298"/>
      <c r="W45" s="302"/>
      <c r="X45" s="299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</row>
    <row r="46" spans="1:58" ht="28.5" customHeight="1">
      <c r="A46" s="297"/>
      <c r="K46" s="298"/>
      <c r="V46" s="298"/>
      <c r="W46" s="302"/>
      <c r="X46" s="299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</row>
    <row r="47" spans="1:58" ht="28.5" customHeight="1">
      <c r="A47" s="297"/>
      <c r="V47" s="298"/>
      <c r="W47" s="302"/>
      <c r="X47" s="299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</row>
    <row r="48" spans="1:58" ht="28.5" customHeight="1">
      <c r="A48" s="297"/>
      <c r="K48" s="298"/>
      <c r="V48" s="298"/>
      <c r="W48" s="302"/>
      <c r="X48" s="299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</row>
    <row r="49" spans="1:58" ht="28.5" customHeight="1">
      <c r="A49" s="297"/>
      <c r="K49" s="298"/>
      <c r="V49" s="298"/>
      <c r="W49" s="302"/>
      <c r="X49" s="299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</row>
    <row r="50" spans="1:58" ht="28.5" customHeight="1" thickBot="1">
      <c r="A50" s="297"/>
      <c r="K50" s="298"/>
      <c r="V50" s="298"/>
      <c r="W50" s="302"/>
      <c r="X50" s="299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</row>
    <row r="51" spans="1:58" ht="42" customHeight="1" thickBot="1">
      <c r="A51" s="305"/>
      <c r="B51" s="290"/>
      <c r="E51" s="306"/>
      <c r="G51" s="306"/>
      <c r="J51" s="306"/>
      <c r="M51" s="306"/>
      <c r="S51" s="306"/>
      <c r="U51" s="306"/>
      <c r="W51" s="307"/>
      <c r="X51" s="308"/>
    </row>
    <row r="52" spans="1:58" ht="31.5" thickTop="1"/>
    <row r="53" spans="1:58">
      <c r="W53" s="309"/>
      <c r="X53" s="309"/>
    </row>
    <row r="54" spans="1:58">
      <c r="W54" s="310"/>
      <c r="X54" s="310"/>
      <c r="AA54" s="283"/>
      <c r="AB54" s="283"/>
    </row>
    <row r="55" spans="1:58">
      <c r="Y55" s="384"/>
      <c r="Z55" s="384"/>
      <c r="AA55" s="384"/>
      <c r="AB55" s="384"/>
      <c r="AC55" s="384"/>
      <c r="AD55" s="384"/>
      <c r="AE55" s="384"/>
      <c r="AF55" s="385"/>
      <c r="AG55" s="385"/>
      <c r="AH55" s="385"/>
      <c r="AI55" s="385"/>
      <c r="AJ55" s="385"/>
      <c r="AK55" s="385"/>
      <c r="AL55" s="385"/>
    </row>
    <row r="57" spans="1:58">
      <c r="AA57" s="283"/>
      <c r="AB57" s="311"/>
      <c r="AC57" s="311"/>
      <c r="AD57" s="311"/>
      <c r="AE57" s="311"/>
      <c r="AF57" s="283"/>
      <c r="AG57" s="283"/>
      <c r="AH57" s="283"/>
      <c r="AI57" s="283"/>
      <c r="AJ57" s="283"/>
      <c r="AK57" s="283"/>
      <c r="AL57" s="283"/>
      <c r="AM57" s="283"/>
      <c r="AN57" s="283"/>
    </row>
    <row r="58" spans="1:58">
      <c r="AA58" s="283"/>
      <c r="AB58" s="311"/>
      <c r="AC58" s="311"/>
      <c r="AD58" s="311"/>
      <c r="AE58" s="311"/>
      <c r="AF58" s="283"/>
      <c r="AG58" s="283"/>
      <c r="AH58" s="283"/>
      <c r="AI58" s="283"/>
      <c r="AJ58" s="283"/>
      <c r="AK58" s="283"/>
      <c r="AL58" s="283"/>
      <c r="AM58" s="283"/>
      <c r="AN58" s="283"/>
    </row>
    <row r="59" spans="1:58">
      <c r="AA59" s="283"/>
      <c r="AB59" s="311"/>
      <c r="AC59" s="311"/>
      <c r="AD59" s="311"/>
      <c r="AE59" s="311"/>
      <c r="AF59" s="283"/>
      <c r="AG59" s="283"/>
      <c r="AH59" s="283"/>
      <c r="AI59" s="283"/>
      <c r="AJ59" s="283"/>
      <c r="AK59" s="283"/>
      <c r="AL59" s="283"/>
      <c r="AM59" s="283"/>
      <c r="AN59" s="283"/>
    </row>
    <row r="60" spans="1:58">
      <c r="AA60" s="283"/>
      <c r="AB60" s="311"/>
      <c r="AC60" s="311"/>
      <c r="AD60" s="311"/>
      <c r="AE60" s="311"/>
      <c r="AF60" s="283"/>
      <c r="AG60" s="283"/>
      <c r="AH60" s="283"/>
      <c r="AI60" s="283"/>
      <c r="AJ60" s="283"/>
      <c r="AK60" s="283"/>
      <c r="AL60" s="283"/>
      <c r="AM60" s="283"/>
      <c r="AN60" s="283"/>
    </row>
    <row r="61" spans="1:58">
      <c r="AA61" s="283"/>
      <c r="AB61" s="311"/>
      <c r="AC61" s="311"/>
      <c r="AD61" s="311"/>
      <c r="AE61" s="311"/>
      <c r="AF61" s="283"/>
      <c r="AG61" s="283"/>
      <c r="AH61" s="283"/>
      <c r="AI61" s="283"/>
      <c r="AJ61" s="283"/>
      <c r="AK61" s="283"/>
      <c r="AL61" s="283"/>
      <c r="AM61" s="283"/>
      <c r="AN61" s="283"/>
    </row>
    <row r="62" spans="1:58">
      <c r="AA62" s="283"/>
      <c r="AB62" s="311"/>
      <c r="AC62" s="311"/>
      <c r="AD62" s="311"/>
      <c r="AE62" s="311"/>
      <c r="AF62" s="283"/>
      <c r="AG62" s="283"/>
      <c r="AH62" s="283"/>
      <c r="AI62" s="283"/>
      <c r="AJ62" s="283"/>
      <c r="AK62" s="283"/>
      <c r="AL62" s="283"/>
      <c r="AM62" s="283"/>
      <c r="AN62" s="283"/>
    </row>
    <row r="63" spans="1:58">
      <c r="AA63" s="283"/>
      <c r="AB63" s="311"/>
      <c r="AC63" s="311"/>
      <c r="AD63" s="311"/>
      <c r="AE63" s="311"/>
      <c r="AF63" s="283"/>
      <c r="AG63" s="283"/>
      <c r="AH63" s="283"/>
      <c r="AI63" s="283"/>
      <c r="AJ63" s="283"/>
      <c r="AK63" s="283"/>
      <c r="AL63" s="283"/>
      <c r="AM63" s="283"/>
      <c r="AN63" s="283"/>
    </row>
    <row r="64" spans="1:58">
      <c r="AA64" s="283"/>
      <c r="AB64" s="311"/>
      <c r="AC64" s="311"/>
      <c r="AD64" s="311"/>
      <c r="AE64" s="311"/>
      <c r="AF64" s="283"/>
      <c r="AG64" s="283"/>
      <c r="AH64" s="283"/>
      <c r="AI64" s="283"/>
      <c r="AJ64" s="283"/>
      <c r="AK64" s="283"/>
      <c r="AL64" s="283"/>
      <c r="AM64" s="283"/>
      <c r="AN64" s="283"/>
    </row>
    <row r="65" spans="27:40">
      <c r="AA65" s="283"/>
      <c r="AB65" s="311"/>
      <c r="AC65" s="311"/>
      <c r="AD65" s="311"/>
      <c r="AE65" s="311"/>
      <c r="AF65" s="283"/>
      <c r="AG65" s="283"/>
      <c r="AH65" s="283"/>
      <c r="AI65" s="283"/>
      <c r="AJ65" s="283"/>
      <c r="AK65" s="283"/>
      <c r="AL65" s="283"/>
      <c r="AM65" s="283"/>
      <c r="AN65" s="283"/>
    </row>
    <row r="66" spans="27:40">
      <c r="AA66" s="283"/>
      <c r="AB66" s="311"/>
      <c r="AC66" s="311"/>
      <c r="AD66" s="311"/>
      <c r="AE66" s="311"/>
      <c r="AF66" s="283"/>
      <c r="AG66" s="283"/>
      <c r="AH66" s="283"/>
      <c r="AI66" s="283"/>
      <c r="AJ66" s="283"/>
      <c r="AK66" s="283"/>
      <c r="AL66" s="283"/>
      <c r="AM66" s="283"/>
      <c r="AN66" s="283"/>
    </row>
    <row r="67" spans="27:40">
      <c r="AA67" s="283"/>
      <c r="AB67" s="311"/>
      <c r="AC67" s="311"/>
      <c r="AD67" s="311"/>
      <c r="AE67" s="311"/>
      <c r="AF67" s="283"/>
      <c r="AG67" s="283"/>
      <c r="AH67" s="283"/>
      <c r="AI67" s="283"/>
      <c r="AJ67" s="283"/>
      <c r="AK67" s="283"/>
      <c r="AL67" s="283"/>
      <c r="AM67" s="283"/>
      <c r="AN67" s="283"/>
    </row>
    <row r="68" spans="27:40">
      <c r="AA68" s="283"/>
      <c r="AB68" s="311"/>
      <c r="AC68" s="311"/>
      <c r="AD68" s="311"/>
      <c r="AE68" s="311"/>
      <c r="AF68" s="283"/>
      <c r="AG68" s="283"/>
      <c r="AH68" s="283"/>
      <c r="AI68" s="283"/>
      <c r="AJ68" s="283"/>
      <c r="AK68" s="283"/>
      <c r="AL68" s="283"/>
      <c r="AM68" s="283"/>
      <c r="AN68" s="283"/>
    </row>
    <row r="69" spans="27:40">
      <c r="AA69" s="283"/>
      <c r="AB69" s="311"/>
      <c r="AC69" s="311"/>
      <c r="AD69" s="311"/>
      <c r="AE69" s="311"/>
      <c r="AF69" s="283"/>
      <c r="AG69" s="283"/>
      <c r="AH69" s="283"/>
      <c r="AI69" s="283"/>
      <c r="AJ69" s="283"/>
      <c r="AK69" s="283"/>
      <c r="AL69" s="283"/>
      <c r="AM69" s="283"/>
      <c r="AN69" s="283"/>
    </row>
    <row r="70" spans="27:40">
      <c r="AA70" s="283"/>
      <c r="AB70" s="311"/>
      <c r="AC70" s="311"/>
      <c r="AD70" s="311"/>
      <c r="AE70" s="311"/>
      <c r="AF70" s="283"/>
      <c r="AG70" s="283"/>
      <c r="AH70" s="283"/>
      <c r="AI70" s="283"/>
      <c r="AJ70" s="283"/>
      <c r="AK70" s="283"/>
      <c r="AL70" s="283"/>
      <c r="AM70" s="283"/>
      <c r="AN70" s="283"/>
    </row>
    <row r="71" spans="27:40">
      <c r="AA71" s="283"/>
      <c r="AB71" s="311"/>
      <c r="AC71" s="311"/>
      <c r="AD71" s="311"/>
      <c r="AE71" s="311"/>
      <c r="AF71" s="283"/>
      <c r="AG71" s="283"/>
      <c r="AH71" s="283"/>
      <c r="AI71" s="283"/>
      <c r="AJ71" s="283"/>
      <c r="AK71" s="283"/>
      <c r="AL71" s="283"/>
      <c r="AM71" s="283"/>
      <c r="AN71" s="283"/>
    </row>
    <row r="72" spans="27:40">
      <c r="AA72" s="283"/>
      <c r="AB72" s="311"/>
      <c r="AC72" s="311"/>
      <c r="AD72" s="311"/>
      <c r="AE72" s="311"/>
      <c r="AF72" s="283"/>
      <c r="AG72" s="283"/>
      <c r="AH72" s="283"/>
      <c r="AI72" s="283"/>
      <c r="AJ72" s="283"/>
      <c r="AK72" s="283"/>
      <c r="AL72" s="283"/>
      <c r="AM72" s="283"/>
      <c r="AN72" s="283"/>
    </row>
    <row r="73" spans="27:40">
      <c r="AA73" s="283"/>
      <c r="AB73" s="311"/>
      <c r="AC73" s="311"/>
      <c r="AD73" s="311"/>
      <c r="AE73" s="311"/>
      <c r="AF73" s="283"/>
      <c r="AG73" s="283"/>
      <c r="AH73" s="283"/>
      <c r="AI73" s="283"/>
      <c r="AJ73" s="283"/>
      <c r="AK73" s="283"/>
      <c r="AL73" s="283"/>
      <c r="AM73" s="283"/>
      <c r="AN73" s="283"/>
    </row>
    <row r="74" spans="27:40">
      <c r="AA74" s="283"/>
      <c r="AB74" s="311"/>
      <c r="AC74" s="311"/>
      <c r="AD74" s="311"/>
      <c r="AE74" s="311"/>
      <c r="AF74" s="283"/>
      <c r="AG74" s="283"/>
      <c r="AH74" s="283"/>
      <c r="AI74" s="283"/>
      <c r="AJ74" s="283"/>
      <c r="AK74" s="283"/>
      <c r="AL74" s="283"/>
      <c r="AM74" s="283"/>
      <c r="AN74" s="283"/>
    </row>
    <row r="75" spans="27:40">
      <c r="AA75" s="283"/>
      <c r="AB75" s="311"/>
      <c r="AC75" s="311"/>
      <c r="AD75" s="311"/>
      <c r="AE75" s="311"/>
      <c r="AF75" s="283"/>
      <c r="AG75" s="283"/>
      <c r="AH75" s="283"/>
      <c r="AI75" s="283"/>
      <c r="AJ75" s="283"/>
      <c r="AK75" s="283"/>
      <c r="AL75" s="283"/>
      <c r="AM75" s="283"/>
      <c r="AN75" s="283"/>
    </row>
    <row r="76" spans="27:40">
      <c r="AB76" s="311"/>
      <c r="AC76" s="311"/>
      <c r="AD76" s="311"/>
      <c r="AE76" s="311"/>
      <c r="AF76" s="283"/>
      <c r="AG76" s="283"/>
      <c r="AH76" s="283"/>
      <c r="AI76" s="283"/>
      <c r="AJ76" s="283"/>
      <c r="AK76" s="283"/>
      <c r="AL76" s="283"/>
      <c r="AM76" s="283"/>
      <c r="AN76" s="283"/>
    </row>
    <row r="77" spans="27:40">
      <c r="AB77" s="311"/>
      <c r="AC77" s="311"/>
      <c r="AD77" s="311"/>
      <c r="AE77" s="311"/>
      <c r="AF77" s="283"/>
      <c r="AG77" s="283"/>
      <c r="AH77" s="283"/>
      <c r="AI77" s="283"/>
      <c r="AJ77" s="283"/>
      <c r="AK77" s="283"/>
      <c r="AL77" s="283"/>
      <c r="AM77" s="283"/>
      <c r="AN77" s="283"/>
    </row>
    <row r="78" spans="27:40">
      <c r="AB78" s="311"/>
      <c r="AC78" s="311"/>
      <c r="AD78" s="311"/>
      <c r="AE78" s="311"/>
      <c r="AF78" s="283"/>
      <c r="AG78" s="283"/>
      <c r="AH78" s="283"/>
      <c r="AI78" s="283"/>
      <c r="AJ78" s="283"/>
      <c r="AK78" s="283"/>
      <c r="AL78" s="283"/>
    </row>
    <row r="79" spans="27:40">
      <c r="AB79" s="311"/>
      <c r="AC79" s="311"/>
      <c r="AD79" s="311"/>
      <c r="AE79" s="311"/>
      <c r="AI79" s="283"/>
      <c r="AJ79" s="283"/>
      <c r="AK79" s="283"/>
      <c r="AL79" s="283"/>
    </row>
    <row r="80" spans="27:40">
      <c r="AB80" s="311"/>
      <c r="AC80" s="311"/>
      <c r="AD80" s="311"/>
      <c r="AE80" s="311"/>
      <c r="AI80" s="283"/>
      <c r="AJ80" s="283"/>
      <c r="AK80" s="283"/>
      <c r="AL80" s="283"/>
    </row>
    <row r="81" spans="35:38">
      <c r="AI81" s="283"/>
      <c r="AJ81" s="283"/>
      <c r="AK81" s="283"/>
      <c r="AL81" s="283"/>
    </row>
    <row r="82" spans="35:38">
      <c r="AI82" s="283"/>
      <c r="AJ82" s="283"/>
      <c r="AK82" s="283"/>
      <c r="AL82" s="283"/>
    </row>
    <row r="83" spans="35:38">
      <c r="AI83" s="283"/>
      <c r="AJ83" s="283"/>
      <c r="AK83" s="283"/>
      <c r="AL83" s="283"/>
    </row>
    <row r="84" spans="35:38">
      <c r="AI84" s="283"/>
      <c r="AJ84" s="283"/>
      <c r="AK84" s="283"/>
      <c r="AL84" s="283"/>
    </row>
    <row r="85" spans="35:38">
      <c r="AI85" s="283"/>
      <c r="AJ85" s="283"/>
      <c r="AK85" s="283"/>
      <c r="AL85" s="283"/>
    </row>
    <row r="86" spans="35:38">
      <c r="AI86" s="283"/>
      <c r="AJ86" s="283"/>
      <c r="AK86" s="283"/>
      <c r="AL86" s="283"/>
    </row>
    <row r="87" spans="35:38">
      <c r="AI87" s="283"/>
      <c r="AJ87" s="283"/>
      <c r="AK87" s="283"/>
      <c r="AL87" s="283"/>
    </row>
    <row r="88" spans="35:38">
      <c r="AI88" s="283"/>
      <c r="AJ88" s="283"/>
      <c r="AK88" s="283"/>
      <c r="AL88" s="283"/>
    </row>
    <row r="89" spans="35:38">
      <c r="AI89" s="283"/>
      <c r="AJ89" s="283"/>
      <c r="AK89" s="283"/>
      <c r="AL89" s="283"/>
    </row>
    <row r="90" spans="35:38">
      <c r="AI90" s="283"/>
      <c r="AJ90" s="283"/>
      <c r="AK90" s="283"/>
      <c r="AL90" s="283"/>
    </row>
    <row r="91" spans="35:38">
      <c r="AI91" s="283"/>
      <c r="AJ91" s="283"/>
      <c r="AK91" s="283"/>
      <c r="AL91" s="283"/>
    </row>
    <row r="92" spans="35:38">
      <c r="AI92" s="283"/>
      <c r="AJ92" s="283"/>
      <c r="AK92" s="283"/>
      <c r="AL92" s="283"/>
    </row>
    <row r="93" spans="35:38">
      <c r="AI93" s="283"/>
      <c r="AJ93" s="283"/>
      <c r="AK93" s="283"/>
      <c r="AL93" s="283"/>
    </row>
    <row r="94" spans="35:38">
      <c r="AI94" s="283"/>
      <c r="AJ94" s="283"/>
      <c r="AK94" s="283"/>
      <c r="AL94" s="283"/>
    </row>
    <row r="95" spans="35:38">
      <c r="AI95" s="283"/>
      <c r="AJ95" s="283"/>
      <c r="AK95" s="283"/>
      <c r="AL95" s="283"/>
    </row>
    <row r="96" spans="35:38">
      <c r="AI96" s="283"/>
      <c r="AJ96" s="283"/>
      <c r="AK96" s="283"/>
      <c r="AL96" s="283"/>
    </row>
    <row r="97" spans="35:38">
      <c r="AI97" s="283"/>
      <c r="AJ97" s="283"/>
      <c r="AK97" s="283"/>
      <c r="AL97" s="283"/>
    </row>
    <row r="98" spans="35:38">
      <c r="AI98" s="283"/>
      <c r="AJ98" s="283"/>
      <c r="AK98" s="283"/>
      <c r="AL98" s="283"/>
    </row>
    <row r="99" spans="35:38">
      <c r="AI99" s="283"/>
      <c r="AJ99" s="283"/>
      <c r="AK99" s="283"/>
      <c r="AL99" s="283"/>
    </row>
    <row r="100" spans="35:38">
      <c r="AI100" s="283"/>
      <c r="AJ100" s="283"/>
      <c r="AK100" s="283"/>
      <c r="AL100" s="283"/>
    </row>
    <row r="101" spans="35:38">
      <c r="AI101" s="283"/>
      <c r="AJ101" s="283"/>
      <c r="AK101" s="283"/>
      <c r="AL101" s="283"/>
    </row>
    <row r="102" spans="35:38">
      <c r="AI102" s="283"/>
      <c r="AJ102" s="283"/>
      <c r="AK102" s="283"/>
      <c r="AL102" s="283"/>
    </row>
    <row r="103" spans="35:38">
      <c r="AI103" s="283"/>
      <c r="AJ103" s="283"/>
      <c r="AK103" s="283"/>
      <c r="AL103" s="283"/>
    </row>
  </sheetData>
  <mergeCells count="26">
    <mergeCell ref="C7:G7"/>
    <mergeCell ref="I7:M7"/>
    <mergeCell ref="O7:W7"/>
    <mergeCell ref="A1:W1"/>
    <mergeCell ref="A2:W2"/>
    <mergeCell ref="A3:W3"/>
    <mergeCell ref="A4:W4"/>
    <mergeCell ref="A5:W5"/>
    <mergeCell ref="S8:S9"/>
    <mergeCell ref="A8:A9"/>
    <mergeCell ref="C8:C9"/>
    <mergeCell ref="D8:D9"/>
    <mergeCell ref="E8:E9"/>
    <mergeCell ref="F8:F9"/>
    <mergeCell ref="G8:G9"/>
    <mergeCell ref="I8:J8"/>
    <mergeCell ref="L8:M8"/>
    <mergeCell ref="O8:O9"/>
    <mergeCell ref="P8:P9"/>
    <mergeCell ref="Q8:Q9"/>
    <mergeCell ref="T8:T9"/>
    <mergeCell ref="U8:U9"/>
    <mergeCell ref="W8:W9"/>
    <mergeCell ref="Y8:AH8"/>
    <mergeCell ref="Y55:AE55"/>
    <mergeCell ref="AF55:AL55"/>
  </mergeCells>
  <pageMargins left="0.7" right="0.7" top="0.75" bottom="0.75" header="0.3" footer="0.3"/>
  <pageSetup scale="24" orientation="portrait" r:id="rId1"/>
  <colBreaks count="1" manualBreakCount="1">
    <brk id="24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M17"/>
  <sheetViews>
    <sheetView rightToLeft="1" view="pageBreakPreview" zoomScale="55" zoomScaleNormal="100" zoomScaleSheetLayoutView="55" workbookViewId="0">
      <selection activeCell="A10" sqref="A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4.42578125" style="1" bestFit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39" ht="30">
      <c r="A2" s="397" t="s">
        <v>50</v>
      </c>
      <c r="B2" s="39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</row>
    <row r="3" spans="1:39" ht="30">
      <c r="A3" s="397" t="s">
        <v>62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97"/>
      <c r="AG3" s="397"/>
      <c r="AH3" s="397"/>
      <c r="AI3" s="397"/>
      <c r="AJ3" s="397"/>
      <c r="AK3" s="397"/>
    </row>
    <row r="4" spans="1:39" ht="30">
      <c r="A4" s="397" t="s">
        <v>176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  <c r="AB4" s="397"/>
      <c r="AC4" s="397"/>
      <c r="AD4" s="397"/>
      <c r="AE4" s="397"/>
      <c r="AF4" s="397"/>
      <c r="AG4" s="397"/>
      <c r="AH4" s="397"/>
      <c r="AI4" s="397"/>
      <c r="AJ4" s="397"/>
      <c r="AK4" s="397"/>
    </row>
    <row r="6" spans="1:39" ht="40.5">
      <c r="A6" s="11"/>
    </row>
    <row r="7" spans="1:39" ht="40.5">
      <c r="A7" s="399" t="s">
        <v>167</v>
      </c>
      <c r="B7" s="399"/>
      <c r="C7" s="399"/>
      <c r="D7" s="399"/>
      <c r="E7" s="399"/>
      <c r="F7" s="399"/>
      <c r="G7" s="399"/>
    </row>
    <row r="9" spans="1:39">
      <c r="A9" s="398" t="s">
        <v>147</v>
      </c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  <c r="U9" s="400" t="s">
        <v>2</v>
      </c>
      <c r="V9" s="400"/>
      <c r="W9" s="400"/>
      <c r="X9" s="400"/>
      <c r="Y9" s="400"/>
      <c r="Z9" s="400"/>
      <c r="AA9" s="400"/>
      <c r="AC9" s="400" t="s">
        <v>177</v>
      </c>
      <c r="AD9" s="400"/>
      <c r="AE9" s="400"/>
      <c r="AF9" s="400"/>
      <c r="AG9" s="400"/>
      <c r="AH9" s="400"/>
      <c r="AI9" s="400"/>
      <c r="AJ9" s="400"/>
      <c r="AK9" s="400"/>
    </row>
    <row r="10" spans="1:39" s="8" customFormat="1" ht="101.25">
      <c r="A10" s="12" t="s">
        <v>1</v>
      </c>
      <c r="B10" s="13"/>
      <c r="C10" s="14" t="s">
        <v>75</v>
      </c>
      <c r="D10" s="13"/>
      <c r="E10" s="14" t="s">
        <v>76</v>
      </c>
      <c r="F10" s="13"/>
      <c r="G10" s="14" t="s">
        <v>77</v>
      </c>
      <c r="H10" s="13"/>
      <c r="I10" s="14" t="s">
        <v>78</v>
      </c>
      <c r="J10" s="15"/>
      <c r="K10" s="14" t="s">
        <v>12</v>
      </c>
      <c r="L10" s="13"/>
      <c r="M10" s="14" t="s">
        <v>79</v>
      </c>
      <c r="N10" s="15"/>
      <c r="O10" s="14" t="s">
        <v>4</v>
      </c>
      <c r="P10" s="13"/>
      <c r="Q10" s="14" t="s">
        <v>5</v>
      </c>
      <c r="R10" s="32"/>
      <c r="S10" s="14" t="s">
        <v>6</v>
      </c>
      <c r="T10" s="13"/>
      <c r="U10" s="14" t="s">
        <v>4</v>
      </c>
      <c r="V10" s="12"/>
      <c r="W10" s="14" t="s">
        <v>5</v>
      </c>
      <c r="X10" s="12"/>
      <c r="Y10" s="14" t="s">
        <v>4</v>
      </c>
      <c r="Z10" s="13"/>
      <c r="AA10" s="14" t="s">
        <v>11</v>
      </c>
      <c r="AB10" s="13"/>
      <c r="AC10" s="14" t="s">
        <v>4</v>
      </c>
      <c r="AD10" s="13"/>
      <c r="AE10" s="14" t="s">
        <v>80</v>
      </c>
      <c r="AF10" s="13"/>
      <c r="AG10" s="14" t="s">
        <v>5</v>
      </c>
      <c r="AH10" s="13"/>
      <c r="AI10" s="14" t="s">
        <v>6</v>
      </c>
      <c r="AJ10" s="13"/>
      <c r="AK10" s="14" t="s">
        <v>10</v>
      </c>
      <c r="AM10" s="16"/>
    </row>
    <row r="11" spans="1:39">
      <c r="N11" s="17"/>
      <c r="O11" s="17"/>
      <c r="P11" s="17"/>
      <c r="Q11" s="17"/>
      <c r="R11" s="17"/>
      <c r="S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M11" s="17"/>
    </row>
    <row r="12" spans="1:39" ht="28.5" thickBot="1">
      <c r="O12" s="17">
        <f>SUM(O11:O11)</f>
        <v>0</v>
      </c>
      <c r="P12" s="18"/>
      <c r="Q12" s="19">
        <f>SUM(Q11:Q11)</f>
        <v>0</v>
      </c>
      <c r="R12" s="18"/>
      <c r="S12" s="19">
        <f>SUM(S11:S11)</f>
        <v>0</v>
      </c>
      <c r="T12" s="18"/>
      <c r="V12" s="18"/>
      <c r="W12" s="19">
        <f>SUM(W11:W11)</f>
        <v>0</v>
      </c>
      <c r="X12" s="18"/>
      <c r="Y12" s="17"/>
      <c r="Z12" s="18"/>
      <c r="AA12" s="19">
        <f>SUM(AA11:AA11)</f>
        <v>0</v>
      </c>
      <c r="AB12" s="18"/>
      <c r="AC12" s="18"/>
      <c r="AD12" s="18"/>
      <c r="AE12" s="18"/>
      <c r="AF12" s="18"/>
      <c r="AG12" s="18">
        <f>SUM(AG11:AG11)</f>
        <v>0</v>
      </c>
      <c r="AH12" s="18"/>
      <c r="AI12" s="18">
        <f>SUM(AI11:AI11)</f>
        <v>0</v>
      </c>
      <c r="AK12" s="18">
        <f>SUM(AK11:AK11)</f>
        <v>0</v>
      </c>
    </row>
    <row r="13" spans="1:39" ht="28.5" thickTop="1"/>
    <row r="14" spans="1:39">
      <c r="Q14" s="3"/>
      <c r="S14" s="3"/>
      <c r="Y14" s="17"/>
    </row>
    <row r="15" spans="1:39" ht="31.5">
      <c r="Q15" s="3"/>
      <c r="S15" s="3"/>
      <c r="W15" s="3"/>
      <c r="AA15" s="10"/>
    </row>
    <row r="16" spans="1:39">
      <c r="Q16" s="3"/>
      <c r="S16" s="3"/>
      <c r="W16" s="17"/>
      <c r="Y16" s="17"/>
      <c r="AA16" s="17"/>
    </row>
    <row r="17" spans="17:19">
      <c r="Q17" s="17"/>
      <c r="S17" s="17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2" orientation="portrait" r:id="rId1"/>
  <colBreaks count="1" manualBreakCount="1">
    <brk id="3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T53"/>
  <sheetViews>
    <sheetView rightToLeft="1" view="pageBreakPreview" topLeftCell="A2" zoomScale="55" zoomScaleNormal="100" zoomScaleSheetLayoutView="55" workbookViewId="0">
      <selection activeCell="C26" sqref="C26"/>
    </sheetView>
  </sheetViews>
  <sheetFormatPr defaultColWidth="9.140625" defaultRowHeight="24.75"/>
  <cols>
    <col min="1" max="1" width="58.85546875" style="23" customWidth="1"/>
    <col min="2" max="2" width="1" style="23" customWidth="1"/>
    <col min="3" max="3" width="29.28515625" style="23" bestFit="1" customWidth="1"/>
    <col min="4" max="4" width="1" style="23" customWidth="1"/>
    <col min="5" max="5" width="31.85546875" style="23" bestFit="1" customWidth="1"/>
    <col min="6" max="6" width="1" style="23" customWidth="1"/>
    <col min="7" max="7" width="32.140625" style="23" bestFit="1" customWidth="1"/>
    <col min="8" max="8" width="1" style="23" customWidth="1"/>
    <col min="9" max="9" width="29.28515625" style="23" bestFit="1" customWidth="1"/>
    <col min="10" max="10" width="1" style="23" customWidth="1"/>
    <col min="11" max="11" width="15.7109375" style="64" customWidth="1"/>
    <col min="12" max="12" width="1" style="23" customWidth="1"/>
    <col min="13" max="13" width="16" style="23" customWidth="1"/>
    <col min="14" max="14" width="29.28515625" style="23" bestFit="1" customWidth="1"/>
    <col min="15" max="15" width="13.85546875" style="23" customWidth="1"/>
    <col min="16" max="16" width="27.140625" style="23" customWidth="1"/>
    <col min="17" max="17" width="29.140625" style="23" customWidth="1"/>
    <col min="18" max="18" width="12.5703125" style="23" customWidth="1"/>
    <col min="19" max="19" width="27.140625" style="23" customWidth="1"/>
    <col min="20" max="20" width="12.5703125" style="23" bestFit="1" customWidth="1"/>
    <col min="21" max="16384" width="9.140625" style="23"/>
  </cols>
  <sheetData>
    <row r="2" spans="1:20" ht="26.25">
      <c r="A2" s="402" t="str">
        <f>سهام!A2</f>
        <v>صندوق سرمایه‌گذاری آهنگ سهام کیان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</row>
    <row r="3" spans="1:20" ht="26.25">
      <c r="A3" s="402" t="str">
        <f>سهام!A3</f>
        <v>صورت وضعیت پرتفوی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</row>
    <row r="4" spans="1:20" ht="26.25">
      <c r="A4" s="402" t="str">
        <f>سهام!A4</f>
        <v>برای ماه منتهی به 1404/07/30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</row>
    <row r="5" spans="1:20" ht="26.25">
      <c r="C5" s="403"/>
      <c r="D5" s="403"/>
      <c r="E5" s="403"/>
    </row>
    <row r="6" spans="1:20" ht="33.75">
      <c r="A6" s="405" t="s">
        <v>168</v>
      </c>
      <c r="B6" s="405"/>
      <c r="C6" s="405"/>
      <c r="D6" s="405"/>
      <c r="E6" s="405"/>
      <c r="F6" s="405"/>
      <c r="G6" s="405"/>
      <c r="H6" s="405"/>
      <c r="I6" s="405"/>
      <c r="J6" s="405"/>
      <c r="K6" s="405"/>
      <c r="N6" s="369"/>
      <c r="O6" s="369"/>
      <c r="P6" s="401"/>
      <c r="Q6" s="401"/>
      <c r="R6" s="401"/>
      <c r="S6" s="369"/>
      <c r="T6" s="369"/>
    </row>
    <row r="7" spans="1:20" ht="32.25" customHeight="1" thickBot="1">
      <c r="A7" s="403" t="s">
        <v>14</v>
      </c>
      <c r="C7" s="65" t="str">
        <f>سهام!C9</f>
        <v>1404/06/31</v>
      </c>
      <c r="E7" s="404" t="s">
        <v>2</v>
      </c>
      <c r="F7" s="404" t="s">
        <v>2</v>
      </c>
      <c r="G7" s="404" t="s">
        <v>2</v>
      </c>
      <c r="I7" s="404" t="str">
        <f>سهام!Q9</f>
        <v>1404/07/30</v>
      </c>
      <c r="J7" s="404" t="s">
        <v>3</v>
      </c>
      <c r="K7" s="404" t="s">
        <v>3</v>
      </c>
      <c r="N7" s="369"/>
      <c r="O7" s="369"/>
      <c r="P7" s="401"/>
      <c r="Q7" s="401"/>
      <c r="R7" s="401"/>
      <c r="S7" s="369"/>
      <c r="T7" s="369"/>
    </row>
    <row r="8" spans="1:20" ht="52.5">
      <c r="A8" s="403" t="s">
        <v>14</v>
      </c>
      <c r="C8" s="266" t="s">
        <v>15</v>
      </c>
      <c r="D8" s="267"/>
      <c r="E8" s="266" t="s">
        <v>16</v>
      </c>
      <c r="F8" s="267"/>
      <c r="G8" s="266" t="s">
        <v>17</v>
      </c>
      <c r="H8" s="267"/>
      <c r="I8" s="266" t="s">
        <v>15</v>
      </c>
      <c r="J8" s="267"/>
      <c r="K8" s="268" t="s">
        <v>13</v>
      </c>
      <c r="N8" s="33"/>
      <c r="O8" s="33"/>
      <c r="P8" s="33"/>
      <c r="Q8" s="33"/>
      <c r="R8" s="33"/>
      <c r="S8" s="33"/>
      <c r="T8" s="33"/>
    </row>
    <row r="9" spans="1:20" ht="31.5">
      <c r="A9" s="66" t="s">
        <v>135</v>
      </c>
      <c r="B9" s="66"/>
      <c r="C9" s="233">
        <v>9801942</v>
      </c>
      <c r="D9" s="233"/>
      <c r="E9" s="233">
        <v>36274</v>
      </c>
      <c r="F9" s="233"/>
      <c r="G9" s="233">
        <v>1260000</v>
      </c>
      <c r="H9" s="233"/>
      <c r="I9" s="233">
        <v>8578216</v>
      </c>
      <c r="J9" s="233"/>
      <c r="K9" s="240">
        <f>I9/'جمع درآمدها'!$J$6</f>
        <v>1.9924684387597463E-6</v>
      </c>
      <c r="M9" s="183"/>
      <c r="N9" s="33"/>
      <c r="O9" s="33"/>
      <c r="P9" s="33"/>
      <c r="Q9" s="33"/>
      <c r="R9" s="33"/>
      <c r="S9" s="33"/>
      <c r="T9" s="33"/>
    </row>
    <row r="10" spans="1:20" ht="31.5">
      <c r="A10" s="66" t="s">
        <v>136</v>
      </c>
      <c r="B10" s="66"/>
      <c r="C10" s="233">
        <v>23462206347</v>
      </c>
      <c r="D10" s="233"/>
      <c r="E10" s="233">
        <v>303062957339</v>
      </c>
      <c r="F10" s="233"/>
      <c r="G10" s="233">
        <v>258075884211</v>
      </c>
      <c r="H10" s="233"/>
      <c r="I10" s="233">
        <v>68449279475</v>
      </c>
      <c r="J10" s="233"/>
      <c r="K10" s="240">
        <f>I10/'جمع درآمدها'!$J$6</f>
        <v>1.5898763683472508E-2</v>
      </c>
      <c r="M10" s="183"/>
      <c r="N10" s="33"/>
      <c r="O10" s="33"/>
      <c r="P10" s="33"/>
      <c r="Q10" s="33"/>
      <c r="R10" s="33"/>
      <c r="S10" s="33"/>
      <c r="T10" s="33"/>
    </row>
    <row r="11" spans="1:20" ht="31.5">
      <c r="A11" s="66" t="s">
        <v>150</v>
      </c>
      <c r="B11" s="66"/>
      <c r="C11" s="233">
        <v>775342</v>
      </c>
      <c r="D11" s="233"/>
      <c r="E11" s="233">
        <v>0</v>
      </c>
      <c r="F11" s="233"/>
      <c r="G11" s="233">
        <v>0</v>
      </c>
      <c r="H11" s="233"/>
      <c r="I11" s="233">
        <v>775342</v>
      </c>
      <c r="J11" s="233"/>
      <c r="K11" s="240">
        <f>I11/'جمع درآمدها'!$J$6</f>
        <v>1.8008924748978798E-7</v>
      </c>
      <c r="M11" s="183"/>
      <c r="N11" s="33"/>
      <c r="O11" s="33"/>
      <c r="P11" s="33"/>
      <c r="Q11" s="33"/>
      <c r="R11" s="33"/>
      <c r="S11" s="33"/>
      <c r="T11" s="33"/>
    </row>
    <row r="12" spans="1:20" ht="31.5">
      <c r="A12" s="66" t="s">
        <v>137</v>
      </c>
      <c r="B12" s="66"/>
      <c r="C12" s="233">
        <v>128930875</v>
      </c>
      <c r="D12" s="233"/>
      <c r="E12" s="233">
        <v>545208</v>
      </c>
      <c r="F12" s="233"/>
      <c r="G12" s="233">
        <v>630000</v>
      </c>
      <c r="H12" s="233"/>
      <c r="I12" s="233">
        <v>128846083</v>
      </c>
      <c r="J12" s="233"/>
      <c r="K12" s="240">
        <f>I12/'جمع درآمدها'!$J$6</f>
        <v>2.9927172950100425E-5</v>
      </c>
      <c r="M12" s="183"/>
      <c r="N12" s="33"/>
      <c r="O12" s="33"/>
      <c r="P12" s="33"/>
      <c r="Q12" s="33"/>
      <c r="R12" s="33"/>
      <c r="S12" s="33"/>
      <c r="T12" s="33"/>
    </row>
    <row r="13" spans="1:20" ht="31.5">
      <c r="A13" s="66" t="s">
        <v>138</v>
      </c>
      <c r="B13" s="66"/>
      <c r="C13" s="233">
        <v>537489</v>
      </c>
      <c r="D13" s="233"/>
      <c r="E13" s="233">
        <v>2273</v>
      </c>
      <c r="F13" s="233"/>
      <c r="G13" s="233">
        <v>0</v>
      </c>
      <c r="H13" s="233"/>
      <c r="I13" s="233">
        <v>539762</v>
      </c>
      <c r="J13" s="233"/>
      <c r="K13" s="240">
        <f>I13/'جمع درآمدها'!$J$6</f>
        <v>1.2537091038997363E-7</v>
      </c>
      <c r="M13" s="183"/>
      <c r="N13" s="33"/>
      <c r="O13" s="33"/>
      <c r="P13" s="33"/>
      <c r="Q13" s="33"/>
      <c r="R13" s="33"/>
      <c r="S13" s="33"/>
      <c r="T13" s="33"/>
    </row>
    <row r="14" spans="1:20" ht="31.5">
      <c r="A14" s="66" t="s">
        <v>139</v>
      </c>
      <c r="B14" s="66"/>
      <c r="C14" s="233">
        <v>0</v>
      </c>
      <c r="D14" s="233"/>
      <c r="E14" s="233">
        <v>0</v>
      </c>
      <c r="F14" s="233"/>
      <c r="G14" s="233">
        <v>0</v>
      </c>
      <c r="H14" s="233"/>
      <c r="I14" s="233">
        <v>0</v>
      </c>
      <c r="J14" s="233"/>
      <c r="K14" s="240">
        <f>I14/'جمع درآمدها'!$J$6</f>
        <v>0</v>
      </c>
      <c r="M14" s="183"/>
      <c r="N14" s="33"/>
      <c r="O14" s="33"/>
      <c r="P14" s="33"/>
      <c r="Q14" s="33"/>
      <c r="R14" s="33"/>
      <c r="S14" s="33"/>
      <c r="T14" s="33"/>
    </row>
    <row r="15" spans="1:20" ht="31.5">
      <c r="A15" s="66" t="s">
        <v>140</v>
      </c>
      <c r="B15" s="66"/>
      <c r="C15" s="233">
        <v>2059342</v>
      </c>
      <c r="D15" s="233"/>
      <c r="E15" s="233">
        <v>8708</v>
      </c>
      <c r="F15" s="233"/>
      <c r="G15" s="233">
        <v>0</v>
      </c>
      <c r="H15" s="233"/>
      <c r="I15" s="233">
        <v>2068050</v>
      </c>
      <c r="J15" s="233"/>
      <c r="K15" s="240">
        <f>I15/'جمع درآمدها'!$J$6</f>
        <v>4.803474702405597E-7</v>
      </c>
      <c r="M15" s="183"/>
      <c r="N15" s="33"/>
      <c r="O15" s="33"/>
      <c r="P15" s="33"/>
      <c r="Q15" s="33"/>
      <c r="R15" s="33"/>
      <c r="S15" s="33"/>
      <c r="T15" s="33"/>
    </row>
    <row r="16" spans="1:20" ht="31.5">
      <c r="A16" s="66" t="s">
        <v>128</v>
      </c>
      <c r="B16" s="66"/>
      <c r="C16" s="233">
        <v>7967720654</v>
      </c>
      <c r="D16" s="233"/>
      <c r="E16" s="233">
        <v>5612189916</v>
      </c>
      <c r="F16" s="233"/>
      <c r="G16" s="233">
        <v>650000</v>
      </c>
      <c r="H16" s="233"/>
      <c r="I16" s="233">
        <v>13579260570</v>
      </c>
      <c r="J16" s="233"/>
      <c r="K16" s="240">
        <f>I16/'جمع درآمدها'!$J$6</f>
        <v>3.1540646805139532E-3</v>
      </c>
      <c r="M16" s="183"/>
      <c r="N16" s="33"/>
      <c r="O16" s="33"/>
      <c r="P16" s="33"/>
      <c r="Q16" s="33"/>
      <c r="R16" s="33"/>
      <c r="S16" s="33"/>
      <c r="T16" s="33"/>
    </row>
    <row r="17" spans="1:20" ht="31.5">
      <c r="A17" s="66" t="s">
        <v>129</v>
      </c>
      <c r="B17" s="66"/>
      <c r="C17" s="233">
        <v>0</v>
      </c>
      <c r="D17" s="233"/>
      <c r="E17" s="233">
        <v>0</v>
      </c>
      <c r="F17" s="233"/>
      <c r="G17" s="233">
        <v>0</v>
      </c>
      <c r="H17" s="233"/>
      <c r="I17" s="233">
        <v>100000000000</v>
      </c>
      <c r="J17" s="233"/>
      <c r="K17" s="240">
        <f>I17/'جمع درآمدها'!$J$6</f>
        <v>2.3227072374486096E-2</v>
      </c>
      <c r="M17" s="183"/>
      <c r="N17" s="33"/>
      <c r="O17" s="33"/>
      <c r="P17" s="33"/>
      <c r="Q17" s="33"/>
      <c r="R17" s="33"/>
      <c r="S17" s="33"/>
      <c r="T17" s="33"/>
    </row>
    <row r="18" spans="1:20" ht="31.5">
      <c r="A18" s="66" t="s">
        <v>129</v>
      </c>
      <c r="B18" s="66"/>
      <c r="C18" s="233">
        <v>100000000000</v>
      </c>
      <c r="D18" s="233"/>
      <c r="E18" s="233">
        <v>0</v>
      </c>
      <c r="F18" s="233"/>
      <c r="G18" s="233">
        <v>0</v>
      </c>
      <c r="H18" s="233"/>
      <c r="I18" s="233">
        <v>100000000000</v>
      </c>
      <c r="J18" s="233"/>
      <c r="K18" s="240">
        <f>I18/'جمع درآمدها'!$J$6</f>
        <v>2.3227072374486096E-2</v>
      </c>
      <c r="M18" s="183"/>
      <c r="N18" s="33"/>
      <c r="O18" s="33"/>
      <c r="P18" s="33"/>
      <c r="Q18" s="33"/>
      <c r="R18" s="33"/>
      <c r="S18" s="33"/>
      <c r="T18" s="33"/>
    </row>
    <row r="19" spans="1:20" ht="31.5">
      <c r="A19" s="66" t="s">
        <v>129</v>
      </c>
      <c r="B19" s="66"/>
      <c r="C19" s="233">
        <v>100000000000</v>
      </c>
      <c r="D19" s="233"/>
      <c r="E19" s="233">
        <v>0</v>
      </c>
      <c r="F19" s="233"/>
      <c r="G19" s="233">
        <v>0</v>
      </c>
      <c r="H19" s="233"/>
      <c r="I19" s="233">
        <v>100000000000</v>
      </c>
      <c r="J19" s="233"/>
      <c r="K19" s="240">
        <f>I19/'جمع درآمدها'!$J$6</f>
        <v>2.3227072374486096E-2</v>
      </c>
      <c r="M19" s="183"/>
      <c r="N19" s="33"/>
      <c r="O19" s="33"/>
      <c r="P19" s="33"/>
      <c r="Q19" s="33"/>
      <c r="R19" s="33"/>
      <c r="S19" s="33"/>
      <c r="T19" s="33"/>
    </row>
    <row r="20" spans="1:20" ht="31.5">
      <c r="A20" s="66" t="s">
        <v>143</v>
      </c>
      <c r="B20" s="66"/>
      <c r="C20" s="233">
        <v>1004109</v>
      </c>
      <c r="D20" s="233"/>
      <c r="E20" s="233">
        <v>4246</v>
      </c>
      <c r="F20" s="233"/>
      <c r="G20" s="233">
        <v>0</v>
      </c>
      <c r="H20" s="233"/>
      <c r="I20" s="233">
        <v>1008355</v>
      </c>
      <c r="J20" s="233"/>
      <c r="K20" s="240">
        <f>I20/'جمع درآمدها'!$J$6</f>
        <v>2.3421134564174926E-7</v>
      </c>
      <c r="M20" s="183"/>
      <c r="N20" s="33"/>
      <c r="O20" s="33"/>
      <c r="P20" s="33"/>
      <c r="Q20" s="33"/>
      <c r="R20" s="33"/>
      <c r="S20" s="33"/>
      <c r="T20" s="33"/>
    </row>
    <row r="21" spans="1:20" ht="31.5">
      <c r="A21" s="66" t="s">
        <v>144</v>
      </c>
      <c r="B21" s="66"/>
      <c r="C21" s="233">
        <v>995836</v>
      </c>
      <c r="D21" s="233"/>
      <c r="E21" s="233">
        <v>0</v>
      </c>
      <c r="F21" s="233"/>
      <c r="G21" s="233">
        <v>630000</v>
      </c>
      <c r="H21" s="233"/>
      <c r="I21" s="233">
        <v>365836</v>
      </c>
      <c r="J21" s="233"/>
      <c r="K21" s="240">
        <f>I21/'جمع درآمدها'!$J$6</f>
        <v>8.4972992491924946E-8</v>
      </c>
      <c r="M21" s="183"/>
      <c r="N21" s="33"/>
      <c r="O21" s="33"/>
      <c r="P21" s="33"/>
      <c r="Q21" s="33"/>
      <c r="R21" s="33"/>
      <c r="S21" s="33"/>
      <c r="T21" s="33"/>
    </row>
    <row r="22" spans="1:20" ht="31.5">
      <c r="A22" s="66" t="s">
        <v>151</v>
      </c>
      <c r="B22" s="66"/>
      <c r="C22" s="233">
        <v>1100000</v>
      </c>
      <c r="D22" s="233"/>
      <c r="E22" s="233">
        <v>150000000000</v>
      </c>
      <c r="F22" s="233"/>
      <c r="G22" s="233">
        <v>150000375000</v>
      </c>
      <c r="H22" s="233"/>
      <c r="I22" s="233">
        <v>725000</v>
      </c>
      <c r="J22" s="233"/>
      <c r="K22" s="240">
        <f>I22/'جمع درآمدها'!$J$6</f>
        <v>1.683962747150242E-7</v>
      </c>
      <c r="M22" s="183"/>
      <c r="N22" s="33"/>
      <c r="O22" s="33"/>
      <c r="P22" s="33"/>
      <c r="Q22" s="33"/>
      <c r="R22" s="33"/>
      <c r="S22" s="33"/>
      <c r="T22" s="33"/>
    </row>
    <row r="23" spans="1:20" ht="31.5">
      <c r="A23" s="66" t="s">
        <v>152</v>
      </c>
      <c r="B23" s="66"/>
      <c r="C23" s="233">
        <v>50000000000</v>
      </c>
      <c r="D23" s="233"/>
      <c r="E23" s="233">
        <v>0</v>
      </c>
      <c r="F23" s="233"/>
      <c r="G23" s="233">
        <v>0</v>
      </c>
      <c r="H23" s="233"/>
      <c r="I23" s="233">
        <v>50000000000</v>
      </c>
      <c r="J23" s="233"/>
      <c r="K23" s="240">
        <f>I23/'جمع درآمدها'!$J$6</f>
        <v>1.1613536187243048E-2</v>
      </c>
      <c r="M23" s="183"/>
      <c r="N23" s="33"/>
      <c r="O23" s="33"/>
      <c r="P23" s="33"/>
      <c r="Q23" s="33"/>
      <c r="R23" s="33"/>
      <c r="S23" s="33"/>
      <c r="T23" s="33"/>
    </row>
    <row r="24" spans="1:20" ht="31.5">
      <c r="A24" s="66" t="s">
        <v>152</v>
      </c>
      <c r="B24" s="66"/>
      <c r="C24" s="233">
        <v>0</v>
      </c>
      <c r="D24" s="233"/>
      <c r="E24" s="233">
        <v>150000000000</v>
      </c>
      <c r="F24" s="233"/>
      <c r="G24" s="233">
        <v>0</v>
      </c>
      <c r="H24" s="233"/>
      <c r="I24" s="233">
        <v>150000000000</v>
      </c>
      <c r="J24" s="233"/>
      <c r="K24" s="240">
        <f>I24/'جمع درآمدها'!$J$6</f>
        <v>3.4840608561729144E-2</v>
      </c>
      <c r="M24" s="183"/>
      <c r="N24" s="33"/>
      <c r="O24" s="33"/>
      <c r="P24" s="33"/>
      <c r="Q24" s="33"/>
      <c r="R24" s="33"/>
      <c r="S24" s="33"/>
      <c r="T24" s="33"/>
    </row>
    <row r="25" spans="1:20" ht="32.25" thickBot="1">
      <c r="C25" s="215">
        <f>SUM(C9:C24)</f>
        <v>281575131936</v>
      </c>
      <c r="D25" s="215">
        <f t="shared" ref="D25:H25" si="0">SUM(D9:D23)</f>
        <v>0</v>
      </c>
      <c r="E25" s="215">
        <f>SUM(E9:E24)</f>
        <v>608675743964</v>
      </c>
      <c r="F25" s="215">
        <f t="shared" si="0"/>
        <v>0</v>
      </c>
      <c r="G25" s="215">
        <f>SUM(G9:G24)</f>
        <v>408079429211</v>
      </c>
      <c r="H25" s="215">
        <f t="shared" si="0"/>
        <v>0</v>
      </c>
      <c r="I25" s="215">
        <f>SUM(I9:I24)</f>
        <v>582171446689</v>
      </c>
      <c r="J25" s="215">
        <f t="shared" ref="J25" si="1">SUM(J9:J19)</f>
        <v>0</v>
      </c>
      <c r="K25" s="253">
        <f>SUM(K9:K24)</f>
        <v>0.13522138326604677</v>
      </c>
      <c r="N25" s="33"/>
    </row>
    <row r="26" spans="1:20" ht="32.25" thickTop="1">
      <c r="C26" s="271"/>
      <c r="E26" s="68"/>
      <c r="N26" s="33"/>
    </row>
    <row r="27" spans="1:20" ht="31.5">
      <c r="C27" s="69"/>
      <c r="E27" s="69"/>
      <c r="G27" s="69"/>
      <c r="I27" s="69"/>
      <c r="K27" s="23"/>
      <c r="N27" s="33"/>
    </row>
    <row r="28" spans="1:20">
      <c r="C28" s="69"/>
      <c r="D28" s="69"/>
      <c r="E28" s="69"/>
      <c r="F28" s="69"/>
      <c r="G28" s="69"/>
      <c r="H28" s="69"/>
      <c r="I28" s="69"/>
      <c r="K28" s="23"/>
    </row>
    <row r="29" spans="1:20">
      <c r="K29" s="23"/>
    </row>
    <row r="30" spans="1:20" s="129" customFormat="1" ht="31.5"/>
    <row r="31" spans="1:20">
      <c r="K31" s="23"/>
    </row>
    <row r="32" spans="1:20">
      <c r="K32" s="23"/>
    </row>
    <row r="33" spans="5:11">
      <c r="K33" s="23"/>
    </row>
    <row r="34" spans="5:11">
      <c r="K34" s="23"/>
    </row>
    <row r="35" spans="5:11">
      <c r="K35" s="23"/>
    </row>
    <row r="36" spans="5:11">
      <c r="K36" s="23"/>
    </row>
    <row r="37" spans="5:11">
      <c r="K37" s="23"/>
    </row>
    <row r="38" spans="5:11">
      <c r="K38" s="23"/>
    </row>
    <row r="39" spans="5:11">
      <c r="K39" s="23"/>
    </row>
    <row r="40" spans="5:11">
      <c r="E40" s="68"/>
    </row>
    <row r="41" spans="5:11">
      <c r="E41" s="68"/>
    </row>
    <row r="42" spans="5:11">
      <c r="E42" s="68"/>
    </row>
    <row r="43" spans="5:11">
      <c r="E43" s="68"/>
    </row>
    <row r="44" spans="5:11">
      <c r="E44" s="68"/>
    </row>
    <row r="45" spans="5:11">
      <c r="E45" s="68"/>
    </row>
    <row r="46" spans="5:11">
      <c r="E46" s="68"/>
    </row>
    <row r="47" spans="5:11">
      <c r="E47" s="68"/>
    </row>
    <row r="48" spans="5:11">
      <c r="E48" s="68"/>
    </row>
    <row r="49" spans="5:5">
      <c r="E49" s="68"/>
    </row>
    <row r="50" spans="5:5">
      <c r="E50" s="68"/>
    </row>
    <row r="51" spans="5:5">
      <c r="E51" s="68"/>
    </row>
    <row r="52" spans="5:5">
      <c r="E52" s="68"/>
    </row>
    <row r="53" spans="5:5">
      <c r="E53" s="68"/>
    </row>
  </sheetData>
  <mergeCells count="11">
    <mergeCell ref="N6:O7"/>
    <mergeCell ref="P6:R7"/>
    <mergeCell ref="S6:T7"/>
    <mergeCell ref="A2:K2"/>
    <mergeCell ref="A3:K3"/>
    <mergeCell ref="A4:K4"/>
    <mergeCell ref="A7:A8"/>
    <mergeCell ref="I7:K7"/>
    <mergeCell ref="C5:E5"/>
    <mergeCell ref="E7:G7"/>
    <mergeCell ref="A6:K6"/>
  </mergeCells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1"/>
  <sheetViews>
    <sheetView rightToLeft="1" view="pageBreakPreview" zoomScale="90" zoomScaleNormal="100" zoomScaleSheetLayoutView="90" workbookViewId="0">
      <selection activeCell="E11" sqref="E11"/>
    </sheetView>
  </sheetViews>
  <sheetFormatPr defaultColWidth="9.140625" defaultRowHeight="27.75"/>
  <cols>
    <col min="1" max="1" width="60.28515625" style="1" bestFit="1" customWidth="1"/>
    <col min="2" max="2" width="1" style="1" customWidth="1"/>
    <col min="3" max="3" width="27.28515625" style="5" bestFit="1" customWidth="1"/>
    <col min="4" max="4" width="1" style="1" customWidth="1"/>
    <col min="5" max="5" width="35.42578125" style="1" bestFit="1" customWidth="1"/>
    <col min="6" max="6" width="1" style="1" customWidth="1"/>
    <col min="7" max="7" width="25" style="1" bestFit="1" customWidth="1"/>
    <col min="8" max="8" width="1" style="1" customWidth="1"/>
    <col min="9" max="9" width="25.5703125" style="1" customWidth="1"/>
    <col min="10" max="10" width="37.42578125" style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406" t="s">
        <v>50</v>
      </c>
      <c r="B2" s="406"/>
      <c r="C2" s="406"/>
      <c r="D2" s="406"/>
      <c r="E2" s="406"/>
      <c r="F2" s="406"/>
      <c r="G2" s="406"/>
      <c r="H2" s="406"/>
      <c r="I2" s="406"/>
      <c r="J2" s="3"/>
    </row>
    <row r="3" spans="1:17" ht="30">
      <c r="A3" s="406" t="s">
        <v>18</v>
      </c>
      <c r="B3" s="406" t="s">
        <v>18</v>
      </c>
      <c r="C3" s="406"/>
      <c r="D3" s="406"/>
      <c r="E3" s="406" t="s">
        <v>18</v>
      </c>
      <c r="F3" s="406" t="s">
        <v>18</v>
      </c>
      <c r="G3" s="406" t="s">
        <v>18</v>
      </c>
      <c r="H3" s="406"/>
      <c r="I3" s="406"/>
      <c r="J3" s="3"/>
    </row>
    <row r="4" spans="1:17" ht="30">
      <c r="A4" s="406" t="str">
        <f>سهام!A4</f>
        <v>برای ماه منتهی به 1404/07/30</v>
      </c>
      <c r="B4" s="406" t="s">
        <v>0</v>
      </c>
      <c r="C4" s="406"/>
      <c r="D4" s="406"/>
      <c r="E4" s="406" t="s">
        <v>0</v>
      </c>
      <c r="F4" s="406" t="s">
        <v>0</v>
      </c>
      <c r="G4" s="406" t="s">
        <v>0</v>
      </c>
      <c r="H4" s="406"/>
      <c r="I4" s="406"/>
      <c r="J4" s="3"/>
    </row>
    <row r="5" spans="1:17" ht="33.75">
      <c r="A5" s="34"/>
      <c r="B5" s="34"/>
      <c r="C5" s="34"/>
      <c r="D5" s="34"/>
      <c r="E5" s="34"/>
      <c r="F5" s="34"/>
      <c r="G5" s="34"/>
      <c r="H5" s="34"/>
      <c r="I5" s="34"/>
      <c r="J5" s="9">
        <v>769472613267</v>
      </c>
      <c r="K5" s="59" t="s">
        <v>73</v>
      </c>
    </row>
    <row r="6" spans="1:17" ht="33.75">
      <c r="A6" s="407" t="s">
        <v>54</v>
      </c>
      <c r="B6" s="407"/>
      <c r="C6" s="407"/>
      <c r="D6" s="407"/>
      <c r="E6" s="407"/>
      <c r="F6" s="407"/>
      <c r="G6" s="407"/>
      <c r="J6" s="9">
        <v>4305320893986</v>
      </c>
      <c r="K6" s="59" t="s">
        <v>69</v>
      </c>
    </row>
    <row r="7" spans="1:17" ht="28.5">
      <c r="A7" s="70"/>
      <c r="B7" s="70"/>
      <c r="C7" s="408" t="s">
        <v>179</v>
      </c>
      <c r="D7" s="408"/>
      <c r="E7" s="408"/>
      <c r="F7" s="408"/>
      <c r="G7" s="408"/>
      <c r="H7" s="408"/>
      <c r="I7" s="408"/>
      <c r="J7" s="3"/>
    </row>
    <row r="8" spans="1:17" ht="64.5" customHeight="1" thickBot="1">
      <c r="A8" s="71" t="s">
        <v>22</v>
      </c>
      <c r="C8" s="71" t="s">
        <v>53</v>
      </c>
      <c r="E8" s="71" t="s">
        <v>15</v>
      </c>
      <c r="G8" s="71" t="s">
        <v>40</v>
      </c>
      <c r="I8" s="146" t="s">
        <v>10</v>
      </c>
      <c r="J8" s="72"/>
      <c r="K8" s="72"/>
      <c r="L8" s="72"/>
      <c r="M8" s="72"/>
      <c r="N8" s="72"/>
      <c r="O8" s="72"/>
      <c r="P8" s="72"/>
      <c r="Q8" s="72"/>
    </row>
    <row r="9" spans="1:17" ht="31.5" customHeight="1">
      <c r="A9" s="123" t="s">
        <v>88</v>
      </c>
      <c r="B9" s="123"/>
      <c r="C9" s="124" t="s">
        <v>90</v>
      </c>
      <c r="E9" s="119">
        <f>'سرمایه‌گذاری در سهام '!S45</f>
        <v>643313357847</v>
      </c>
      <c r="F9" s="117"/>
      <c r="G9" s="121">
        <f>E9/$E$13</f>
        <v>0.86289629362953346</v>
      </c>
      <c r="H9" s="122"/>
      <c r="I9" s="121">
        <f>E9/$J$6</f>
        <v>0.14942285922185941</v>
      </c>
      <c r="J9" s="72"/>
      <c r="L9" s="72"/>
      <c r="M9" s="72"/>
      <c r="N9" s="72"/>
      <c r="O9" s="72"/>
      <c r="P9" s="72"/>
      <c r="Q9" s="72"/>
    </row>
    <row r="10" spans="1:17" ht="31.5" customHeight="1">
      <c r="A10" s="123" t="s">
        <v>172</v>
      </c>
      <c r="B10" s="123"/>
      <c r="C10" s="124" t="s">
        <v>91</v>
      </c>
      <c r="E10" s="119">
        <f>'درآمد سرمایه گذاری در کالا  '!S12</f>
        <v>66469550066</v>
      </c>
      <c r="F10" s="117"/>
      <c r="G10" s="121"/>
      <c r="H10" s="122"/>
      <c r="I10" s="121"/>
      <c r="J10" s="72"/>
      <c r="L10" s="72"/>
      <c r="M10" s="72"/>
      <c r="N10" s="72"/>
      <c r="O10" s="72"/>
      <c r="P10" s="72"/>
      <c r="Q10" s="72"/>
    </row>
    <row r="11" spans="1:17">
      <c r="A11" s="123" t="s">
        <v>89</v>
      </c>
      <c r="B11" s="123"/>
      <c r="C11" s="124" t="s">
        <v>173</v>
      </c>
      <c r="E11" s="119">
        <f>'درآمد سپرده بانکی '!G24</f>
        <v>31607479883</v>
      </c>
      <c r="F11" s="117"/>
      <c r="G11" s="121">
        <f t="shared" ref="G11:G12" si="0">E11/$E$13</f>
        <v>4.2396099675731193E-2</v>
      </c>
      <c r="H11" s="122"/>
      <c r="I11" s="121">
        <f t="shared" ref="I11:I12" si="1">E11/$J$6</f>
        <v>7.3414922281755434E-3</v>
      </c>
      <c r="J11" s="72"/>
      <c r="K11" s="72"/>
      <c r="L11" s="72"/>
      <c r="M11" s="72"/>
      <c r="N11" s="72"/>
      <c r="O11" s="72"/>
      <c r="P11" s="72"/>
      <c r="Q11" s="72"/>
    </row>
    <row r="12" spans="1:17">
      <c r="A12" s="123" t="s">
        <v>49</v>
      </c>
      <c r="B12" s="123"/>
      <c r="C12" s="124" t="s">
        <v>174</v>
      </c>
      <c r="E12" s="119">
        <f>'سایر درآمدها '!E12</f>
        <v>4137623619</v>
      </c>
      <c r="F12" s="117"/>
      <c r="G12" s="121">
        <f t="shared" si="0"/>
        <v>5.5499237528940839E-3</v>
      </c>
      <c r="H12" s="122"/>
      <c r="I12" s="121">
        <f t="shared" si="1"/>
        <v>9.6104883256896076E-4</v>
      </c>
      <c r="J12" s="72"/>
      <c r="K12" s="72"/>
      <c r="L12" s="72"/>
      <c r="M12" s="72"/>
      <c r="N12" s="72"/>
      <c r="O12" s="72"/>
      <c r="P12" s="72"/>
      <c r="Q12" s="72"/>
    </row>
    <row r="13" spans="1:17" ht="32.25" thickBot="1">
      <c r="C13" s="125"/>
      <c r="E13" s="151">
        <f>SUM(E9:E12)</f>
        <v>745528011415</v>
      </c>
      <c r="F13" s="73"/>
      <c r="G13" s="118">
        <f>SUM(G9:G12)</f>
        <v>0.91084231705815877</v>
      </c>
      <c r="H13" s="73"/>
      <c r="I13" s="118">
        <f>SUM(I9:I12)</f>
        <v>0.1577254002826039</v>
      </c>
      <c r="J13" s="72"/>
      <c r="K13" s="72"/>
      <c r="L13" s="72"/>
      <c r="M13" s="72"/>
      <c r="N13" s="72"/>
      <c r="O13" s="72"/>
      <c r="P13" s="72"/>
      <c r="Q13" s="72"/>
    </row>
    <row r="14" spans="1:17" ht="28.5" thickTop="1">
      <c r="E14" s="3"/>
      <c r="J14" s="72"/>
      <c r="K14" s="72"/>
      <c r="L14" s="72"/>
      <c r="M14" s="72"/>
      <c r="N14" s="72"/>
      <c r="O14" s="72"/>
      <c r="P14" s="72"/>
      <c r="Q14" s="72"/>
    </row>
    <row r="15" spans="1:17">
      <c r="B15" s="74"/>
      <c r="C15" s="72"/>
      <c r="D15" s="72"/>
      <c r="E15" s="72"/>
      <c r="F15" s="72"/>
      <c r="G15" s="72"/>
      <c r="H15" s="72"/>
      <c r="I15" s="72"/>
      <c r="J15" s="72"/>
    </row>
    <row r="16" spans="1:17" ht="27.75" customHeight="1">
      <c r="B16" s="3"/>
      <c r="C16" s="1"/>
      <c r="E16" s="3"/>
      <c r="F16" s="37"/>
    </row>
    <row r="17" spans="2:13">
      <c r="B17" s="75"/>
      <c r="C17" s="1"/>
      <c r="F17" s="37"/>
    </row>
    <row r="18" spans="2:13">
      <c r="C18" s="1"/>
      <c r="E18" s="3"/>
      <c r="F18" s="37"/>
    </row>
    <row r="19" spans="2:13">
      <c r="B19" s="3"/>
      <c r="C19" s="1"/>
      <c r="F19" s="37"/>
    </row>
    <row r="20" spans="2:13">
      <c r="I20" s="3"/>
      <c r="M20" s="37"/>
    </row>
    <row r="21" spans="2:13">
      <c r="G21" s="21"/>
      <c r="I21" s="3"/>
      <c r="M21" s="37"/>
    </row>
    <row r="22" spans="2:13">
      <c r="I22" s="17"/>
      <c r="M22" s="37"/>
    </row>
    <row r="23" spans="2:13">
      <c r="M23" s="37"/>
    </row>
    <row r="24" spans="2:13">
      <c r="M24" s="37"/>
    </row>
    <row r="25" spans="2:13" ht="28.5" customHeight="1">
      <c r="M25" s="37"/>
    </row>
    <row r="26" spans="2:13">
      <c r="M26" s="37"/>
    </row>
    <row r="27" spans="2:13">
      <c r="M27" s="37"/>
    </row>
    <row r="28" spans="2:13">
      <c r="M28" s="37"/>
    </row>
    <row r="29" spans="2:13">
      <c r="M29" s="37"/>
    </row>
    <row r="30" spans="2:13">
      <c r="M30" s="37"/>
    </row>
    <row r="31" spans="2:13">
      <c r="M31" s="37"/>
    </row>
    <row r="32" spans="2:13">
      <c r="M32" s="37"/>
    </row>
    <row r="33" spans="13:13">
      <c r="M33" s="37"/>
    </row>
    <row r="34" spans="13:13">
      <c r="M34" s="37"/>
    </row>
    <row r="35" spans="13:13">
      <c r="M35" s="37"/>
    </row>
    <row r="36" spans="13:13">
      <c r="M36" s="37"/>
    </row>
    <row r="37" spans="13:13">
      <c r="M37" s="37"/>
    </row>
    <row r="38" spans="13:13">
      <c r="M38" s="37"/>
    </row>
    <row r="39" spans="13:13">
      <c r="M39" s="37"/>
    </row>
    <row r="40" spans="13:13">
      <c r="M40" s="37"/>
    </row>
    <row r="41" spans="13:13">
      <c r="M41" s="37"/>
    </row>
  </sheetData>
  <mergeCells count="5">
    <mergeCell ref="A2:I2"/>
    <mergeCell ref="A3:I3"/>
    <mergeCell ref="A4:I4"/>
    <mergeCell ref="A6:G6"/>
    <mergeCell ref="C7:I7"/>
  </mergeCells>
  <phoneticPr fontId="49" type="noConversion"/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F73"/>
  <sheetViews>
    <sheetView rightToLeft="1" view="pageBreakPreview" topLeftCell="A29" zoomScale="32" zoomScaleNormal="91" zoomScaleSheetLayoutView="32" workbookViewId="0">
      <selection activeCell="U44" sqref="A10:U44"/>
    </sheetView>
  </sheetViews>
  <sheetFormatPr defaultColWidth="9.140625" defaultRowHeight="27.75"/>
  <cols>
    <col min="1" max="1" width="74.140625" style="21" bestFit="1" customWidth="1"/>
    <col min="2" max="2" width="1" style="21" customWidth="1"/>
    <col min="3" max="3" width="44.140625" style="74" bestFit="1" customWidth="1"/>
    <col min="4" max="4" width="1" style="74" customWidth="1"/>
    <col min="5" max="5" width="45.7109375" style="74" bestFit="1" customWidth="1"/>
    <col min="6" max="6" width="2.5703125" style="74" customWidth="1"/>
    <col min="7" max="7" width="44.28515625" style="74" bestFit="1" customWidth="1"/>
    <col min="8" max="8" width="1" style="74" customWidth="1"/>
    <col min="9" max="9" width="49.140625" style="74" bestFit="1" customWidth="1"/>
    <col min="10" max="10" width="1" style="21" customWidth="1"/>
    <col min="11" max="11" width="32.28515625" style="46" bestFit="1" customWidth="1"/>
    <col min="12" max="12" width="1" style="21" customWidth="1"/>
    <col min="13" max="13" width="44.28515625" style="21" bestFit="1" customWidth="1"/>
    <col min="14" max="14" width="1" style="21" customWidth="1"/>
    <col min="15" max="15" width="49.140625" style="21" bestFit="1" customWidth="1"/>
    <col min="16" max="16" width="1.5703125" style="21" customWidth="1"/>
    <col min="17" max="17" width="44" style="21" customWidth="1"/>
    <col min="18" max="18" width="1.28515625" style="21" customWidth="1"/>
    <col min="19" max="19" width="49.140625" style="21" bestFit="1" customWidth="1"/>
    <col min="20" max="20" width="1" style="21" customWidth="1"/>
    <col min="21" max="21" width="23.42578125" style="46" customWidth="1"/>
    <col min="22" max="22" width="1" style="21" customWidth="1"/>
    <col min="23" max="23" width="54.140625" style="21" bestFit="1" customWidth="1"/>
    <col min="24" max="24" width="45.140625" style="21" bestFit="1" customWidth="1"/>
    <col min="25" max="25" width="37.7109375" style="21" bestFit="1" customWidth="1"/>
    <col min="26" max="26" width="29.85546875" style="261" bestFit="1" customWidth="1"/>
    <col min="27" max="27" width="31.7109375" style="21" bestFit="1" customWidth="1"/>
    <col min="28" max="28" width="16.85546875" style="21" bestFit="1" customWidth="1"/>
    <col min="29" max="29" width="45.85546875" style="21" bestFit="1" customWidth="1"/>
    <col min="30" max="30" width="9.140625" style="21"/>
    <col min="31" max="31" width="35.5703125" style="21" customWidth="1"/>
    <col min="32" max="32" width="35.28515625" style="21" customWidth="1"/>
    <col min="33" max="16384" width="9.140625" style="21"/>
  </cols>
  <sheetData>
    <row r="2" spans="1:32" s="39" customFormat="1" ht="78">
      <c r="A2" s="409" t="s">
        <v>50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Z2" s="258"/>
    </row>
    <row r="3" spans="1:32" s="39" customFormat="1" ht="78">
      <c r="A3" s="409" t="s">
        <v>18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Z3" s="258"/>
    </row>
    <row r="4" spans="1:32" s="39" customFormat="1" ht="78">
      <c r="A4" s="409" t="str">
        <f>'درآمد ناشی از فروش '!A4:Q4</f>
        <v>برای ماه منتهی به 1404/07/30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Z4" s="258"/>
    </row>
    <row r="5" spans="1:32" s="41" customFormat="1" ht="36">
      <c r="A5" s="40"/>
      <c r="B5" s="40"/>
      <c r="C5" s="171"/>
      <c r="D5" s="171"/>
      <c r="E5" s="171"/>
      <c r="F5" s="171"/>
      <c r="G5" s="171"/>
      <c r="H5" s="171"/>
      <c r="I5" s="171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Z5" s="259"/>
    </row>
    <row r="6" spans="1:32" s="42" customFormat="1" ht="53.25">
      <c r="A6" s="412" t="s">
        <v>58</v>
      </c>
      <c r="B6" s="412"/>
      <c r="C6" s="412"/>
      <c r="D6" s="412"/>
      <c r="E6" s="412"/>
      <c r="F6" s="412"/>
      <c r="G6" s="412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U6" s="43"/>
      <c r="Z6" s="260"/>
    </row>
    <row r="7" spans="1:32" ht="40.5">
      <c r="A7" s="44"/>
      <c r="B7" s="44"/>
      <c r="C7" s="172"/>
      <c r="D7" s="172"/>
      <c r="E7" s="172"/>
      <c r="F7" s="172"/>
      <c r="G7" s="172"/>
      <c r="H7" s="172"/>
      <c r="I7" s="172"/>
      <c r="J7" s="44"/>
      <c r="K7" s="189"/>
      <c r="L7" s="44"/>
      <c r="M7" s="44"/>
      <c r="N7" s="44"/>
      <c r="O7" s="44"/>
      <c r="P7" s="44"/>
      <c r="Q7" s="44"/>
      <c r="R7" s="44"/>
      <c r="S7" s="45"/>
      <c r="AE7" s="181"/>
    </row>
    <row r="8" spans="1:32" s="42" customFormat="1" ht="46.5" customHeight="1" thickBot="1">
      <c r="A8" s="410" t="s">
        <v>1</v>
      </c>
      <c r="C8" s="411" t="s">
        <v>180</v>
      </c>
      <c r="D8" s="411" t="s">
        <v>20</v>
      </c>
      <c r="E8" s="411" t="s">
        <v>20</v>
      </c>
      <c r="F8" s="411"/>
      <c r="G8" s="411" t="s">
        <v>20</v>
      </c>
      <c r="H8" s="411" t="s">
        <v>20</v>
      </c>
      <c r="I8" s="411" t="s">
        <v>20</v>
      </c>
      <c r="J8" s="411" t="s">
        <v>20</v>
      </c>
      <c r="K8" s="411" t="s">
        <v>20</v>
      </c>
      <c r="M8" s="411" t="s">
        <v>181</v>
      </c>
      <c r="N8" s="411" t="s">
        <v>21</v>
      </c>
      <c r="O8" s="411" t="s">
        <v>21</v>
      </c>
      <c r="P8" s="411" t="s">
        <v>21</v>
      </c>
      <c r="Q8" s="411" t="s">
        <v>21</v>
      </c>
      <c r="R8" s="410"/>
      <c r="S8" s="411" t="s">
        <v>21</v>
      </c>
      <c r="T8" s="411" t="s">
        <v>21</v>
      </c>
      <c r="U8" s="411" t="s">
        <v>21</v>
      </c>
      <c r="Z8" s="260"/>
    </row>
    <row r="9" spans="1:32" s="47" customFormat="1" ht="76.5" customHeight="1" thickBot="1">
      <c r="A9" s="411" t="s">
        <v>1</v>
      </c>
      <c r="C9" s="173" t="s">
        <v>37</v>
      </c>
      <c r="D9" s="175"/>
      <c r="E9" s="173" t="s">
        <v>38</v>
      </c>
      <c r="F9" s="173"/>
      <c r="G9" s="173" t="s">
        <v>39</v>
      </c>
      <c r="H9" s="175"/>
      <c r="I9" s="173" t="s">
        <v>15</v>
      </c>
      <c r="K9" s="48" t="s">
        <v>40</v>
      </c>
      <c r="M9" s="48" t="s">
        <v>37</v>
      </c>
      <c r="O9" s="48" t="s">
        <v>38</v>
      </c>
      <c r="Q9" s="48" t="s">
        <v>39</v>
      </c>
      <c r="R9" s="44"/>
      <c r="S9" s="48" t="s">
        <v>15</v>
      </c>
      <c r="T9" s="21"/>
      <c r="U9" s="48" t="s">
        <v>40</v>
      </c>
      <c r="Z9" s="262"/>
    </row>
    <row r="10" spans="1:32" s="457" customFormat="1" ht="51" customHeight="1">
      <c r="A10" s="235" t="s">
        <v>112</v>
      </c>
      <c r="B10" s="235"/>
      <c r="C10" s="242">
        <f>IFERROR(VLOOKUP(A10,'درآمد سود سهام '!$A$9:$S$21,13,0),0)</f>
        <v>0</v>
      </c>
      <c r="D10" s="242"/>
      <c r="E10" s="242">
        <v>0</v>
      </c>
      <c r="F10" s="242"/>
      <c r="G10" s="242">
        <f>IFERROR(VLOOKUP(A10,'درآمد ناشی از فروش '!$A$9:$Q$41,9,0),0)</f>
        <v>774219111</v>
      </c>
      <c r="H10" s="242"/>
      <c r="I10" s="242">
        <f>C10+E10+G10</f>
        <v>774219111</v>
      </c>
      <c r="J10" s="243"/>
      <c r="K10" s="244">
        <f>I10/W$10</f>
        <v>1.3209901208383983E-3</v>
      </c>
      <c r="L10" s="243"/>
      <c r="M10" s="242">
        <f>IFERROR(VLOOKUP(A10,'درآمد سود سهام '!$A$9:$S$21,19,0),0)</f>
        <v>0</v>
      </c>
      <c r="N10" s="242"/>
      <c r="O10" s="242">
        <f>IFERROR(VLOOKUP(A10,'درآمد ناشی از تغییر قیمت اوراق '!$A$9:$Q$24,17,0),0)</f>
        <v>0</v>
      </c>
      <c r="P10" s="242"/>
      <c r="Q10" s="242">
        <f>IFERROR(VLOOKUP(A10,'درآمد ناشی از فروش '!$A$9:$Q$41,17,0),0)</f>
        <v>-69954656437</v>
      </c>
      <c r="R10" s="242"/>
      <c r="S10" s="242">
        <f>M10+O10+Q10</f>
        <v>-69954656437</v>
      </c>
      <c r="T10" s="243"/>
      <c r="U10" s="244">
        <f>S10/'جمع درآمدها'!$J$5</f>
        <v>-9.0912470737573053E-2</v>
      </c>
      <c r="W10" s="465">
        <v>586090008386</v>
      </c>
      <c r="X10" s="465" t="s">
        <v>92</v>
      </c>
      <c r="Y10" s="455"/>
      <c r="Z10" s="456"/>
      <c r="AC10" s="459"/>
      <c r="AF10" s="460"/>
    </row>
    <row r="11" spans="1:32" s="457" customFormat="1" ht="51" customHeight="1">
      <c r="A11" s="235" t="s">
        <v>98</v>
      </c>
      <c r="B11" s="235"/>
      <c r="C11" s="242">
        <f>IFERROR(VLOOKUP(A11,'درآمد سود سهام '!$A$9:$S$21,13,0),0)</f>
        <v>0</v>
      </c>
      <c r="D11" s="242"/>
      <c r="E11" s="242">
        <f>IFERROR(VLOOKUP(A11,'درآمد ناشی از تغییر قیمت اوراق '!$A$9:$Q$24,9,0),0)</f>
        <v>0</v>
      </c>
      <c r="F11" s="242"/>
      <c r="G11" s="242">
        <f>IFERROR(VLOOKUP(A11,'درآمد ناشی از فروش '!$A$9:$Q$41,9,0),0)</f>
        <v>0</v>
      </c>
      <c r="H11" s="242"/>
      <c r="I11" s="242">
        <f>C11+E11+G11</f>
        <v>0</v>
      </c>
      <c r="J11" s="243"/>
      <c r="K11" s="244">
        <f t="shared" ref="K11:K44" si="0">I11/W$10</f>
        <v>0</v>
      </c>
      <c r="L11" s="243"/>
      <c r="M11" s="242">
        <f>IFERROR(VLOOKUP(A11,'درآمد سود سهام '!$A$9:$S$21,19,0),0)</f>
        <v>0</v>
      </c>
      <c r="N11" s="242"/>
      <c r="O11" s="242">
        <f>IFERROR(VLOOKUP(A11,'درآمد ناشی از تغییر قیمت اوراق '!$A$9:$Q$24,17,0),0)</f>
        <v>0</v>
      </c>
      <c r="P11" s="242"/>
      <c r="Q11" s="242">
        <f>IFERROR(VLOOKUP(A11,'درآمد ناشی از فروش '!$A$9:$Q$41,17,0),0)</f>
        <v>591143451</v>
      </c>
      <c r="R11" s="242"/>
      <c r="S11" s="242">
        <f t="shared" ref="S11:S44" si="1">M11+O11+Q11</f>
        <v>591143451</v>
      </c>
      <c r="T11" s="243"/>
      <c r="U11" s="244">
        <f>S11/'جمع درآمدها'!$J$5</f>
        <v>7.6824495220192924E-4</v>
      </c>
      <c r="W11" s="465">
        <v>769472613267</v>
      </c>
      <c r="X11" s="465" t="s">
        <v>93</v>
      </c>
      <c r="Y11" s="455"/>
      <c r="Z11" s="456"/>
      <c r="AC11" s="459"/>
      <c r="AF11" s="460"/>
    </row>
    <row r="12" spans="1:32" s="457" customFormat="1" ht="51" customHeight="1">
      <c r="A12" s="235" t="s">
        <v>82</v>
      </c>
      <c r="B12" s="235"/>
      <c r="C12" s="242">
        <f>IFERROR(VLOOKUP(A12,'درآمد سود سهام '!$A$9:$S$21,13,0),0)</f>
        <v>0</v>
      </c>
      <c r="D12" s="242"/>
      <c r="E12" s="242">
        <f>IFERROR(VLOOKUP(A12,'درآمد ناشی از تغییر قیمت اوراق '!$A$9:$Q$24,9,0),0)</f>
        <v>0</v>
      </c>
      <c r="F12" s="242"/>
      <c r="G12" s="242">
        <f>IFERROR(VLOOKUP(A12,'درآمد ناشی از فروش '!$A$9:$Q$41,9,0),0)</f>
        <v>0</v>
      </c>
      <c r="H12" s="242"/>
      <c r="I12" s="242">
        <f t="shared" ref="I12:I41" si="2">C12+E12+G12</f>
        <v>0</v>
      </c>
      <c r="J12" s="243"/>
      <c r="K12" s="244">
        <f t="shared" si="0"/>
        <v>0</v>
      </c>
      <c r="L12" s="243"/>
      <c r="M12" s="242">
        <f>IFERROR(VLOOKUP(A12,'درآمد سود سهام '!$A$9:$S$21,19,0),0)</f>
        <v>0</v>
      </c>
      <c r="N12" s="242"/>
      <c r="O12" s="242">
        <f>IFERROR(VLOOKUP(A12,'درآمد ناشی از تغییر قیمت اوراق '!$A$9:$Q$24,17,0),0)</f>
        <v>0</v>
      </c>
      <c r="P12" s="242"/>
      <c r="Q12" s="242">
        <f>IFERROR(VLOOKUP(A12,'درآمد ناشی از فروش '!$A$9:$Q$41,17,0),0)</f>
        <v>6455908856</v>
      </c>
      <c r="R12" s="242"/>
      <c r="S12" s="242">
        <f t="shared" si="1"/>
        <v>6455908856</v>
      </c>
      <c r="T12" s="243"/>
      <c r="U12" s="244">
        <f>S12/'جمع درآمدها'!$J$5</f>
        <v>8.3900437061557361E-3</v>
      </c>
      <c r="W12" s="458"/>
      <c r="X12" s="458"/>
      <c r="Y12" s="455"/>
      <c r="Z12" s="456"/>
      <c r="AC12" s="459"/>
      <c r="AF12" s="460"/>
    </row>
    <row r="13" spans="1:32" s="457" customFormat="1" ht="51" customHeight="1">
      <c r="A13" s="235" t="s">
        <v>100</v>
      </c>
      <c r="B13" s="235"/>
      <c r="C13" s="242">
        <f>IFERROR(VLOOKUP(A13,'درآمد سود سهام '!$A$9:$S$21,13,0),0)</f>
        <v>0</v>
      </c>
      <c r="D13" s="242"/>
      <c r="E13" s="242">
        <f>IFERROR(VLOOKUP(A13,'درآمد ناشی از تغییر قیمت اوراق '!$A$9:$Q$24,9,0),0)</f>
        <v>0</v>
      </c>
      <c r="F13" s="242"/>
      <c r="G13" s="242">
        <f>IFERROR(VLOOKUP(A13,'درآمد ناشی از فروش '!$A$9:$Q$41,9,0),0)</f>
        <v>0</v>
      </c>
      <c r="H13" s="242"/>
      <c r="I13" s="242">
        <f t="shared" si="2"/>
        <v>0</v>
      </c>
      <c r="J13" s="243"/>
      <c r="K13" s="244">
        <f t="shared" si="0"/>
        <v>0</v>
      </c>
      <c r="L13" s="243"/>
      <c r="M13" s="242">
        <f>IFERROR(VLOOKUP(A13,'درآمد سود سهام '!$A$9:$S$21,19,0),0)</f>
        <v>2930200000</v>
      </c>
      <c r="N13" s="242"/>
      <c r="O13" s="242">
        <f>IFERROR(VLOOKUP(A13,'درآمد ناشی از تغییر قیمت اوراق '!$A$9:$Q$24,17,0),0)</f>
        <v>0</v>
      </c>
      <c r="P13" s="242"/>
      <c r="Q13" s="242">
        <f>IFERROR(VLOOKUP(A13,'درآمد ناشی از فروش '!$A$9:$Q$41,17,0),0)</f>
        <v>2637293879</v>
      </c>
      <c r="R13" s="242"/>
      <c r="S13" s="242">
        <f t="shared" si="1"/>
        <v>5567493879</v>
      </c>
      <c r="T13" s="243"/>
      <c r="U13" s="244">
        <f>S13/'جمع درآمدها'!$J$5</f>
        <v>7.2354672317208645E-3</v>
      </c>
      <c r="W13" s="458"/>
      <c r="X13" s="464"/>
      <c r="Y13" s="455"/>
      <c r="Z13" s="456"/>
      <c r="AC13" s="459"/>
      <c r="AF13" s="460"/>
    </row>
    <row r="14" spans="1:32" s="457" customFormat="1" ht="51" customHeight="1">
      <c r="A14" s="235" t="s">
        <v>59</v>
      </c>
      <c r="B14" s="235"/>
      <c r="C14" s="242">
        <f>IFERROR(VLOOKUP(A14,'درآمد سود سهام '!$A$9:$S$21,13,0),0)</f>
        <v>0</v>
      </c>
      <c r="D14" s="242"/>
      <c r="E14" s="242">
        <f>IFERROR(VLOOKUP(A14,'درآمد ناشی از تغییر قیمت اوراق '!$A$9:$Q$24,9,0),0)</f>
        <v>117934107269</v>
      </c>
      <c r="F14" s="242"/>
      <c r="G14" s="242">
        <f>IFERROR(VLOOKUP(A14,'درآمد ناشی از فروش '!$A$9:$Q$41,9,0),0)</f>
        <v>1218955718</v>
      </c>
      <c r="H14" s="242"/>
      <c r="I14" s="242">
        <f t="shared" si="2"/>
        <v>119153062987</v>
      </c>
      <c r="J14" s="243"/>
      <c r="K14" s="244">
        <f t="shared" si="0"/>
        <v>0.20330164527992697</v>
      </c>
      <c r="L14" s="243"/>
      <c r="M14" s="242">
        <f>IFERROR(VLOOKUP(A14,'درآمد سود سهام '!$A$9:$S$21,19,0),0)</f>
        <v>73872000000</v>
      </c>
      <c r="N14" s="242"/>
      <c r="O14" s="242">
        <f>IFERROR(VLOOKUP(A14,'درآمد ناشی از تغییر قیمت اوراق '!$A$9:$Q$24,17,0),0)</f>
        <v>86607303377</v>
      </c>
      <c r="P14" s="242"/>
      <c r="Q14" s="242">
        <f>IFERROR(VLOOKUP(A14,'درآمد ناشی از فروش '!$A$9:$Q$41,17,0),0)</f>
        <v>1558181338</v>
      </c>
      <c r="R14" s="242"/>
      <c r="S14" s="242">
        <f t="shared" si="1"/>
        <v>162037484715</v>
      </c>
      <c r="T14" s="243"/>
      <c r="U14" s="244">
        <f>S14/'جمع درآمدها'!$J$5</f>
        <v>0.21058252356380416</v>
      </c>
      <c r="W14" s="458"/>
      <c r="X14" s="464"/>
      <c r="Y14" s="455"/>
      <c r="Z14" s="456"/>
      <c r="AC14" s="459"/>
      <c r="AF14" s="460"/>
    </row>
    <row r="15" spans="1:32" s="457" customFormat="1" ht="51" customHeight="1">
      <c r="A15" s="235" t="s">
        <v>105</v>
      </c>
      <c r="B15" s="235"/>
      <c r="C15" s="242">
        <f>IFERROR(VLOOKUP(A15,'درآمد سود سهام '!$A$9:$S$21,13,0),0)</f>
        <v>0</v>
      </c>
      <c r="D15" s="242"/>
      <c r="E15" s="242">
        <f>IFERROR(VLOOKUP(A15,'درآمد ناشی از تغییر قیمت اوراق '!$A$9:$Q$24,9,0),0)</f>
        <v>68645331786</v>
      </c>
      <c r="F15" s="242"/>
      <c r="G15" s="242">
        <f>IFERROR(VLOOKUP(A15,'درآمد ناشی از فروش '!$A$9:$Q$41,9,0),0)</f>
        <v>0</v>
      </c>
      <c r="H15" s="242"/>
      <c r="I15" s="242">
        <f t="shared" si="2"/>
        <v>68645331786</v>
      </c>
      <c r="J15" s="243"/>
      <c r="K15" s="244">
        <f t="shared" si="0"/>
        <v>0.11712421437628408</v>
      </c>
      <c r="L15" s="243"/>
      <c r="M15" s="242">
        <f>IFERROR(VLOOKUP(A15,'درآمد سود سهام '!$A$9:$S$21,19,0),0)</f>
        <v>0</v>
      </c>
      <c r="N15" s="242"/>
      <c r="O15" s="242">
        <f>IFERROR(VLOOKUP(A15,'درآمد ناشی از تغییر قیمت اوراق '!$A$9:$Q$24,17,0),0)</f>
        <v>92196457764</v>
      </c>
      <c r="P15" s="242"/>
      <c r="Q15" s="242">
        <f>IFERROR(VLOOKUP(A15,'درآمد ناشی از فروش '!$A$9:$Q$41,17,0),0)</f>
        <v>19178453206</v>
      </c>
      <c r="R15" s="242"/>
      <c r="S15" s="242">
        <f t="shared" si="1"/>
        <v>111374910970</v>
      </c>
      <c r="T15" s="243"/>
      <c r="U15" s="244">
        <f>S15/'جمع درآمدها'!$J$5</f>
        <v>0.14474187781307549</v>
      </c>
      <c r="W15" s="458"/>
      <c r="X15" s="464"/>
      <c r="Y15" s="455"/>
      <c r="Z15" s="456"/>
      <c r="AC15" s="459"/>
      <c r="AF15" s="460"/>
    </row>
    <row r="16" spans="1:32" s="457" customFormat="1" ht="51" customHeight="1">
      <c r="A16" s="235" t="s">
        <v>99</v>
      </c>
      <c r="B16" s="235"/>
      <c r="C16" s="242">
        <f>IFERROR(VLOOKUP(A16,'درآمد سود سهام '!$A$9:$S$22,13,0),0)</f>
        <v>0</v>
      </c>
      <c r="D16" s="242"/>
      <c r="E16" s="242">
        <f>IFERROR(VLOOKUP(A16,'درآمد ناشی از تغییر قیمت اوراق '!$A$9:$Q$24,9,0),0)</f>
        <v>104315430751</v>
      </c>
      <c r="F16" s="242"/>
      <c r="G16" s="242">
        <f>IFERROR(VLOOKUP(A16,'درآمد ناشی از فروش '!$A$9:$Q$41,9,0),0)</f>
        <v>0</v>
      </c>
      <c r="H16" s="242"/>
      <c r="I16" s="242">
        <f t="shared" si="2"/>
        <v>104315430751</v>
      </c>
      <c r="J16" s="243"/>
      <c r="K16" s="244">
        <f t="shared" si="0"/>
        <v>0.17798534228261004</v>
      </c>
      <c r="L16" s="243"/>
      <c r="M16" s="242">
        <v>37858251151</v>
      </c>
      <c r="N16" s="242"/>
      <c r="O16" s="242">
        <f>IFERROR(VLOOKUP(A16,'درآمد ناشی از تغییر قیمت اوراق '!$A$9:$Q$24,17,0),0)</f>
        <v>28305434530</v>
      </c>
      <c r="P16" s="242"/>
      <c r="Q16" s="242">
        <f>IFERROR(VLOOKUP(A16,'درآمد ناشی از فروش '!$A$9:$Q$41,17,0),0)</f>
        <v>-1412238296</v>
      </c>
      <c r="R16" s="242"/>
      <c r="S16" s="242">
        <f t="shared" si="1"/>
        <v>64751447385</v>
      </c>
      <c r="T16" s="243"/>
      <c r="U16" s="244">
        <f>S16/'جمع درآمدها'!$J$5</f>
        <v>8.4150424938557025E-2</v>
      </c>
      <c r="W16" s="458"/>
      <c r="X16" s="454"/>
      <c r="Y16" s="455"/>
      <c r="Z16" s="456"/>
      <c r="AC16" s="459"/>
      <c r="AF16" s="460"/>
    </row>
    <row r="17" spans="1:32" s="457" customFormat="1" ht="51" customHeight="1">
      <c r="A17" s="235" t="s">
        <v>67</v>
      </c>
      <c r="B17" s="235"/>
      <c r="C17" s="242">
        <f>IFERROR(VLOOKUP(A17,'درآمد سود سهام '!$A$9:$S$21,13,0),0)</f>
        <v>0</v>
      </c>
      <c r="D17" s="242"/>
      <c r="E17" s="242">
        <f>IFERROR(VLOOKUP(A17,'درآمد ناشی از تغییر قیمت اوراق '!$A$9:$Q$24,9,0),0)</f>
        <v>0</v>
      </c>
      <c r="F17" s="242"/>
      <c r="G17" s="242">
        <f>IFERROR(VLOOKUP(A17,'درآمد ناشی از فروش '!$A$9:$Q$41,9,0),0)</f>
        <v>0</v>
      </c>
      <c r="H17" s="242"/>
      <c r="I17" s="242">
        <f t="shared" si="2"/>
        <v>0</v>
      </c>
      <c r="J17" s="243"/>
      <c r="K17" s="244">
        <f t="shared" si="0"/>
        <v>0</v>
      </c>
      <c r="L17" s="243"/>
      <c r="M17" s="242">
        <f>IFERROR(VLOOKUP(A17,'درآمد سود سهام '!$A$9:$S$21,19,0),0)</f>
        <v>0</v>
      </c>
      <c r="N17" s="242"/>
      <c r="O17" s="242">
        <f>IFERROR(VLOOKUP(A17,'درآمد ناشی از تغییر قیمت اوراق '!$A$9:$Q$24,17,0),0)</f>
        <v>0</v>
      </c>
      <c r="P17" s="242"/>
      <c r="Q17" s="242">
        <f>IFERROR(VLOOKUP(A17,'درآمد ناشی از فروش '!$A$9:$Q$41,17,0),0)</f>
        <v>33492577017</v>
      </c>
      <c r="R17" s="242"/>
      <c r="S17" s="242">
        <f t="shared" si="1"/>
        <v>33492577017</v>
      </c>
      <c r="T17" s="243"/>
      <c r="U17" s="244">
        <f>S17/'جمع درآمدها'!$J$5</f>
        <v>4.352666545830447E-2</v>
      </c>
      <c r="W17" s="458"/>
      <c r="X17" s="454"/>
      <c r="Y17" s="455"/>
      <c r="Z17" s="456"/>
      <c r="AC17" s="459"/>
      <c r="AF17" s="460"/>
    </row>
    <row r="18" spans="1:32" s="457" customFormat="1" ht="51" customHeight="1">
      <c r="A18" s="235" t="s">
        <v>83</v>
      </c>
      <c r="B18" s="235"/>
      <c r="C18" s="242">
        <f>IFERROR(VLOOKUP(A18,'درآمد سود سهام '!$A$9:$S$21,13,0),0)</f>
        <v>0</v>
      </c>
      <c r="D18" s="242"/>
      <c r="E18" s="242">
        <f>IFERROR(VLOOKUP(A18,'درآمد ناشی از تغییر قیمت اوراق '!$A$9:$Q$24,9,0),0)</f>
        <v>16196468703</v>
      </c>
      <c r="F18" s="242"/>
      <c r="G18" s="242">
        <f>IFERROR(VLOOKUP(A18,'درآمد ناشی از فروش '!$A$9:$Q$41,9,0),0)</f>
        <v>0</v>
      </c>
      <c r="H18" s="242"/>
      <c r="I18" s="242">
        <f t="shared" si="2"/>
        <v>16196468703</v>
      </c>
      <c r="J18" s="243"/>
      <c r="K18" s="244">
        <f t="shared" si="0"/>
        <v>2.7634780445417482E-2</v>
      </c>
      <c r="L18" s="243"/>
      <c r="M18" s="242">
        <f>IFERROR(VLOOKUP(A18,'درآمد سود سهام '!$A$9:$S$21,19,0),0)</f>
        <v>0</v>
      </c>
      <c r="N18" s="242"/>
      <c r="O18" s="242">
        <f>IFERROR(VLOOKUP(A18,'درآمد ناشی از تغییر قیمت اوراق '!$A$9:$Q$24,17,0),0)</f>
        <v>134423732104</v>
      </c>
      <c r="P18" s="242"/>
      <c r="Q18" s="242">
        <f>IFERROR(VLOOKUP(A18,'درآمد ناشی از فروش '!$A$9:$Q$41,17,0),0)</f>
        <v>9149744996</v>
      </c>
      <c r="R18" s="242"/>
      <c r="S18" s="242">
        <f t="shared" si="1"/>
        <v>143573477100</v>
      </c>
      <c r="T18" s="243"/>
      <c r="U18" s="244">
        <f>S18/'جمع درآمدها'!$J$5</f>
        <v>0.18658685783555146</v>
      </c>
      <c r="W18" s="458"/>
      <c r="X18" s="454"/>
      <c r="Y18" s="455"/>
      <c r="Z18" s="456"/>
      <c r="AC18" s="459"/>
      <c r="AF18" s="460"/>
    </row>
    <row r="19" spans="1:32" s="457" customFormat="1" ht="51" customHeight="1">
      <c r="A19" s="235" t="s">
        <v>81</v>
      </c>
      <c r="B19" s="235"/>
      <c r="C19" s="242">
        <f>IFERROR(VLOOKUP(A19,'درآمد سود سهام '!$A$9:$S$21,13,0),0)</f>
        <v>0</v>
      </c>
      <c r="D19" s="242"/>
      <c r="E19" s="242">
        <f>IFERROR(VLOOKUP(A19,'درآمد ناشی از تغییر قیمت اوراق '!$A$9:$Q$24,9,0),0)</f>
        <v>40729302937</v>
      </c>
      <c r="F19" s="242"/>
      <c r="G19" s="242">
        <f>IFERROR(VLOOKUP(A19,'درآمد ناشی از فروش '!$A$9:$Q$41,9,0),0)</f>
        <v>0</v>
      </c>
      <c r="H19" s="242"/>
      <c r="I19" s="242">
        <f t="shared" si="2"/>
        <v>40729302937</v>
      </c>
      <c r="J19" s="243"/>
      <c r="K19" s="244">
        <f t="shared" si="0"/>
        <v>6.9493255906481186E-2</v>
      </c>
      <c r="L19" s="243"/>
      <c r="M19" s="242">
        <f>IFERROR(VLOOKUP(A19,'درآمد سود سهام '!$A$9:$S$21,19,0),0)</f>
        <v>30139409931</v>
      </c>
      <c r="N19" s="242"/>
      <c r="O19" s="242">
        <f>IFERROR(VLOOKUP(A19,'درآمد ناشی از تغییر قیمت اوراق '!$A$9:$Q$24,17,0),0)</f>
        <v>-35314560629</v>
      </c>
      <c r="P19" s="242"/>
      <c r="Q19" s="242">
        <f>IFERROR(VLOOKUP(A19,'درآمد ناشی از فروش '!$A$9:$Q$41,17,0),0)</f>
        <v>2084783777</v>
      </c>
      <c r="R19" s="242"/>
      <c r="S19" s="242">
        <f t="shared" si="1"/>
        <v>-3090366921</v>
      </c>
      <c r="T19" s="243"/>
      <c r="U19" s="244">
        <f>S19/'جمع درآمدها'!$J$5</f>
        <v>-4.0162143105769909E-3</v>
      </c>
      <c r="W19" s="458"/>
      <c r="X19" s="454"/>
      <c r="Y19" s="455"/>
      <c r="Z19" s="456"/>
      <c r="AC19" s="459"/>
      <c r="AF19" s="460"/>
    </row>
    <row r="20" spans="1:32" s="457" customFormat="1" ht="51" customHeight="1">
      <c r="A20" s="235" t="s">
        <v>117</v>
      </c>
      <c r="B20" s="235"/>
      <c r="C20" s="242">
        <f>IFERROR(VLOOKUP(A20,'درآمد سود سهام '!$A$9:$S$21,13,0),0)</f>
        <v>0</v>
      </c>
      <c r="D20" s="242"/>
      <c r="E20" s="242">
        <f>IFERROR(VLOOKUP(A20,'درآمد ناشی از تغییر قیمت اوراق '!$A$9:$Q$24,9,0),0)</f>
        <v>0</v>
      </c>
      <c r="F20" s="242"/>
      <c r="G20" s="242">
        <f>IFERROR(VLOOKUP(A20,'درآمد ناشی از فروش '!$A$9:$Q$41,9,0),0)</f>
        <v>0</v>
      </c>
      <c r="H20" s="242"/>
      <c r="I20" s="242">
        <f t="shared" si="2"/>
        <v>0</v>
      </c>
      <c r="J20" s="243"/>
      <c r="K20" s="244">
        <f t="shared" si="0"/>
        <v>0</v>
      </c>
      <c r="L20" s="243"/>
      <c r="M20" s="242">
        <f>IFERROR(VLOOKUP(A20,'درآمد سود سهام '!$A$9:$S$21,19,0),0)</f>
        <v>0</v>
      </c>
      <c r="N20" s="242"/>
      <c r="O20" s="242">
        <f>IFERROR(VLOOKUP(A20,'درآمد ناشی از تغییر قیمت اوراق '!$A$9:$Q$24,17,0),0)</f>
        <v>0</v>
      </c>
      <c r="P20" s="242"/>
      <c r="Q20" s="242">
        <f>IFERROR(VLOOKUP(A20,'درآمد ناشی از فروش '!$A$9:$Q$41,17,0),0)</f>
        <v>63331086</v>
      </c>
      <c r="R20" s="242"/>
      <c r="S20" s="242">
        <f t="shared" si="1"/>
        <v>63331086</v>
      </c>
      <c r="T20" s="243"/>
      <c r="U20" s="244">
        <f>S20/'جمع درآمدها'!$J$5</f>
        <v>8.2304535480621043E-5</v>
      </c>
      <c r="W20" s="458"/>
      <c r="X20" s="454"/>
      <c r="Y20" s="455"/>
      <c r="Z20" s="456"/>
      <c r="AC20" s="459"/>
    </row>
    <row r="21" spans="1:32" s="457" customFormat="1" ht="51" customHeight="1">
      <c r="A21" s="235" t="s">
        <v>97</v>
      </c>
      <c r="B21" s="235"/>
      <c r="C21" s="242">
        <f>IFERROR(VLOOKUP(A21,'درآمد سود سهام '!$A$9:$S$21,13,0),0)</f>
        <v>0</v>
      </c>
      <c r="D21" s="242"/>
      <c r="E21" s="242">
        <f>IFERROR(VLOOKUP(A21,'درآمد ناشی از تغییر قیمت اوراق '!$A$9:$Q$24,9,0),0)</f>
        <v>0</v>
      </c>
      <c r="F21" s="242"/>
      <c r="G21" s="242">
        <f>IFERROR(VLOOKUP(A21,'درآمد ناشی از فروش '!$A$9:$Q$41,9,0),0)</f>
        <v>0</v>
      </c>
      <c r="H21" s="242"/>
      <c r="I21" s="242">
        <f t="shared" si="2"/>
        <v>0</v>
      </c>
      <c r="J21" s="243"/>
      <c r="K21" s="244">
        <f t="shared" si="0"/>
        <v>0</v>
      </c>
      <c r="L21" s="243"/>
      <c r="M21" s="242">
        <f>IFERROR(VLOOKUP(A21,'درآمد سود سهام '!$A$9:$S$21,19,0),0)</f>
        <v>0</v>
      </c>
      <c r="N21" s="242"/>
      <c r="O21" s="242">
        <f>IFERROR(VLOOKUP(A21,'درآمد ناشی از تغییر قیمت اوراق '!$A$9:$Q$24,17,0),0)</f>
        <v>0</v>
      </c>
      <c r="P21" s="242"/>
      <c r="Q21" s="242">
        <f>IFERROR(VLOOKUP(A21,'درآمد ناشی از فروش '!$A$9:$Q$41,17,0),0)</f>
        <v>13033142765</v>
      </c>
      <c r="R21" s="242"/>
      <c r="S21" s="242">
        <f t="shared" si="1"/>
        <v>13033142765</v>
      </c>
      <c r="T21" s="243"/>
      <c r="U21" s="244">
        <f>S21/'جمع درآمدها'!$J$5</f>
        <v>1.6937760409255292E-2</v>
      </c>
      <c r="W21" s="458"/>
      <c r="X21" s="454"/>
      <c r="Y21" s="455"/>
      <c r="Z21" s="456"/>
      <c r="AC21" s="459"/>
    </row>
    <row r="22" spans="1:32" s="457" customFormat="1" ht="51" customHeight="1">
      <c r="A22" s="235" t="s">
        <v>60</v>
      </c>
      <c r="B22" s="235"/>
      <c r="C22" s="242">
        <v>44082580645</v>
      </c>
      <c r="D22" s="242"/>
      <c r="E22" s="242">
        <f>IFERROR(VLOOKUP(A22,'درآمد ناشی از تغییر قیمت اوراق '!$A$9:$Q$24,9,0),0)</f>
        <v>14582713500</v>
      </c>
      <c r="F22" s="242"/>
      <c r="G22" s="242">
        <f>IFERROR(VLOOKUP(A22,'درآمد ناشی از فروش '!$A$9:$Q$41,9,0),0)</f>
        <v>-844942472</v>
      </c>
      <c r="H22" s="242"/>
      <c r="I22" s="242">
        <f t="shared" si="2"/>
        <v>57820351673</v>
      </c>
      <c r="J22" s="243"/>
      <c r="K22" s="244">
        <f t="shared" si="0"/>
        <v>9.8654388994325604E-2</v>
      </c>
      <c r="L22" s="243"/>
      <c r="M22" s="242">
        <v>81365161290</v>
      </c>
      <c r="N22" s="242"/>
      <c r="O22" s="242">
        <f>IFERROR(VLOOKUP(A22,'درآمد ناشی از تغییر قیمت اوراق '!$A$9:$Q$24,17,0),0)</f>
        <v>-65517835534</v>
      </c>
      <c r="P22" s="242"/>
      <c r="Q22" s="242">
        <f>IFERROR(VLOOKUP(A22,'درآمد ناشی از فروش '!$A$9:$Q$41,17,0),0)</f>
        <v>7791364438</v>
      </c>
      <c r="R22" s="242">
        <v>9504112545</v>
      </c>
      <c r="S22" s="242">
        <f t="shared" si="1"/>
        <v>23638690194</v>
      </c>
      <c r="T22" s="243"/>
      <c r="U22" s="244">
        <f>S22/'جمع درآمدها'!$J$5</f>
        <v>3.0720638767942204E-2</v>
      </c>
      <c r="W22" s="458"/>
      <c r="X22" s="454"/>
      <c r="Y22" s="455"/>
      <c r="Z22" s="456"/>
      <c r="AC22" s="459"/>
    </row>
    <row r="23" spans="1:32" s="457" customFormat="1" ht="51" customHeight="1">
      <c r="A23" s="235" t="s">
        <v>74</v>
      </c>
      <c r="B23" s="235"/>
      <c r="C23" s="242">
        <f>IFERROR(VLOOKUP(A23,'درآمد سود سهام '!$A$9:$S$21,13,0),0)</f>
        <v>0</v>
      </c>
      <c r="D23" s="242"/>
      <c r="E23" s="242">
        <f>IFERROR(VLOOKUP(A23,'درآمد ناشی از تغییر قیمت اوراق '!$A$9:$Q$24,9,0),0)</f>
        <v>0</v>
      </c>
      <c r="F23" s="242"/>
      <c r="G23" s="242">
        <f>IFERROR(VLOOKUP(A23,'درآمد ناشی از فروش '!$A$9:$Q$41,9,0),0)</f>
        <v>0</v>
      </c>
      <c r="H23" s="242"/>
      <c r="I23" s="242">
        <f t="shared" si="2"/>
        <v>0</v>
      </c>
      <c r="J23" s="243"/>
      <c r="K23" s="244">
        <f t="shared" si="0"/>
        <v>0</v>
      </c>
      <c r="L23" s="243"/>
      <c r="M23" s="242">
        <f>IFERROR(VLOOKUP(A23,'درآمد سود سهام '!$A$9:$S$21,19,0),0)</f>
        <v>0</v>
      </c>
      <c r="N23" s="242"/>
      <c r="O23" s="242">
        <f>IFERROR(VLOOKUP(A23,'درآمد ناشی از تغییر قیمت اوراق '!$A$9:$Q$24,17,0),0)</f>
        <v>0</v>
      </c>
      <c r="P23" s="242"/>
      <c r="Q23" s="242">
        <f>IFERROR(VLOOKUP(A23,'درآمد ناشی از فروش '!$A$9:$Q$41,17,0),0)</f>
        <v>38797772140</v>
      </c>
      <c r="R23" s="242"/>
      <c r="S23" s="242">
        <f t="shared" si="1"/>
        <v>38797772140</v>
      </c>
      <c r="T23" s="243"/>
      <c r="U23" s="244">
        <f>S23/'جمع درآمدها'!$J$5</f>
        <v>5.0421251479339561E-2</v>
      </c>
      <c r="W23" s="458"/>
      <c r="X23" s="454"/>
      <c r="Y23" s="455"/>
      <c r="Z23" s="456"/>
      <c r="AC23" s="459"/>
    </row>
    <row r="24" spans="1:32" s="457" customFormat="1" ht="51" customHeight="1">
      <c r="A24" s="235" t="s">
        <v>110</v>
      </c>
      <c r="B24" s="235"/>
      <c r="C24" s="242">
        <f>IFERROR(VLOOKUP(A24,'درآمد سود سهام '!$A$9:$S$21,13,0),0)</f>
        <v>0</v>
      </c>
      <c r="D24" s="242"/>
      <c r="E24" s="242">
        <f>IFERROR(VLOOKUP(A24,'درآمد ناشی از تغییر قیمت اوراق '!$A$9:$Q$24,9,0),0)</f>
        <v>0</v>
      </c>
      <c r="F24" s="242"/>
      <c r="G24" s="242">
        <f>IFERROR(VLOOKUP(A24,'درآمد ناشی از فروش '!$A$9:$Q$41,9,0),0)</f>
        <v>0</v>
      </c>
      <c r="H24" s="242"/>
      <c r="I24" s="242">
        <f>C24+E24+G24</f>
        <v>0</v>
      </c>
      <c r="J24" s="243"/>
      <c r="K24" s="244">
        <f t="shared" si="0"/>
        <v>0</v>
      </c>
      <c r="L24" s="243"/>
      <c r="M24" s="242">
        <f>IFERROR(VLOOKUP(A24,'درآمد سود سهام '!$A$9:$S$21,19,0),0)</f>
        <v>3900000000</v>
      </c>
      <c r="N24" s="242"/>
      <c r="O24" s="242">
        <f>IFERROR(VLOOKUP(A24,'درآمد ناشی از تغییر قیمت اوراق '!$A$9:$Q$24,17,0),0)</f>
        <v>0</v>
      </c>
      <c r="P24" s="242"/>
      <c r="Q24" s="242">
        <f>IFERROR(VLOOKUP(A24,'درآمد ناشی از فروش '!$A$9:$Q$41,17,0),0)</f>
        <v>12060288006</v>
      </c>
      <c r="R24" s="242"/>
      <c r="S24" s="242">
        <f t="shared" si="1"/>
        <v>15960288006</v>
      </c>
      <c r="T24" s="243"/>
      <c r="U24" s="244">
        <f>S24/'جمع درآمدها'!$J$5</f>
        <v>2.0741853226245915E-2</v>
      </c>
      <c r="W24" s="458"/>
      <c r="X24" s="454"/>
      <c r="Y24" s="455"/>
      <c r="Z24" s="456"/>
      <c r="AC24" s="459"/>
    </row>
    <row r="25" spans="1:32" s="457" customFormat="1" ht="51" customHeight="1">
      <c r="A25" s="235" t="s">
        <v>115</v>
      </c>
      <c r="B25" s="235"/>
      <c r="C25" s="242">
        <f>IFERROR(VLOOKUP(A25,'درآمد سود سهام '!$A$9:$S$21,13,0),0)</f>
        <v>0</v>
      </c>
      <c r="D25" s="242"/>
      <c r="E25" s="242">
        <f>IFERROR(VLOOKUP(A25,'درآمد ناشی از تغییر قیمت اوراق '!$A$9:$Q$24,9,0),0)</f>
        <v>10010452904</v>
      </c>
      <c r="F25" s="242"/>
      <c r="G25" s="242">
        <f>IFERROR(VLOOKUP(A25,'درآمد ناشی از فروش '!$A$9:$Q$41,9,0),0)</f>
        <v>-606739873</v>
      </c>
      <c r="H25" s="242"/>
      <c r="I25" s="242">
        <f t="shared" si="2"/>
        <v>9403713031</v>
      </c>
      <c r="J25" s="243"/>
      <c r="K25" s="244">
        <f t="shared" si="0"/>
        <v>1.6044827409524266E-2</v>
      </c>
      <c r="L25" s="243"/>
      <c r="M25" s="242">
        <f>IFERROR(VLOOKUP(A25,'درآمد سود سهام '!$A$9:$S$21,19,0),0)</f>
        <v>4500000000</v>
      </c>
      <c r="N25" s="242"/>
      <c r="O25" s="242">
        <f>IFERROR(VLOOKUP(A25,'درآمد ناشی از تغییر قیمت اوراق '!$A$9:$Q$24,17,0),0)</f>
        <v>-4458515650</v>
      </c>
      <c r="P25" s="242"/>
      <c r="Q25" s="242">
        <f>IFERROR(VLOOKUP(A25,'درآمد ناشی از فروش '!$A$9:$Q$41,17,0),0)</f>
        <v>-2647775478</v>
      </c>
      <c r="R25" s="242">
        <v>-1838175538</v>
      </c>
      <c r="S25" s="242">
        <f t="shared" si="1"/>
        <v>-2606291128</v>
      </c>
      <c r="T25" s="243"/>
      <c r="U25" s="244">
        <f>S25/'جمع درآمدها'!$J$5</f>
        <v>-3.3871135672188515E-3</v>
      </c>
      <c r="W25" s="458"/>
      <c r="X25" s="454"/>
      <c r="Y25" s="455"/>
      <c r="Z25" s="456"/>
      <c r="AC25" s="459"/>
    </row>
    <row r="26" spans="1:32" s="457" customFormat="1" ht="51" customHeight="1">
      <c r="A26" s="235" t="s">
        <v>116</v>
      </c>
      <c r="B26" s="235"/>
      <c r="C26" s="242">
        <f>IFERROR(VLOOKUP(A26,'درآمد سود سهام '!$A$9:$S$21,13,0),0)</f>
        <v>0</v>
      </c>
      <c r="D26" s="242"/>
      <c r="E26" s="242">
        <f>IFERROR(VLOOKUP(A26,'درآمد ناشی از تغییر قیمت اوراق '!$A$9:$Q$24,9,0),0)</f>
        <v>0</v>
      </c>
      <c r="F26" s="242"/>
      <c r="G26" s="242">
        <f>IFERROR(VLOOKUP(A26,'درآمد ناشی از فروش '!$A$9:$Q$41,9,0),0)</f>
        <v>0</v>
      </c>
      <c r="H26" s="242"/>
      <c r="I26" s="242">
        <f t="shared" si="2"/>
        <v>0</v>
      </c>
      <c r="J26" s="243"/>
      <c r="K26" s="244">
        <f t="shared" si="0"/>
        <v>0</v>
      </c>
      <c r="L26" s="243"/>
      <c r="M26" s="242">
        <f>IFERROR(VLOOKUP(A26,'درآمد سود سهام '!$A$9:$S$21,19,0),0)</f>
        <v>0</v>
      </c>
      <c r="N26" s="242"/>
      <c r="O26" s="242">
        <f>IFERROR(VLOOKUP(A26,'درآمد ناشی از تغییر قیمت اوراق '!$A$9:$Q$24,17,0),0)</f>
        <v>0</v>
      </c>
      <c r="P26" s="242"/>
      <c r="Q26" s="242">
        <f>IFERROR(VLOOKUP(A26,'درآمد ناشی از فروش '!$A$9:$Q$41,17,0),0)</f>
        <v>-5496692147</v>
      </c>
      <c r="R26" s="242"/>
      <c r="S26" s="242">
        <f t="shared" si="1"/>
        <v>-5496692147</v>
      </c>
      <c r="T26" s="243"/>
      <c r="U26" s="244">
        <f>S26/'جمع درآمدها'!$J$5</f>
        <v>-7.1434539088562699E-3</v>
      </c>
      <c r="W26" s="458"/>
      <c r="X26" s="454"/>
      <c r="Y26" s="455"/>
      <c r="Z26" s="456"/>
      <c r="AC26" s="459"/>
    </row>
    <row r="27" spans="1:32" s="457" customFormat="1" ht="51" customHeight="1">
      <c r="A27" s="235" t="s">
        <v>109</v>
      </c>
      <c r="B27" s="235"/>
      <c r="C27" s="242">
        <f>IFERROR(VLOOKUP(A27,'درآمد سود سهام '!$A$9:$S$21,13,0),0)</f>
        <v>0</v>
      </c>
      <c r="D27" s="242"/>
      <c r="E27" s="242">
        <f>IFERROR(VLOOKUP(A27,'درآمد ناشی از تغییر قیمت اوراق '!$A$9:$Q$24,9,0),0)</f>
        <v>0</v>
      </c>
      <c r="F27" s="242"/>
      <c r="G27" s="242">
        <f>IFERROR(VLOOKUP(A27,'درآمد ناشی از فروش '!$A$9:$Q$41,9,0),0)</f>
        <v>0</v>
      </c>
      <c r="H27" s="242"/>
      <c r="I27" s="242">
        <f t="shared" si="2"/>
        <v>0</v>
      </c>
      <c r="J27" s="243"/>
      <c r="K27" s="244">
        <f t="shared" si="0"/>
        <v>0</v>
      </c>
      <c r="L27" s="243"/>
      <c r="M27" s="242">
        <f>IFERROR(VLOOKUP(A27,'درآمد سود سهام '!$A$9:$S$21,19,0),0)</f>
        <v>72000000</v>
      </c>
      <c r="N27" s="242"/>
      <c r="O27" s="242">
        <f>IFERROR(VLOOKUP(A27,'درآمد ناشی از تغییر قیمت اوراق '!$A$9:$Q$24,17,0),0)</f>
        <v>0</v>
      </c>
      <c r="P27" s="242"/>
      <c r="Q27" s="242">
        <f>IFERROR(VLOOKUP(A27,'درآمد ناشی از فروش '!$A$9:$Q$41,17,0),0)</f>
        <v>-287876787</v>
      </c>
      <c r="R27" s="242"/>
      <c r="S27" s="242">
        <f t="shared" si="1"/>
        <v>-215876787</v>
      </c>
      <c r="T27" s="243"/>
      <c r="U27" s="244">
        <f>S27/'جمع درآمدها'!$J$5</f>
        <v>-2.8055161844349192E-4</v>
      </c>
      <c r="W27" s="458"/>
      <c r="X27" s="454"/>
      <c r="Y27" s="455"/>
      <c r="Z27" s="456"/>
      <c r="AC27" s="459"/>
    </row>
    <row r="28" spans="1:32" s="457" customFormat="1" ht="51" customHeight="1">
      <c r="A28" s="235" t="s">
        <v>71</v>
      </c>
      <c r="B28" s="235"/>
      <c r="C28" s="242">
        <f>IFERROR(VLOOKUP(A28,'درآمد سود سهام '!$A$9:$S$21,13,0),0)</f>
        <v>0</v>
      </c>
      <c r="D28" s="242"/>
      <c r="E28" s="242">
        <f>IFERROR(VLOOKUP(A28,'درآمد ناشی از تغییر قیمت اوراق '!$A$9:$Q$24,9,0),0)</f>
        <v>0</v>
      </c>
      <c r="F28" s="242"/>
      <c r="G28" s="242">
        <f>IFERROR(VLOOKUP(A28,'درآمد ناشی از فروش '!$A$9:$Q$41,9,0),0)</f>
        <v>0</v>
      </c>
      <c r="H28" s="242"/>
      <c r="I28" s="242">
        <f t="shared" si="2"/>
        <v>0</v>
      </c>
      <c r="J28" s="243"/>
      <c r="K28" s="244">
        <f t="shared" si="0"/>
        <v>0</v>
      </c>
      <c r="L28" s="243"/>
      <c r="M28" s="242">
        <f>IFERROR(VLOOKUP(A28,'درآمد سود سهام '!$A$9:$S$21,19,0),0)</f>
        <v>0</v>
      </c>
      <c r="N28" s="242"/>
      <c r="O28" s="242">
        <f>IFERROR(VLOOKUP(A28,'درآمد ناشی از تغییر قیمت اوراق '!$A$9:$Q$24,17,0),0)</f>
        <v>0</v>
      </c>
      <c r="P28" s="242"/>
      <c r="Q28" s="242">
        <f>IFERROR(VLOOKUP(A28,'درآمد ناشی از فروش '!$A$9:$Q$41,17,0),0)</f>
        <v>42694297718</v>
      </c>
      <c r="R28" s="242"/>
      <c r="S28" s="242">
        <f t="shared" si="1"/>
        <v>42694297718</v>
      </c>
      <c r="T28" s="243"/>
      <c r="U28" s="244">
        <f>S28/'جمع درآمدها'!$J$5</f>
        <v>5.5485142657293596E-2</v>
      </c>
      <c r="W28" s="458"/>
      <c r="X28" s="454"/>
      <c r="Y28" s="455"/>
      <c r="Z28" s="456"/>
      <c r="AC28" s="459"/>
    </row>
    <row r="29" spans="1:32" s="455" customFormat="1" ht="51" customHeight="1">
      <c r="A29" s="235" t="s">
        <v>61</v>
      </c>
      <c r="B29" s="235"/>
      <c r="C29" s="242">
        <f>IFERROR(VLOOKUP(A29,'درآمد سود سهام '!$A$9:$S$21,13,0),0)</f>
        <v>0</v>
      </c>
      <c r="D29" s="242"/>
      <c r="E29" s="242">
        <f>IFERROR(VLOOKUP(A29,'درآمد ناشی از تغییر قیمت اوراق '!$A$9:$Q$24,9,0),0)</f>
        <v>33988883909</v>
      </c>
      <c r="F29" s="242"/>
      <c r="G29" s="242">
        <f>IFERROR(VLOOKUP(A29,'درآمد ناشی از فروش '!$A$9:$Q$41,9,0),0)</f>
        <v>0</v>
      </c>
      <c r="H29" s="242"/>
      <c r="I29" s="242">
        <f t="shared" si="2"/>
        <v>33988883909</v>
      </c>
      <c r="J29" s="245"/>
      <c r="K29" s="244">
        <f t="shared" si="0"/>
        <v>5.7992600833786705E-2</v>
      </c>
      <c r="L29" s="245"/>
      <c r="M29" s="242">
        <f>IFERROR(VLOOKUP(A29,'درآمد سود سهام '!$A$9:$S$21,19,0),0)</f>
        <v>8554687500</v>
      </c>
      <c r="N29" s="245"/>
      <c r="O29" s="242">
        <f>IFERROR(VLOOKUP(A29,'درآمد ناشی از تغییر قیمت اوراق '!$A$9:$Q$24,17,0),0)</f>
        <v>27797712409</v>
      </c>
      <c r="P29" s="242"/>
      <c r="Q29" s="242">
        <f>IFERROR(VLOOKUP(A29,'درآمد ناشی از فروش '!$A$9:$Q$41,17,0),0)</f>
        <v>-955004040</v>
      </c>
      <c r="R29" s="245"/>
      <c r="S29" s="242">
        <f t="shared" si="1"/>
        <v>35397395869</v>
      </c>
      <c r="T29" s="245"/>
      <c r="U29" s="244">
        <f>S29/'جمع درآمدها'!$J$5</f>
        <v>4.600215167985118E-2</v>
      </c>
      <c r="V29" s="457"/>
      <c r="X29" s="454"/>
      <c r="Z29" s="456"/>
      <c r="AA29" s="463"/>
      <c r="AC29" s="459"/>
      <c r="AE29" s="457"/>
    </row>
    <row r="30" spans="1:32" s="455" customFormat="1" ht="51" customHeight="1">
      <c r="A30" s="235" t="s">
        <v>70</v>
      </c>
      <c r="B30" s="235"/>
      <c r="C30" s="242">
        <f>IFERROR(VLOOKUP(A30,'درآمد سود سهام '!$A$9:$S$21,13,0),0)</f>
        <v>0</v>
      </c>
      <c r="D30" s="242"/>
      <c r="E30" s="242">
        <f>IFERROR(VLOOKUP(A30,'درآمد ناشی از تغییر قیمت اوراق '!$A$9:$Q$24,9,0),0)</f>
        <v>9700373770</v>
      </c>
      <c r="F30" s="242"/>
      <c r="G30" s="242">
        <f>IFERROR(VLOOKUP(A30,'درآمد ناشی از فروش '!$A$9:$Q$41,9,0),0)</f>
        <v>566091081</v>
      </c>
      <c r="H30" s="242"/>
      <c r="I30" s="242">
        <f t="shared" si="2"/>
        <v>10266464851</v>
      </c>
      <c r="J30" s="243"/>
      <c r="K30" s="244">
        <f t="shared" si="0"/>
        <v>1.7516874036587374E-2</v>
      </c>
      <c r="L30" s="243"/>
      <c r="M30" s="242">
        <f>IFERROR(VLOOKUP(A30,'درآمد سود سهام '!$A$9:$S$21,19,0),0)</f>
        <v>10020000167</v>
      </c>
      <c r="N30" s="245"/>
      <c r="O30" s="242">
        <f>IFERROR(VLOOKUP(A30,'درآمد ناشی از تغییر قیمت اوراق '!$A$9:$Q$24,17,0),0)</f>
        <v>10437513991</v>
      </c>
      <c r="P30" s="242"/>
      <c r="Q30" s="242">
        <f>IFERROR(VLOOKUP(A30,'درآمد ناشی از فروش '!$A$9:$Q$41,17,0),0)</f>
        <v>2218269376</v>
      </c>
      <c r="R30" s="246"/>
      <c r="S30" s="242">
        <f t="shared" si="1"/>
        <v>22675783534</v>
      </c>
      <c r="T30" s="243"/>
      <c r="U30" s="244">
        <f>S30/'جمع درآمدها'!$J$5</f>
        <v>2.94692535420123E-2</v>
      </c>
      <c r="V30" s="457"/>
      <c r="X30" s="454"/>
      <c r="Z30" s="456"/>
      <c r="AA30" s="463"/>
      <c r="AC30" s="459"/>
      <c r="AE30" s="457"/>
    </row>
    <row r="31" spans="1:32" s="461" customFormat="1" ht="51" customHeight="1">
      <c r="A31" s="235" t="s">
        <v>84</v>
      </c>
      <c r="B31" s="235"/>
      <c r="C31" s="242">
        <f>IFERROR(VLOOKUP(A31,'درآمد سود سهام '!$A$9:$S$21,13,0),0)</f>
        <v>0</v>
      </c>
      <c r="D31" s="242"/>
      <c r="E31" s="242">
        <f>IFERROR(VLOOKUP(A31,'درآمد ناشی از تغییر قیمت اوراق '!$A$9:$Q$24,9,0),0)</f>
        <v>48568177378</v>
      </c>
      <c r="F31" s="242"/>
      <c r="G31" s="242">
        <f>IFERROR(VLOOKUP(A31,'درآمد ناشی از فروش '!$A$9:$Q$41,9,0),0)</f>
        <v>-1444044181</v>
      </c>
      <c r="H31" s="242"/>
      <c r="I31" s="242">
        <f t="shared" si="2"/>
        <v>47124133197</v>
      </c>
      <c r="J31" s="246"/>
      <c r="K31" s="244">
        <f t="shared" si="0"/>
        <v>8.0404259623487656E-2</v>
      </c>
      <c r="L31" s="246"/>
      <c r="M31" s="242">
        <f>IFERROR(VLOOKUP(A31,'درآمد سود سهام '!$A$9:$S$21,19,0),0)</f>
        <v>0</v>
      </c>
      <c r="N31" s="246"/>
      <c r="O31" s="242">
        <f>IFERROR(VLOOKUP(A31,'درآمد ناشی از تغییر قیمت اوراق '!$A$9:$Q$24,17,0),0)</f>
        <v>-6196119769</v>
      </c>
      <c r="P31" s="242"/>
      <c r="Q31" s="242">
        <f>IFERROR(VLOOKUP(A31,'درآمد ناشی از فروش '!$A$9:$Q$41,17,0),0)</f>
        <v>-5666650162</v>
      </c>
      <c r="R31" s="246"/>
      <c r="S31" s="242">
        <f t="shared" si="1"/>
        <v>-11862769931</v>
      </c>
      <c r="T31" s="246"/>
      <c r="U31" s="244">
        <f>S31/'جمع درآمدها'!$J$5</f>
        <v>-1.5416753925306665E-2</v>
      </c>
      <c r="X31" s="454"/>
      <c r="Y31" s="455"/>
      <c r="Z31" s="456"/>
      <c r="AC31" s="462"/>
      <c r="AE31" s="457"/>
    </row>
    <row r="32" spans="1:32" s="453" customFormat="1" ht="42.75">
      <c r="A32" s="235" t="s">
        <v>95</v>
      </c>
      <c r="B32" s="235"/>
      <c r="C32" s="242">
        <f>IFERROR(VLOOKUP(A32,'درآمد سود سهام '!$A$9:$S$21,13,0),0)</f>
        <v>0</v>
      </c>
      <c r="D32" s="242"/>
      <c r="E32" s="242">
        <f>IFERROR(VLOOKUP(A32,'درآمد ناشی از تغییر قیمت اوراق '!$A$9:$Q$24,9,0),0)</f>
        <v>-1174339957</v>
      </c>
      <c r="F32" s="242"/>
      <c r="G32" s="242">
        <f>IFERROR(VLOOKUP(A32,'درآمد ناشی از فروش '!$A$9:$Q$41,9,0),0)</f>
        <v>944926927</v>
      </c>
      <c r="H32" s="242"/>
      <c r="I32" s="242">
        <f t="shared" si="2"/>
        <v>-229413030</v>
      </c>
      <c r="J32" s="247"/>
      <c r="K32" s="244">
        <f t="shared" si="0"/>
        <v>-3.9142968949729671E-4</v>
      </c>
      <c r="L32" s="247"/>
      <c r="M32" s="242">
        <f>IFERROR(VLOOKUP(A32,'درآمد سود سهام '!$A$9:$S$21,19,0),0)</f>
        <v>380000000</v>
      </c>
      <c r="N32" s="247"/>
      <c r="O32" s="242">
        <f>IFERROR(VLOOKUP(A32,'درآمد ناشی از تغییر قیمت اوراق '!$A$9:$Q$24,17,0),0)</f>
        <v>-3924189384</v>
      </c>
      <c r="P32" s="242"/>
      <c r="Q32" s="242">
        <f>IFERROR(VLOOKUP(A32,'درآمد ناشی از فروش '!$A$9:$Q$41,17,0),0)</f>
        <v>466630373</v>
      </c>
      <c r="R32" s="247"/>
      <c r="S32" s="242">
        <f t="shared" si="1"/>
        <v>-3077559011</v>
      </c>
      <c r="T32" s="247"/>
      <c r="U32" s="244">
        <f>S32/'جمع درآمدها'!$J$5</f>
        <v>-3.9995692607348388E-3</v>
      </c>
      <c r="X32" s="454"/>
      <c r="Y32" s="455"/>
      <c r="Z32" s="456"/>
      <c r="AC32" s="185"/>
      <c r="AE32" s="457"/>
    </row>
    <row r="33" spans="1:31" s="453" customFormat="1" ht="42.75">
      <c r="A33" s="235" t="s">
        <v>101</v>
      </c>
      <c r="B33" s="235"/>
      <c r="C33" s="242">
        <f>IFERROR(VLOOKUP(A33,'درآمد سود سهام '!$A$9:$S$21,13,0),0)</f>
        <v>0</v>
      </c>
      <c r="D33" s="242"/>
      <c r="E33" s="242">
        <f>IFERROR(VLOOKUP(A33,'درآمد ناشی از تغییر قیمت اوراق '!$A$9:$Q$24,9,0),0)</f>
        <v>0</v>
      </c>
      <c r="F33" s="242"/>
      <c r="G33" s="242">
        <f>IFERROR(VLOOKUP(A33,'درآمد ناشی از فروش '!$A$9:$Q$41,9,0),0)</f>
        <v>0</v>
      </c>
      <c r="H33" s="242"/>
      <c r="I33" s="242">
        <f t="shared" si="2"/>
        <v>0</v>
      </c>
      <c r="J33" s="247"/>
      <c r="K33" s="244">
        <f t="shared" si="0"/>
        <v>0</v>
      </c>
      <c r="L33" s="247"/>
      <c r="M33" s="242">
        <f>IFERROR(VLOOKUP(A33,'درآمد سود سهام '!$A$9:$S$21,19,0),0)</f>
        <v>0</v>
      </c>
      <c r="N33" s="247"/>
      <c r="O33" s="242">
        <f>IFERROR(VLOOKUP(A33,'درآمد ناشی از تغییر قیمت اوراق '!$A$9:$Q$24,17,0),0)</f>
        <v>0</v>
      </c>
      <c r="P33" s="242"/>
      <c r="Q33" s="242">
        <f>IFERROR(VLOOKUP(A33,'درآمد ناشی از فروش '!$A$9:$Q$41,17,0),0)</f>
        <v>1210265617</v>
      </c>
      <c r="R33" s="247"/>
      <c r="S33" s="242">
        <f t="shared" si="1"/>
        <v>1210265617</v>
      </c>
      <c r="T33" s="247"/>
      <c r="U33" s="244">
        <f>S33/'جمع درآمدها'!$J$5</f>
        <v>1.5728508021377089E-3</v>
      </c>
      <c r="X33" s="454"/>
      <c r="Y33" s="455"/>
      <c r="Z33" s="456"/>
      <c r="AC33" s="185"/>
      <c r="AE33" s="457"/>
    </row>
    <row r="34" spans="1:31" s="453" customFormat="1" ht="42.75">
      <c r="A34" s="235" t="s">
        <v>102</v>
      </c>
      <c r="B34" s="235"/>
      <c r="C34" s="242">
        <f>IFERROR(VLOOKUP(A34,'درآمد سود سهام '!$A$9:$S$21,13,0),0)</f>
        <v>0</v>
      </c>
      <c r="D34" s="242"/>
      <c r="E34" s="242">
        <f>IFERROR(VLOOKUP(A34,'درآمد ناشی از تغییر قیمت اوراق '!$A$9:$Q$24,9,0),0)</f>
        <v>0</v>
      </c>
      <c r="F34" s="242"/>
      <c r="G34" s="242">
        <f>IFERROR(VLOOKUP(A34,'درآمد ناشی از فروش '!$A$9:$Q$41,9,0),0)</f>
        <v>0</v>
      </c>
      <c r="H34" s="242"/>
      <c r="I34" s="242">
        <f t="shared" si="2"/>
        <v>0</v>
      </c>
      <c r="J34" s="247"/>
      <c r="K34" s="244">
        <f t="shared" si="0"/>
        <v>0</v>
      </c>
      <c r="L34" s="247"/>
      <c r="M34" s="242">
        <f>IFERROR(VLOOKUP(A34,'درآمد سود سهام '!$A$9:$S$21,19,0),0)</f>
        <v>0</v>
      </c>
      <c r="N34" s="247"/>
      <c r="O34" s="242">
        <f>IFERROR(VLOOKUP(A34,'درآمد ناشی از تغییر قیمت اوراق '!$A$9:$Q$24,17,0),0)</f>
        <v>0</v>
      </c>
      <c r="P34" s="242"/>
      <c r="Q34" s="242">
        <f>IFERROR(VLOOKUP(A34,'درآمد ناشی از فروش '!$A$9:$Q$41,17,0),0)</f>
        <v>576122406</v>
      </c>
      <c r="R34" s="247"/>
      <c r="S34" s="242">
        <f t="shared" si="1"/>
        <v>576122406</v>
      </c>
      <c r="T34" s="247"/>
      <c r="U34" s="244">
        <f>S34/'جمع درآمدها'!$J$5</f>
        <v>7.4872373112009737E-4</v>
      </c>
      <c r="X34" s="454"/>
      <c r="Y34" s="455"/>
      <c r="Z34" s="456"/>
      <c r="AC34" s="185"/>
      <c r="AE34" s="457"/>
    </row>
    <row r="35" spans="1:31" s="453" customFormat="1" ht="42.75">
      <c r="A35" s="235" t="s">
        <v>96</v>
      </c>
      <c r="B35" s="235"/>
      <c r="C35" s="242">
        <f>IFERROR(VLOOKUP(A35,'درآمد سود سهام '!$A$9:$S$21,13,0),0)</f>
        <v>0</v>
      </c>
      <c r="D35" s="242"/>
      <c r="E35" s="242">
        <f>IFERROR(VLOOKUP(A35,'درآمد ناشی از تغییر قیمت اوراق '!$A$9:$Q$24,9,0),0)</f>
        <v>10298358000</v>
      </c>
      <c r="F35" s="242"/>
      <c r="G35" s="242">
        <f>IFERROR(VLOOKUP(A35,'درآمد ناشی از فروش '!$A$9:$Q$41,9,0),0)</f>
        <v>0</v>
      </c>
      <c r="H35" s="242"/>
      <c r="I35" s="242">
        <f t="shared" si="2"/>
        <v>10298358000</v>
      </c>
      <c r="J35" s="247"/>
      <c r="K35" s="244">
        <f t="shared" si="0"/>
        <v>1.7571290847219975E-2</v>
      </c>
      <c r="L35" s="247"/>
      <c r="M35" s="242">
        <f>IFERROR(VLOOKUP(A35,'درآمد سود سهام '!$A$9:$S$21,19,0),0)</f>
        <v>0</v>
      </c>
      <c r="N35" s="247"/>
      <c r="O35" s="242">
        <f>IFERROR(VLOOKUP(A35,'درآمد ناشی از تغییر قیمت اوراق '!$A$9:$Q$24,17,0),0)</f>
        <v>12616788321</v>
      </c>
      <c r="P35" s="242"/>
      <c r="Q35" s="242">
        <f>IFERROR(VLOOKUP(A35,'درآمد ناشی از فروش '!$A$9:$Q$41,17,0),0)</f>
        <v>2578022</v>
      </c>
      <c r="R35" s="247"/>
      <c r="S35" s="242">
        <f t="shared" si="1"/>
        <v>12619366343</v>
      </c>
      <c r="T35" s="247"/>
      <c r="U35" s="244">
        <f>S35/'جمع درآمدها'!$J$5</f>
        <v>1.6400020124720402E-2</v>
      </c>
      <c r="X35" s="454"/>
      <c r="Y35" s="455"/>
      <c r="Z35" s="456"/>
      <c r="AC35" s="185"/>
      <c r="AE35" s="457"/>
    </row>
    <row r="36" spans="1:31" s="453" customFormat="1" ht="42.75">
      <c r="A36" s="235" t="s">
        <v>104</v>
      </c>
      <c r="B36" s="235"/>
      <c r="C36" s="242">
        <f>IFERROR(VLOOKUP(A36,'درآمد سود سهام '!$A$9:$S$21,13,0),0)</f>
        <v>0</v>
      </c>
      <c r="D36" s="242"/>
      <c r="E36" s="242">
        <f>IFERROR(VLOOKUP(A36,'درآمد ناشی از تغییر قیمت اوراق '!$A$9:$Q$24,9,0),0)</f>
        <v>0</v>
      </c>
      <c r="F36" s="242"/>
      <c r="G36" s="242">
        <f>IFERROR(VLOOKUP(A36,'درآمد ناشی از فروش '!$A$9:$Q$41,9,0),0)</f>
        <v>0</v>
      </c>
      <c r="H36" s="242"/>
      <c r="I36" s="242">
        <f t="shared" si="2"/>
        <v>0</v>
      </c>
      <c r="J36" s="247"/>
      <c r="K36" s="244">
        <f t="shared" si="0"/>
        <v>0</v>
      </c>
      <c r="L36" s="247"/>
      <c r="M36" s="242">
        <f>IFERROR(VLOOKUP(A36,'درآمد سود سهام '!$A$9:$S$21,19,0),0)</f>
        <v>0</v>
      </c>
      <c r="N36" s="247"/>
      <c r="O36" s="242">
        <f>IFERROR(VLOOKUP(A36,'درآمد ناشی از تغییر قیمت اوراق '!$A$9:$Q$24,17,0),0)</f>
        <v>0</v>
      </c>
      <c r="P36" s="242"/>
      <c r="Q36" s="242">
        <f>IFERROR(VLOOKUP(A36,'درآمد ناشی از فروش '!$A$9:$Q$41,17,0),0)</f>
        <v>9123049457</v>
      </c>
      <c r="R36" s="247"/>
      <c r="S36" s="242">
        <f t="shared" si="1"/>
        <v>9123049457</v>
      </c>
      <c r="T36" s="247"/>
      <c r="U36" s="244">
        <f>S36/'جمع درآمدها'!$J$5</f>
        <v>1.1856236725912407E-2</v>
      </c>
      <c r="X36" s="454"/>
      <c r="Y36" s="455"/>
      <c r="Z36" s="456"/>
      <c r="AC36" s="185"/>
      <c r="AE36" s="457"/>
    </row>
    <row r="37" spans="1:31" s="453" customFormat="1" ht="42.75">
      <c r="A37" s="235" t="s">
        <v>103</v>
      </c>
      <c r="B37" s="235"/>
      <c r="C37" s="242">
        <f>IFERROR(VLOOKUP(A37,'درآمد سود سهام '!$A$9:$S$21,13,0),0)</f>
        <v>0</v>
      </c>
      <c r="D37" s="242"/>
      <c r="E37" s="242">
        <f>IFERROR(VLOOKUP(A37,'درآمد ناشی از تغییر قیمت اوراق '!$A$9:$Q$24,9,0),0)</f>
        <v>0</v>
      </c>
      <c r="F37" s="242"/>
      <c r="G37" s="242">
        <f>IFERROR(VLOOKUP(A37,'درآمد ناشی از فروش '!$A$9:$Q$41,9,0),0)</f>
        <v>0</v>
      </c>
      <c r="H37" s="242"/>
      <c r="I37" s="242">
        <f t="shared" si="2"/>
        <v>0</v>
      </c>
      <c r="J37" s="247"/>
      <c r="K37" s="244">
        <f t="shared" si="0"/>
        <v>0</v>
      </c>
      <c r="L37" s="247"/>
      <c r="M37" s="242">
        <f>IFERROR(VLOOKUP(A37,'درآمد سود سهام '!$A$9:$S$21,19,0),0)</f>
        <v>793893100</v>
      </c>
      <c r="N37" s="247"/>
      <c r="O37" s="242">
        <f>IFERROR(VLOOKUP(A37,'درآمد ناشی از تغییر قیمت اوراق '!$A$9:$Q$24,17,0),0)</f>
        <v>0</v>
      </c>
      <c r="P37" s="242"/>
      <c r="Q37" s="242">
        <f>IFERROR(VLOOKUP(A37,'درآمد ناشی از فروش '!$A$9:$Q$41,17,0),0)</f>
        <v>67280846</v>
      </c>
      <c r="R37" s="247"/>
      <c r="S37" s="242">
        <f t="shared" si="1"/>
        <v>861173946</v>
      </c>
      <c r="T37" s="247"/>
      <c r="U37" s="244">
        <f>S37/'جمع درآمدها'!$J$5</f>
        <v>1.1191742644922184E-3</v>
      </c>
      <c r="X37" s="454"/>
      <c r="Y37" s="455"/>
      <c r="Z37" s="456"/>
      <c r="AC37" s="185"/>
      <c r="AE37" s="457"/>
    </row>
    <row r="38" spans="1:31" s="453" customFormat="1" ht="42.75">
      <c r="A38" s="235" t="s">
        <v>108</v>
      </c>
      <c r="B38" s="235"/>
      <c r="C38" s="242">
        <f>IFERROR(VLOOKUP(A38,'درآمد سود سهام '!$A$9:$S$21,13,0),0)</f>
        <v>0</v>
      </c>
      <c r="D38" s="242"/>
      <c r="E38" s="242">
        <f>IFERROR(VLOOKUP(A38,'درآمد ناشی از تغییر قیمت اوراق '!$A$9:$Q$24,9,0),0)</f>
        <v>0</v>
      </c>
      <c r="F38" s="242"/>
      <c r="G38" s="242">
        <f>IFERROR(VLOOKUP(A38,'درآمد ناشی از فروش '!$A$9:$Q$41,9,0),0)</f>
        <v>0</v>
      </c>
      <c r="H38" s="242"/>
      <c r="I38" s="242">
        <f t="shared" si="2"/>
        <v>0</v>
      </c>
      <c r="J38" s="247"/>
      <c r="K38" s="244">
        <f>I38/W$10</f>
        <v>0</v>
      </c>
      <c r="L38" s="247"/>
      <c r="M38" s="242">
        <f>IFERROR(VLOOKUP(A38,'درآمد سود سهام '!$A$9:$S$21,19,0),0)</f>
        <v>0</v>
      </c>
      <c r="N38" s="247"/>
      <c r="O38" s="242">
        <f>IFERROR(VLOOKUP(A38,'درآمد ناشی از تغییر قیمت اوراق '!$A$9:$Q$24,17,0),0)</f>
        <v>0</v>
      </c>
      <c r="P38" s="242"/>
      <c r="Q38" s="242">
        <f>IFERROR(VLOOKUP(A38,'درآمد ناشی از فروش '!$A$9:$Q$41,17,0),0)</f>
        <v>-1149677294</v>
      </c>
      <c r="R38" s="247">
        <v>15459956769</v>
      </c>
      <c r="S38" s="242">
        <f t="shared" si="1"/>
        <v>-1149677294</v>
      </c>
      <c r="T38" s="247"/>
      <c r="U38" s="244">
        <f>S38/'جمع درآمدها'!$J$5</f>
        <v>-1.4941107378971426E-3</v>
      </c>
      <c r="X38" s="454"/>
      <c r="Y38" s="455"/>
      <c r="Z38" s="456"/>
      <c r="AC38" s="185"/>
      <c r="AE38" s="457"/>
    </row>
    <row r="39" spans="1:31" s="453" customFormat="1" ht="42.75">
      <c r="A39" s="235" t="s">
        <v>107</v>
      </c>
      <c r="B39" s="235"/>
      <c r="C39" s="242">
        <f>IFERROR(VLOOKUP(A39,'درآمد سود سهام '!$A$9:$S$21,13,0),0)</f>
        <v>0</v>
      </c>
      <c r="D39" s="242"/>
      <c r="E39" s="242">
        <f>IFERROR(VLOOKUP(A39,'درآمد ناشی از تغییر قیمت اوراق '!$A$9:$Q$24,9,0),0)</f>
        <v>0</v>
      </c>
      <c r="F39" s="242"/>
      <c r="G39" s="242">
        <f>IFERROR(VLOOKUP(A39,'درآمد ناشی از فروش '!$A$9:$Q$41,9,0),0)</f>
        <v>0</v>
      </c>
      <c r="H39" s="242"/>
      <c r="I39" s="242">
        <f>C39+E39+G39</f>
        <v>0</v>
      </c>
      <c r="J39" s="247"/>
      <c r="K39" s="244">
        <f>I39/W$10</f>
        <v>0</v>
      </c>
      <c r="L39" s="247"/>
      <c r="M39" s="242">
        <f>IFERROR(VLOOKUP(A39,'درآمد سود سهام '!$A$9:$S$21,19,0),0)</f>
        <v>0</v>
      </c>
      <c r="N39" s="247"/>
      <c r="O39" s="242">
        <f>IFERROR(VLOOKUP(A39,'درآمد ناشی از تغییر قیمت اوراق '!$A$9:$Q$24,17,0),0)</f>
        <v>0</v>
      </c>
      <c r="P39" s="242"/>
      <c r="Q39" s="242">
        <f>IFERROR(VLOOKUP(A39,'درآمد ناشی از فروش '!$A$9:$Q$41,17,0),0)</f>
        <v>-16479079919</v>
      </c>
      <c r="R39" s="247"/>
      <c r="S39" s="242">
        <f t="shared" si="1"/>
        <v>-16479079919</v>
      </c>
      <c r="T39" s="247"/>
      <c r="U39" s="244">
        <f>S39/'جمع درآمدها'!$J$5</f>
        <v>-2.1416070741015324E-2</v>
      </c>
      <c r="X39" s="454"/>
      <c r="Y39" s="455"/>
      <c r="Z39" s="456"/>
      <c r="AC39" s="185"/>
      <c r="AE39" s="457"/>
    </row>
    <row r="40" spans="1:31" s="453" customFormat="1" ht="42.75">
      <c r="A40" s="235" t="s">
        <v>126</v>
      </c>
      <c r="B40" s="235"/>
      <c r="C40" s="242">
        <f>IFERROR(VLOOKUP(A40,'درآمد سود سهام '!$A$9:$S$21,13,0),0)</f>
        <v>0</v>
      </c>
      <c r="D40" s="242"/>
      <c r="E40" s="242">
        <f>IFERROR(VLOOKUP(A40,'درآمد ناشی از تغییر قیمت اوراق '!$A$9:$Q$24,9,0),0)</f>
        <v>11885948987</v>
      </c>
      <c r="F40" s="242"/>
      <c r="G40" s="242">
        <f>IFERROR(VLOOKUP(A40,'درآمد ناشی از فروش '!$A$9:$Q$41,9,0),0)</f>
        <v>0</v>
      </c>
      <c r="H40" s="242"/>
      <c r="I40" s="242">
        <f t="shared" si="2"/>
        <v>11885948987</v>
      </c>
      <c r="J40" s="247"/>
      <c r="K40" s="244">
        <f t="shared" si="0"/>
        <v>2.0280074420193649E-2</v>
      </c>
      <c r="L40" s="247"/>
      <c r="M40" s="242">
        <f>IFERROR(VLOOKUP(A40,'درآمد سود سهام '!$A$9:$S$21,19,0),0)</f>
        <v>0</v>
      </c>
      <c r="N40" s="247"/>
      <c r="O40" s="242">
        <f>IFERROR(VLOOKUP(A40,'درآمد ناشی از تغییر قیمت اوراق '!$A$9:$Q$24,17,0),0)</f>
        <v>-7066425561</v>
      </c>
      <c r="P40" s="242"/>
      <c r="Q40" s="242">
        <f>IFERROR(VLOOKUP(A40,'درآمد ناشی از فروش '!$A$9:$Q$41,17,0),0)</f>
        <v>0</v>
      </c>
      <c r="R40" s="247"/>
      <c r="S40" s="242">
        <f t="shared" si="1"/>
        <v>-7066425561</v>
      </c>
      <c r="T40" s="247"/>
      <c r="U40" s="244">
        <f>S40/'جمع درآمدها'!$J$5</f>
        <v>-9.183465972879291E-3</v>
      </c>
      <c r="X40" s="454"/>
      <c r="Y40" s="455"/>
      <c r="Z40" s="456"/>
      <c r="AC40" s="185"/>
      <c r="AE40" s="457"/>
    </row>
    <row r="41" spans="1:31" s="453" customFormat="1" ht="42.75">
      <c r="A41" s="235" t="s">
        <v>134</v>
      </c>
      <c r="B41" s="235"/>
      <c r="C41" s="242">
        <f>IFERROR(VLOOKUP(A41,'درآمد سود سهام '!$A$9:$S$21,13,0),0)</f>
        <v>0</v>
      </c>
      <c r="D41" s="242"/>
      <c r="E41" s="242">
        <f>IFERROR(VLOOKUP(A41,'درآمد ناشی از تغییر قیمت اوراق '!$A$9:$Q$24,9,0),0)</f>
        <v>461078170</v>
      </c>
      <c r="F41" s="242"/>
      <c r="G41" s="242">
        <f>IFERROR(VLOOKUP(A41,'درآمد ناشی از فروش '!$A$9:$Q$41,9,0),0)</f>
        <v>0</v>
      </c>
      <c r="H41" s="242"/>
      <c r="I41" s="242">
        <f t="shared" si="2"/>
        <v>461078170</v>
      </c>
      <c r="J41" s="247"/>
      <c r="K41" s="244">
        <f t="shared" si="0"/>
        <v>7.8670197990533396E-4</v>
      </c>
      <c r="L41" s="247"/>
      <c r="M41" s="242">
        <f>IFERROR(VLOOKUP(A41,'درآمد سود سهام '!$A$9:$S$21,19,0),0)</f>
        <v>0</v>
      </c>
      <c r="N41" s="247"/>
      <c r="O41" s="242">
        <f>IFERROR(VLOOKUP(A41,'درآمد ناشی از تغییر قیمت اوراق '!$A$9:$Q$24,17,0),0)</f>
        <v>461078170</v>
      </c>
      <c r="P41" s="242"/>
      <c r="Q41" s="242">
        <f>IFERROR(VLOOKUP(A41,'درآمد ناشی از فروش '!$A$9:$Q$41,17,0),0)</f>
        <v>-823662608</v>
      </c>
      <c r="R41" s="247"/>
      <c r="S41" s="242">
        <f t="shared" si="1"/>
        <v>-362584438</v>
      </c>
      <c r="T41" s="247"/>
      <c r="U41" s="244">
        <f>S41/'جمع درآمدها'!$J$5</f>
        <v>-4.712116217633161E-4</v>
      </c>
      <c r="X41" s="454"/>
      <c r="Y41" s="455"/>
      <c r="Z41" s="456"/>
      <c r="AC41" s="185"/>
      <c r="AE41" s="457"/>
    </row>
    <row r="42" spans="1:31" s="453" customFormat="1" ht="42.75">
      <c r="A42" s="235" t="s">
        <v>133</v>
      </c>
      <c r="B42" s="235"/>
      <c r="C42" s="242">
        <f>IFERROR(VLOOKUP(A42,'درآمد سود سهام '!$A$9:$S$21,13,0),0)</f>
        <v>0</v>
      </c>
      <c r="D42" s="242"/>
      <c r="E42" s="242">
        <f>IFERROR(VLOOKUP(A42,'درآمد ناشی از تغییر قیمت اوراق '!$A$9:$Q$24,9,0),0)</f>
        <v>0</v>
      </c>
      <c r="F42" s="242"/>
      <c r="G42" s="242">
        <f>IFERROR(VLOOKUP(A42,'درآمد ناشی از فروش '!$A$9:$Q$41,9,0),0)</f>
        <v>2884737579</v>
      </c>
      <c r="H42" s="242"/>
      <c r="I42" s="242">
        <f>C42+E42+G42</f>
        <v>2884737579</v>
      </c>
      <c r="J42" s="247"/>
      <c r="K42" s="244">
        <f t="shared" si="0"/>
        <v>4.9220043640465991E-3</v>
      </c>
      <c r="L42" s="247"/>
      <c r="M42" s="242">
        <f>IFERROR(VLOOKUP(A42,'درآمد سود سهام '!$A$9:$S$21,19,0),0)</f>
        <v>0</v>
      </c>
      <c r="N42" s="247"/>
      <c r="O42" s="242">
        <f>IFERROR(VLOOKUP(A42,'درآمد ناشی از تغییر قیمت اوراق '!A9:Q24,17,0),0)</f>
        <v>0</v>
      </c>
      <c r="P42" s="242"/>
      <c r="Q42" s="242">
        <f>IFERROR(VLOOKUP(A42,'درآمد ناشی از فروش '!$A$9:$Q$41,17,0),0)</f>
        <v>2721744747</v>
      </c>
      <c r="R42" s="247"/>
      <c r="S42" s="242">
        <f t="shared" si="1"/>
        <v>2721744747</v>
      </c>
      <c r="T42" s="247"/>
      <c r="U42" s="244">
        <f>S42/'جمع درآمدها'!$J$5</f>
        <v>3.5371560989599241E-3</v>
      </c>
      <c r="X42" s="454"/>
      <c r="Y42" s="455"/>
      <c r="Z42" s="456"/>
      <c r="AC42" s="185"/>
      <c r="AE42" s="457"/>
    </row>
    <row r="43" spans="1:31" s="453" customFormat="1" ht="42.75">
      <c r="A43" s="235" t="s">
        <v>130</v>
      </c>
      <c r="B43" s="235"/>
      <c r="C43" s="242">
        <f>IFERROR(VLOOKUP(A43,'درآمد سود سهام '!$A$9:$S$21,13,0),0)</f>
        <v>0</v>
      </c>
      <c r="D43" s="242"/>
      <c r="E43" s="242">
        <f>IFERROR(VLOOKUP(A43,'درآمد ناشی از تغییر قیمت اوراق '!$A$9:$Q$24,9,0),0)</f>
        <v>0</v>
      </c>
      <c r="F43" s="242"/>
      <c r="G43" s="242">
        <f>IFERROR(VLOOKUP(A43,'درآمد ناشی از فروش '!$A$9:$Q$41,9,0),0)</f>
        <v>7461609978</v>
      </c>
      <c r="H43" s="242"/>
      <c r="I43" s="242">
        <f>C43+E43+G43</f>
        <v>7461609978</v>
      </c>
      <c r="J43" s="247"/>
      <c r="K43" s="244">
        <f t="shared" si="0"/>
        <v>1.2731167348421626E-2</v>
      </c>
      <c r="L43" s="247"/>
      <c r="M43" s="242">
        <f>IFERROR(VLOOKUP(A43,'درآمد سود سهام '!$A$9:$S$21,19,0),0)</f>
        <v>14481319920</v>
      </c>
      <c r="N43" s="247"/>
      <c r="O43" s="242">
        <f>IFERROR(VLOOKUP(A43,'درآمد ناشی از تغییر قیمت اوراق '!A10:Q25,17,0),0)</f>
        <v>0</v>
      </c>
      <c r="P43" s="242"/>
      <c r="Q43" s="242">
        <f>IFERROR(VLOOKUP(A43,'درآمد ناشی از فروش '!$A$9:$Q$41,17,0),0)</f>
        <v>1925832946</v>
      </c>
      <c r="R43" s="247"/>
      <c r="S43" s="242">
        <f t="shared" si="1"/>
        <v>16407152866</v>
      </c>
      <c r="T43" s="247"/>
      <c r="U43" s="244">
        <f>S43/'جمع درآمدها'!$J$5</f>
        <v>2.1322594960643346E-2</v>
      </c>
      <c r="X43" s="454"/>
      <c r="Y43" s="455"/>
      <c r="Z43" s="456"/>
      <c r="AC43" s="185"/>
      <c r="AE43" s="457"/>
    </row>
    <row r="44" spans="1:31" s="453" customFormat="1" ht="42.75">
      <c r="A44" s="235" t="s">
        <v>183</v>
      </c>
      <c r="B44" s="235"/>
      <c r="C44" s="242"/>
      <c r="D44" s="242"/>
      <c r="E44" s="242">
        <f>IFERROR(VLOOKUP(A44,'درآمد ناشی از تغییر قیمت اوراق '!$A$9:$Q$24,9,0),0)</f>
        <v>1051317354</v>
      </c>
      <c r="F44" s="242"/>
      <c r="G44" s="242"/>
      <c r="H44" s="242"/>
      <c r="I44" s="242">
        <f>C44+E44+G44</f>
        <v>1051317354</v>
      </c>
      <c r="J44" s="247"/>
      <c r="K44" s="244">
        <f t="shared" si="0"/>
        <v>1.7937813969822881E-3</v>
      </c>
      <c r="L44" s="247"/>
      <c r="M44" s="242">
        <f>IFERROR(VLOOKUP(A44,'درآمد سود سهام '!$A$9:$S$21,19,0),0)</f>
        <v>0</v>
      </c>
      <c r="N44" s="247"/>
      <c r="O44" s="242">
        <f>IFERROR(VLOOKUP(A44,'درآمد ناشی از تغییر قیمت اوراق '!A11:Q26,17,0),0)</f>
        <v>1051317354</v>
      </c>
      <c r="P44" s="242"/>
      <c r="Q44" s="242">
        <f>IFERROR(VLOOKUP(A44,'درآمد ناشی از فروش '!$A$9:$Q$41,17,0),0)</f>
        <v>0</v>
      </c>
      <c r="R44" s="247"/>
      <c r="S44" s="242">
        <f t="shared" si="1"/>
        <v>1051317354</v>
      </c>
      <c r="T44" s="247"/>
      <c r="U44" s="244">
        <f>S44/'جمع درآمدها'!$J$5</f>
        <v>1.366283004584599E-3</v>
      </c>
      <c r="X44" s="454"/>
      <c r="Y44" s="455"/>
      <c r="Z44" s="456"/>
      <c r="AC44" s="185"/>
      <c r="AE44" s="457"/>
    </row>
    <row r="45" spans="1:31" s="50" customFormat="1" ht="43.5" thickBot="1">
      <c r="A45" s="269"/>
      <c r="C45" s="248">
        <f>SUM(C10:C43)</f>
        <v>44082580645</v>
      </c>
      <c r="D45" s="248">
        <f t="shared" ref="D45:H45" si="3">SUM(D10:D43)</f>
        <v>0</v>
      </c>
      <c r="E45" s="248">
        <f>SUM(E10:E44)</f>
        <v>487193605461</v>
      </c>
      <c r="F45" s="248">
        <f t="shared" ref="F45" si="4">SUM(F10:F43)</f>
        <v>0</v>
      </c>
      <c r="G45" s="248">
        <f>SUM(G10:G44)</f>
        <v>10954813868</v>
      </c>
      <c r="H45" s="248">
        <f t="shared" si="3"/>
        <v>0</v>
      </c>
      <c r="I45" s="248">
        <f>SUM(I10:I44)</f>
        <v>542230999974</v>
      </c>
      <c r="J45" s="249">
        <f>SUM(J10:J34)</f>
        <v>0</v>
      </c>
      <c r="K45" s="250">
        <f>SUM(K10:K44)</f>
        <v>0.92516676997654179</v>
      </c>
      <c r="L45" s="249">
        <f>SUM(L10:L34)</f>
        <v>0</v>
      </c>
      <c r="M45" s="249">
        <f>SUM(L10:M44)</f>
        <v>268866923059</v>
      </c>
      <c r="N45" s="249">
        <f t="shared" ref="N45:R45" si="5">SUM(N10:N43)</f>
        <v>0</v>
      </c>
      <c r="O45" s="249">
        <f>SUM(O10:O44)</f>
        <v>271419691493</v>
      </c>
      <c r="P45" s="249">
        <f t="shared" si="5"/>
        <v>0</v>
      </c>
      <c r="Q45" s="249">
        <f>SUM(P10:Q44)</f>
        <v>103026743295</v>
      </c>
      <c r="R45" s="249">
        <f t="shared" si="5"/>
        <v>23125893776</v>
      </c>
      <c r="S45" s="249">
        <f>SUM(S10:S44)</f>
        <v>643313357847</v>
      </c>
      <c r="T45" s="243"/>
      <c r="U45" s="251">
        <f>SUM(U10:U44)</f>
        <v>0.83604451510709732</v>
      </c>
      <c r="X45" s="257"/>
      <c r="Y45" s="232"/>
      <c r="Z45" s="263"/>
      <c r="AE45" s="231"/>
    </row>
    <row r="46" spans="1:31" s="50" customFormat="1" ht="41.25" thickTop="1">
      <c r="C46" s="176">
        <v>0</v>
      </c>
      <c r="D46" s="174"/>
      <c r="E46" s="174"/>
      <c r="F46" s="174"/>
      <c r="G46" s="174"/>
      <c r="H46" s="174"/>
      <c r="I46" s="174"/>
      <c r="X46" s="257"/>
      <c r="Y46" s="232"/>
      <c r="Z46" s="263"/>
      <c r="AE46" s="231"/>
    </row>
    <row r="47" spans="1:31" s="50" customFormat="1" ht="40.5">
      <c r="C47" s="176"/>
      <c r="D47" s="174"/>
      <c r="E47" s="174"/>
      <c r="F47" s="174"/>
      <c r="G47" s="174"/>
      <c r="H47" s="174"/>
      <c r="I47" s="174"/>
      <c r="X47" s="257"/>
      <c r="Y47" s="232"/>
      <c r="Z47" s="263"/>
      <c r="AE47" s="231"/>
    </row>
    <row r="48" spans="1:31" s="50" customFormat="1" ht="40.5">
      <c r="C48" s="176"/>
      <c r="D48" s="174"/>
      <c r="E48" s="174"/>
      <c r="F48" s="174"/>
      <c r="G48" s="174"/>
      <c r="H48" s="174"/>
      <c r="I48" s="174"/>
      <c r="X48" s="257"/>
      <c r="Y48" s="232"/>
      <c r="Z48" s="263"/>
    </row>
    <row r="49" spans="1:26" s="50" customFormat="1" ht="40.5">
      <c r="C49" s="176"/>
      <c r="D49" s="174"/>
      <c r="E49" s="174"/>
      <c r="F49" s="174"/>
      <c r="G49" s="174"/>
      <c r="H49" s="174"/>
      <c r="I49" s="174"/>
      <c r="X49" s="257"/>
      <c r="Y49" s="232"/>
      <c r="Z49" s="263"/>
    </row>
    <row r="50" spans="1:26" s="50" customFormat="1" ht="36.75">
      <c r="C50" s="176"/>
      <c r="D50" s="174"/>
      <c r="E50" s="185"/>
      <c r="F50" s="174"/>
      <c r="G50" s="174"/>
      <c r="H50" s="174"/>
      <c r="I50" s="174"/>
      <c r="X50"/>
      <c r="Z50" s="264"/>
    </row>
    <row r="51" spans="1:26" s="50" customFormat="1" ht="36.75">
      <c r="C51" s="176"/>
      <c r="D51" s="174"/>
      <c r="E51" s="185"/>
      <c r="F51" s="174"/>
      <c r="G51" s="174"/>
      <c r="H51" s="174"/>
      <c r="I51" s="174"/>
      <c r="X51"/>
      <c r="Z51" s="264"/>
    </row>
    <row r="52" spans="1:26" s="50" customFormat="1" ht="36.75">
      <c r="C52" s="176"/>
      <c r="D52" s="174"/>
      <c r="E52" s="174"/>
      <c r="F52" s="174"/>
      <c r="G52" s="174"/>
      <c r="H52" s="174"/>
      <c r="I52" s="174"/>
      <c r="X52"/>
      <c r="Z52" s="264"/>
    </row>
    <row r="53" spans="1:26" s="50" customFormat="1" ht="36.75">
      <c r="C53" s="176"/>
      <c r="D53" s="174"/>
      <c r="E53" s="174"/>
      <c r="F53" s="174"/>
      <c r="G53" s="174"/>
      <c r="H53" s="174"/>
      <c r="I53" s="174"/>
      <c r="X53"/>
      <c r="Z53" s="264"/>
    </row>
    <row r="54" spans="1:26" s="50" customFormat="1" ht="36.75">
      <c r="C54" s="176"/>
      <c r="D54" s="174"/>
      <c r="E54" s="174"/>
      <c r="F54" s="174"/>
      <c r="G54" s="174"/>
      <c r="H54" s="174"/>
      <c r="I54" s="174"/>
      <c r="X54"/>
      <c r="Z54" s="264"/>
    </row>
    <row r="55" spans="1:26" s="50" customFormat="1" ht="36.75">
      <c r="C55" s="176"/>
      <c r="D55" s="174"/>
      <c r="E55" s="174"/>
      <c r="F55" s="174"/>
      <c r="G55" s="174"/>
      <c r="H55" s="174"/>
      <c r="I55" s="174"/>
      <c r="X55"/>
      <c r="Z55" s="264"/>
    </row>
    <row r="56" spans="1:26" s="50" customFormat="1" ht="42.75">
      <c r="A56" s="120"/>
      <c r="C56" s="176"/>
      <c r="D56" s="174"/>
      <c r="E56" s="174"/>
      <c r="F56" s="174"/>
      <c r="G56" s="174"/>
      <c r="H56" s="174"/>
      <c r="I56" s="174"/>
      <c r="X56"/>
      <c r="Z56" s="264"/>
    </row>
    <row r="57" spans="1:26" s="50" customFormat="1" ht="36.75">
      <c r="C57" s="176"/>
      <c r="D57" s="74"/>
      <c r="E57" s="74"/>
      <c r="F57" s="74"/>
      <c r="G57" s="74"/>
      <c r="H57" s="74"/>
      <c r="I57" s="74"/>
      <c r="J57" s="21"/>
      <c r="K57" s="46"/>
      <c r="L57" s="21"/>
      <c r="M57" s="21"/>
      <c r="N57" s="21"/>
      <c r="O57" s="21"/>
      <c r="P57" s="21"/>
      <c r="Q57" s="21"/>
      <c r="R57" s="21"/>
      <c r="S57" s="21"/>
      <c r="T57" s="21"/>
      <c r="U57" s="46"/>
      <c r="X57"/>
      <c r="Z57" s="264"/>
    </row>
    <row r="58" spans="1:26" s="50" customFormat="1" ht="36.75">
      <c r="C58" s="176"/>
      <c r="D58" s="74"/>
      <c r="E58" s="74"/>
      <c r="F58" s="74"/>
      <c r="G58" s="74"/>
      <c r="H58" s="74"/>
      <c r="I58" s="74"/>
      <c r="J58" s="21"/>
      <c r="K58" s="46"/>
      <c r="L58" s="21"/>
      <c r="M58" s="21"/>
      <c r="N58" s="21"/>
      <c r="O58" s="21"/>
      <c r="P58" s="21"/>
      <c r="Q58" s="21"/>
      <c r="R58" s="21"/>
      <c r="S58" s="21"/>
      <c r="T58" s="21"/>
      <c r="U58" s="46"/>
      <c r="X58"/>
      <c r="Z58" s="264"/>
    </row>
    <row r="59" spans="1:26" s="50" customFormat="1" ht="42.75">
      <c r="A59" s="120"/>
      <c r="C59" s="176"/>
      <c r="D59" s="74"/>
      <c r="E59" s="74"/>
      <c r="F59" s="74"/>
      <c r="G59" s="74"/>
      <c r="H59" s="74"/>
      <c r="I59" s="74"/>
      <c r="J59" s="21"/>
      <c r="K59" s="46"/>
      <c r="L59" s="21"/>
      <c r="M59" s="21"/>
      <c r="N59" s="21"/>
      <c r="O59" s="21"/>
      <c r="P59" s="21"/>
      <c r="Q59" s="21"/>
      <c r="R59" s="21"/>
      <c r="S59" s="21"/>
      <c r="T59" s="21"/>
      <c r="U59" s="46"/>
      <c r="X59"/>
      <c r="Z59" s="264"/>
    </row>
    <row r="60" spans="1:26" s="50" customFormat="1" ht="36.75">
      <c r="C60" s="176"/>
      <c r="D60" s="74"/>
      <c r="E60" s="74"/>
      <c r="F60" s="74"/>
      <c r="G60" s="74"/>
      <c r="H60" s="74"/>
      <c r="I60" s="74"/>
      <c r="J60" s="21"/>
      <c r="K60" s="46"/>
      <c r="L60" s="21"/>
      <c r="M60" s="21"/>
      <c r="N60" s="21"/>
      <c r="O60" s="21"/>
      <c r="P60" s="21"/>
      <c r="Q60" s="21"/>
      <c r="R60" s="21"/>
      <c r="S60" s="21"/>
      <c r="T60" s="21"/>
      <c r="U60" s="46"/>
      <c r="X60"/>
      <c r="Z60" s="264"/>
    </row>
    <row r="61" spans="1:26" s="50" customFormat="1" ht="36.75">
      <c r="C61" s="176"/>
      <c r="D61" s="74"/>
      <c r="E61" s="74"/>
      <c r="F61" s="74"/>
      <c r="G61" s="74"/>
      <c r="H61" s="74"/>
      <c r="I61" s="74"/>
      <c r="J61" s="21"/>
      <c r="K61" s="46"/>
      <c r="L61" s="21"/>
      <c r="M61" s="21"/>
      <c r="N61" s="21"/>
      <c r="O61" s="21"/>
      <c r="P61" s="21"/>
      <c r="Q61" s="21"/>
      <c r="R61" s="21"/>
      <c r="S61" s="21"/>
      <c r="T61" s="21"/>
      <c r="U61" s="46"/>
      <c r="X61"/>
      <c r="Z61" s="264"/>
    </row>
    <row r="62" spans="1:26" s="50" customFormat="1" ht="36.75">
      <c r="C62" s="176"/>
      <c r="D62" s="74"/>
      <c r="E62" s="74"/>
      <c r="F62" s="74"/>
      <c r="G62" s="74"/>
      <c r="H62" s="74"/>
      <c r="I62" s="74"/>
      <c r="J62" s="21"/>
      <c r="K62" s="46"/>
      <c r="L62" s="21"/>
      <c r="M62" s="21"/>
      <c r="N62" s="21"/>
      <c r="O62" s="21"/>
      <c r="P62" s="21"/>
      <c r="Q62" s="21"/>
      <c r="R62" s="21"/>
      <c r="S62" s="21"/>
      <c r="T62" s="21"/>
      <c r="U62" s="46"/>
      <c r="Z62" s="264"/>
    </row>
    <row r="63" spans="1:26" ht="36.75">
      <c r="A63" s="50"/>
      <c r="C63" s="176"/>
    </row>
    <row r="64" spans="1:26">
      <c r="C64" s="176"/>
    </row>
    <row r="65" spans="3:3">
      <c r="C65" s="176"/>
    </row>
    <row r="66" spans="3:3">
      <c r="C66" s="176"/>
    </row>
    <row r="67" spans="3:3">
      <c r="C67" s="176"/>
    </row>
    <row r="68" spans="3:3">
      <c r="C68" s="176"/>
    </row>
    <row r="69" spans="3:3">
      <c r="C69" s="176"/>
    </row>
    <row r="70" spans="3:3">
      <c r="C70" s="176"/>
    </row>
    <row r="71" spans="3:3">
      <c r="C71" s="176"/>
    </row>
    <row r="72" spans="3:3">
      <c r="C72" s="176"/>
    </row>
    <row r="73" spans="3:3">
      <c r="C73" s="177"/>
    </row>
  </sheetData>
  <sortState xmlns:xlrd2="http://schemas.microsoft.com/office/spreadsheetml/2017/richdata2" ref="X16:X61">
    <sortCondition descending="1" ref="X16:X6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B3CFB-EB32-41B3-BF0A-F8456ABA86BE}">
  <sheetPr>
    <pageSetUpPr fitToPage="1"/>
  </sheetPr>
  <dimension ref="A1:AC25"/>
  <sheetViews>
    <sheetView rightToLeft="1" view="pageBreakPreview" zoomScale="55" zoomScaleNormal="100" zoomScaleSheetLayoutView="55" workbookViewId="0">
      <selection activeCell="C11" sqref="C11:U11"/>
    </sheetView>
  </sheetViews>
  <sheetFormatPr defaultColWidth="9.140625" defaultRowHeight="15"/>
  <cols>
    <col min="1" max="1" width="59.7109375" style="315" bestFit="1" customWidth="1"/>
    <col min="2" max="2" width="1.28515625" style="315" customWidth="1"/>
    <col min="3" max="3" width="24.85546875" style="337" bestFit="1" customWidth="1"/>
    <col min="4" max="4" width="1" style="315" customWidth="1"/>
    <col min="5" max="5" width="26.7109375" style="338" bestFit="1" customWidth="1"/>
    <col min="6" max="6" width="0.85546875" style="338" customWidth="1"/>
    <col min="7" max="7" width="27.28515625" style="338" bestFit="1" customWidth="1"/>
    <col min="8" max="8" width="1" style="339" customWidth="1"/>
    <col min="9" max="9" width="26.7109375" style="339" bestFit="1" customWidth="1"/>
    <col min="10" max="10" width="0.5703125" style="339" customWidth="1"/>
    <col min="11" max="11" width="15.28515625" style="340" customWidth="1"/>
    <col min="12" max="12" width="0.5703125" style="315" customWidth="1"/>
    <col min="13" max="13" width="26.28515625" style="337" bestFit="1" customWidth="1"/>
    <col min="14" max="14" width="0.85546875" style="337" customWidth="1"/>
    <col min="15" max="15" width="25.7109375" style="338" bestFit="1" customWidth="1"/>
    <col min="16" max="16" width="0.85546875" style="338" customWidth="1"/>
    <col min="17" max="17" width="25.7109375" style="338" bestFit="1" customWidth="1"/>
    <col min="18" max="18" width="0.85546875" style="338" customWidth="1"/>
    <col min="19" max="19" width="26.28515625" style="338" bestFit="1" customWidth="1"/>
    <col min="20" max="20" width="1.42578125" style="338" customWidth="1"/>
    <col min="21" max="21" width="15.140625" style="340" customWidth="1"/>
    <col min="22" max="22" width="29.85546875" style="340" customWidth="1"/>
    <col min="23" max="16384" width="9.140625" style="315"/>
  </cols>
  <sheetData>
    <row r="1" spans="1:22" ht="27.75">
      <c r="A1" s="430" t="s">
        <v>160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314"/>
    </row>
    <row r="2" spans="1:22" ht="27.75">
      <c r="A2" s="430" t="s">
        <v>161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314"/>
    </row>
    <row r="3" spans="1:22" ht="27.75">
      <c r="A3" s="430" t="s">
        <v>176</v>
      </c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314"/>
    </row>
    <row r="5" spans="1:22" s="317" customFormat="1" ht="24.75">
      <c r="A5" s="431" t="s">
        <v>162</v>
      </c>
      <c r="B5" s="431"/>
      <c r="C5" s="431"/>
      <c r="D5" s="431"/>
      <c r="E5" s="431"/>
      <c r="F5" s="431"/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431"/>
      <c r="T5" s="431"/>
      <c r="U5" s="431"/>
      <c r="V5" s="316"/>
    </row>
    <row r="6" spans="1:22" s="317" customFormat="1" ht="9.75" customHeight="1">
      <c r="C6" s="318"/>
      <c r="E6" s="319"/>
      <c r="F6" s="319"/>
      <c r="G6" s="319"/>
      <c r="H6" s="320"/>
      <c r="I6" s="320"/>
      <c r="J6" s="320"/>
      <c r="K6" s="321"/>
      <c r="M6" s="318"/>
      <c r="N6" s="318"/>
      <c r="O6" s="319"/>
      <c r="P6" s="319"/>
      <c r="Q6" s="319"/>
      <c r="R6" s="319"/>
      <c r="S6" s="319"/>
      <c r="T6" s="319"/>
      <c r="U6" s="321"/>
      <c r="V6" s="321"/>
    </row>
    <row r="7" spans="1:22" s="317" customFormat="1" ht="27" customHeight="1" thickBot="1">
      <c r="A7" s="322"/>
      <c r="B7" s="323"/>
      <c r="C7" s="419" t="s">
        <v>180</v>
      </c>
      <c r="D7" s="419"/>
      <c r="E7" s="419"/>
      <c r="F7" s="419"/>
      <c r="G7" s="419"/>
      <c r="H7" s="419"/>
      <c r="I7" s="419"/>
      <c r="J7" s="419"/>
      <c r="K7" s="419"/>
      <c r="L7" s="323"/>
      <c r="M7" s="419" t="s">
        <v>181</v>
      </c>
      <c r="N7" s="419"/>
      <c r="O7" s="419"/>
      <c r="P7" s="419"/>
      <c r="Q7" s="419"/>
      <c r="R7" s="419"/>
      <c r="S7" s="419"/>
      <c r="T7" s="419"/>
      <c r="U7" s="419"/>
      <c r="V7" s="324"/>
    </row>
    <row r="8" spans="1:22" s="325" customFormat="1" ht="24.75" customHeight="1">
      <c r="A8" s="423" t="s">
        <v>163</v>
      </c>
      <c r="B8" s="423"/>
      <c r="C8" s="425" t="s">
        <v>37</v>
      </c>
      <c r="D8" s="427"/>
      <c r="E8" s="413" t="s">
        <v>38</v>
      </c>
      <c r="F8" s="415"/>
      <c r="G8" s="413" t="s">
        <v>39</v>
      </c>
      <c r="H8" s="428"/>
      <c r="I8" s="418" t="s">
        <v>48</v>
      </c>
      <c r="J8" s="418"/>
      <c r="K8" s="418"/>
      <c r="L8" s="423"/>
      <c r="M8" s="425" t="s">
        <v>37</v>
      </c>
      <c r="N8" s="420"/>
      <c r="O8" s="413" t="s">
        <v>38</v>
      </c>
      <c r="P8" s="415"/>
      <c r="Q8" s="413" t="s">
        <v>39</v>
      </c>
      <c r="R8" s="415"/>
      <c r="S8" s="418" t="s">
        <v>48</v>
      </c>
      <c r="T8" s="418"/>
      <c r="U8" s="418"/>
      <c r="V8" s="324"/>
    </row>
    <row r="9" spans="1:22" s="325" customFormat="1" ht="6" customHeight="1" thickBot="1">
      <c r="A9" s="423"/>
      <c r="B9" s="423"/>
      <c r="C9" s="426"/>
      <c r="D9" s="423"/>
      <c r="E9" s="414"/>
      <c r="F9" s="416"/>
      <c r="G9" s="414"/>
      <c r="H9" s="429"/>
      <c r="I9" s="419"/>
      <c r="J9" s="419"/>
      <c r="K9" s="419"/>
      <c r="L9" s="423"/>
      <c r="M9" s="426"/>
      <c r="N9" s="421"/>
      <c r="O9" s="414"/>
      <c r="P9" s="416"/>
      <c r="Q9" s="414"/>
      <c r="R9" s="416"/>
      <c r="S9" s="419"/>
      <c r="T9" s="419"/>
      <c r="U9" s="419"/>
      <c r="V9" s="324"/>
    </row>
    <row r="10" spans="1:22" s="325" customFormat="1" ht="42.75" customHeight="1" thickBot="1">
      <c r="A10" s="424"/>
      <c r="B10" s="423"/>
      <c r="C10" s="326" t="s">
        <v>164</v>
      </c>
      <c r="D10" s="423"/>
      <c r="E10" s="327" t="s">
        <v>165</v>
      </c>
      <c r="F10" s="417"/>
      <c r="G10" s="327" t="s">
        <v>166</v>
      </c>
      <c r="H10" s="429"/>
      <c r="I10" s="328" t="s">
        <v>15</v>
      </c>
      <c r="J10" s="328"/>
      <c r="K10" s="329" t="s">
        <v>40</v>
      </c>
      <c r="L10" s="423"/>
      <c r="M10" s="326" t="s">
        <v>164</v>
      </c>
      <c r="N10" s="422"/>
      <c r="O10" s="327" t="s">
        <v>165</v>
      </c>
      <c r="P10" s="417"/>
      <c r="Q10" s="327" t="s">
        <v>166</v>
      </c>
      <c r="R10" s="417"/>
      <c r="S10" s="330" t="s">
        <v>15</v>
      </c>
      <c r="T10" s="330"/>
      <c r="U10" s="329" t="s">
        <v>40</v>
      </c>
      <c r="V10" s="324"/>
    </row>
    <row r="11" spans="1:22" s="284" customFormat="1" ht="60.75" customHeight="1">
      <c r="A11" s="297" t="s">
        <v>142</v>
      </c>
      <c r="C11" s="283">
        <v>0</v>
      </c>
      <c r="D11" s="283"/>
      <c r="E11" s="283">
        <v>26853637710</v>
      </c>
      <c r="F11" s="283"/>
      <c r="G11" s="283">
        <v>0</v>
      </c>
      <c r="H11" s="283"/>
      <c r="I11" s="283">
        <f>C11+E11+G11</f>
        <v>26853637710</v>
      </c>
      <c r="J11" s="475"/>
      <c r="K11" s="476">
        <f>I11/'سرمایه‌گذاری در سهام '!W10</f>
        <v>4.5818282730925079E-2</v>
      </c>
      <c r="L11" s="475"/>
      <c r="M11" s="283">
        <v>0</v>
      </c>
      <c r="N11" s="283"/>
      <c r="O11" s="283">
        <v>66469550066</v>
      </c>
      <c r="P11" s="283"/>
      <c r="Q11" s="283"/>
      <c r="R11" s="283">
        <v>0</v>
      </c>
      <c r="S11" s="283">
        <f>M11+O11+Q11</f>
        <v>66469550066</v>
      </c>
      <c r="T11" s="451"/>
      <c r="U11" s="477">
        <f>S11/'جمع درآمدها'!$J$5</f>
        <v>8.6383256427783578E-2</v>
      </c>
      <c r="V11" s="331"/>
    </row>
    <row r="12" spans="1:22" s="283" customFormat="1" ht="41.25" customHeight="1" thickBot="1">
      <c r="A12" s="332"/>
      <c r="B12" s="332"/>
      <c r="C12" s="333">
        <f>SUM(C11:C11)</f>
        <v>0</v>
      </c>
      <c r="D12" s="334">
        <v>0</v>
      </c>
      <c r="E12" s="333">
        <f>SUM(E11:E11)</f>
        <v>26853637710</v>
      </c>
      <c r="F12" s="334">
        <v>0</v>
      </c>
      <c r="G12" s="333">
        <f>SUM(G11:G11)</f>
        <v>0</v>
      </c>
      <c r="H12" s="334">
        <v>0</v>
      </c>
      <c r="I12" s="333">
        <f>SUM(I11:I11)</f>
        <v>26853637710</v>
      </c>
      <c r="J12" s="335">
        <v>0</v>
      </c>
      <c r="K12" s="350">
        <f>SUM(K11:K11)</f>
        <v>4.5818282730925079E-2</v>
      </c>
      <c r="L12" s="332"/>
      <c r="M12" s="333">
        <f>SUM(M11:M11)</f>
        <v>0</v>
      </c>
      <c r="O12" s="333">
        <f>SUM(O11:O11)</f>
        <v>66469550066</v>
      </c>
      <c r="Q12" s="333">
        <f>SUM(Q11:Q11)</f>
        <v>0</v>
      </c>
      <c r="S12" s="333">
        <f>SUM(S11:S11)</f>
        <v>66469550066</v>
      </c>
      <c r="T12" s="335"/>
      <c r="U12" s="336">
        <f>SUM(U11:U11)</f>
        <v>8.6383256427783578E-2</v>
      </c>
    </row>
    <row r="13" spans="1:22" s="283" customFormat="1" ht="31.5" thickTop="1">
      <c r="A13" s="315"/>
      <c r="B13" s="315"/>
      <c r="C13" s="337"/>
      <c r="E13" s="338"/>
      <c r="G13" s="338"/>
      <c r="I13" s="339"/>
      <c r="J13" s="298"/>
      <c r="K13" s="340"/>
      <c r="L13" s="284"/>
      <c r="M13" s="337"/>
      <c r="O13" s="339"/>
      <c r="Q13" s="339"/>
      <c r="S13" s="339"/>
      <c r="T13" s="339"/>
      <c r="U13" s="340"/>
    </row>
    <row r="14" spans="1:22" s="283" customFormat="1" ht="30.75">
      <c r="A14" s="315"/>
      <c r="B14" s="315"/>
      <c r="C14" s="337"/>
      <c r="E14" s="338"/>
      <c r="G14" s="338"/>
      <c r="I14" s="339"/>
      <c r="J14" s="298"/>
      <c r="K14" s="340"/>
      <c r="L14" s="284"/>
      <c r="M14" s="337"/>
      <c r="O14" s="339"/>
      <c r="Q14" s="339"/>
      <c r="S14" s="339"/>
      <c r="T14" s="339"/>
      <c r="U14" s="340"/>
    </row>
    <row r="16" spans="1:22" ht="24.75">
      <c r="C16" s="341"/>
      <c r="E16" s="342"/>
      <c r="F16" s="342"/>
      <c r="G16" s="342"/>
      <c r="H16" s="343"/>
      <c r="I16" s="343"/>
      <c r="J16" s="343"/>
      <c r="K16" s="344"/>
      <c r="L16" s="332"/>
      <c r="M16" s="334"/>
      <c r="N16" s="334"/>
      <c r="O16" s="342"/>
      <c r="P16" s="342"/>
      <c r="Q16" s="342"/>
    </row>
    <row r="17" spans="1:29" ht="33">
      <c r="E17" s="342"/>
      <c r="F17" s="342"/>
      <c r="G17" s="342"/>
      <c r="H17" s="343"/>
      <c r="I17" s="343"/>
      <c r="J17" s="343"/>
      <c r="K17" s="344"/>
      <c r="L17" s="332"/>
      <c r="M17" s="334"/>
      <c r="N17" s="334"/>
      <c r="O17" s="342"/>
      <c r="P17" s="342"/>
      <c r="Q17" s="342"/>
      <c r="S17" s="345"/>
    </row>
    <row r="18" spans="1:29" ht="30.75">
      <c r="C18" s="346"/>
      <c r="E18" s="342"/>
      <c r="F18" s="342"/>
      <c r="G18" s="342"/>
      <c r="H18" s="343"/>
      <c r="I18" s="343"/>
      <c r="J18" s="343"/>
      <c r="K18" s="344"/>
      <c r="L18" s="332"/>
      <c r="M18" s="334"/>
      <c r="N18" s="334"/>
      <c r="O18" s="342"/>
      <c r="P18" s="342"/>
      <c r="Q18" s="342"/>
      <c r="S18" s="347"/>
    </row>
    <row r="19" spans="1:29" ht="24.75">
      <c r="E19" s="342"/>
      <c r="F19" s="342"/>
      <c r="G19" s="342"/>
      <c r="H19" s="343"/>
      <c r="I19" s="343"/>
      <c r="J19" s="343"/>
      <c r="K19" s="344"/>
      <c r="L19" s="332"/>
      <c r="M19" s="334"/>
      <c r="N19" s="334"/>
      <c r="O19" s="342"/>
      <c r="P19" s="342"/>
      <c r="Q19" s="342"/>
    </row>
    <row r="20" spans="1:29" ht="30.75">
      <c r="E20" s="348"/>
      <c r="Q20" s="347"/>
    </row>
    <row r="21" spans="1:29" ht="30.75">
      <c r="Q21" s="347"/>
    </row>
    <row r="22" spans="1:29" ht="30.75">
      <c r="E22" s="349"/>
      <c r="Q22" s="347"/>
    </row>
    <row r="23" spans="1:29" s="338" customFormat="1" ht="30.75">
      <c r="A23" s="315"/>
      <c r="B23" s="315"/>
      <c r="C23" s="337"/>
      <c r="D23" s="315"/>
      <c r="H23" s="339"/>
      <c r="I23" s="339"/>
      <c r="J23" s="339"/>
      <c r="K23" s="340"/>
      <c r="L23" s="315"/>
      <c r="M23" s="337"/>
      <c r="N23" s="337"/>
      <c r="Q23" s="347"/>
      <c r="U23" s="340"/>
      <c r="V23" s="340"/>
      <c r="W23" s="315"/>
      <c r="X23" s="315"/>
      <c r="Y23" s="315"/>
      <c r="Z23" s="315"/>
      <c r="AA23" s="315"/>
      <c r="AB23" s="315"/>
      <c r="AC23" s="315"/>
    </row>
    <row r="24" spans="1:29" s="338" customFormat="1" ht="30.75">
      <c r="A24" s="315"/>
      <c r="B24" s="315"/>
      <c r="C24" s="337"/>
      <c r="D24" s="315"/>
      <c r="H24" s="339"/>
      <c r="I24" s="339"/>
      <c r="J24" s="339"/>
      <c r="K24" s="340"/>
      <c r="L24" s="315"/>
      <c r="M24" s="337"/>
      <c r="N24" s="337"/>
      <c r="O24" s="347"/>
      <c r="Q24" s="347"/>
      <c r="U24" s="340"/>
      <c r="V24" s="340"/>
      <c r="W24" s="315"/>
      <c r="X24" s="315"/>
      <c r="Y24" s="315"/>
      <c r="Z24" s="315"/>
      <c r="AA24" s="315"/>
      <c r="AB24" s="315"/>
      <c r="AC24" s="315"/>
    </row>
    <row r="25" spans="1:29" s="338" customFormat="1" ht="30.75">
      <c r="A25" s="315"/>
      <c r="B25" s="315"/>
      <c r="C25" s="337"/>
      <c r="D25" s="315"/>
      <c r="H25" s="339"/>
      <c r="I25" s="339"/>
      <c r="J25" s="339"/>
      <c r="K25" s="340"/>
      <c r="L25" s="315"/>
      <c r="M25" s="337"/>
      <c r="N25" s="337"/>
      <c r="Q25" s="347"/>
      <c r="U25" s="340"/>
      <c r="V25" s="340"/>
      <c r="W25" s="315"/>
      <c r="X25" s="315"/>
      <c r="Y25" s="315"/>
      <c r="Z25" s="315"/>
      <c r="AA25" s="315"/>
      <c r="AB25" s="315"/>
      <c r="AC25" s="315"/>
    </row>
  </sheetData>
  <mergeCells count="23">
    <mergeCell ref="A1:U1"/>
    <mergeCell ref="A2:U2"/>
    <mergeCell ref="A3:U3"/>
    <mergeCell ref="A5:U5"/>
    <mergeCell ref="C7:K7"/>
    <mergeCell ref="M7:U7"/>
    <mergeCell ref="N8:N10"/>
    <mergeCell ref="A8:A10"/>
    <mergeCell ref="B8:B10"/>
    <mergeCell ref="C8:C9"/>
    <mergeCell ref="D8:D10"/>
    <mergeCell ref="E8:E9"/>
    <mergeCell ref="F8:F10"/>
    <mergeCell ref="G8:G9"/>
    <mergeCell ref="H8:H10"/>
    <mergeCell ref="I8:K9"/>
    <mergeCell ref="L8:L10"/>
    <mergeCell ref="M8:M9"/>
    <mergeCell ref="O8:O9"/>
    <mergeCell ref="P8:P10"/>
    <mergeCell ref="Q8:Q9"/>
    <mergeCell ref="R8:R10"/>
    <mergeCell ref="S8:U9"/>
  </mergeCells>
  <conditionalFormatting sqref="A1:A1048576">
    <cfRule type="duplicateValues" dxfId="0" priority="1"/>
  </conditionalFormatting>
  <printOptions horizontalCentered="1"/>
  <pageMargins left="0.25" right="0.25" top="0.75" bottom="0.75" header="0.3" footer="0.3"/>
  <pageSetup paperSize="9" scale="4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K8" sqref="K8:Q8"/>
    </sheetView>
  </sheetViews>
  <sheetFormatPr defaultColWidth="9.140625" defaultRowHeight="27.75"/>
  <cols>
    <col min="1" max="1" width="42" style="24" bestFit="1" customWidth="1"/>
    <col min="2" max="2" width="1" style="24" customWidth="1"/>
    <col min="3" max="3" width="20.28515625" style="24" customWidth="1"/>
    <col min="4" max="4" width="1" style="24" customWidth="1"/>
    <col min="5" max="5" width="24" style="24" bestFit="1" customWidth="1"/>
    <col min="6" max="6" width="1" style="24" customWidth="1"/>
    <col min="7" max="7" width="21.28515625" style="24" bestFit="1" customWidth="1"/>
    <col min="8" max="8" width="1" style="24" customWidth="1"/>
    <col min="9" max="9" width="21.28515625" style="24" bestFit="1" customWidth="1"/>
    <col min="10" max="10" width="1" style="24" customWidth="1"/>
    <col min="11" max="11" width="20.7109375" style="24" customWidth="1"/>
    <col min="12" max="12" width="1" style="24" customWidth="1"/>
    <col min="13" max="13" width="24" style="24" bestFit="1" customWidth="1"/>
    <col min="14" max="14" width="1" style="24" customWidth="1"/>
    <col min="15" max="15" width="20.5703125" style="24" bestFit="1" customWidth="1"/>
    <col min="16" max="16" width="1" style="24" customWidth="1"/>
    <col min="17" max="17" width="20.5703125" style="24" bestFit="1" customWidth="1"/>
    <col min="18" max="18" width="1" style="24" customWidth="1"/>
    <col min="19" max="19" width="9.140625" style="24" customWidth="1"/>
    <col min="20" max="16384" width="9.140625" style="24"/>
  </cols>
  <sheetData>
    <row r="2" spans="1:18" ht="30">
      <c r="A2" s="432" t="s">
        <v>50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</row>
    <row r="3" spans="1:18" ht="30">
      <c r="A3" s="432" t="str">
        <f>'سرمایه‌گذاری در سهام '!A3:U3</f>
        <v>صورت وضعیت درآمدها</v>
      </c>
      <c r="B3" s="432"/>
      <c r="C3" s="432" t="s">
        <v>18</v>
      </c>
      <c r="D3" s="432" t="s">
        <v>18</v>
      </c>
      <c r="E3" s="432" t="s">
        <v>18</v>
      </c>
      <c r="F3" s="432" t="s">
        <v>18</v>
      </c>
      <c r="G3" s="432" t="s">
        <v>18</v>
      </c>
      <c r="H3" s="432"/>
      <c r="I3" s="432"/>
      <c r="J3" s="432"/>
      <c r="K3" s="432"/>
      <c r="L3" s="432"/>
      <c r="M3" s="432"/>
      <c r="N3" s="432"/>
      <c r="O3" s="432"/>
      <c r="P3" s="432"/>
      <c r="Q3" s="432"/>
    </row>
    <row r="4" spans="1:18" ht="30">
      <c r="A4" s="432" t="str">
        <f>'سرمایه‌گذاری در سهام '!A4:U4</f>
        <v>برای ماه منتهی به 1404/07/30</v>
      </c>
      <c r="B4" s="432"/>
      <c r="C4" s="432">
        <f>'سرمایه‌گذاری در سهام '!A4:U4</f>
        <v>0</v>
      </c>
      <c r="D4" s="432" t="s">
        <v>46</v>
      </c>
      <c r="E4" s="432" t="s">
        <v>46</v>
      </c>
      <c r="F4" s="432" t="s">
        <v>46</v>
      </c>
      <c r="G4" s="432" t="s">
        <v>46</v>
      </c>
      <c r="H4" s="432"/>
      <c r="I4" s="432"/>
      <c r="J4" s="432"/>
      <c r="K4" s="432"/>
      <c r="L4" s="432"/>
      <c r="M4" s="432"/>
      <c r="N4" s="432"/>
      <c r="O4" s="432"/>
      <c r="P4" s="432"/>
      <c r="Q4" s="432"/>
    </row>
    <row r="5" spans="1:18" ht="30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8" ht="32.25">
      <c r="A6" s="433" t="s">
        <v>169</v>
      </c>
      <c r="B6" s="433"/>
      <c r="C6" s="433"/>
      <c r="D6" s="433"/>
      <c r="E6" s="433"/>
      <c r="F6" s="433"/>
      <c r="G6" s="433"/>
      <c r="H6" s="433"/>
      <c r="I6" s="433"/>
      <c r="J6" s="433"/>
      <c r="K6" s="433"/>
      <c r="L6" s="433"/>
      <c r="M6" s="433"/>
      <c r="N6" s="433"/>
      <c r="O6" s="433"/>
      <c r="P6" s="433"/>
      <c r="Q6" s="433"/>
    </row>
    <row r="7" spans="1:18" ht="32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8" ht="30">
      <c r="A8" s="432" t="s">
        <v>22</v>
      </c>
      <c r="C8" s="432" t="str">
        <f>'درآمد ناشی از فروش '!C7</f>
        <v>طی مهر ماه</v>
      </c>
      <c r="D8" s="432" t="s">
        <v>20</v>
      </c>
      <c r="E8" s="432" t="s">
        <v>20</v>
      </c>
      <c r="F8" s="432" t="s">
        <v>20</v>
      </c>
      <c r="G8" s="432" t="s">
        <v>20</v>
      </c>
      <c r="H8" s="432" t="s">
        <v>20</v>
      </c>
      <c r="I8" s="432" t="s">
        <v>20</v>
      </c>
      <c r="K8" s="432" t="str">
        <f>'درآمد ناشی از فروش '!K7</f>
        <v>از ابتدای سال مالی تا پایان مهر ماه</v>
      </c>
      <c r="L8" s="432" t="s">
        <v>21</v>
      </c>
      <c r="M8" s="432" t="s">
        <v>21</v>
      </c>
      <c r="N8" s="432" t="s">
        <v>21</v>
      </c>
      <c r="O8" s="432" t="s">
        <v>21</v>
      </c>
      <c r="P8" s="432" t="s">
        <v>21</v>
      </c>
      <c r="Q8" s="432" t="s">
        <v>21</v>
      </c>
    </row>
    <row r="9" spans="1:18" ht="72.75" customHeight="1" thickBot="1">
      <c r="A9" s="432" t="s">
        <v>22</v>
      </c>
      <c r="C9" s="27" t="s">
        <v>47</v>
      </c>
      <c r="D9" s="28"/>
      <c r="E9" s="27" t="s">
        <v>38</v>
      </c>
      <c r="F9" s="28"/>
      <c r="G9" s="27" t="s">
        <v>39</v>
      </c>
      <c r="H9" s="28"/>
      <c r="I9" s="27" t="s">
        <v>48</v>
      </c>
      <c r="J9" s="28"/>
      <c r="K9" s="27" t="s">
        <v>47</v>
      </c>
      <c r="L9" s="28"/>
      <c r="M9" s="27" t="s">
        <v>38</v>
      </c>
      <c r="N9" s="28"/>
      <c r="O9" s="27" t="s">
        <v>39</v>
      </c>
      <c r="P9" s="28"/>
      <c r="Q9" s="27" t="s">
        <v>48</v>
      </c>
    </row>
    <row r="10" spans="1:18" ht="30" customHeight="1">
      <c r="A10" s="2"/>
      <c r="B10" s="1"/>
      <c r="C10" s="21">
        <v>0</v>
      </c>
      <c r="D10" s="5"/>
      <c r="E10" s="21">
        <v>0</v>
      </c>
      <c r="F10" s="21"/>
      <c r="G10" s="21">
        <v>0</v>
      </c>
      <c r="H10" s="21"/>
      <c r="I10" s="21">
        <f>C10+E10+G10</f>
        <v>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</row>
    <row r="11" spans="1:18" ht="43.5" thickBot="1">
      <c r="C11" s="29">
        <f t="shared" ref="C11:P11" si="0">SUM(C10:C10)</f>
        <v>0</v>
      </c>
      <c r="D11" s="22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29">
        <f t="shared" si="0"/>
        <v>0</v>
      </c>
      <c r="P11" s="29">
        <f t="shared" si="0"/>
        <v>0</v>
      </c>
      <c r="Q11" s="29">
        <f>SUM(Q10:Q10)</f>
        <v>0</v>
      </c>
      <c r="R11" s="30">
        <f t="shared" ref="R11" si="1">SUM(R10:R10)</f>
        <v>0</v>
      </c>
    </row>
    <row r="12" spans="1:18" ht="28.5" thickTop="1"/>
    <row r="13" spans="1:18">
      <c r="M13" s="31"/>
    </row>
    <row r="14" spans="1:18">
      <c r="M14" s="31"/>
    </row>
    <row r="15" spans="1:18">
      <c r="M15" s="31"/>
    </row>
    <row r="16" spans="1:18">
      <c r="M16" s="31"/>
    </row>
    <row r="17" spans="13:13">
      <c r="M17" s="31"/>
    </row>
    <row r="18" spans="13:13">
      <c r="M18" s="31"/>
    </row>
    <row r="19" spans="13:13">
      <c r="M19" s="31"/>
    </row>
    <row r="20" spans="13:13">
      <c r="M20" s="31"/>
    </row>
    <row r="21" spans="13:13">
      <c r="M21" s="31"/>
    </row>
    <row r="22" spans="13:13">
      <c r="M22" s="31"/>
    </row>
    <row r="23" spans="13:13">
      <c r="M23" s="31"/>
    </row>
    <row r="24" spans="13:13">
      <c r="M24" s="31"/>
    </row>
    <row r="25" spans="13:13">
      <c r="M25" s="31"/>
    </row>
    <row r="26" spans="13:13">
      <c r="M26" s="31"/>
    </row>
    <row r="27" spans="13:13">
      <c r="M27" s="31"/>
    </row>
    <row r="28" spans="13:13">
      <c r="M28" s="31"/>
    </row>
    <row r="29" spans="13:13">
      <c r="M29" s="31"/>
    </row>
    <row r="30" spans="13:13">
      <c r="M30" s="31"/>
    </row>
    <row r="31" spans="13:13">
      <c r="M31" s="31"/>
    </row>
    <row r="32" spans="13:13">
      <c r="M32" s="31"/>
    </row>
    <row r="33" spans="13:13">
      <c r="M33" s="31"/>
    </row>
    <row r="34" spans="13:13">
      <c r="M34" s="31"/>
    </row>
    <row r="35" spans="13:13">
      <c r="M35" s="31"/>
    </row>
    <row r="36" spans="13:13">
      <c r="M36" s="31"/>
    </row>
    <row r="37" spans="13:13">
      <c r="M37" s="31"/>
    </row>
    <row r="38" spans="13:13">
      <c r="M38" s="31"/>
    </row>
    <row r="39" spans="13:13">
      <c r="M39" s="31"/>
    </row>
    <row r="40" spans="13:13">
      <c r="M40" s="31"/>
    </row>
    <row r="41" spans="13:13">
      <c r="M41" s="31"/>
    </row>
    <row r="42" spans="13:13">
      <c r="M42" s="31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19</vt:i4>
      </vt:variant>
    </vt:vector>
  </HeadingPairs>
  <TitlesOfParts>
    <vt:vector size="35" baseType="lpstr">
      <vt:lpstr>روکش</vt:lpstr>
      <vt:lpstr>سهام</vt:lpstr>
      <vt:lpstr>کالا</vt:lpstr>
      <vt:lpstr>اوراق</vt:lpstr>
      <vt:lpstr>سپرده </vt:lpstr>
      <vt:lpstr>جمع درآمدها</vt:lpstr>
      <vt:lpstr>سرمایه‌گذاری در سهام </vt:lpstr>
      <vt:lpstr>درآمد سرمایه گذاری در کالا  </vt:lpstr>
      <vt:lpstr>سرمایه‌گذاری در اوراق بهادار </vt:lpstr>
      <vt:lpstr>درآمد سپرده بانکی </vt:lpstr>
      <vt:lpstr>سایر درآمدها </vt:lpstr>
      <vt:lpstr>درآمد سود سهام </vt:lpstr>
      <vt:lpstr>سود اوراق بهادار</vt:lpstr>
      <vt:lpstr>سودسپرده بانکی </vt:lpstr>
      <vt:lpstr>درآمد ناشی از فروش </vt:lpstr>
      <vt:lpstr>درآمد ناشی از تغییر قیمت اوراق </vt:lpstr>
      <vt:lpstr>aaa</vt:lpstr>
      <vt:lpstr>اوراق!Print_Area</vt:lpstr>
      <vt:lpstr>'جمع درآمدها'!Print_Area</vt:lpstr>
      <vt:lpstr>'درآمد سپرده بانکی '!Print_Area</vt:lpstr>
      <vt:lpstr>'درآمد سرمایه گذاری در کالا 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بهادار'!Print_Area</vt:lpstr>
      <vt:lpstr>'سودسپرده بانکی '!Print_Area</vt:lpstr>
      <vt:lpstr>کالا!Print_Area</vt:lpstr>
      <vt:lpstr>'درآمد سرمایه گذاری در کالا 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Parisa Khosroshahin</cp:lastModifiedBy>
  <cp:lastPrinted>2023-04-24T13:57:09Z</cp:lastPrinted>
  <dcterms:created xsi:type="dcterms:W3CDTF">2019-07-05T09:08:54Z</dcterms:created>
  <dcterms:modified xsi:type="dcterms:W3CDTF">2025-10-29T14:20:39Z</dcterms:modified>
</cp:coreProperties>
</file>