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khosroshahin\Desktop\"/>
    </mc:Choice>
  </mc:AlternateContent>
  <xr:revisionPtr revIDLastSave="0" documentId="13_ncr:1_{678A5C4E-D548-4EFB-95BB-31C10E28DFCC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1404.11.30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'!$A$9:$A$16</definedName>
    <definedName name="bb" localSheetId="7">#REF!</definedName>
    <definedName name="bb" localSheetId="2">#REF!</definedName>
    <definedName name="bb">#REF!</definedName>
    <definedName name="_xlnm.Print_Area" localSheetId="0">'1404.11.30'!$A$1:$L$40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'!$A$1:$J$25</definedName>
    <definedName name="_xlnm.Print_Area" localSheetId="7">'درآمد سرمایه گذاری در کالا  '!$A$1:$U$13</definedName>
    <definedName name="_xlnm.Print_Area" localSheetId="11">'درآمد سود سهام '!$A$1:$S$26</definedName>
    <definedName name="_xlnm.Print_Area" localSheetId="15">'درآمد ناشی از تغییر قیمت اوراق '!$A$1:$Q$25</definedName>
    <definedName name="_xlnm.Print_Area" localSheetId="14">'درآمد ناشی از فروش '!$A$1:$Q$49</definedName>
    <definedName name="_xlnm.Print_Area" localSheetId="10">'سایر درآمدها '!$A$1:$E$13</definedName>
    <definedName name="_xlnm.Print_Area" localSheetId="4">'سپرده '!$A$1:$K$21</definedName>
    <definedName name="_xlnm.Print_Area" localSheetId="8">'سرمایه‌گذاری در اوراق بهادار '!$A$1:$Q$12</definedName>
    <definedName name="_xlnm.Print_Area" localSheetId="6">'سرمایه‌گذاری در سهام '!$A$1:$U$50</definedName>
    <definedName name="_xlnm.Print_Area" localSheetId="1">سهام!$A$1:$Z$32</definedName>
    <definedName name="_xlnm.Print_Area" localSheetId="12">'سود اوراق بهادار'!$A$1:$N$10</definedName>
    <definedName name="_xlnm.Print_Area" localSheetId="13">'سودسپرده بانکی '!$A$1:$N$24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1" i="1" l="1"/>
  <c r="Q49" i="11"/>
  <c r="Q46" i="11"/>
  <c r="Q47" i="11"/>
  <c r="Q41" i="11"/>
  <c r="Q42" i="11"/>
  <c r="Q43" i="11"/>
  <c r="Q44" i="11"/>
  <c r="Q45" i="11"/>
  <c r="Q40" i="11"/>
  <c r="K11" i="24"/>
  <c r="K49" i="11"/>
  <c r="M15" i="11"/>
  <c r="C15" i="11"/>
  <c r="M25" i="8"/>
  <c r="C14" i="11"/>
  <c r="C16" i="11"/>
  <c r="C17" i="11"/>
  <c r="C18" i="11"/>
  <c r="I47" i="11"/>
  <c r="I48" i="11"/>
  <c r="I40" i="11"/>
  <c r="G41" i="11"/>
  <c r="G42" i="11"/>
  <c r="G43" i="11"/>
  <c r="G44" i="11"/>
  <c r="G45" i="11"/>
  <c r="G46" i="11"/>
  <c r="G47" i="11"/>
  <c r="G40" i="11"/>
  <c r="I45" i="9"/>
  <c r="G36" i="11"/>
  <c r="G37" i="11"/>
  <c r="G38" i="11"/>
  <c r="G39" i="11"/>
  <c r="I24" i="10"/>
  <c r="I40" i="9"/>
  <c r="I48" i="9"/>
  <c r="E48" i="9"/>
  <c r="G48" i="9"/>
  <c r="I47" i="9"/>
  <c r="M48" i="9"/>
  <c r="O48" i="9"/>
  <c r="Q48" i="9"/>
  <c r="Q47" i="9"/>
  <c r="I25" i="9"/>
  <c r="Q46" i="9"/>
  <c r="I46" i="9"/>
  <c r="Q45" i="9"/>
  <c r="I39" i="9"/>
  <c r="M13" i="7"/>
  <c r="O25" i="8"/>
  <c r="Q25" i="8"/>
  <c r="S24" i="8"/>
  <c r="K25" i="8"/>
  <c r="I25" i="8"/>
  <c r="M23" i="8"/>
  <c r="M24" i="8"/>
  <c r="C25" i="13"/>
  <c r="I20" i="6" l="1"/>
  <c r="W10" i="23"/>
  <c r="C8" i="18"/>
  <c r="C7" i="6"/>
  <c r="G25" i="13"/>
  <c r="E11" i="15" s="1"/>
  <c r="G11" i="15" s="1"/>
  <c r="G20" i="7"/>
  <c r="M18" i="7"/>
  <c r="G18" i="7"/>
  <c r="G10" i="15"/>
  <c r="G24" i="10"/>
  <c r="E42" i="11"/>
  <c r="I22" i="10"/>
  <c r="M14" i="7"/>
  <c r="M12" i="7"/>
  <c r="M11" i="7"/>
  <c r="M10" i="7"/>
  <c r="M9" i="7"/>
  <c r="M16" i="7"/>
  <c r="M17" i="7"/>
  <c r="M19" i="7"/>
  <c r="M20" i="7"/>
  <c r="M21" i="7"/>
  <c r="M22" i="7"/>
  <c r="M23" i="7"/>
  <c r="M15" i="7"/>
  <c r="S23" i="8"/>
  <c r="S25" i="8" s="1"/>
  <c r="S9" i="8"/>
  <c r="I9" i="9"/>
  <c r="Q9" i="9"/>
  <c r="G15" i="7"/>
  <c r="G20" i="6"/>
  <c r="W31" i="1"/>
  <c r="E31" i="1"/>
  <c r="G31" i="1"/>
  <c r="K31" i="1"/>
  <c r="O31" i="1"/>
  <c r="U31" i="1"/>
  <c r="S11" i="24"/>
  <c r="M48" i="11"/>
  <c r="M10" i="11"/>
  <c r="M11" i="11"/>
  <c r="M12" i="11"/>
  <c r="M17" i="11"/>
  <c r="M18" i="11"/>
  <c r="M20" i="11"/>
  <c r="M21" i="11"/>
  <c r="M23" i="11"/>
  <c r="M26" i="11"/>
  <c r="M28" i="11"/>
  <c r="M31" i="11"/>
  <c r="M33" i="11"/>
  <c r="M34" i="11"/>
  <c r="M35" i="11"/>
  <c r="M36" i="11"/>
  <c r="M38" i="11"/>
  <c r="M39" i="11"/>
  <c r="M40" i="11"/>
  <c r="M41" i="11"/>
  <c r="M42" i="11"/>
  <c r="M44" i="11"/>
  <c r="M45" i="11"/>
  <c r="M46" i="11"/>
  <c r="M47" i="11"/>
  <c r="E46" i="11"/>
  <c r="E47" i="11"/>
  <c r="C47" i="11"/>
  <c r="C48" i="11"/>
  <c r="E34" i="11"/>
  <c r="E36" i="11"/>
  <c r="C10" i="11"/>
  <c r="C11" i="11"/>
  <c r="C12" i="11"/>
  <c r="C13" i="11"/>
  <c r="C19" i="11"/>
  <c r="C20" i="11"/>
  <c r="C21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6" i="11"/>
  <c r="C37" i="11"/>
  <c r="C38" i="11"/>
  <c r="C39" i="11"/>
  <c r="C40" i="11"/>
  <c r="C41" i="11"/>
  <c r="C42" i="11"/>
  <c r="C43" i="11"/>
  <c r="C44" i="11"/>
  <c r="C45" i="11"/>
  <c r="C46" i="11"/>
  <c r="C35" i="11"/>
  <c r="D35" i="11"/>
  <c r="O46" i="11"/>
  <c r="Q22" i="10"/>
  <c r="O47" i="11" s="1"/>
  <c r="I42" i="9"/>
  <c r="I43" i="9"/>
  <c r="Q43" i="9"/>
  <c r="Y30" i="1"/>
  <c r="Y27" i="1"/>
  <c r="Y28" i="1"/>
  <c r="Y29" i="1"/>
  <c r="I7" i="6"/>
  <c r="C8" i="14"/>
  <c r="K8" i="18"/>
  <c r="E24" i="10"/>
  <c r="M19" i="11" l="1"/>
  <c r="K47" i="11"/>
  <c r="S46" i="11"/>
  <c r="U46" i="11" s="1"/>
  <c r="I46" i="11"/>
  <c r="K46" i="11" s="1"/>
  <c r="S47" i="11"/>
  <c r="U47" i="11" s="1"/>
  <c r="M24" i="10"/>
  <c r="O24" i="10"/>
  <c r="G22" i="7"/>
  <c r="G17" i="7"/>
  <c r="C20" i="6"/>
  <c r="Y21" i="1"/>
  <c r="Y12" i="1"/>
  <c r="Y25" i="1" l="1"/>
  <c r="E43" i="11"/>
  <c r="O43" i="11"/>
  <c r="O44" i="11"/>
  <c r="E11" i="11"/>
  <c r="E13" i="11"/>
  <c r="E17" i="11"/>
  <c r="E44" i="11"/>
  <c r="D49" i="11"/>
  <c r="F49" i="11"/>
  <c r="H49" i="11"/>
  <c r="J49" i="11"/>
  <c r="L49" i="11"/>
  <c r="N49" i="11"/>
  <c r="P49" i="11"/>
  <c r="R49" i="11"/>
  <c r="E20" i="6"/>
  <c r="O45" i="11"/>
  <c r="E45" i="11"/>
  <c r="E48" i="11"/>
  <c r="O48" i="11"/>
  <c r="Q21" i="10"/>
  <c r="I21" i="10"/>
  <c r="E10" i="11" s="1"/>
  <c r="I17" i="9"/>
  <c r="Q44" i="9"/>
  <c r="Q48" i="11" s="1"/>
  <c r="I44" i="9"/>
  <c r="G48" i="11" s="1"/>
  <c r="I29" i="9"/>
  <c r="E24" i="13"/>
  <c r="I11" i="24"/>
  <c r="K19" i="6"/>
  <c r="I7" i="8"/>
  <c r="C8" i="13"/>
  <c r="I24" i="13"/>
  <c r="G16" i="7"/>
  <c r="G11" i="7"/>
  <c r="G12" i="7"/>
  <c r="G13" i="7"/>
  <c r="G14" i="7"/>
  <c r="G10" i="7"/>
  <c r="G9" i="7"/>
  <c r="G23" i="7"/>
  <c r="G21" i="7"/>
  <c r="G19" i="7"/>
  <c r="K24" i="7"/>
  <c r="I24" i="7"/>
  <c r="E24" i="7"/>
  <c r="C24" i="7"/>
  <c r="Q42" i="9"/>
  <c r="O41" i="11"/>
  <c r="E12" i="11"/>
  <c r="S17" i="8"/>
  <c r="E20" i="11"/>
  <c r="E21" i="11"/>
  <c r="E23" i="11"/>
  <c r="E24" i="11"/>
  <c r="E26" i="11"/>
  <c r="E27" i="11"/>
  <c r="E28" i="11"/>
  <c r="E33" i="11"/>
  <c r="E37" i="11"/>
  <c r="E38" i="11"/>
  <c r="E39" i="11"/>
  <c r="E41" i="11"/>
  <c r="O36" i="11"/>
  <c r="O37" i="11"/>
  <c r="O38" i="11"/>
  <c r="O39" i="11"/>
  <c r="K48" i="11" l="1"/>
  <c r="M24" i="7"/>
  <c r="I44" i="11"/>
  <c r="K44" i="11" s="1"/>
  <c r="G24" i="7"/>
  <c r="E22" i="13"/>
  <c r="I45" i="11"/>
  <c r="K45" i="11" s="1"/>
  <c r="S45" i="11"/>
  <c r="U45" i="11" s="1"/>
  <c r="I22" i="13"/>
  <c r="S48" i="11"/>
  <c r="U48" i="11" s="1"/>
  <c r="S44" i="11"/>
  <c r="U44" i="11" s="1"/>
  <c r="E12" i="24"/>
  <c r="I12" i="24"/>
  <c r="O12" i="24"/>
  <c r="S12" i="24"/>
  <c r="E10" i="15" s="1"/>
  <c r="I10" i="15" s="1"/>
  <c r="G12" i="24"/>
  <c r="Q12" i="24"/>
  <c r="G11" i="23"/>
  <c r="E11" i="23"/>
  <c r="W11" i="23"/>
  <c r="U11" i="23"/>
  <c r="S11" i="23"/>
  <c r="M11" i="23"/>
  <c r="J11" i="23"/>
  <c r="M12" i="24" l="1"/>
  <c r="U11" i="24"/>
  <c r="U12" i="24" s="1"/>
  <c r="C12" i="24"/>
  <c r="K12" i="24" l="1"/>
  <c r="O42" i="11" l="1"/>
  <c r="S22" i="8"/>
  <c r="M16" i="11" s="1"/>
  <c r="E23" i="13"/>
  <c r="D20" i="6"/>
  <c r="F20" i="6"/>
  <c r="H20" i="6"/>
  <c r="J20" i="6"/>
  <c r="K18" i="6"/>
  <c r="K11" i="6"/>
  <c r="Y26" i="1"/>
  <c r="I20" i="13" l="1"/>
  <c r="I23" i="13"/>
  <c r="E21" i="13"/>
  <c r="E20" i="13"/>
  <c r="I21" i="13"/>
  <c r="I23" i="9" l="1"/>
  <c r="G35" i="1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O11" i="11"/>
  <c r="O12" i="11"/>
  <c r="O20" i="11"/>
  <c r="O27" i="11"/>
  <c r="O28" i="11"/>
  <c r="O33" i="11"/>
  <c r="O34" i="11"/>
  <c r="O10" i="11"/>
  <c r="Q23" i="10" l="1"/>
  <c r="I23" i="10"/>
  <c r="Q38" i="9"/>
  <c r="I38" i="9"/>
  <c r="S21" i="8"/>
  <c r="M25" i="11" s="1"/>
  <c r="S20" i="8"/>
  <c r="M43" i="11" s="1"/>
  <c r="I43" i="11"/>
  <c r="K16" i="6"/>
  <c r="K17" i="6"/>
  <c r="J33" i="1"/>
  <c r="Q38" i="11" l="1"/>
  <c r="S38" i="11" s="1"/>
  <c r="U38" i="11" s="1"/>
  <c r="I10" i="9"/>
  <c r="G11" i="11" s="1"/>
  <c r="F48" i="9"/>
  <c r="N48" i="9"/>
  <c r="Q41" i="9"/>
  <c r="Q26" i="11" s="1"/>
  <c r="I41" i="9"/>
  <c r="G26" i="11" s="1"/>
  <c r="Q40" i="9"/>
  <c r="S42" i="11" s="1"/>
  <c r="U42" i="11" s="1"/>
  <c r="Q39" i="9"/>
  <c r="G25" i="11"/>
  <c r="J25" i="8"/>
  <c r="L25" i="8"/>
  <c r="P25" i="8"/>
  <c r="S19" i="8"/>
  <c r="M37" i="11" s="1"/>
  <c r="E15" i="13"/>
  <c r="I18" i="13"/>
  <c r="K15" i="6"/>
  <c r="Q25" i="11" l="1"/>
  <c r="I42" i="11"/>
  <c r="K42" i="11" s="1"/>
  <c r="I19" i="13"/>
  <c r="I17" i="13"/>
  <c r="E17" i="13"/>
  <c r="E19" i="13"/>
  <c r="E18" i="13"/>
  <c r="I16" i="13"/>
  <c r="E16" i="13"/>
  <c r="F25" i="8"/>
  <c r="L31" i="1" l="1"/>
  <c r="N24" i="10"/>
  <c r="P24" i="10"/>
  <c r="H24" i="10"/>
  <c r="F24" i="10"/>
  <c r="Q20" i="10"/>
  <c r="O40" i="11" s="1"/>
  <c r="S40" i="11" s="1"/>
  <c r="U40" i="11" s="1"/>
  <c r="I20" i="10"/>
  <c r="E40" i="11" s="1"/>
  <c r="Q37" i="9"/>
  <c r="Q39" i="11" s="1"/>
  <c r="S39" i="11" s="1"/>
  <c r="U39" i="11" s="1"/>
  <c r="Q36" i="9"/>
  <c r="Q36" i="11" s="1"/>
  <c r="S36" i="11" s="1"/>
  <c r="U36" i="11" s="1"/>
  <c r="I36" i="9"/>
  <c r="Q10" i="9"/>
  <c r="Q11" i="11" s="1"/>
  <c r="S11" i="11" s="1"/>
  <c r="U11" i="11" s="1"/>
  <c r="S18" i="8"/>
  <c r="M32" i="11" s="1"/>
  <c r="S16" i="8"/>
  <c r="M16" i="8"/>
  <c r="S15" i="8"/>
  <c r="M13" i="11" s="1"/>
  <c r="I15" i="13"/>
  <c r="C22" i="11" l="1"/>
  <c r="Q10" i="11"/>
  <c r="V31" i="1"/>
  <c r="K40" i="11" l="1"/>
  <c r="Y24" i="1"/>
  <c r="F31" i="1"/>
  <c r="Q35" i="9" l="1"/>
  <c r="Q33" i="11" s="1"/>
  <c r="S33" i="11" s="1"/>
  <c r="U33" i="11" s="1"/>
  <c r="I35" i="9"/>
  <c r="G33" i="11" s="1"/>
  <c r="S10" i="8"/>
  <c r="M24" i="11" l="1"/>
  <c r="I33" i="1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S25" i="11" s="1"/>
  <c r="U25" i="11" s="1"/>
  <c r="Q15" i="10"/>
  <c r="Q16" i="10"/>
  <c r="O29" i="11" s="1"/>
  <c r="O26" i="11"/>
  <c r="S26" i="11" s="1"/>
  <c r="U26" i="11" s="1"/>
  <c r="O30" i="11"/>
  <c r="O17" i="11"/>
  <c r="Q17" i="10"/>
  <c r="O18" i="11" s="1"/>
  <c r="Q18" i="10"/>
  <c r="O31" i="11" s="1"/>
  <c r="Q19" i="10"/>
  <c r="O19" i="11" s="1"/>
  <c r="I9" i="10"/>
  <c r="I10" i="10"/>
  <c r="E32" i="11" s="1"/>
  <c r="I11" i="10"/>
  <c r="E14" i="11" s="1"/>
  <c r="I12" i="10"/>
  <c r="E15" i="11" s="1"/>
  <c r="E49" i="11" s="1"/>
  <c r="I13" i="10"/>
  <c r="E16" i="11" s="1"/>
  <c r="I14" i="10"/>
  <c r="E25" i="11" s="1"/>
  <c r="I15" i="10"/>
  <c r="I16" i="10"/>
  <c r="E29" i="11" s="1"/>
  <c r="E30" i="11"/>
  <c r="I17" i="10"/>
  <c r="E18" i="11" s="1"/>
  <c r="I18" i="10"/>
  <c r="E31" i="11" s="1"/>
  <c r="I19" i="10"/>
  <c r="E19" i="11" s="1"/>
  <c r="Q11" i="9"/>
  <c r="Q12" i="9"/>
  <c r="Q13" i="11" s="1"/>
  <c r="Q13" i="9"/>
  <c r="Q14" i="11" s="1"/>
  <c r="Q14" i="9"/>
  <c r="Q15" i="11" s="1"/>
  <c r="Q15" i="9"/>
  <c r="Q16" i="9"/>
  <c r="Q17" i="11" s="1"/>
  <c r="Q17" i="9"/>
  <c r="Q18" i="11" s="1"/>
  <c r="Q18" i="9"/>
  <c r="Q19" i="11" s="1"/>
  <c r="Q19" i="9"/>
  <c r="Q21" i="11" s="1"/>
  <c r="Q20" i="9"/>
  <c r="Q21" i="9"/>
  <c r="Q23" i="11" s="1"/>
  <c r="S23" i="11" s="1"/>
  <c r="U23" i="11" s="1"/>
  <c r="Q22" i="9"/>
  <c r="Q24" i="11" s="1"/>
  <c r="Q23" i="9"/>
  <c r="S43" i="11" s="1"/>
  <c r="Q24" i="9"/>
  <c r="Q27" i="11" s="1"/>
  <c r="Q25" i="9"/>
  <c r="Q35" i="11" s="1"/>
  <c r="Q26" i="9"/>
  <c r="Q27" i="9"/>
  <c r="Q28" i="11" s="1"/>
  <c r="Q28" i="9"/>
  <c r="Q37" i="11" s="1"/>
  <c r="S37" i="11" s="1"/>
  <c r="U37" i="11" s="1"/>
  <c r="Q29" i="9"/>
  <c r="Q29" i="11" s="1"/>
  <c r="Q30" i="9"/>
  <c r="Q30" i="11" s="1"/>
  <c r="Q31" i="9"/>
  <c r="Q34" i="11" s="1"/>
  <c r="S34" i="11" s="1"/>
  <c r="U34" i="11" s="1"/>
  <c r="Q32" i="9"/>
  <c r="Q31" i="11" s="1"/>
  <c r="Q33" i="9"/>
  <c r="Q20" i="11" s="1"/>
  <c r="S20" i="11" s="1"/>
  <c r="U20" i="11" s="1"/>
  <c r="Q34" i="9"/>
  <c r="I11" i="9"/>
  <c r="I12" i="9"/>
  <c r="G13" i="11" s="1"/>
  <c r="I13" i="9"/>
  <c r="G14" i="11" s="1"/>
  <c r="I14" i="9"/>
  <c r="G15" i="11" s="1"/>
  <c r="G49" i="11" s="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G28" i="11"/>
  <c r="I28" i="9"/>
  <c r="G29" i="11"/>
  <c r="I30" i="9"/>
  <c r="G30" i="11" s="1"/>
  <c r="I31" i="9"/>
  <c r="G34" i="11" s="1"/>
  <c r="I32" i="9"/>
  <c r="G31" i="11" s="1"/>
  <c r="I33" i="9"/>
  <c r="G20" i="11" s="1"/>
  <c r="I34" i="9"/>
  <c r="G32" i="11" s="1"/>
  <c r="S11" i="8"/>
  <c r="S12" i="8"/>
  <c r="M29" i="11" s="1"/>
  <c r="S13" i="8"/>
  <c r="M14" i="11" s="1"/>
  <c r="S14" i="8"/>
  <c r="M30" i="11" s="1"/>
  <c r="E12" i="14"/>
  <c r="E12" i="15" s="1"/>
  <c r="G12" i="15" s="1"/>
  <c r="C12" i="14"/>
  <c r="I13" i="13"/>
  <c r="E11" i="13"/>
  <c r="K12" i="6"/>
  <c r="K13" i="6"/>
  <c r="K14" i="6"/>
  <c r="K9" i="6"/>
  <c r="Y13" i="1"/>
  <c r="Y14" i="1"/>
  <c r="Y15" i="1"/>
  <c r="Y16" i="1"/>
  <c r="Y17" i="1"/>
  <c r="Y18" i="1"/>
  <c r="Y19" i="1"/>
  <c r="Y20" i="1"/>
  <c r="Y22" i="1"/>
  <c r="Y23" i="1"/>
  <c r="E35" i="11" l="1"/>
  <c r="G12" i="11"/>
  <c r="M27" i="11"/>
  <c r="M49" i="11" s="1"/>
  <c r="K20" i="6"/>
  <c r="E22" i="11"/>
  <c r="I22" i="11" s="1"/>
  <c r="K22" i="11" s="1"/>
  <c r="Q24" i="10"/>
  <c r="S29" i="11"/>
  <c r="U29" i="11" s="1"/>
  <c r="Q12" i="11"/>
  <c r="S12" i="11" s="1"/>
  <c r="U12" i="11" s="1"/>
  <c r="U43" i="11"/>
  <c r="Q32" i="11"/>
  <c r="S32" i="11" s="1"/>
  <c r="U32" i="11" s="1"/>
  <c r="I32" i="11"/>
  <c r="K32" i="11" s="1"/>
  <c r="I12" i="15"/>
  <c r="S30" i="11"/>
  <c r="U30" i="11" s="1"/>
  <c r="S24" i="11"/>
  <c r="U24" i="11" s="1"/>
  <c r="S17" i="11"/>
  <c r="U17" i="11" s="1"/>
  <c r="S13" i="11"/>
  <c r="U13" i="11" s="1"/>
  <c r="S31" i="11"/>
  <c r="U31" i="11" s="1"/>
  <c r="S21" i="11"/>
  <c r="U21" i="11" s="1"/>
  <c r="S18" i="11"/>
  <c r="U18" i="11" s="1"/>
  <c r="S15" i="11"/>
  <c r="U15" i="11" s="1"/>
  <c r="S19" i="11"/>
  <c r="U19" i="11" s="1"/>
  <c r="S28" i="11"/>
  <c r="U28" i="11" s="1"/>
  <c r="Q16" i="11"/>
  <c r="S16" i="11" s="1"/>
  <c r="U16" i="11" s="1"/>
  <c r="S14" i="11"/>
  <c r="U14" i="11" s="1"/>
  <c r="O35" i="11"/>
  <c r="Q22" i="11"/>
  <c r="G10" i="11"/>
  <c r="O22" i="11"/>
  <c r="C49" i="1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S10" i="11"/>
  <c r="I30" i="11"/>
  <c r="K30" i="11" s="1"/>
  <c r="I19" i="11"/>
  <c r="K19" i="11" s="1"/>
  <c r="I15" i="11"/>
  <c r="I31" i="11"/>
  <c r="K31" i="11" s="1"/>
  <c r="I16" i="11"/>
  <c r="K16" i="11" s="1"/>
  <c r="I14" i="11"/>
  <c r="K14" i="11" s="1"/>
  <c r="I11" i="15"/>
  <c r="I10" i="13"/>
  <c r="I11" i="13"/>
  <c r="I14" i="13"/>
  <c r="I12" i="13"/>
  <c r="E14" i="13"/>
  <c r="E13" i="13"/>
  <c r="E12" i="13"/>
  <c r="E10" i="13"/>
  <c r="I20" i="11"/>
  <c r="K20" i="11" s="1"/>
  <c r="K15" i="11" l="1"/>
  <c r="I49" i="11"/>
  <c r="S27" i="11"/>
  <c r="U27" i="11" s="1"/>
  <c r="I25" i="13"/>
  <c r="O49" i="11"/>
  <c r="S35" i="11"/>
  <c r="S22" i="11"/>
  <c r="U22" i="11" s="1"/>
  <c r="S41" i="11"/>
  <c r="U41" i="11" s="1"/>
  <c r="K21" i="11"/>
  <c r="I10" i="11"/>
  <c r="E25" i="13"/>
  <c r="I41" i="11"/>
  <c r="K41" i="11" s="1"/>
  <c r="I35" i="11"/>
  <c r="I38" i="11"/>
  <c r="K38" i="11" s="1"/>
  <c r="I36" i="11"/>
  <c r="U10" i="11"/>
  <c r="I12" i="11"/>
  <c r="K12" i="11" s="1"/>
  <c r="I26" i="11"/>
  <c r="K26" i="11" s="1"/>
  <c r="I23" i="11"/>
  <c r="K23" i="11" s="1"/>
  <c r="I25" i="11"/>
  <c r="K25" i="11" s="1"/>
  <c r="L48" i="9"/>
  <c r="D48" i="9"/>
  <c r="K36" i="11" l="1"/>
  <c r="S49" i="11"/>
  <c r="E9" i="15" s="1"/>
  <c r="G9" i="15" s="1"/>
  <c r="U35" i="11"/>
  <c r="U49" i="11" s="1"/>
  <c r="K35" i="11"/>
  <c r="K10" i="11"/>
  <c r="E8" i="14"/>
  <c r="E13" i="15" l="1"/>
  <c r="I9" i="15"/>
  <c r="I13" i="15" s="1"/>
  <c r="G13" i="15" l="1"/>
  <c r="A4" i="6"/>
  <c r="A3" i="6" l="1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5" i="13" l="1"/>
  <c r="H25" i="13"/>
  <c r="F25" i="13"/>
  <c r="D25" i="13"/>
  <c r="R11" i="18"/>
  <c r="C4" i="18"/>
  <c r="A3" i="18"/>
  <c r="A3" i="13" s="1"/>
  <c r="R13" i="8"/>
  <c r="R25" i="8" s="1"/>
  <c r="N25" i="8"/>
  <c r="A4" i="15"/>
  <c r="A4" i="7" s="1"/>
  <c r="A4" i="22" l="1"/>
  <c r="A4" i="8"/>
  <c r="A4" i="10" s="1"/>
  <c r="A4" i="9" s="1"/>
  <c r="A4" i="11" l="1"/>
  <c r="A4" i="18" s="1"/>
  <c r="A4" i="13" s="1"/>
  <c r="A4" i="14" s="1"/>
  <c r="H48" i="9" l="1"/>
  <c r="J25" i="9"/>
  <c r="J48" i="9"/>
  <c r="P48" i="9"/>
  <c r="P25" i="9"/>
</calcChain>
</file>

<file path=xl/sharedStrings.xml><?xml version="1.0" encoding="utf-8"?>
<sst xmlns="http://schemas.openxmlformats.org/spreadsheetml/2006/main" count="578" uniqueCount="186">
  <si>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</si>
  <si>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</si>
  <si>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</si>
  <si>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</si>
  <si>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</si>
  <si>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</si>
  <si>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</si>
  <si>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</si>
  <si>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</si>
  <si>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</si>
  <si>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</si>
  <si>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</si>
  <si>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</si>
  <si>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</si>
  <si>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</si>
  <si>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</si>
  <si>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</si>
  <si>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</si>
  <si>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</si>
  <si>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</si>
  <si>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</si>
  <si>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</si>
  <si>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</si>
  <si>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</si>
  <si>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</si>
  <si>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</si>
  <si>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</si>
  <si>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</si>
  <si>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</si>
  <si>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</si>
  <si>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</si>
  <si>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</si>
  <si>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</si>
  <si>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</si>
  <si>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</si>
  <si>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</si>
  <si>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</si>
  <si>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</si>
  <si>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</si>
  <si>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</si>
  <si>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</si>
  <si>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</si>
  <si>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</si>
  <si>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</si>
  <si>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</si>
  <si>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</si>
  <si>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</si>
  <si>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</si>
  <si>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</si>
  <si>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</si>
  <si>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</si>
  <si>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</si>
  <si>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</si>
  <si>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</si>
  <si>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</si>
  <si>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</si>
  <si>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</si>
  <si>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</si>
  <si>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</si>
  <si>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</si>
  <si>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</si>
  <si>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</si>
  <si>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</si>
  <si>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</si>
  <si>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</si>
  <si>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</si>
  <si>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</si>
  <si>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</si>
  <si>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</si>
  <si>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</si>
  <si>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</si>
  <si>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</si>
  <si>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</si>
  <si>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</si>
  <si>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</si>
  <si>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</si>
  <si>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</si>
  <si>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</si>
  <si>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</si>
  <si>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</si>
  <si>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</si>
  <si>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</si>
  <si>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</si>
  <si>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</si>
  <si>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</si>
  <si>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</si>
  <si>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</si>
  <si>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</si>
  <si>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</si>
  <si>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</si>
  <si>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</si>
  <si>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</si>
  <si>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</si>
  <si>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</si>
  <si>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</si>
  <si>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</si>
  <si>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</si>
  <si>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</si>
  <si>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</si>
  <si>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</si>
  <si>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</si>
  <si>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</si>
  <si>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</si>
  <si>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</si>
  <si>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</si>
  <si>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</si>
  <si>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</si>
  <si>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</si>
  <si>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</si>
  <si>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</si>
  <si>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</si>
  <si>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</si>
  <si>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</si>
  <si>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</si>
  <si>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</si>
  <si>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</si>
  <si>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</si>
  <si>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</si>
  <si>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</si>
  <si>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</si>
  <si>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</si>
  <si>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</si>
  <si>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</si>
  <si>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</si>
  <si>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</si>
  <si>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</si>
  <si>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</si>
  <si>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</si>
  <si>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</si>
  <si>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</si>
  <si>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</si>
  <si>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</si>
  <si>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</si>
  <si>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</si>
  <si>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</si>
  <si>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</si>
  <si>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</si>
  <si>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</si>
  <si>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</si>
  <si>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</si>
  <si>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</si>
  <si>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</si>
  <si>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</si>
  <si>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</si>
  <si>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</si>
  <si>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</si>
  <si>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</si>
  <si>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</si>
  <si>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</si>
  <si>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</si>
  <si>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</si>
  <si>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</si>
  <si>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</si>
  <si>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</si>
  <si>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</si>
  <si>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</si>
  <si>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</si>
  <si>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</si>
  <si>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</si>
  <si>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</si>
  <si>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</si>
  <si>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</si>
  <si>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</si>
  <si>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</si>
  <si>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</si>
  <si>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</si>
  <si>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</si>
  <si>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</si>
  <si>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</si>
  <si>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</si>
  <si>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پخش هجرت</t>
  </si>
  <si>
    <t>1404/07/26</t>
  </si>
  <si>
    <t>سرمایه گذاری صندوق بازنشستگی</t>
  </si>
  <si>
    <t>فولاد مبارکه اصفهان</t>
  </si>
  <si>
    <t>ح. پخش البرز</t>
  </si>
  <si>
    <t>1404/10/30</t>
  </si>
  <si>
    <t>پگاه‌آذربایجان‌غربی‌</t>
  </si>
  <si>
    <t>پتروشیمی پردیس</t>
  </si>
  <si>
    <t>1404/10/11</t>
  </si>
  <si>
    <t xml:space="preserve"> منتهی به 1404/11/30</t>
  </si>
  <si>
    <t>برای ماه منتهی به 1404/11/30</t>
  </si>
  <si>
    <t>1404/11/30</t>
  </si>
  <si>
    <t xml:space="preserve">از ابتدای سال مالی تا پایان بهمن ماه </t>
  </si>
  <si>
    <t>طی بهمن ماه</t>
  </si>
  <si>
    <t>از ابتدای سال مالی تا پایان بهمن ماه</t>
  </si>
  <si>
    <t>1404/11/20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</si>
</sst>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  <numFmt numFmtId="179" formatCode="_-* #,##0.000000_-;_-* #,##0.000000\-;_-* &quot;-&quot;??_-;_-@_-"/>
  </numFmts>
  <fonts count="8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</cellStyleXfs>
  <cellXfs count="486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37" fontId="67" fillId="0" borderId="0" xfId="5" applyNumberFormat="1" applyFont="1" applyFill="1" applyAlignment="1">
      <alignment horizontal="center" vertical="center"/>
    </xf>
    <xf numFmtId="10" fontId="67" fillId="0" borderId="4" xfId="6" applyNumberFormat="1" applyFont="1" applyFill="1" applyBorder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2" fillId="0" borderId="0" xfId="0" applyFont="1" applyFill="1"/>
    <xf numFmtId="3" fontId="47" fillId="0" borderId="0" xfId="0" applyNumberFormat="1" applyFont="1" applyFill="1" applyAlignment="1">
      <alignment horizontal="right" vertical="top"/>
    </xf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Alignment="1">
      <alignment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3" fontId="37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6" fillId="0" borderId="0" xfId="0" applyFont="1" applyFill="1" applyAlignment="1">
      <alignment horizontal="left"/>
    </xf>
    <xf numFmtId="165" fontId="24" fillId="0" borderId="0" xfId="0" applyNumberFormat="1" applyFont="1" applyFill="1" applyAlignment="1">
      <alignment vertical="center"/>
    </xf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0" fontId="65" fillId="0" borderId="0" xfId="5" applyFont="1" applyAlignment="1">
      <alignment horizontal="center" vertical="center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79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65" fontId="65" fillId="0" borderId="4" xfId="8" applyNumberFormat="1" applyFont="1" applyFill="1" applyBorder="1" applyAlignment="1">
      <alignment vertical="center"/>
    </xf>
    <xf numFmtId="3" fontId="45" fillId="0" borderId="0" xfId="0" applyNumberFormat="1" applyFont="1" applyFill="1" applyAlignment="1">
      <alignment horizontal="right" vertical="top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165" fontId="8" fillId="0" borderId="0" xfId="0" applyNumberFormat="1" applyFont="1" applyFill="1"/>
    <xf numFmtId="41" fontId="79" fillId="0" borderId="0" xfId="0" applyNumberFormat="1" applyFont="1" applyFill="1"/>
    <xf numFmtId="0" fontId="8" fillId="0" borderId="0" xfId="0" applyFont="1" applyFill="1" applyAlignment="1">
      <alignment horizontal="right" vertical="center"/>
    </xf>
  </cellXfs>
  <cellStyles count="9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12</xdr:col>
      <xdr:colOff>9525</xdr:colOff>
      <xdr:row>52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271AF3-0C72-4795-87C6-AE0330C03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61675" y="9525"/>
          <a:ext cx="732472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22" zoomScaleNormal="100" zoomScaleSheetLayoutView="100" workbookViewId="0">
      <selection activeCell="O18" sqref="O18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392" t="s">
        <v>63</v>
      </c>
      <c r="B23" s="392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</row>
    <row r="24" spans="1:13" ht="15" customHeight="1">
      <c r="A24" s="392"/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</row>
    <row r="25" spans="1:13" ht="15" customHeight="1">
      <c r="A25" s="392"/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</row>
    <row r="28" spans="1:13" ht="15" customHeight="1">
      <c r="A28" s="393" t="s">
        <v>179</v>
      </c>
      <c r="B28" s="393"/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204"/>
    </row>
    <row r="29" spans="1:13" ht="15" customHeight="1">
      <c r="A29" s="393"/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204"/>
    </row>
    <row r="30" spans="1:13" ht="15" customHeight="1">
      <c r="A30" s="393"/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204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1"/>
  <sheetViews>
    <sheetView rightToLeft="1" view="pageBreakPreview" topLeftCell="A7" zoomScale="85" zoomScaleNormal="100" zoomScaleSheetLayoutView="85" workbookViewId="0">
      <selection activeCell="C10" sqref="C10:G24"/>
    </sheetView>
  </sheetViews>
  <sheetFormatPr defaultColWidth="9.140625" defaultRowHeight="22.5"/>
  <cols>
    <col min="1" max="1" width="40.8554687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>
      <c r="A2" s="460" t="s">
        <v>50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</row>
    <row r="3" spans="1:15" ht="24">
      <c r="A3" s="460" t="str">
        <f>'سرمایه‌گذاری در اوراق بهادار '!A3:Q3</f>
        <v>صورت وضعیت درآمدها</v>
      </c>
      <c r="B3" s="460" t="s">
        <v>18</v>
      </c>
      <c r="C3" s="460" t="s">
        <v>18</v>
      </c>
      <c r="D3" s="460" t="s">
        <v>18</v>
      </c>
      <c r="E3" s="460"/>
      <c r="F3" s="460"/>
      <c r="G3" s="460"/>
      <c r="H3" s="460"/>
      <c r="I3" s="460"/>
      <c r="J3" s="460"/>
      <c r="K3" s="460"/>
    </row>
    <row r="4" spans="1:15" ht="26.25">
      <c r="A4" s="429" t="str">
        <f>'سرمایه‌گذاری در اوراق بهادار '!A4:Q4</f>
        <v>برای ماه منتهی به 1404/11/30</v>
      </c>
      <c r="B4" s="429" t="s">
        <v>64</v>
      </c>
      <c r="C4" s="429" t="s">
        <v>0</v>
      </c>
      <c r="D4" s="429" t="s">
        <v>0</v>
      </c>
      <c r="E4" s="429"/>
      <c r="F4" s="429"/>
      <c r="G4" s="429"/>
      <c r="H4" s="429"/>
      <c r="I4" s="429"/>
      <c r="J4" s="429"/>
      <c r="K4" s="429"/>
      <c r="L4" s="22"/>
    </row>
    <row r="5" spans="1:15" ht="24">
      <c r="B5" s="102"/>
      <c r="C5" s="102"/>
      <c r="D5" s="102"/>
      <c r="E5" s="102"/>
      <c r="F5" s="102"/>
      <c r="G5" s="102"/>
    </row>
    <row r="6" spans="1:15" ht="28.5">
      <c r="A6" s="433" t="s">
        <v>165</v>
      </c>
      <c r="B6" s="433"/>
      <c r="C6" s="433"/>
      <c r="D6" s="433"/>
      <c r="E6" s="433"/>
      <c r="F6" s="433"/>
      <c r="G6" s="433"/>
      <c r="H6" s="433"/>
      <c r="I6" s="433"/>
      <c r="J6" s="433"/>
    </row>
    <row r="7" spans="1:15" ht="28.5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>
      <c r="A8" s="461" t="s">
        <v>41</v>
      </c>
      <c r="B8" s="461" t="s">
        <v>41</v>
      </c>
      <c r="C8" s="461" t="str">
        <f>'درآمد ناشی از فروش '!C7</f>
        <v>طی بهمن ماه</v>
      </c>
      <c r="D8" s="461" t="s">
        <v>20</v>
      </c>
      <c r="E8" s="461" t="s">
        <v>20</v>
      </c>
      <c r="G8" s="461" t="str">
        <f>'درآمد ناشی از فروش '!K7</f>
        <v>از ابتدای سال مالی تا پایان بهمن ماه</v>
      </c>
      <c r="H8" s="461" t="s">
        <v>21</v>
      </c>
      <c r="I8" s="461" t="s">
        <v>21</v>
      </c>
    </row>
    <row r="9" spans="1:15" ht="32.25" thickBot="1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>
      <c r="A10" s="68" t="s">
        <v>134</v>
      </c>
      <c r="B10" s="68"/>
      <c r="C10" s="476">
        <v>1742550</v>
      </c>
      <c r="D10" s="232"/>
      <c r="E10" s="108">
        <f t="shared" ref="E10:E24" si="0">C10/$C$25</f>
        <v>2.028195394958117E-3</v>
      </c>
      <c r="F10" s="232"/>
      <c r="G10" s="477">
        <v>307669671</v>
      </c>
      <c r="H10" s="232"/>
      <c r="I10" s="108">
        <f t="shared" ref="I10:I24" si="1">G10/$G$25</f>
        <v>5.8551983428592356E-3</v>
      </c>
      <c r="K10" s="109"/>
      <c r="L10" s="118"/>
      <c r="M10" s="118"/>
      <c r="N10" s="118"/>
      <c r="O10" s="118"/>
    </row>
    <row r="11" spans="1:15" ht="24.75">
      <c r="A11" s="68" t="s">
        <v>135</v>
      </c>
      <c r="B11" s="68"/>
      <c r="C11" s="476">
        <v>533857</v>
      </c>
      <c r="D11" s="232"/>
      <c r="E11" s="108">
        <f t="shared" si="0"/>
        <v>6.2136886113233793E-4</v>
      </c>
      <c r="F11" s="232"/>
      <c r="G11" s="476">
        <v>5973415</v>
      </c>
      <c r="H11" s="232"/>
      <c r="I11" s="108">
        <f t="shared" si="1"/>
        <v>1.136788344965289E-4</v>
      </c>
      <c r="K11" s="109"/>
      <c r="L11" s="118"/>
      <c r="M11" s="118"/>
      <c r="N11" s="118"/>
      <c r="O11" s="118"/>
    </row>
    <row r="12" spans="1:15" ht="24.75">
      <c r="A12" s="68" t="s">
        <v>136</v>
      </c>
      <c r="B12" s="68"/>
      <c r="C12" s="476">
        <v>2236</v>
      </c>
      <c r="D12" s="232"/>
      <c r="E12" s="108">
        <f t="shared" si="0"/>
        <v>2.6025335876309718E-6</v>
      </c>
      <c r="F12" s="232"/>
      <c r="G12" s="476">
        <v>26593</v>
      </c>
      <c r="H12" s="232"/>
      <c r="I12" s="108">
        <f t="shared" si="1"/>
        <v>5.0608592333969651E-7</v>
      </c>
      <c r="K12" s="109"/>
      <c r="L12" s="118"/>
      <c r="M12" s="118"/>
      <c r="N12" s="118"/>
      <c r="O12" s="118"/>
    </row>
    <row r="13" spans="1:15" ht="24.75">
      <c r="A13" s="68" t="s">
        <v>137</v>
      </c>
      <c r="B13" s="68"/>
      <c r="C13" s="476">
        <v>0</v>
      </c>
      <c r="D13" s="232"/>
      <c r="E13" s="108">
        <f t="shared" si="0"/>
        <v>0</v>
      </c>
      <c r="F13" s="232"/>
      <c r="G13" s="476">
        <v>4792</v>
      </c>
      <c r="H13" s="232"/>
      <c r="I13" s="108">
        <f t="shared" si="1"/>
        <v>9.1195568181244152E-8</v>
      </c>
      <c r="K13" s="109"/>
      <c r="L13" s="118"/>
      <c r="M13" s="118"/>
      <c r="N13" s="118"/>
      <c r="O13" s="118"/>
    </row>
    <row r="14" spans="1:15" ht="24.75">
      <c r="A14" s="68" t="s">
        <v>138</v>
      </c>
      <c r="B14" s="68"/>
      <c r="C14" s="476">
        <v>8568</v>
      </c>
      <c r="D14" s="232"/>
      <c r="E14" s="108">
        <f t="shared" si="0"/>
        <v>9.9724990066288752E-6</v>
      </c>
      <c r="F14" s="232"/>
      <c r="G14" s="478">
        <v>99880</v>
      </c>
      <c r="H14" s="232"/>
      <c r="I14" s="108">
        <f t="shared" si="1"/>
        <v>1.9007957741950471E-6</v>
      </c>
      <c r="K14" s="109"/>
      <c r="L14" s="118"/>
      <c r="M14" s="118"/>
      <c r="N14" s="118"/>
      <c r="O14" s="118"/>
    </row>
    <row r="15" spans="1:15" ht="24.75">
      <c r="A15" s="68" t="s">
        <v>139</v>
      </c>
      <c r="B15" s="68"/>
      <c r="C15" s="476">
        <v>34515</v>
      </c>
      <c r="D15" s="232"/>
      <c r="E15" s="108">
        <f t="shared" si="0"/>
        <v>4.017282950674552E-5</v>
      </c>
      <c r="F15" s="232"/>
      <c r="G15" s="478">
        <v>388879</v>
      </c>
      <c r="H15" s="232"/>
      <c r="I15" s="108">
        <f t="shared" si="1"/>
        <v>7.4006764104244668E-6</v>
      </c>
      <c r="K15" s="109"/>
      <c r="L15" s="118"/>
      <c r="M15" s="118"/>
      <c r="N15" s="118"/>
      <c r="O15" s="118"/>
    </row>
    <row r="16" spans="1:15" ht="24.75">
      <c r="A16" s="68" t="s">
        <v>126</v>
      </c>
      <c r="B16" s="68"/>
      <c r="C16" s="476">
        <v>0</v>
      </c>
      <c r="D16" s="232"/>
      <c r="E16" s="108">
        <f t="shared" si="0"/>
        <v>0</v>
      </c>
      <c r="F16" s="232"/>
      <c r="G16" s="478">
        <v>4922622262</v>
      </c>
      <c r="H16" s="232"/>
      <c r="I16" s="108">
        <f t="shared" si="1"/>
        <v>9.3681413632039093E-2</v>
      </c>
      <c r="K16" s="109"/>
      <c r="L16" s="118"/>
      <c r="M16" s="118"/>
      <c r="N16" s="118"/>
      <c r="O16" s="118"/>
    </row>
    <row r="17" spans="1:15" ht="24.75">
      <c r="A17" s="68" t="s">
        <v>127</v>
      </c>
      <c r="B17" s="68"/>
      <c r="C17" s="476">
        <v>0</v>
      </c>
      <c r="D17" s="232"/>
      <c r="E17" s="108">
        <f t="shared" si="0"/>
        <v>0</v>
      </c>
      <c r="F17" s="232"/>
      <c r="G17" s="478">
        <v>3857522876</v>
      </c>
      <c r="H17" s="232"/>
      <c r="I17" s="108">
        <f t="shared" si="1"/>
        <v>7.3411725886679269E-2</v>
      </c>
      <c r="K17" s="109"/>
      <c r="L17" s="118"/>
      <c r="M17" s="118"/>
      <c r="N17" s="118"/>
      <c r="O17" s="118"/>
    </row>
    <row r="18" spans="1:15" ht="24.75">
      <c r="A18" s="68" t="s">
        <v>127</v>
      </c>
      <c r="B18" s="68"/>
      <c r="C18" s="476">
        <v>0</v>
      </c>
      <c r="D18" s="232"/>
      <c r="E18" s="108">
        <f t="shared" si="0"/>
        <v>0</v>
      </c>
      <c r="F18" s="232"/>
      <c r="G18" s="478">
        <v>12517802624</v>
      </c>
      <c r="H18" s="232"/>
      <c r="I18" s="108">
        <f t="shared" si="1"/>
        <v>0.23822373177720138</v>
      </c>
      <c r="K18" s="109"/>
      <c r="L18" s="118"/>
      <c r="M18" s="118"/>
      <c r="N18" s="118"/>
      <c r="O18" s="118"/>
    </row>
    <row r="19" spans="1:15" ht="24.75">
      <c r="A19" s="68" t="s">
        <v>127</v>
      </c>
      <c r="B19" s="68"/>
      <c r="C19" s="476">
        <v>0</v>
      </c>
      <c r="D19" s="232"/>
      <c r="E19" s="108">
        <f t="shared" si="0"/>
        <v>0</v>
      </c>
      <c r="F19" s="232"/>
      <c r="G19" s="478">
        <v>12517802624</v>
      </c>
      <c r="H19" s="232"/>
      <c r="I19" s="108">
        <f t="shared" si="1"/>
        <v>0.23822373177720138</v>
      </c>
      <c r="K19" s="109"/>
      <c r="L19" s="118"/>
      <c r="M19" s="118"/>
      <c r="N19" s="118"/>
      <c r="O19" s="118"/>
    </row>
    <row r="20" spans="1:15" ht="24.75">
      <c r="A20" s="68" t="s">
        <v>141</v>
      </c>
      <c r="B20" s="68"/>
      <c r="C20" s="476">
        <v>4177</v>
      </c>
      <c r="D20" s="232"/>
      <c r="E20" s="108">
        <f t="shared" si="0"/>
        <v>4.8617096581102723E-6</v>
      </c>
      <c r="F20" s="232"/>
      <c r="G20" s="478">
        <v>24961</v>
      </c>
      <c r="H20" s="232"/>
      <c r="I20" s="108">
        <f t="shared" si="1"/>
        <v>4.7502766639650151E-7</v>
      </c>
      <c r="K20" s="109"/>
      <c r="L20" s="118"/>
      <c r="M20" s="118"/>
      <c r="N20" s="118"/>
      <c r="O20" s="118"/>
    </row>
    <row r="21" spans="1:15" ht="24.75">
      <c r="A21" s="68" t="s">
        <v>146</v>
      </c>
      <c r="B21" s="68"/>
      <c r="C21" s="476">
        <v>343710</v>
      </c>
      <c r="D21" s="232"/>
      <c r="E21" s="108">
        <f t="shared" si="0"/>
        <v>4.000522448142403E-4</v>
      </c>
      <c r="F21" s="232"/>
      <c r="G21" s="478">
        <v>648237</v>
      </c>
      <c r="H21" s="232"/>
      <c r="I21" s="108">
        <f t="shared" si="1"/>
        <v>1.2336465261082047E-5</v>
      </c>
      <c r="K21" s="109"/>
      <c r="L21" s="118"/>
      <c r="M21" s="118"/>
      <c r="N21" s="118"/>
      <c r="O21" s="118"/>
    </row>
    <row r="22" spans="1:15" ht="24.75">
      <c r="A22" s="68" t="s">
        <v>147</v>
      </c>
      <c r="B22" s="68"/>
      <c r="C22" s="476">
        <v>0</v>
      </c>
      <c r="D22" s="232"/>
      <c r="E22" s="108">
        <f t="shared" si="0"/>
        <v>0</v>
      </c>
      <c r="F22" s="232"/>
      <c r="G22" s="478">
        <v>2359726028</v>
      </c>
      <c r="H22" s="232"/>
      <c r="I22" s="108">
        <f t="shared" si="1"/>
        <v>4.4907461576696672E-2</v>
      </c>
      <c r="K22" s="109"/>
      <c r="L22" s="118"/>
      <c r="M22" s="118"/>
      <c r="N22" s="118"/>
      <c r="O22" s="118"/>
    </row>
    <row r="23" spans="1:15" ht="24.75">
      <c r="A23" s="68" t="s">
        <v>147</v>
      </c>
      <c r="B23" s="68"/>
      <c r="C23" s="476">
        <v>0</v>
      </c>
      <c r="D23" s="232"/>
      <c r="E23" s="108">
        <f t="shared" si="0"/>
        <v>0</v>
      </c>
      <c r="F23" s="232"/>
      <c r="G23" s="478">
        <v>8417579728</v>
      </c>
      <c r="H23" s="232"/>
      <c r="I23" s="108">
        <f t="shared" si="1"/>
        <v>0.16019323163728769</v>
      </c>
      <c r="K23" s="109"/>
      <c r="L23" s="118"/>
      <c r="M23" s="118"/>
      <c r="N23" s="118"/>
      <c r="O23" s="118"/>
    </row>
    <row r="24" spans="1:15" ht="24.75">
      <c r="A24" s="68" t="s">
        <v>147</v>
      </c>
      <c r="B24" s="68"/>
      <c r="C24" s="476">
        <v>856493170</v>
      </c>
      <c r="D24" s="232"/>
      <c r="E24" s="108">
        <f t="shared" si="0"/>
        <v>0.99689277392733622</v>
      </c>
      <c r="F24" s="232"/>
      <c r="G24" s="478">
        <v>7638520546</v>
      </c>
      <c r="H24" s="232"/>
      <c r="I24" s="108">
        <f t="shared" si="1"/>
        <v>0.14536711628893517</v>
      </c>
      <c r="K24" s="109"/>
      <c r="L24" s="118"/>
      <c r="M24" s="118"/>
      <c r="N24" s="118"/>
      <c r="O24" s="118"/>
    </row>
    <row r="25" spans="1:15" s="22" customFormat="1" ht="36.75" customHeight="1" thickBot="1">
      <c r="C25" s="213">
        <f>SUM(C10:C24)</f>
        <v>859162783</v>
      </c>
      <c r="D25" s="107">
        <f>SUM(D10:D12)</f>
        <v>0</v>
      </c>
      <c r="E25" s="110">
        <f>SUM(E10:E24)</f>
        <v>1</v>
      </c>
      <c r="F25" s="107">
        <f t="shared" ref="F25:J25" si="2">SUM(F10:F12)</f>
        <v>0</v>
      </c>
      <c r="G25" s="213">
        <f>SUM(G10:G24)</f>
        <v>52546413116</v>
      </c>
      <c r="H25" s="107">
        <f t="shared" si="2"/>
        <v>0</v>
      </c>
      <c r="I25" s="110">
        <f>SUM(I10:I24)</f>
        <v>1</v>
      </c>
      <c r="J25" s="22">
        <f t="shared" si="2"/>
        <v>0</v>
      </c>
      <c r="K25" s="67"/>
      <c r="L25" s="118"/>
      <c r="M25" s="118"/>
      <c r="N25" s="118"/>
      <c r="O25" s="118"/>
    </row>
    <row r="26" spans="1:15" ht="23.25" thickTop="1">
      <c r="C26" s="111"/>
      <c r="E26" s="101"/>
      <c r="G26" s="111"/>
      <c r="I26" s="101"/>
    </row>
    <row r="27" spans="1:15">
      <c r="E27" s="101"/>
      <c r="I27" s="101"/>
    </row>
    <row r="28" spans="1:15">
      <c r="E28" s="101"/>
      <c r="I28" s="101"/>
    </row>
    <row r="29" spans="1:15">
      <c r="E29" s="101"/>
      <c r="I29" s="101"/>
    </row>
    <row r="30" spans="1:15">
      <c r="E30" s="101"/>
      <c r="I30" s="101"/>
    </row>
    <row r="31" spans="1:15">
      <c r="E31" s="101"/>
      <c r="I31" s="101"/>
    </row>
    <row r="32" spans="1:15">
      <c r="E32" s="101"/>
      <c r="I32" s="101"/>
    </row>
    <row r="33" spans="3:11">
      <c r="E33" s="101"/>
      <c r="I33" s="101"/>
    </row>
    <row r="34" spans="3:11" ht="24.75">
      <c r="C34" s="141"/>
      <c r="G34" s="141"/>
      <c r="K34" s="112"/>
    </row>
    <row r="35" spans="3:11" ht="24.75">
      <c r="C35" s="141"/>
      <c r="G35" s="141"/>
      <c r="K35" s="112"/>
    </row>
    <row r="36" spans="3:11" ht="24.75">
      <c r="C36" s="141"/>
      <c r="G36" s="141"/>
      <c r="K36" s="112"/>
    </row>
    <row r="37" spans="3:11" ht="24.75">
      <c r="C37" s="141"/>
      <c r="K37" s="112"/>
    </row>
    <row r="38" spans="3:11">
      <c r="C38" s="109"/>
      <c r="G38" s="109"/>
      <c r="K38" s="112"/>
    </row>
    <row r="39" spans="3:11">
      <c r="C39" s="111"/>
      <c r="G39" s="111"/>
      <c r="K39" s="112"/>
    </row>
    <row r="40" spans="3:11">
      <c r="K40" s="112"/>
    </row>
    <row r="41" spans="3:11">
      <c r="K41" s="112"/>
    </row>
    <row r="42" spans="3:11">
      <c r="K42" s="112"/>
    </row>
    <row r="43" spans="3:11">
      <c r="K43" s="112"/>
    </row>
    <row r="44" spans="3:11">
      <c r="K44" s="112"/>
    </row>
    <row r="45" spans="3:11">
      <c r="K45" s="112"/>
    </row>
    <row r="46" spans="3:11">
      <c r="K46" s="112"/>
    </row>
    <row r="47" spans="3:11">
      <c r="K47" s="112"/>
    </row>
    <row r="48" spans="3:11">
      <c r="K48" s="112"/>
    </row>
    <row r="49" spans="11:11">
      <c r="K49" s="112"/>
    </row>
    <row r="50" spans="11:11">
      <c r="K50" s="112"/>
    </row>
    <row r="51" spans="11:11">
      <c r="K51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E10" sqref="C10:E11"/>
    </sheetView>
  </sheetViews>
  <sheetFormatPr defaultColWidth="12.140625" defaultRowHeight="22.5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>
      <c r="A2" s="460" t="s">
        <v>50</v>
      </c>
      <c r="B2" s="460"/>
      <c r="C2" s="460"/>
      <c r="D2" s="460"/>
      <c r="E2" s="460"/>
    </row>
    <row r="3" spans="1:13" ht="24">
      <c r="A3" s="460" t="s">
        <v>18</v>
      </c>
      <c r="B3" s="460" t="s">
        <v>18</v>
      </c>
      <c r="C3" s="460" t="s">
        <v>18</v>
      </c>
      <c r="D3" s="460" t="s">
        <v>18</v>
      </c>
      <c r="E3" s="460"/>
    </row>
    <row r="4" spans="1:13" ht="24">
      <c r="A4" s="460" t="str">
        <f>'درآمد سپرده بانکی '!A4:K4</f>
        <v>برای ماه منتهی به 1404/11/30</v>
      </c>
      <c r="B4" s="460" t="s">
        <v>0</v>
      </c>
      <c r="C4" s="460" t="s">
        <v>0</v>
      </c>
      <c r="D4" s="460" t="s">
        <v>0</v>
      </c>
      <c r="E4" s="460"/>
    </row>
    <row r="5" spans="1:13" ht="24">
      <c r="A5" s="102"/>
      <c r="B5" s="102"/>
      <c r="C5" s="266"/>
      <c r="D5" s="102"/>
      <c r="E5" s="102"/>
    </row>
    <row r="6" spans="1:13" ht="28.5">
      <c r="A6" s="433" t="s">
        <v>166</v>
      </c>
      <c r="B6" s="433"/>
      <c r="C6" s="433"/>
      <c r="D6" s="433"/>
      <c r="E6" s="433"/>
    </row>
    <row r="7" spans="1:13" ht="28.5">
      <c r="A7" s="69"/>
      <c r="B7" s="69"/>
      <c r="C7" s="267"/>
      <c r="D7" s="69"/>
      <c r="E7" s="69"/>
    </row>
    <row r="8" spans="1:13" ht="24.75" thickBot="1">
      <c r="A8" s="460" t="s">
        <v>45</v>
      </c>
      <c r="C8" s="268" t="str">
        <f>'درآمد ناشی از فروش '!C7</f>
        <v>طی بهمن ماه</v>
      </c>
      <c r="E8" s="195" t="str">
        <f>'درآمد ناشی از فروش '!K7</f>
        <v>از ابتدای سال مالی تا پایان بهمن ماه</v>
      </c>
      <c r="G8" s="66"/>
    </row>
    <row r="9" spans="1:13" ht="24.75" thickBot="1">
      <c r="A9" s="461" t="s">
        <v>45</v>
      </c>
      <c r="C9" s="268" t="s">
        <v>15</v>
      </c>
      <c r="E9" s="194" t="s">
        <v>15</v>
      </c>
    </row>
    <row r="10" spans="1:13" ht="24">
      <c r="A10" s="113" t="s">
        <v>49</v>
      </c>
      <c r="C10" s="479">
        <v>0</v>
      </c>
      <c r="D10" s="480"/>
      <c r="E10" s="477">
        <v>2640189980</v>
      </c>
      <c r="F10" s="109"/>
      <c r="G10" s="109"/>
      <c r="I10" s="109"/>
    </row>
    <row r="11" spans="1:13" ht="24">
      <c r="A11" s="113" t="s">
        <v>68</v>
      </c>
      <c r="C11" s="481">
        <v>-201601579</v>
      </c>
      <c r="D11" s="480"/>
      <c r="E11" s="482">
        <v>2933619766</v>
      </c>
      <c r="F11" s="109"/>
      <c r="G11" s="109"/>
      <c r="I11" s="109"/>
    </row>
    <row r="12" spans="1:13" ht="27" thickBot="1">
      <c r="A12" s="113" t="s">
        <v>26</v>
      </c>
      <c r="C12" s="269">
        <f>SUM(C10:C11)</f>
        <v>-201601579</v>
      </c>
      <c r="D12" s="22"/>
      <c r="E12" s="214">
        <f>SUM(E10:E11)</f>
        <v>5573809746</v>
      </c>
    </row>
    <row r="13" spans="1:13" ht="23.25" thickTop="1">
      <c r="M13" s="112"/>
    </row>
    <row r="14" spans="1:13">
      <c r="A14" s="144"/>
      <c r="B14"/>
      <c r="C14" s="219"/>
      <c r="E14" s="109"/>
    </row>
    <row r="15" spans="1:13">
      <c r="A15" s="144"/>
      <c r="B15"/>
      <c r="C15" s="219"/>
      <c r="E15" s="111"/>
    </row>
    <row r="16" spans="1:13">
      <c r="A16"/>
      <c r="B16"/>
      <c r="C16" s="219"/>
    </row>
    <row r="17" spans="1:13">
      <c r="A17"/>
      <c r="B17"/>
      <c r="C17" s="219"/>
    </row>
    <row r="18" spans="1:13">
      <c r="A18"/>
      <c r="B18"/>
      <c r="C18" s="219"/>
    </row>
    <row r="19" spans="1:13">
      <c r="A19"/>
      <c r="B19"/>
      <c r="C19" s="219"/>
    </row>
    <row r="20" spans="1:13">
      <c r="A20"/>
      <c r="B20"/>
      <c r="C20" s="219"/>
      <c r="D20"/>
      <c r="E20" s="144"/>
      <c r="F20"/>
      <c r="G20"/>
      <c r="H20" s="219"/>
      <c r="M20" s="112"/>
    </row>
    <row r="21" spans="1:13">
      <c r="A21"/>
      <c r="B21"/>
      <c r="C21" s="219"/>
      <c r="D21"/>
      <c r="E21" s="146"/>
      <c r="F21"/>
      <c r="G21"/>
      <c r="H21" s="219"/>
      <c r="M21" s="112"/>
    </row>
    <row r="22" spans="1:13">
      <c r="A22"/>
      <c r="B22"/>
      <c r="C22" s="219"/>
      <c r="D22"/>
      <c r="E22"/>
      <c r="F22"/>
      <c r="G22"/>
      <c r="H22" s="219"/>
      <c r="M22" s="112"/>
    </row>
    <row r="23" spans="1:13">
      <c r="A23"/>
      <c r="B23"/>
      <c r="C23" s="219"/>
      <c r="D23"/>
      <c r="E23"/>
      <c r="F23"/>
      <c r="G23"/>
      <c r="H23" s="219"/>
      <c r="M23" s="112"/>
    </row>
    <row r="24" spans="1:13">
      <c r="A24"/>
      <c r="B24"/>
      <c r="C24" s="219"/>
      <c r="D24"/>
      <c r="E24"/>
      <c r="F24"/>
      <c r="G24"/>
      <c r="H24" s="219"/>
      <c r="M24" s="112"/>
    </row>
    <row r="25" spans="1:13">
      <c r="A25"/>
      <c r="B25"/>
      <c r="C25" s="219"/>
      <c r="D25"/>
      <c r="E25"/>
      <c r="F25"/>
      <c r="G25"/>
      <c r="H25" s="219"/>
      <c r="M25" s="112"/>
    </row>
    <row r="26" spans="1:13">
      <c r="A26"/>
      <c r="B26"/>
      <c r="C26" s="219"/>
      <c r="D26"/>
      <c r="E26"/>
      <c r="F26"/>
      <c r="G26"/>
      <c r="H26" s="219"/>
      <c r="M26" s="112"/>
    </row>
    <row r="27" spans="1:13">
      <c r="A27"/>
      <c r="B27"/>
      <c r="C27" s="219"/>
      <c r="D27"/>
      <c r="E27"/>
      <c r="F27"/>
      <c r="G27"/>
      <c r="H27" s="219"/>
      <c r="M27" s="112"/>
    </row>
    <row r="28" spans="1:13">
      <c r="A28"/>
      <c r="B28"/>
      <c r="C28" s="219"/>
      <c r="D28"/>
      <c r="E28"/>
      <c r="F28"/>
      <c r="G28"/>
      <c r="H28" s="219"/>
      <c r="M28" s="112"/>
    </row>
    <row r="29" spans="1:13">
      <c r="A29"/>
      <c r="B29"/>
      <c r="C29" s="219"/>
      <c r="D29"/>
      <c r="E29"/>
      <c r="F29"/>
      <c r="G29"/>
      <c r="H29" s="219"/>
      <c r="M29" s="112"/>
    </row>
    <row r="30" spans="1:13">
      <c r="A30"/>
      <c r="B30"/>
      <c r="C30" s="219"/>
      <c r="D30"/>
      <c r="E30"/>
      <c r="F30"/>
      <c r="G30"/>
      <c r="H30" s="219"/>
      <c r="M30" s="112"/>
    </row>
    <row r="31" spans="1:13">
      <c r="A31"/>
      <c r="B31"/>
      <c r="C31" s="219"/>
      <c r="D31"/>
      <c r="E31"/>
      <c r="F31"/>
      <c r="G31"/>
      <c r="H31" s="219"/>
      <c r="M31" s="112"/>
    </row>
    <row r="32" spans="1:13">
      <c r="A32"/>
      <c r="B32"/>
      <c r="C32" s="219"/>
      <c r="D32"/>
      <c r="E32"/>
      <c r="F32"/>
      <c r="G32"/>
      <c r="H32" s="219"/>
      <c r="M32" s="112"/>
    </row>
    <row r="33" spans="13:13">
      <c r="M33" s="112"/>
    </row>
    <row r="34" spans="13:13">
      <c r="M34" s="112"/>
    </row>
    <row r="35" spans="13:13">
      <c r="M35" s="112"/>
    </row>
    <row r="36" spans="13:13">
      <c r="M36" s="112"/>
    </row>
    <row r="37" spans="13:13">
      <c r="M37" s="112"/>
    </row>
    <row r="38" spans="13:13">
      <c r="M38" s="112"/>
    </row>
    <row r="39" spans="13:13">
      <c r="M39" s="112"/>
    </row>
    <row r="40" spans="13:13">
      <c r="M40" s="112"/>
    </row>
    <row r="41" spans="13:13">
      <c r="M41" s="112"/>
    </row>
    <row r="42" spans="13:13">
      <c r="M42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4"/>
  <sheetViews>
    <sheetView rightToLeft="1" view="pageBreakPreview" topLeftCell="A8" zoomScale="70" zoomScaleNormal="70" zoomScaleSheetLayoutView="70" zoomScalePageLayoutView="70" workbookViewId="0">
      <selection activeCell="S24" sqref="I9:S24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>
      <c r="I1" s="73"/>
    </row>
    <row r="2" spans="1:23" ht="30">
      <c r="A2" s="432" t="s">
        <v>50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</row>
    <row r="3" spans="1:23" ht="30">
      <c r="A3" s="432" t="s">
        <v>18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</row>
    <row r="4" spans="1:23" ht="30">
      <c r="A4" s="432" t="str">
        <f>'جمع درآمدها'!A4:I4</f>
        <v>برای ماه منتهی به 1404/11/30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432"/>
    </row>
    <row r="5" spans="1:23" ht="30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>
      <c r="A6" s="463" t="s">
        <v>56</v>
      </c>
      <c r="B6" s="463"/>
      <c r="C6" s="463"/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63"/>
      <c r="O6" s="463"/>
    </row>
    <row r="7" spans="1:23" ht="30.75" thickBot="1">
      <c r="A7" s="432" t="s">
        <v>1</v>
      </c>
      <c r="C7" s="462" t="s">
        <v>27</v>
      </c>
      <c r="D7" s="462" t="s">
        <v>27</v>
      </c>
      <c r="E7" s="462" t="s">
        <v>27</v>
      </c>
      <c r="F7" s="462" t="s">
        <v>27</v>
      </c>
      <c r="G7" s="462" t="s">
        <v>27</v>
      </c>
      <c r="I7" s="462" t="str">
        <f>'سودسپرده بانکی '!C7</f>
        <v>طی بهمن ماه</v>
      </c>
      <c r="J7" s="462" t="s">
        <v>20</v>
      </c>
      <c r="K7" s="462" t="s">
        <v>20</v>
      </c>
      <c r="L7" s="462" t="s">
        <v>20</v>
      </c>
      <c r="M7" s="462" t="s">
        <v>20</v>
      </c>
      <c r="O7" s="462" t="str">
        <f>'سودسپرده بانکی '!I7</f>
        <v>از ابتدای سال مالی تا پایان بهمن ماه</v>
      </c>
      <c r="P7" s="462" t="s">
        <v>21</v>
      </c>
      <c r="Q7" s="462" t="s">
        <v>21</v>
      </c>
      <c r="R7" s="462" t="s">
        <v>21</v>
      </c>
      <c r="S7" s="462" t="s">
        <v>21</v>
      </c>
    </row>
    <row r="8" spans="1:23" s="8" customFormat="1" ht="90">
      <c r="A8" s="432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>
      <c r="A9" s="125" t="s">
        <v>81</v>
      </c>
      <c r="B9" s="1"/>
      <c r="C9" s="125" t="s">
        <v>94</v>
      </c>
      <c r="D9" s="5"/>
      <c r="E9" s="381">
        <v>22000000</v>
      </c>
      <c r="F9" s="234"/>
      <c r="G9" s="381">
        <v>1400</v>
      </c>
      <c r="H9" s="234"/>
      <c r="I9" s="388">
        <v>0</v>
      </c>
      <c r="J9" s="381"/>
      <c r="K9" s="389">
        <v>0</v>
      </c>
      <c r="L9" s="381"/>
      <c r="M9" s="389">
        <v>0</v>
      </c>
      <c r="N9" s="381"/>
      <c r="O9" s="381">
        <v>30800000000</v>
      </c>
      <c r="P9" s="381"/>
      <c r="Q9" s="483">
        <v>-257</v>
      </c>
      <c r="R9" s="381"/>
      <c r="S9" s="381">
        <f>O9+Q9</f>
        <v>30799999743</v>
      </c>
      <c r="T9" s="20"/>
      <c r="U9" s="81"/>
    </row>
    <row r="10" spans="1:23" s="8" customFormat="1">
      <c r="A10" s="125" t="s">
        <v>110</v>
      </c>
      <c r="B10" s="1"/>
      <c r="C10" s="125" t="s">
        <v>117</v>
      </c>
      <c r="D10" s="5"/>
      <c r="E10" s="381">
        <v>1500000</v>
      </c>
      <c r="F10" s="234"/>
      <c r="G10" s="381">
        <v>2600</v>
      </c>
      <c r="H10" s="234"/>
      <c r="I10" s="388">
        <v>0</v>
      </c>
      <c r="J10" s="381"/>
      <c r="K10" s="389">
        <v>0</v>
      </c>
      <c r="L10" s="381"/>
      <c r="M10" s="389">
        <v>0</v>
      </c>
      <c r="N10" s="381"/>
      <c r="O10" s="381">
        <v>3900000000</v>
      </c>
      <c r="P10" s="381"/>
      <c r="Q10" s="483">
        <v>0</v>
      </c>
      <c r="R10" s="381"/>
      <c r="S10" s="381">
        <f>O10+Q10</f>
        <v>3900000000</v>
      </c>
      <c r="T10" s="20"/>
      <c r="U10" s="81"/>
    </row>
    <row r="11" spans="1:23" s="8" customFormat="1">
      <c r="A11" s="125" t="s">
        <v>109</v>
      </c>
      <c r="B11" s="1"/>
      <c r="C11" s="125" t="s">
        <v>118</v>
      </c>
      <c r="D11" s="5"/>
      <c r="E11" s="381">
        <v>1200000</v>
      </c>
      <c r="F11" s="234"/>
      <c r="G11" s="381">
        <v>60</v>
      </c>
      <c r="H11" s="234"/>
      <c r="I11" s="388">
        <v>0</v>
      </c>
      <c r="J11" s="381"/>
      <c r="K11" s="389">
        <v>0</v>
      </c>
      <c r="L11" s="381"/>
      <c r="M11" s="389">
        <v>0</v>
      </c>
      <c r="N11" s="381"/>
      <c r="O11" s="381">
        <v>72000000</v>
      </c>
      <c r="P11" s="381"/>
      <c r="Q11" s="483">
        <v>0</v>
      </c>
      <c r="R11" s="381"/>
      <c r="S11" s="381">
        <f t="shared" ref="S11:S22" si="0">O11+Q11</f>
        <v>72000000</v>
      </c>
      <c r="T11" s="20"/>
      <c r="U11" s="81"/>
    </row>
    <row r="12" spans="1:23" s="8" customFormat="1">
      <c r="A12" s="125" t="s">
        <v>61</v>
      </c>
      <c r="B12" s="1"/>
      <c r="C12" s="125" t="s">
        <v>113</v>
      </c>
      <c r="D12" s="5"/>
      <c r="E12" s="381">
        <v>30000000</v>
      </c>
      <c r="F12" s="234"/>
      <c r="G12" s="381">
        <v>300</v>
      </c>
      <c r="H12" s="234"/>
      <c r="I12" s="388">
        <v>0</v>
      </c>
      <c r="J12" s="381"/>
      <c r="K12" s="389">
        <v>0</v>
      </c>
      <c r="L12" s="381"/>
      <c r="M12" s="389">
        <v>0</v>
      </c>
      <c r="N12" s="381"/>
      <c r="O12" s="381">
        <v>9000000000</v>
      </c>
      <c r="P12" s="381"/>
      <c r="Q12" s="483">
        <v>0</v>
      </c>
      <c r="R12" s="381"/>
      <c r="S12" s="381">
        <f t="shared" si="0"/>
        <v>9000000000</v>
      </c>
      <c r="T12" s="20"/>
      <c r="U12" s="81"/>
    </row>
    <row r="13" spans="1:23" s="8" customFormat="1">
      <c r="A13" s="125" t="s">
        <v>59</v>
      </c>
      <c r="B13" s="1"/>
      <c r="C13" s="125" t="s">
        <v>121</v>
      </c>
      <c r="D13" s="5"/>
      <c r="E13" s="381">
        <v>8100000</v>
      </c>
      <c r="F13" s="234"/>
      <c r="G13" s="381">
        <v>9120</v>
      </c>
      <c r="H13" s="234"/>
      <c r="I13" s="388">
        <v>0</v>
      </c>
      <c r="J13" s="390"/>
      <c r="K13" s="389">
        <v>0</v>
      </c>
      <c r="L13" s="390"/>
      <c r="M13" s="389">
        <v>0</v>
      </c>
      <c r="N13" s="390"/>
      <c r="O13" s="381">
        <v>73872000000</v>
      </c>
      <c r="P13" s="381"/>
      <c r="Q13" s="483">
        <v>0</v>
      </c>
      <c r="R13" s="390" t="e">
        <f>SUM(#REF!)</f>
        <v>#REF!</v>
      </c>
      <c r="S13" s="381">
        <f t="shared" si="0"/>
        <v>73872000000</v>
      </c>
      <c r="T13" s="20"/>
      <c r="U13" s="81"/>
    </row>
    <row r="14" spans="1:23" s="8" customFormat="1">
      <c r="A14" s="125" t="s">
        <v>70</v>
      </c>
      <c r="B14" s="1"/>
      <c r="C14" s="125" t="s">
        <v>123</v>
      </c>
      <c r="D14" s="5"/>
      <c r="E14" s="381">
        <v>60000001</v>
      </c>
      <c r="F14" s="234"/>
      <c r="G14" s="381">
        <v>167</v>
      </c>
      <c r="H14" s="234"/>
      <c r="I14" s="388">
        <v>0</v>
      </c>
      <c r="J14" s="391"/>
      <c r="K14" s="389">
        <v>0</v>
      </c>
      <c r="L14" s="391"/>
      <c r="M14" s="389">
        <v>0</v>
      </c>
      <c r="N14" s="391"/>
      <c r="O14" s="381">
        <v>10020000167</v>
      </c>
      <c r="P14" s="391"/>
      <c r="Q14" s="483">
        <v>0</v>
      </c>
      <c r="R14" s="391"/>
      <c r="S14" s="381">
        <f t="shared" si="0"/>
        <v>10020000167</v>
      </c>
      <c r="T14" s="20"/>
      <c r="U14" s="81"/>
    </row>
    <row r="15" spans="1:23">
      <c r="A15" s="125" t="s">
        <v>100</v>
      </c>
      <c r="C15" s="125" t="s">
        <v>120</v>
      </c>
      <c r="D15" s="227"/>
      <c r="E15" s="381">
        <v>4600000</v>
      </c>
      <c r="F15" s="234"/>
      <c r="G15" s="381">
        <v>637</v>
      </c>
      <c r="H15" s="234"/>
      <c r="I15" s="388">
        <v>0</v>
      </c>
      <c r="J15" s="234"/>
      <c r="K15" s="389">
        <v>0</v>
      </c>
      <c r="L15" s="234"/>
      <c r="M15" s="389">
        <v>0</v>
      </c>
      <c r="N15" s="234"/>
      <c r="O15" s="381">
        <v>2930200000</v>
      </c>
      <c r="P15" s="234"/>
      <c r="Q15" s="483">
        <v>0</v>
      </c>
      <c r="R15" s="234"/>
      <c r="S15" s="381">
        <f t="shared" si="0"/>
        <v>2930200000</v>
      </c>
      <c r="T15" s="20"/>
      <c r="U15" s="81"/>
      <c r="W15" s="8"/>
    </row>
    <row r="16" spans="1:23">
      <c r="A16" s="125" t="s">
        <v>60</v>
      </c>
      <c r="C16" s="125" t="s">
        <v>122</v>
      </c>
      <c r="D16" s="227"/>
      <c r="E16" s="381">
        <v>40000000</v>
      </c>
      <c r="F16" s="234"/>
      <c r="G16" s="381">
        <v>1000</v>
      </c>
      <c r="H16" s="234"/>
      <c r="I16" s="388">
        <v>0</v>
      </c>
      <c r="J16" s="234"/>
      <c r="K16" s="389">
        <v>0</v>
      </c>
      <c r="L16" s="234"/>
      <c r="M16" s="389">
        <f t="shared" ref="M16" si="1">I16+K16</f>
        <v>0</v>
      </c>
      <c r="N16" s="234"/>
      <c r="O16" s="381">
        <v>40000000000</v>
      </c>
      <c r="P16" s="234"/>
      <c r="Q16" s="483">
        <v>0</v>
      </c>
      <c r="R16" s="234"/>
      <c r="S16" s="381">
        <f t="shared" si="0"/>
        <v>40000000000</v>
      </c>
      <c r="T16" s="20"/>
      <c r="U16" s="81"/>
      <c r="W16" s="8"/>
    </row>
    <row r="17" spans="1:23">
      <c r="A17" s="125" t="s">
        <v>60</v>
      </c>
      <c r="C17" s="125" t="s">
        <v>171</v>
      </c>
      <c r="D17" s="338"/>
      <c r="E17" s="381">
        <v>39000000</v>
      </c>
      <c r="F17" s="234"/>
      <c r="G17" s="381">
        <v>1200</v>
      </c>
      <c r="H17" s="234"/>
      <c r="I17" s="388"/>
      <c r="J17" s="234"/>
      <c r="K17" s="389"/>
      <c r="L17" s="234"/>
      <c r="M17" s="389"/>
      <c r="N17" s="234"/>
      <c r="O17" s="381">
        <v>46800000000</v>
      </c>
      <c r="P17" s="234"/>
      <c r="Q17" s="483">
        <v>0</v>
      </c>
      <c r="R17" s="234"/>
      <c r="S17" s="381">
        <f t="shared" si="0"/>
        <v>46800000000</v>
      </c>
      <c r="T17" s="20"/>
      <c r="U17" s="81"/>
      <c r="W17" s="8"/>
    </row>
    <row r="18" spans="1:23">
      <c r="A18" s="125" t="s">
        <v>95</v>
      </c>
      <c r="C18" s="125" t="s">
        <v>124</v>
      </c>
      <c r="D18" s="227"/>
      <c r="E18" s="381">
        <v>19000000</v>
      </c>
      <c r="F18" s="234"/>
      <c r="G18" s="381">
        <v>20</v>
      </c>
      <c r="H18" s="234"/>
      <c r="I18" s="388">
        <v>0</v>
      </c>
      <c r="J18" s="234"/>
      <c r="K18" s="389">
        <v>0</v>
      </c>
      <c r="L18" s="234"/>
      <c r="M18" s="389">
        <v>0</v>
      </c>
      <c r="N18" s="234"/>
      <c r="O18" s="381">
        <v>380000000</v>
      </c>
      <c r="P18" s="234"/>
      <c r="Q18" s="483">
        <v>0</v>
      </c>
      <c r="R18" s="234"/>
      <c r="S18" s="381">
        <f t="shared" si="0"/>
        <v>380000000</v>
      </c>
      <c r="T18" s="20"/>
      <c r="U18" s="81"/>
      <c r="W18" s="8"/>
    </row>
    <row r="19" spans="1:23">
      <c r="A19" s="125" t="s">
        <v>103</v>
      </c>
      <c r="C19" s="125" t="s">
        <v>129</v>
      </c>
      <c r="D19" s="241"/>
      <c r="E19" s="381">
        <v>1221374</v>
      </c>
      <c r="F19" s="234"/>
      <c r="G19" s="381">
        <v>650</v>
      </c>
      <c r="H19" s="234"/>
      <c r="I19" s="388">
        <v>0</v>
      </c>
      <c r="J19" s="234"/>
      <c r="K19" s="389">
        <v>0</v>
      </c>
      <c r="L19" s="234"/>
      <c r="M19" s="389">
        <v>0</v>
      </c>
      <c r="N19" s="234"/>
      <c r="O19" s="381">
        <v>793893100</v>
      </c>
      <c r="P19" s="234"/>
      <c r="Q19" s="483">
        <v>0</v>
      </c>
      <c r="R19" s="234"/>
      <c r="S19" s="381">
        <f t="shared" si="0"/>
        <v>793893100</v>
      </c>
      <c r="T19" s="20"/>
      <c r="U19" s="81"/>
      <c r="W19" s="8"/>
    </row>
    <row r="20" spans="1:23">
      <c r="A20" s="125" t="s">
        <v>128</v>
      </c>
      <c r="C20" s="125" t="s">
        <v>143</v>
      </c>
      <c r="D20" s="259"/>
      <c r="E20" s="381">
        <v>15800000</v>
      </c>
      <c r="F20" s="234"/>
      <c r="G20" s="381">
        <v>936</v>
      </c>
      <c r="H20" s="234"/>
      <c r="I20" s="388">
        <v>0</v>
      </c>
      <c r="J20" s="234"/>
      <c r="K20" s="389">
        <v>0</v>
      </c>
      <c r="L20" s="234"/>
      <c r="M20" s="389">
        <v>0</v>
      </c>
      <c r="N20" s="234"/>
      <c r="O20" s="381">
        <v>14788800000</v>
      </c>
      <c r="P20" s="234"/>
      <c r="Q20" s="483">
        <v>0</v>
      </c>
      <c r="R20" s="234"/>
      <c r="S20" s="381">
        <f t="shared" si="0"/>
        <v>14788800000</v>
      </c>
      <c r="T20" s="20"/>
      <c r="U20" s="81"/>
      <c r="W20" s="8"/>
    </row>
    <row r="21" spans="1:23">
      <c r="A21" s="125" t="s">
        <v>114</v>
      </c>
      <c r="C21" s="125" t="s">
        <v>144</v>
      </c>
      <c r="D21" s="259"/>
      <c r="E21" s="381">
        <v>15000000</v>
      </c>
      <c r="F21" s="234"/>
      <c r="G21" s="381">
        <v>300</v>
      </c>
      <c r="H21" s="234"/>
      <c r="I21" s="388">
        <v>0</v>
      </c>
      <c r="J21" s="234"/>
      <c r="K21" s="389">
        <v>0</v>
      </c>
      <c r="L21" s="234"/>
      <c r="M21" s="389">
        <v>0</v>
      </c>
      <c r="N21" s="234"/>
      <c r="O21" s="381">
        <v>4500000000</v>
      </c>
      <c r="P21" s="234"/>
      <c r="Q21" s="483">
        <v>0</v>
      </c>
      <c r="R21" s="234"/>
      <c r="S21" s="381">
        <f t="shared" si="0"/>
        <v>4500000000</v>
      </c>
      <c r="T21" s="20"/>
      <c r="U21" s="81"/>
      <c r="W21" s="8"/>
    </row>
    <row r="22" spans="1:23">
      <c r="A22" s="125" t="s">
        <v>99</v>
      </c>
      <c r="C22" s="125" t="s">
        <v>148</v>
      </c>
      <c r="D22" s="264"/>
      <c r="E22" s="381">
        <v>14500000</v>
      </c>
      <c r="F22" s="234"/>
      <c r="G22" s="381">
        <v>2720</v>
      </c>
      <c r="H22" s="234"/>
      <c r="I22" s="388">
        <v>0</v>
      </c>
      <c r="J22" s="234"/>
      <c r="K22" s="389">
        <v>0</v>
      </c>
      <c r="L22" s="234"/>
      <c r="M22" s="389">
        <v>0</v>
      </c>
      <c r="N22" s="234"/>
      <c r="O22" s="381">
        <v>39440000000</v>
      </c>
      <c r="P22" s="234"/>
      <c r="Q22" s="483">
        <v>0</v>
      </c>
      <c r="R22" s="234"/>
      <c r="S22" s="381">
        <f t="shared" si="0"/>
        <v>39440000000</v>
      </c>
      <c r="T22" s="20"/>
      <c r="U22" s="81"/>
      <c r="W22" s="8"/>
    </row>
    <row r="23" spans="1:23">
      <c r="A23" s="125" t="s">
        <v>96</v>
      </c>
      <c r="C23" s="125" t="s">
        <v>178</v>
      </c>
      <c r="D23" s="382"/>
      <c r="E23" s="381">
        <v>60000000</v>
      </c>
      <c r="F23" s="234"/>
      <c r="G23" s="381">
        <v>290</v>
      </c>
      <c r="H23" s="234"/>
      <c r="I23" s="388"/>
      <c r="J23" s="234"/>
      <c r="K23" s="389"/>
      <c r="L23" s="234"/>
      <c r="M23" s="389">
        <f>I23+K23</f>
        <v>0</v>
      </c>
      <c r="N23" s="234"/>
      <c r="O23" s="381">
        <v>17400000000</v>
      </c>
      <c r="P23" s="234"/>
      <c r="Q23" s="483">
        <v>-542667551</v>
      </c>
      <c r="R23" s="234"/>
      <c r="S23" s="381">
        <f>O23+Q23</f>
        <v>16857332449</v>
      </c>
      <c r="T23" s="20"/>
      <c r="U23" s="81"/>
      <c r="W23" s="8"/>
    </row>
    <row r="24" spans="1:23">
      <c r="A24" s="125" t="s">
        <v>105</v>
      </c>
      <c r="C24" s="125" t="s">
        <v>185</v>
      </c>
      <c r="D24" s="383"/>
      <c r="E24" s="381">
        <v>8500000</v>
      </c>
      <c r="F24" s="234"/>
      <c r="G24" s="381">
        <v>8300</v>
      </c>
      <c r="H24" s="234"/>
      <c r="I24" s="388">
        <v>70550000000</v>
      </c>
      <c r="J24" s="234"/>
      <c r="K24" s="389">
        <v>-4775415070</v>
      </c>
      <c r="L24" s="234"/>
      <c r="M24" s="389">
        <f>I24+K24</f>
        <v>65774584930</v>
      </c>
      <c r="N24" s="234"/>
      <c r="O24" s="381">
        <v>70550000000</v>
      </c>
      <c r="P24" s="234"/>
      <c r="Q24" s="483">
        <v>-4775415070</v>
      </c>
      <c r="R24" s="234"/>
      <c r="S24" s="381">
        <f>O24+Q24</f>
        <v>65774584930</v>
      </c>
      <c r="T24" s="20"/>
      <c r="U24" s="81"/>
      <c r="W24" s="8"/>
    </row>
    <row r="25" spans="1:23" ht="30.75" thickBot="1">
      <c r="A25" s="114" t="s">
        <v>48</v>
      </c>
      <c r="E25" s="237"/>
      <c r="F25" s="237">
        <f>SUM(F9:F18)</f>
        <v>0</v>
      </c>
      <c r="G25" s="237"/>
      <c r="I25" s="28">
        <f>SUM(I9:I24)</f>
        <v>70550000000</v>
      </c>
      <c r="J25" s="28">
        <f>SUM(J9:J19)</f>
        <v>0</v>
      </c>
      <c r="K25" s="28">
        <f>SUM(K9:K24)</f>
        <v>-4775415070</v>
      </c>
      <c r="L25" s="28">
        <f>SUM(L9:L19)</f>
        <v>0</v>
      </c>
      <c r="M25" s="28">
        <f>SUM(M9:M24)</f>
        <v>65774584930</v>
      </c>
      <c r="N25" s="28">
        <f>SUM(N9:N19)</f>
        <v>0</v>
      </c>
      <c r="O25" s="28">
        <f>SUM(O9:O24)</f>
        <v>365246893267</v>
      </c>
      <c r="P25" s="28">
        <f>SUM(P9:P19)</f>
        <v>0</v>
      </c>
      <c r="Q25" s="28">
        <f>SUM(Q9:Q24)</f>
        <v>-5318082878</v>
      </c>
      <c r="R25" s="28" t="e">
        <f>SUM(R9:R19)</f>
        <v>#REF!</v>
      </c>
      <c r="S25" s="28">
        <f>SUM(S9:S24)</f>
        <v>359928810389</v>
      </c>
      <c r="T25" s="1"/>
    </row>
    <row r="26" spans="1:23" s="78" customFormat="1" ht="41.25" thickTop="1">
      <c r="C26" s="129"/>
      <c r="D26" s="129"/>
      <c r="E26" s="129"/>
      <c r="I26" s="179"/>
      <c r="J26" s="41"/>
      <c r="K26" s="41"/>
      <c r="L26" s="41"/>
      <c r="M26" s="41"/>
      <c r="O26" s="41"/>
      <c r="P26" s="48"/>
      <c r="Q26" s="41"/>
      <c r="R26" s="48"/>
      <c r="S26" s="41"/>
    </row>
    <row r="27" spans="1:23">
      <c r="A27" s="125"/>
      <c r="C27" s="125"/>
      <c r="K27" s="3"/>
      <c r="O27" s="3"/>
      <c r="Q27" s="3"/>
      <c r="T27" s="1"/>
    </row>
    <row r="28" spans="1:23">
      <c r="A28" s="125"/>
      <c r="C28" s="125"/>
      <c r="K28" s="20"/>
      <c r="O28" s="20"/>
      <c r="Q28" s="20"/>
      <c r="T28" s="1"/>
    </row>
    <row r="29" spans="1:23">
      <c r="T29" s="1"/>
    </row>
    <row r="30" spans="1:23">
      <c r="K30" s="3"/>
      <c r="O30" s="3"/>
      <c r="Q30" s="3"/>
      <c r="T30" s="1"/>
    </row>
    <row r="31" spans="1:23">
      <c r="K31" s="20"/>
      <c r="O31" s="20"/>
      <c r="Q31" s="20"/>
      <c r="T31" s="1"/>
    </row>
    <row r="32" spans="1:23">
      <c r="A32" s="125"/>
      <c r="T32" s="1"/>
    </row>
    <row r="33" spans="20:20">
      <c r="T33" s="1"/>
    </row>
    <row r="34" spans="20:20">
      <c r="T34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432" t="s">
        <v>50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20" ht="30">
      <c r="A3" s="432" t="s">
        <v>18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</row>
    <row r="4" spans="1:20" ht="30">
      <c r="A4" s="432" t="str">
        <f>'جمع درآمدها'!A4:I4</f>
        <v>برای ماه منتهی به 1404/11/30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64" t="s">
        <v>86</v>
      </c>
      <c r="B6" s="464"/>
      <c r="C6" s="464"/>
    </row>
    <row r="7" spans="1:20" ht="30.75" thickBot="1">
      <c r="A7" s="432" t="s">
        <v>19</v>
      </c>
      <c r="B7" s="432"/>
      <c r="C7" s="432" t="s">
        <v>183</v>
      </c>
      <c r="D7" s="432"/>
      <c r="E7" s="432"/>
      <c r="F7" s="432"/>
      <c r="G7" s="432"/>
      <c r="I7" s="462" t="s">
        <v>184</v>
      </c>
      <c r="J7" s="462" t="s">
        <v>21</v>
      </c>
      <c r="K7" s="462" t="s">
        <v>21</v>
      </c>
      <c r="L7" s="462" t="s">
        <v>21</v>
      </c>
      <c r="M7" s="462" t="s">
        <v>21</v>
      </c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>
      <c r="C11" s="20"/>
      <c r="G11" s="36"/>
      <c r="I11" s="3"/>
      <c r="M11" s="3"/>
    </row>
    <row r="12" spans="1:20">
      <c r="C12" s="74"/>
      <c r="G12" s="36"/>
      <c r="I12" s="74"/>
      <c r="M12" s="74"/>
    </row>
    <row r="13" spans="1:20">
      <c r="G13" s="36"/>
      <c r="M13" s="74"/>
    </row>
    <row r="14" spans="1:20">
      <c r="G14" s="36"/>
    </row>
    <row r="15" spans="1:20">
      <c r="G15" s="36"/>
    </row>
    <row r="16" spans="1:20">
      <c r="G16" s="36"/>
      <c r="M16" s="74"/>
    </row>
    <row r="17" spans="7:7">
      <c r="G17" s="36"/>
    </row>
    <row r="18" spans="7:7">
      <c r="G18" s="36"/>
    </row>
    <row r="19" spans="7:7">
      <c r="G19" s="36"/>
    </row>
    <row r="20" spans="7:7">
      <c r="G20" s="36"/>
    </row>
    <row r="21" spans="7:7">
      <c r="G21" s="36"/>
    </row>
    <row r="22" spans="7:7">
      <c r="G22" s="36"/>
    </row>
    <row r="23" spans="7:7">
      <c r="G23" s="36"/>
    </row>
    <row r="24" spans="7:7">
      <c r="G24" s="36"/>
    </row>
    <row r="25" spans="7:7">
      <c r="G25" s="36"/>
    </row>
    <row r="26" spans="7:7">
      <c r="G26" s="36"/>
    </row>
    <row r="27" spans="7:7">
      <c r="G27" s="36"/>
    </row>
    <row r="28" spans="7:7">
      <c r="G28" s="36"/>
    </row>
    <row r="29" spans="7:7">
      <c r="G29" s="36"/>
    </row>
    <row r="30" spans="7:7">
      <c r="G30" s="36"/>
    </row>
    <row r="31" spans="7:7">
      <c r="G31" s="36"/>
    </row>
    <row r="32" spans="7:7">
      <c r="G32" s="36"/>
    </row>
    <row r="33" spans="7:7">
      <c r="G33" s="36"/>
    </row>
    <row r="34" spans="7:7">
      <c r="G34" s="36"/>
    </row>
    <row r="35" spans="7:7">
      <c r="G35" s="36"/>
    </row>
    <row r="36" spans="7:7">
      <c r="G36" s="36"/>
    </row>
    <row r="37" spans="7:7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1"/>
  <sheetViews>
    <sheetView rightToLeft="1" view="pageBreakPreview" zoomScale="53" zoomScaleNormal="100" zoomScaleSheetLayoutView="53" workbookViewId="0">
      <selection activeCell="C9" sqref="C9:M23"/>
    </sheetView>
  </sheetViews>
  <sheetFormatPr defaultColWidth="9.140625" defaultRowHeight="27.7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>
      <c r="A2" s="432" t="s">
        <v>50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20" ht="30">
      <c r="A3" s="432" t="s">
        <v>18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</row>
    <row r="4" spans="1:20" ht="30">
      <c r="A4" s="432" t="str">
        <f>'جمع درآمدها'!A4:I4</f>
        <v>برای ماه منتهی به 1404/11/30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64" t="s">
        <v>55</v>
      </c>
      <c r="B6" s="464"/>
      <c r="C6" s="464"/>
    </row>
    <row r="7" spans="1:20" ht="30.75" thickBot="1">
      <c r="A7" s="432" t="s">
        <v>19</v>
      </c>
      <c r="B7" s="432"/>
      <c r="C7" s="432" t="s">
        <v>183</v>
      </c>
      <c r="D7" s="432"/>
      <c r="E7" s="432"/>
      <c r="F7" s="432"/>
      <c r="G7" s="432"/>
      <c r="I7" s="462" t="s">
        <v>184</v>
      </c>
      <c r="J7" s="462" t="s">
        <v>21</v>
      </c>
      <c r="K7" s="462" t="s">
        <v>21</v>
      </c>
      <c r="L7" s="462" t="s">
        <v>21</v>
      </c>
      <c r="M7" s="462" t="s">
        <v>21</v>
      </c>
      <c r="P7" s="465"/>
      <c r="Q7" s="465"/>
      <c r="R7" s="424"/>
      <c r="S7" s="424"/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2" t="s">
        <v>134</v>
      </c>
      <c r="C9" s="235">
        <v>1742550</v>
      </c>
      <c r="D9" s="234"/>
      <c r="E9" s="235">
        <v>0</v>
      </c>
      <c r="F9" s="235"/>
      <c r="G9" s="235">
        <f>C9-E9</f>
        <v>1742550</v>
      </c>
      <c r="H9" s="235"/>
      <c r="I9" s="235">
        <v>307669671</v>
      </c>
      <c r="J9" s="235"/>
      <c r="K9" s="235">
        <v>0</v>
      </c>
      <c r="L9" s="235"/>
      <c r="M9" s="235">
        <f t="shared" ref="M9:M15" si="0">I9+K9</f>
        <v>307669671</v>
      </c>
      <c r="O9" s="66"/>
      <c r="P9" s="17"/>
      <c r="Q9" s="17"/>
      <c r="R9" s="3"/>
      <c r="S9" s="17"/>
      <c r="T9" s="3"/>
    </row>
    <row r="10" spans="1:20" ht="30">
      <c r="A10" s="2" t="s">
        <v>135</v>
      </c>
      <c r="C10" s="235">
        <v>533857</v>
      </c>
      <c r="D10" s="234"/>
      <c r="E10" s="235">
        <v>0</v>
      </c>
      <c r="F10" s="235"/>
      <c r="G10" s="235">
        <f>C10-E10</f>
        <v>533857</v>
      </c>
      <c r="H10" s="235"/>
      <c r="I10" s="235">
        <v>5973415</v>
      </c>
      <c r="J10" s="235"/>
      <c r="K10" s="235">
        <v>0</v>
      </c>
      <c r="L10" s="235"/>
      <c r="M10" s="235">
        <f t="shared" si="0"/>
        <v>5973415</v>
      </c>
      <c r="O10" s="66"/>
      <c r="P10" s="17"/>
      <c r="Q10" s="17"/>
      <c r="R10" s="3"/>
      <c r="S10" s="17"/>
      <c r="T10" s="3"/>
    </row>
    <row r="11" spans="1:20" ht="30">
      <c r="A11" s="2" t="s">
        <v>136</v>
      </c>
      <c r="C11" s="235">
        <v>2236</v>
      </c>
      <c r="D11" s="234"/>
      <c r="E11" s="235">
        <v>0</v>
      </c>
      <c r="F11" s="235"/>
      <c r="G11" s="235">
        <f t="shared" ref="G11:G14" si="1">C11-E11</f>
        <v>2236</v>
      </c>
      <c r="H11" s="235"/>
      <c r="I11" s="235">
        <v>26593</v>
      </c>
      <c r="J11" s="235"/>
      <c r="K11" s="235">
        <v>0</v>
      </c>
      <c r="L11" s="235"/>
      <c r="M11" s="235">
        <f t="shared" si="0"/>
        <v>26593</v>
      </c>
      <c r="O11" s="66"/>
      <c r="P11" s="17"/>
      <c r="Q11" s="17"/>
      <c r="R11" s="3"/>
      <c r="S11" s="17"/>
      <c r="T11" s="3"/>
    </row>
    <row r="12" spans="1:20" ht="30">
      <c r="A12" s="2" t="s">
        <v>137</v>
      </c>
      <c r="C12" s="235">
        <v>0</v>
      </c>
      <c r="D12" s="234"/>
      <c r="E12" s="235">
        <v>0</v>
      </c>
      <c r="F12" s="235"/>
      <c r="G12" s="235">
        <f t="shared" si="1"/>
        <v>0</v>
      </c>
      <c r="H12" s="235"/>
      <c r="I12" s="235">
        <v>4792</v>
      </c>
      <c r="J12" s="235"/>
      <c r="K12" s="235">
        <v>0</v>
      </c>
      <c r="L12" s="235"/>
      <c r="M12" s="235">
        <f t="shared" si="0"/>
        <v>4792</v>
      </c>
      <c r="O12" s="66"/>
      <c r="P12" s="17"/>
      <c r="Q12" s="17"/>
      <c r="R12" s="3"/>
      <c r="S12" s="17"/>
      <c r="T12" s="3"/>
    </row>
    <row r="13" spans="1:20" ht="30">
      <c r="A13" s="2" t="s">
        <v>138</v>
      </c>
      <c r="C13" s="235">
        <v>8568</v>
      </c>
      <c r="D13" s="234"/>
      <c r="E13" s="235">
        <v>0</v>
      </c>
      <c r="F13" s="235"/>
      <c r="G13" s="235">
        <f t="shared" si="1"/>
        <v>8568</v>
      </c>
      <c r="H13" s="235"/>
      <c r="I13" s="235">
        <v>99880</v>
      </c>
      <c r="J13" s="235"/>
      <c r="K13" s="235">
        <v>0</v>
      </c>
      <c r="L13" s="235"/>
      <c r="M13" s="235">
        <f t="shared" si="0"/>
        <v>99880</v>
      </c>
      <c r="O13" s="66"/>
      <c r="P13" s="17"/>
      <c r="Q13" s="17"/>
      <c r="R13" s="3"/>
      <c r="S13" s="17"/>
      <c r="T13" s="3"/>
    </row>
    <row r="14" spans="1:20" ht="30">
      <c r="A14" s="2" t="s">
        <v>139</v>
      </c>
      <c r="C14" s="235">
        <v>34515</v>
      </c>
      <c r="D14" s="234"/>
      <c r="E14" s="235">
        <v>0</v>
      </c>
      <c r="F14" s="235"/>
      <c r="G14" s="235">
        <f t="shared" si="1"/>
        <v>34515</v>
      </c>
      <c r="H14" s="235"/>
      <c r="I14" s="235">
        <v>388879</v>
      </c>
      <c r="J14" s="235"/>
      <c r="K14" s="235"/>
      <c r="L14" s="235"/>
      <c r="M14" s="235">
        <f t="shared" si="0"/>
        <v>388879</v>
      </c>
      <c r="O14" s="66"/>
      <c r="P14" s="17"/>
      <c r="Q14" s="17"/>
      <c r="R14" s="3"/>
      <c r="S14" s="17"/>
      <c r="T14" s="3"/>
    </row>
    <row r="15" spans="1:20" ht="30">
      <c r="A15" s="2" t="s">
        <v>126</v>
      </c>
      <c r="C15" s="235">
        <v>0</v>
      </c>
      <c r="D15" s="234"/>
      <c r="E15" s="235">
        <v>0</v>
      </c>
      <c r="F15" s="235"/>
      <c r="G15" s="484">
        <f>C15-E15</f>
        <v>0</v>
      </c>
      <c r="H15" s="235"/>
      <c r="I15" s="235">
        <v>4922622262</v>
      </c>
      <c r="J15" s="235"/>
      <c r="K15" s="235">
        <v>-2452926</v>
      </c>
      <c r="L15" s="235"/>
      <c r="M15" s="235">
        <f t="shared" si="0"/>
        <v>4920169336</v>
      </c>
      <c r="O15" s="66"/>
      <c r="P15" s="17"/>
      <c r="Q15" s="17"/>
      <c r="R15" s="3"/>
      <c r="S15" s="17"/>
      <c r="T15" s="3"/>
    </row>
    <row r="16" spans="1:20" ht="30">
      <c r="A16" s="2" t="s">
        <v>130</v>
      </c>
      <c r="C16" s="235">
        <v>0</v>
      </c>
      <c r="D16" s="234"/>
      <c r="E16" s="235">
        <v>0</v>
      </c>
      <c r="F16" s="235"/>
      <c r="G16" s="484">
        <f t="shared" ref="G16:G23" si="2">C16-E16</f>
        <v>0</v>
      </c>
      <c r="H16" s="235"/>
      <c r="I16" s="235">
        <v>3857522876</v>
      </c>
      <c r="J16" s="235"/>
      <c r="K16" s="235">
        <v>0</v>
      </c>
      <c r="L16" s="235"/>
      <c r="M16" s="235">
        <f t="shared" ref="M16:M23" si="3">I16+K16</f>
        <v>3857522876</v>
      </c>
      <c r="O16" s="66"/>
      <c r="P16" s="17"/>
      <c r="Q16" s="17"/>
      <c r="R16" s="3"/>
      <c r="S16" s="17"/>
      <c r="T16" s="3"/>
    </row>
    <row r="17" spans="1:20" ht="30">
      <c r="A17" s="2" t="s">
        <v>130</v>
      </c>
      <c r="C17" s="235">
        <v>0</v>
      </c>
      <c r="D17" s="234"/>
      <c r="E17" s="235">
        <v>0</v>
      </c>
      <c r="F17" s="235"/>
      <c r="G17" s="484">
        <f>C17-E17</f>
        <v>0</v>
      </c>
      <c r="H17" s="235"/>
      <c r="I17" s="235">
        <v>12517802624</v>
      </c>
      <c r="J17" s="235"/>
      <c r="K17" s="235">
        <v>-18352714</v>
      </c>
      <c r="L17" s="235"/>
      <c r="M17" s="235">
        <f t="shared" si="3"/>
        <v>12499449910</v>
      </c>
      <c r="O17" s="66"/>
      <c r="P17" s="17"/>
      <c r="Q17" s="17"/>
      <c r="R17" s="3"/>
      <c r="S17" s="17"/>
      <c r="T17" s="3"/>
    </row>
    <row r="18" spans="1:20" ht="30">
      <c r="A18" s="2" t="s">
        <v>130</v>
      </c>
      <c r="C18" s="235">
        <v>0</v>
      </c>
      <c r="D18" s="234"/>
      <c r="E18" s="235">
        <v>0</v>
      </c>
      <c r="F18" s="235"/>
      <c r="G18" s="484">
        <f>C18-E18</f>
        <v>0</v>
      </c>
      <c r="H18" s="235"/>
      <c r="I18" s="235">
        <v>12517802624</v>
      </c>
      <c r="J18" s="235"/>
      <c r="K18" s="235">
        <v>-18352714</v>
      </c>
      <c r="L18" s="235"/>
      <c r="M18" s="235">
        <f>I18+K18</f>
        <v>12499449910</v>
      </c>
      <c r="O18" s="66"/>
      <c r="P18" s="17"/>
      <c r="Q18" s="17"/>
      <c r="R18" s="3"/>
      <c r="S18" s="17"/>
      <c r="T18" s="3"/>
    </row>
    <row r="19" spans="1:20" ht="30">
      <c r="A19" s="2" t="s">
        <v>141</v>
      </c>
      <c r="C19" s="235">
        <v>4177</v>
      </c>
      <c r="D19" s="234"/>
      <c r="E19" s="235">
        <v>0</v>
      </c>
      <c r="F19" s="235"/>
      <c r="G19" s="235">
        <f t="shared" si="2"/>
        <v>4177</v>
      </c>
      <c r="H19" s="235"/>
      <c r="I19" s="235">
        <v>24961</v>
      </c>
      <c r="J19" s="235"/>
      <c r="K19" s="235">
        <v>0</v>
      </c>
      <c r="L19" s="235"/>
      <c r="M19" s="235">
        <f t="shared" si="3"/>
        <v>24961</v>
      </c>
      <c r="O19" s="66"/>
      <c r="P19" s="17"/>
      <c r="Q19" s="17"/>
      <c r="R19" s="3"/>
      <c r="S19" s="17"/>
      <c r="T19" s="3"/>
    </row>
    <row r="20" spans="1:20" ht="30">
      <c r="A20" s="2" t="s">
        <v>146</v>
      </c>
      <c r="C20" s="235">
        <v>343710</v>
      </c>
      <c r="D20" s="234"/>
      <c r="E20" s="235">
        <v>-401</v>
      </c>
      <c r="F20" s="235"/>
      <c r="G20" s="235">
        <f>C20+E20</f>
        <v>343309</v>
      </c>
      <c r="H20" s="235"/>
      <c r="I20" s="235">
        <v>648237</v>
      </c>
      <c r="J20" s="235"/>
      <c r="K20" s="235">
        <v>-687</v>
      </c>
      <c r="L20" s="235"/>
      <c r="M20" s="235">
        <f t="shared" si="3"/>
        <v>647550</v>
      </c>
      <c r="N20" s="339"/>
      <c r="O20" s="367"/>
      <c r="P20" s="17"/>
      <c r="Q20" s="17"/>
      <c r="R20" s="3"/>
      <c r="S20" s="17"/>
      <c r="T20" s="3"/>
    </row>
    <row r="21" spans="1:20" ht="30">
      <c r="A21" s="2" t="s">
        <v>147</v>
      </c>
      <c r="C21" s="235">
        <v>0</v>
      </c>
      <c r="D21" s="234"/>
      <c r="E21" s="235">
        <v>0</v>
      </c>
      <c r="F21" s="235"/>
      <c r="G21" s="235">
        <f t="shared" si="2"/>
        <v>0</v>
      </c>
      <c r="H21" s="235"/>
      <c r="I21" s="235">
        <v>2359726028</v>
      </c>
      <c r="J21" s="235"/>
      <c r="K21" s="235">
        <v>0</v>
      </c>
      <c r="L21" s="235"/>
      <c r="M21" s="235">
        <f t="shared" si="3"/>
        <v>2359726028</v>
      </c>
      <c r="O21" s="66"/>
      <c r="P21" s="17"/>
      <c r="Q21" s="17"/>
      <c r="R21" s="3"/>
      <c r="S21" s="17"/>
      <c r="T21" s="3"/>
    </row>
    <row r="22" spans="1:20" ht="30">
      <c r="A22" s="2" t="s">
        <v>147</v>
      </c>
      <c r="C22" s="235">
        <v>0</v>
      </c>
      <c r="D22" s="234"/>
      <c r="E22" s="235">
        <v>0</v>
      </c>
      <c r="F22" s="235"/>
      <c r="G22" s="235">
        <f t="shared" si="2"/>
        <v>0</v>
      </c>
      <c r="H22" s="235"/>
      <c r="I22" s="235">
        <v>8417579728</v>
      </c>
      <c r="J22" s="235"/>
      <c r="K22" s="235">
        <v>0</v>
      </c>
      <c r="L22" s="235"/>
      <c r="M22" s="235">
        <f t="shared" si="3"/>
        <v>8417579728</v>
      </c>
      <c r="O22" s="66"/>
      <c r="P22" s="17"/>
      <c r="Q22" s="17"/>
      <c r="R22" s="3"/>
      <c r="S22" s="17"/>
      <c r="T22" s="3"/>
    </row>
    <row r="23" spans="1:20" ht="30">
      <c r="A23" s="2" t="s">
        <v>147</v>
      </c>
      <c r="C23" s="235">
        <v>856493170</v>
      </c>
      <c r="D23" s="234"/>
      <c r="E23" s="235">
        <v>0</v>
      </c>
      <c r="F23" s="235"/>
      <c r="G23" s="235">
        <f t="shared" si="2"/>
        <v>856493170</v>
      </c>
      <c r="H23" s="235"/>
      <c r="I23" s="235">
        <v>7638520546</v>
      </c>
      <c r="J23" s="235"/>
      <c r="K23" s="235">
        <v>0</v>
      </c>
      <c r="L23" s="235"/>
      <c r="M23" s="235">
        <f t="shared" si="3"/>
        <v>7638520546</v>
      </c>
      <c r="O23" s="66"/>
      <c r="P23" s="17"/>
      <c r="Q23" s="17"/>
      <c r="R23" s="3"/>
      <c r="S23" s="17"/>
      <c r="T23" s="3"/>
    </row>
    <row r="24" spans="1:20" ht="30.75" thickBot="1">
      <c r="A24" s="33"/>
      <c r="C24" s="76">
        <f>SUM(C9:C23)</f>
        <v>859162783</v>
      </c>
      <c r="D24" s="28"/>
      <c r="E24" s="265">
        <f>SUM(E9:E23)</f>
        <v>-401</v>
      </c>
      <c r="F24" s="76"/>
      <c r="G24" s="76">
        <f>SUM(G9:G23)</f>
        <v>859162382</v>
      </c>
      <c r="H24" s="76"/>
      <c r="I24" s="76">
        <f>SUM(I9:I23)</f>
        <v>52546413116</v>
      </c>
      <c r="J24" s="76"/>
      <c r="K24" s="265">
        <f>SUM(K9:K23)</f>
        <v>-39159041</v>
      </c>
      <c r="L24" s="76"/>
      <c r="M24" s="76">
        <f>SUM(M9:M23)</f>
        <v>52507254075</v>
      </c>
    </row>
    <row r="25" spans="1:20" ht="28.5" thickTop="1">
      <c r="C25" s="3"/>
      <c r="I25" s="3"/>
    </row>
    <row r="26" spans="1:20">
      <c r="C26" s="74"/>
      <c r="G26" s="3"/>
      <c r="I26" s="74"/>
      <c r="M26" s="3"/>
    </row>
    <row r="27" spans="1:20">
      <c r="G27" s="74"/>
      <c r="M27" s="74"/>
    </row>
    <row r="32" spans="1:20">
      <c r="G32" s="36"/>
    </row>
    <row r="33" spans="3:9">
      <c r="C33" s="3"/>
      <c r="G33" s="36"/>
      <c r="I33" s="3"/>
    </row>
    <row r="34" spans="3:9">
      <c r="C34" s="74"/>
      <c r="G34" s="36"/>
      <c r="I34" s="74"/>
    </row>
    <row r="35" spans="3:9">
      <c r="G35" s="36"/>
    </row>
    <row r="36" spans="3:9">
      <c r="G36" s="36"/>
    </row>
    <row r="37" spans="3:9">
      <c r="G37" s="36"/>
    </row>
    <row r="38" spans="3:9">
      <c r="G38" s="36"/>
    </row>
    <row r="39" spans="3:9">
      <c r="G39" s="36"/>
    </row>
    <row r="40" spans="3:9">
      <c r="G40" s="36"/>
    </row>
    <row r="41" spans="3:9">
      <c r="G41" s="36"/>
    </row>
    <row r="42" spans="3:9">
      <c r="G42" s="36"/>
    </row>
    <row r="43" spans="3:9">
      <c r="G43" s="36"/>
    </row>
    <row r="44" spans="3:9">
      <c r="G44" s="36"/>
    </row>
    <row r="45" spans="3:9">
      <c r="G45" s="36"/>
    </row>
    <row r="46" spans="3:9">
      <c r="G46" s="36"/>
    </row>
    <row r="47" spans="3:9">
      <c r="G47" s="36"/>
    </row>
    <row r="48" spans="3:9">
      <c r="G48" s="36"/>
    </row>
    <row r="49" spans="7:7">
      <c r="G49" s="36"/>
    </row>
    <row r="50" spans="7:7">
      <c r="G50" s="36"/>
    </row>
    <row r="51" spans="7:7">
      <c r="G51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2"/>
  <sheetViews>
    <sheetView rightToLeft="1" view="pageBreakPreview" topLeftCell="A18" zoomScale="51" zoomScaleNormal="100" zoomScaleSheetLayoutView="51" workbookViewId="0">
      <selection activeCell="Q47" sqref="C9:Q47"/>
    </sheetView>
  </sheetViews>
  <sheetFormatPr defaultColWidth="8.7109375" defaultRowHeight="27.7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/>
    <row r="2" spans="1:32" s="78" customFormat="1" ht="36">
      <c r="A2" s="467" t="s">
        <v>50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</row>
    <row r="3" spans="1:32" s="78" customFormat="1" ht="36">
      <c r="A3" s="467" t="s">
        <v>18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</row>
    <row r="4" spans="1:32" s="78" customFormat="1" ht="36">
      <c r="A4" s="467" t="str">
        <f>'درآمد ناشی از تغییر قیمت اوراق '!A4:Q4</f>
        <v>برای ماه منتهی به 1404/11/30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</row>
    <row r="5" spans="1:32" s="78" customFormat="1" ht="36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>
      <c r="A6" s="468" t="s">
        <v>57</v>
      </c>
      <c r="B6" s="468"/>
      <c r="C6" s="468"/>
      <c r="D6" s="468"/>
      <c r="E6" s="468"/>
      <c r="F6" s="468"/>
      <c r="G6" s="468"/>
      <c r="H6" s="468"/>
      <c r="R6" s="466"/>
      <c r="S6" s="466"/>
      <c r="T6" s="466"/>
      <c r="U6" s="466"/>
      <c r="V6" s="466"/>
      <c r="W6" s="466"/>
      <c r="X6" s="466"/>
      <c r="Y6" s="466"/>
      <c r="Z6" s="466"/>
      <c r="AA6" s="466"/>
      <c r="AB6" s="466"/>
      <c r="AC6" s="466"/>
      <c r="AD6" s="466"/>
      <c r="AE6" s="466"/>
      <c r="AF6" s="466"/>
    </row>
    <row r="7" spans="1:32" ht="45" customHeight="1" thickBot="1">
      <c r="A7" s="432" t="s">
        <v>1</v>
      </c>
      <c r="C7" s="462" t="s">
        <v>183</v>
      </c>
      <c r="D7" s="462" t="s">
        <v>20</v>
      </c>
      <c r="E7" s="462" t="s">
        <v>20</v>
      </c>
      <c r="F7" s="462" t="s">
        <v>20</v>
      </c>
      <c r="G7" s="462" t="s">
        <v>20</v>
      </c>
      <c r="H7" s="462" t="s">
        <v>20</v>
      </c>
      <c r="I7" s="462" t="s">
        <v>20</v>
      </c>
      <c r="K7" s="462" t="s">
        <v>184</v>
      </c>
      <c r="L7" s="462" t="s">
        <v>21</v>
      </c>
      <c r="M7" s="462" t="s">
        <v>21</v>
      </c>
      <c r="N7" s="462" t="s">
        <v>21</v>
      </c>
      <c r="O7" s="462" t="s">
        <v>21</v>
      </c>
      <c r="P7" s="462" t="s">
        <v>21</v>
      </c>
      <c r="Q7" s="462" t="s">
        <v>21</v>
      </c>
      <c r="R7" s="466"/>
      <c r="S7" s="466"/>
      <c r="T7" s="466"/>
      <c r="U7" s="466"/>
      <c r="V7" s="466"/>
      <c r="W7" s="466"/>
      <c r="X7" s="466"/>
      <c r="Y7" s="466"/>
      <c r="Z7" s="466"/>
      <c r="AA7" s="466"/>
      <c r="AB7" s="466"/>
      <c r="AC7" s="466"/>
      <c r="AD7" s="466"/>
      <c r="AE7" s="466"/>
      <c r="AF7" s="466"/>
    </row>
    <row r="8" spans="1:32" s="8" customFormat="1" ht="54.75" customHeight="1" thickBot="1">
      <c r="A8" s="462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114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39" customFormat="1" ht="34.5" customHeight="1">
      <c r="A9" s="364" t="s">
        <v>172</v>
      </c>
      <c r="B9" s="234"/>
      <c r="C9" s="233">
        <v>0</v>
      </c>
      <c r="D9" s="233"/>
      <c r="E9" s="233">
        <v>0</v>
      </c>
      <c r="F9" s="233"/>
      <c r="G9" s="233">
        <v>0</v>
      </c>
      <c r="H9" s="233"/>
      <c r="I9" s="233">
        <f>E9-G9</f>
        <v>0</v>
      </c>
      <c r="J9" s="233"/>
      <c r="K9" s="233">
        <v>19691908</v>
      </c>
      <c r="L9" s="233"/>
      <c r="M9" s="233">
        <v>399706112366</v>
      </c>
      <c r="N9" s="233"/>
      <c r="O9" s="233">
        <v>455519931484</v>
      </c>
      <c r="P9" s="233"/>
      <c r="Q9" s="233">
        <f>M9-O9</f>
        <v>-55813819118</v>
      </c>
      <c r="R9" s="226"/>
      <c r="S9" s="226"/>
      <c r="T9" s="342"/>
      <c r="U9" s="341"/>
      <c r="V9" s="340"/>
      <c r="W9" s="341"/>
      <c r="X9" s="343"/>
      <c r="Y9" s="342"/>
      <c r="Z9" s="341"/>
      <c r="AA9" s="341"/>
      <c r="AB9" s="344"/>
      <c r="AC9" s="342"/>
      <c r="AD9" s="344"/>
      <c r="AE9" s="344"/>
      <c r="AF9" s="340"/>
    </row>
    <row r="10" spans="1:32" s="339" customFormat="1" ht="34.5" customHeight="1">
      <c r="A10" s="365" t="s">
        <v>98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15500000</v>
      </c>
      <c r="L10" s="233"/>
      <c r="M10" s="233">
        <v>58930067897</v>
      </c>
      <c r="N10" s="233"/>
      <c r="O10" s="233">
        <v>58338924446</v>
      </c>
      <c r="P10" s="233"/>
      <c r="Q10" s="233">
        <f t="shared" ref="Q10:Q47" si="0">M10-O10</f>
        <v>591143451</v>
      </c>
      <c r="R10" s="226"/>
      <c r="S10" s="226"/>
      <c r="T10" s="342"/>
      <c r="U10" s="341"/>
      <c r="V10" s="340"/>
      <c r="W10" s="341"/>
      <c r="X10" s="343"/>
      <c r="Y10" s="342"/>
      <c r="Z10" s="341"/>
      <c r="AA10" s="341"/>
      <c r="AB10" s="344"/>
      <c r="AC10" s="342"/>
      <c r="AD10" s="344"/>
      <c r="AE10" s="344"/>
      <c r="AF10" s="340"/>
    </row>
    <row r="11" spans="1:32" s="339" customFormat="1" ht="34.5" customHeight="1">
      <c r="A11" s="365" t="s">
        <v>82</v>
      </c>
      <c r="B11" s="234"/>
      <c r="C11" s="233">
        <v>10000000</v>
      </c>
      <c r="D11" s="233"/>
      <c r="E11" s="233">
        <v>38782168007</v>
      </c>
      <c r="F11" s="233"/>
      <c r="G11" s="233">
        <v>45466229780</v>
      </c>
      <c r="H11" s="233"/>
      <c r="I11" s="233">
        <f t="shared" ref="I11:I47" si="1">E11-G11</f>
        <v>-6684061773</v>
      </c>
      <c r="J11" s="233"/>
      <c r="K11" s="233">
        <v>50000000</v>
      </c>
      <c r="L11" s="233"/>
      <c r="M11" s="233">
        <v>187029368863</v>
      </c>
      <c r="N11" s="233"/>
      <c r="O11" s="233">
        <v>187257521780</v>
      </c>
      <c r="P11" s="233"/>
      <c r="Q11" s="233">
        <f t="shared" si="0"/>
        <v>-228152917</v>
      </c>
      <c r="R11" s="226"/>
      <c r="S11" s="226"/>
      <c r="T11" s="342"/>
      <c r="U11" s="341"/>
      <c r="V11" s="340"/>
      <c r="W11" s="341"/>
      <c r="X11" s="343"/>
      <c r="Y11" s="342"/>
      <c r="Z11" s="341"/>
      <c r="AA11" s="341"/>
      <c r="AB11" s="344"/>
      <c r="AC11" s="342"/>
      <c r="AD11" s="344"/>
      <c r="AE11" s="344"/>
      <c r="AF11" s="340"/>
    </row>
    <row r="12" spans="1:32" s="339" customFormat="1" ht="34.5" customHeight="1">
      <c r="A12" s="365" t="s">
        <v>100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7000000</v>
      </c>
      <c r="L12" s="233"/>
      <c r="M12" s="233">
        <v>32586032279</v>
      </c>
      <c r="N12" s="233"/>
      <c r="O12" s="233">
        <v>29948738400</v>
      </c>
      <c r="P12" s="233"/>
      <c r="Q12" s="233">
        <f t="shared" si="0"/>
        <v>2637293879</v>
      </c>
      <c r="R12" s="226"/>
      <c r="S12" s="226"/>
      <c r="T12" s="342"/>
      <c r="U12" s="341"/>
      <c r="V12" s="340"/>
      <c r="W12" s="341"/>
      <c r="X12" s="343"/>
      <c r="Y12" s="342"/>
      <c r="Z12" s="341"/>
      <c r="AA12" s="341"/>
      <c r="AB12" s="344"/>
      <c r="AC12" s="342"/>
      <c r="AD12" s="344"/>
      <c r="AE12" s="344"/>
      <c r="AF12" s="340"/>
    </row>
    <row r="13" spans="1:32" s="339" customFormat="1" ht="34.5" customHeight="1">
      <c r="A13" s="365" t="s">
        <v>59</v>
      </c>
      <c r="B13" s="234"/>
      <c r="C13" s="233">
        <v>77577</v>
      </c>
      <c r="D13" s="233"/>
      <c r="E13" s="233">
        <v>5534670065</v>
      </c>
      <c r="F13" s="233"/>
      <c r="G13" s="233">
        <v>5223299613</v>
      </c>
      <c r="H13" s="233"/>
      <c r="I13" s="233">
        <f t="shared" si="1"/>
        <v>311370452</v>
      </c>
      <c r="J13" s="233"/>
      <c r="K13" s="233">
        <v>1477577</v>
      </c>
      <c r="L13" s="233"/>
      <c r="M13" s="233">
        <v>101989330304</v>
      </c>
      <c r="N13" s="233"/>
      <c r="O13" s="233">
        <v>96721492986</v>
      </c>
      <c r="P13" s="233"/>
      <c r="Q13" s="233">
        <f t="shared" si="0"/>
        <v>5267837318</v>
      </c>
      <c r="R13" s="226"/>
      <c r="S13" s="226"/>
      <c r="T13" s="342"/>
      <c r="U13" s="341"/>
      <c r="V13" s="340"/>
      <c r="W13" s="341"/>
      <c r="X13" s="343"/>
      <c r="Y13" s="342"/>
      <c r="Z13" s="341"/>
      <c r="AA13" s="341"/>
      <c r="AB13" s="344"/>
      <c r="AC13" s="342"/>
      <c r="AD13" s="344"/>
      <c r="AE13" s="344"/>
      <c r="AF13" s="340"/>
    </row>
    <row r="14" spans="1:32" s="339" customFormat="1" ht="34.5" customHeight="1">
      <c r="A14" s="365" t="s">
        <v>111</v>
      </c>
      <c r="B14" s="234"/>
      <c r="C14" s="233">
        <v>675894</v>
      </c>
      <c r="D14" s="233"/>
      <c r="E14" s="233">
        <v>28447023393</v>
      </c>
      <c r="F14" s="233"/>
      <c r="G14" s="233">
        <v>25437213643</v>
      </c>
      <c r="H14" s="233"/>
      <c r="I14" s="233">
        <f t="shared" si="1"/>
        <v>3009809750</v>
      </c>
      <c r="J14" s="233"/>
      <c r="K14" s="233">
        <v>3075894</v>
      </c>
      <c r="L14" s="233"/>
      <c r="M14" s="233">
        <v>132969729122</v>
      </c>
      <c r="N14" s="233"/>
      <c r="O14" s="233">
        <v>110781466166</v>
      </c>
      <c r="P14" s="233"/>
      <c r="Q14" s="233">
        <f t="shared" si="0"/>
        <v>22188262956</v>
      </c>
      <c r="R14" s="226"/>
      <c r="S14" s="226"/>
      <c r="T14" s="342"/>
      <c r="U14" s="341"/>
      <c r="V14" s="340"/>
      <c r="W14" s="341"/>
      <c r="X14" s="343"/>
      <c r="Y14" s="342"/>
      <c r="Z14" s="341"/>
      <c r="AA14" s="341"/>
      <c r="AB14" s="344"/>
      <c r="AC14" s="342"/>
      <c r="AD14" s="344"/>
      <c r="AE14" s="344"/>
      <c r="AF14" s="340"/>
    </row>
    <row r="15" spans="1:32" s="339" customFormat="1" ht="34.5" customHeight="1">
      <c r="A15" s="365" t="s">
        <v>99</v>
      </c>
      <c r="B15" s="234"/>
      <c r="C15" s="233">
        <v>168495</v>
      </c>
      <c r="D15" s="233"/>
      <c r="E15" s="233">
        <v>4695629233</v>
      </c>
      <c r="F15" s="233"/>
      <c r="G15" s="233">
        <v>4910091456</v>
      </c>
      <c r="H15" s="233"/>
      <c r="I15" s="233">
        <f t="shared" si="1"/>
        <v>-214462223</v>
      </c>
      <c r="J15" s="233"/>
      <c r="K15" s="233">
        <v>1077696</v>
      </c>
      <c r="L15" s="233"/>
      <c r="M15" s="233">
        <v>31889277448</v>
      </c>
      <c r="N15" s="233"/>
      <c r="O15" s="233">
        <v>31398499168</v>
      </c>
      <c r="P15" s="233"/>
      <c r="Q15" s="233">
        <f t="shared" si="0"/>
        <v>490778280</v>
      </c>
      <c r="R15" s="226"/>
      <c r="S15" s="226"/>
      <c r="T15" s="342"/>
      <c r="U15" s="341"/>
      <c r="V15" s="340"/>
      <c r="W15" s="341"/>
      <c r="X15" s="343"/>
      <c r="Y15" s="342"/>
      <c r="Z15" s="341"/>
      <c r="AA15" s="341"/>
      <c r="AB15" s="344"/>
      <c r="AC15" s="342"/>
      <c r="AD15" s="344"/>
      <c r="AE15" s="344"/>
      <c r="AF15" s="340"/>
    </row>
    <row r="16" spans="1:32" s="339" customFormat="1" ht="34.5" customHeight="1">
      <c r="A16" s="365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28800000</v>
      </c>
      <c r="L16" s="233"/>
      <c r="M16" s="233">
        <v>119378497017</v>
      </c>
      <c r="N16" s="233"/>
      <c r="O16" s="233">
        <v>85885920000</v>
      </c>
      <c r="P16" s="233"/>
      <c r="Q16" s="233">
        <f t="shared" si="0"/>
        <v>33492577017</v>
      </c>
      <c r="R16" s="226"/>
      <c r="S16" s="226"/>
      <c r="T16" s="342"/>
      <c r="U16" s="341"/>
      <c r="V16" s="340"/>
      <c r="W16" s="341"/>
      <c r="X16" s="343"/>
      <c r="Y16" s="342"/>
      <c r="Z16" s="341"/>
      <c r="AA16" s="341"/>
      <c r="AB16" s="344"/>
      <c r="AC16" s="342"/>
      <c r="AD16" s="344"/>
      <c r="AE16" s="344"/>
      <c r="AF16" s="340"/>
    </row>
    <row r="17" spans="1:32" s="339" customFormat="1" ht="34.5" customHeight="1">
      <c r="A17" s="365" t="s">
        <v>83</v>
      </c>
      <c r="B17" s="234"/>
      <c r="C17" s="233">
        <v>5229902</v>
      </c>
      <c r="D17" s="233"/>
      <c r="E17" s="233">
        <v>22789220001</v>
      </c>
      <c r="F17" s="233"/>
      <c r="G17" s="233">
        <v>13488585295</v>
      </c>
      <c r="H17" s="233"/>
      <c r="I17" s="233">
        <f t="shared" si="1"/>
        <v>9300634706</v>
      </c>
      <c r="J17" s="233"/>
      <c r="K17" s="233">
        <v>43236382</v>
      </c>
      <c r="L17" s="233"/>
      <c r="M17" s="233">
        <v>176038627383</v>
      </c>
      <c r="N17" s="233"/>
      <c r="O17" s="233">
        <v>111173832925</v>
      </c>
      <c r="P17" s="233"/>
      <c r="Q17" s="233">
        <f t="shared" si="0"/>
        <v>64864794458</v>
      </c>
      <c r="R17" s="226"/>
      <c r="S17" s="226"/>
      <c r="T17" s="342"/>
      <c r="U17" s="341"/>
      <c r="V17" s="340"/>
      <c r="W17" s="341"/>
      <c r="X17" s="343"/>
      <c r="Y17" s="342"/>
      <c r="Z17" s="341"/>
      <c r="AA17" s="341"/>
      <c r="AB17" s="344"/>
      <c r="AC17" s="342"/>
      <c r="AD17" s="344"/>
      <c r="AE17" s="344"/>
      <c r="AF17" s="340"/>
    </row>
    <row r="18" spans="1:32" s="339" customFormat="1" ht="34.5" customHeight="1">
      <c r="A18" s="365" t="s">
        <v>81</v>
      </c>
      <c r="B18" s="234"/>
      <c r="C18" s="233">
        <v>3831794</v>
      </c>
      <c r="D18" s="233"/>
      <c r="E18" s="233">
        <v>25553383157</v>
      </c>
      <c r="F18" s="233"/>
      <c r="G18" s="233">
        <v>31248812485</v>
      </c>
      <c r="H18" s="233"/>
      <c r="I18" s="233">
        <f t="shared" si="1"/>
        <v>-5695429328</v>
      </c>
      <c r="J18" s="233"/>
      <c r="K18" s="233">
        <v>16631794</v>
      </c>
      <c r="L18" s="233"/>
      <c r="M18" s="233">
        <v>146825285721</v>
      </c>
      <c r="N18" s="233"/>
      <c r="O18" s="233">
        <v>150435931272</v>
      </c>
      <c r="P18" s="233"/>
      <c r="Q18" s="233">
        <f t="shared" si="0"/>
        <v>-3610645551</v>
      </c>
      <c r="R18" s="226"/>
      <c r="S18" s="226"/>
      <c r="T18" s="342"/>
      <c r="U18" s="341"/>
      <c r="V18" s="340"/>
      <c r="W18" s="341"/>
      <c r="X18" s="343"/>
      <c r="Y18" s="342"/>
      <c r="Z18" s="341"/>
      <c r="AA18" s="341"/>
      <c r="AB18" s="344"/>
      <c r="AC18" s="342"/>
      <c r="AD18" s="344"/>
      <c r="AE18" s="344"/>
      <c r="AF18" s="340"/>
    </row>
    <row r="19" spans="1:32" s="339" customFormat="1" ht="34.5" customHeight="1">
      <c r="A19" s="365" t="s">
        <v>97</v>
      </c>
      <c r="B19" s="234"/>
      <c r="C19" s="233"/>
      <c r="D19" s="233"/>
      <c r="E19" s="233"/>
      <c r="F19" s="233"/>
      <c r="G19" s="233"/>
      <c r="H19" s="233"/>
      <c r="I19" s="233">
        <f t="shared" si="1"/>
        <v>0</v>
      </c>
      <c r="J19" s="233"/>
      <c r="K19" s="233">
        <v>11025036</v>
      </c>
      <c r="L19" s="233"/>
      <c r="M19" s="233">
        <v>212356499883</v>
      </c>
      <c r="N19" s="233"/>
      <c r="O19" s="233">
        <v>199323357118</v>
      </c>
      <c r="P19" s="233"/>
      <c r="Q19" s="233">
        <f t="shared" si="0"/>
        <v>13033142765</v>
      </c>
      <c r="R19" s="226"/>
      <c r="S19" s="226"/>
      <c r="T19" s="342"/>
      <c r="U19" s="341"/>
      <c r="V19" s="340"/>
      <c r="W19" s="341"/>
      <c r="X19" s="343"/>
      <c r="Y19" s="342"/>
      <c r="Z19" s="341"/>
      <c r="AA19" s="341"/>
      <c r="AB19" s="344"/>
      <c r="AC19" s="342"/>
      <c r="AD19" s="344"/>
      <c r="AE19" s="344"/>
      <c r="AF19" s="340"/>
    </row>
    <row r="20" spans="1:32" s="339" customFormat="1" ht="34.5" customHeight="1">
      <c r="A20" s="365" t="s">
        <v>60</v>
      </c>
      <c r="B20" s="234"/>
      <c r="C20" s="233">
        <v>5000000</v>
      </c>
      <c r="D20" s="233"/>
      <c r="E20" s="233">
        <v>53284899190</v>
      </c>
      <c r="F20" s="233"/>
      <c r="G20" s="233">
        <v>49704311632</v>
      </c>
      <c r="H20" s="233"/>
      <c r="I20" s="233">
        <f t="shared" si="1"/>
        <v>3580587558</v>
      </c>
      <c r="J20" s="233"/>
      <c r="K20" s="233">
        <v>16000000</v>
      </c>
      <c r="L20" s="233"/>
      <c r="M20" s="233">
        <v>171187182094</v>
      </c>
      <c r="N20" s="233"/>
      <c r="O20" s="233">
        <v>159815230098</v>
      </c>
      <c r="P20" s="233"/>
      <c r="Q20" s="233">
        <f t="shared" si="0"/>
        <v>11371951996</v>
      </c>
      <c r="R20" s="226"/>
      <c r="S20" s="226"/>
      <c r="T20" s="342"/>
      <c r="U20" s="341"/>
      <c r="V20" s="340"/>
      <c r="W20" s="341"/>
      <c r="X20" s="343"/>
      <c r="Y20" s="342"/>
      <c r="Z20" s="341"/>
      <c r="AA20" s="341"/>
      <c r="AB20" s="344"/>
      <c r="AC20" s="342"/>
      <c r="AD20" s="344"/>
      <c r="AE20" s="344"/>
      <c r="AF20" s="340"/>
    </row>
    <row r="21" spans="1:32" s="339" customFormat="1" ht="34.5" customHeight="1">
      <c r="A21" s="365" t="s">
        <v>74</v>
      </c>
      <c r="B21" s="234"/>
      <c r="C21" s="233">
        <v>2000000</v>
      </c>
      <c r="D21" s="233"/>
      <c r="E21" s="233">
        <v>33103004713</v>
      </c>
      <c r="F21" s="233"/>
      <c r="G21" s="233">
        <v>35534412011</v>
      </c>
      <c r="H21" s="233"/>
      <c r="I21" s="233">
        <f t="shared" si="1"/>
        <v>-2431407298</v>
      </c>
      <c r="J21" s="233"/>
      <c r="K21" s="233">
        <v>16000000</v>
      </c>
      <c r="L21" s="233"/>
      <c r="M21" s="233">
        <v>204387760853</v>
      </c>
      <c r="N21" s="233"/>
      <c r="O21" s="233">
        <v>168021396011</v>
      </c>
      <c r="P21" s="233"/>
      <c r="Q21" s="233">
        <f t="shared" si="0"/>
        <v>36366364842</v>
      </c>
      <c r="R21" s="226"/>
      <c r="S21" s="226"/>
      <c r="T21" s="342"/>
      <c r="U21" s="341"/>
      <c r="V21" s="340"/>
      <c r="W21" s="341"/>
      <c r="X21" s="343"/>
      <c r="Y21" s="342"/>
      <c r="Z21" s="341"/>
      <c r="AA21" s="341"/>
      <c r="AB21" s="344"/>
      <c r="AC21" s="342"/>
      <c r="AD21" s="344"/>
      <c r="AE21" s="344"/>
      <c r="AF21" s="340"/>
    </row>
    <row r="22" spans="1:32" s="339" customFormat="1" ht="34.5" customHeight="1">
      <c r="A22" s="365" t="s">
        <v>110</v>
      </c>
      <c r="B22" s="234"/>
      <c r="C22" s="233"/>
      <c r="D22" s="233"/>
      <c r="E22" s="233"/>
      <c r="F22" s="233"/>
      <c r="G22" s="233"/>
      <c r="H22" s="233"/>
      <c r="I22" s="233">
        <f t="shared" si="1"/>
        <v>0</v>
      </c>
      <c r="J22" s="233"/>
      <c r="K22" s="233">
        <v>2700000</v>
      </c>
      <c r="L22" s="233"/>
      <c r="M22" s="233">
        <v>105622262106</v>
      </c>
      <c r="N22" s="233"/>
      <c r="O22" s="233">
        <v>93561974100</v>
      </c>
      <c r="P22" s="233"/>
      <c r="Q22" s="233">
        <f t="shared" si="0"/>
        <v>12060288006</v>
      </c>
      <c r="R22" s="226"/>
      <c r="S22" s="226"/>
      <c r="T22" s="342"/>
      <c r="U22" s="341"/>
      <c r="V22" s="340"/>
      <c r="W22" s="341"/>
      <c r="X22" s="343"/>
      <c r="Y22" s="342"/>
      <c r="Z22" s="341"/>
      <c r="AA22" s="341"/>
      <c r="AB22" s="344"/>
      <c r="AC22" s="342"/>
      <c r="AD22" s="344"/>
      <c r="AE22" s="344"/>
      <c r="AF22" s="340"/>
    </row>
    <row r="23" spans="1:32" s="339" customFormat="1" ht="34.5" customHeight="1">
      <c r="A23" s="365" t="s">
        <v>128</v>
      </c>
      <c r="B23" s="234"/>
      <c r="C23" s="233"/>
      <c r="D23" s="233"/>
      <c r="E23" s="233"/>
      <c r="F23" s="233"/>
      <c r="G23" s="233"/>
      <c r="H23" s="233"/>
      <c r="I23" s="233">
        <f>E23-G23</f>
        <v>0</v>
      </c>
      <c r="J23" s="233"/>
      <c r="K23" s="233">
        <v>15800000</v>
      </c>
      <c r="L23" s="233"/>
      <c r="M23" s="233">
        <v>171203513329</v>
      </c>
      <c r="N23" s="233"/>
      <c r="O23" s="233">
        <v>169277680383</v>
      </c>
      <c r="P23" s="233"/>
      <c r="Q23" s="233">
        <f t="shared" si="0"/>
        <v>1925832946</v>
      </c>
      <c r="R23" s="226"/>
      <c r="S23" s="226"/>
      <c r="T23" s="342"/>
      <c r="U23" s="341"/>
      <c r="V23" s="340"/>
      <c r="W23" s="341"/>
      <c r="X23" s="343"/>
      <c r="Y23" s="342"/>
      <c r="Z23" s="341"/>
      <c r="AA23" s="341"/>
      <c r="AB23" s="344"/>
      <c r="AC23" s="342"/>
      <c r="AD23" s="344"/>
      <c r="AE23" s="344"/>
      <c r="AF23" s="340"/>
    </row>
    <row r="24" spans="1:32" s="339" customFormat="1" ht="38.25" customHeight="1">
      <c r="A24" s="365" t="s">
        <v>109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2400000</v>
      </c>
      <c r="L24" s="233"/>
      <c r="M24" s="233">
        <v>5099078973</v>
      </c>
      <c r="N24" s="233"/>
      <c r="O24" s="233">
        <v>5386955760</v>
      </c>
      <c r="P24" s="233"/>
      <c r="Q24" s="233">
        <f t="shared" si="0"/>
        <v>-287876787</v>
      </c>
      <c r="R24" s="226"/>
      <c r="S24" s="226"/>
      <c r="T24" s="342"/>
      <c r="U24" s="341"/>
      <c r="V24" s="340"/>
      <c r="W24" s="341"/>
      <c r="X24" s="343"/>
      <c r="Y24" s="342"/>
      <c r="Z24" s="341"/>
      <c r="AA24" s="341"/>
      <c r="AB24" s="344"/>
      <c r="AC24" s="342"/>
      <c r="AD24" s="344"/>
      <c r="AE24" s="344"/>
      <c r="AF24" s="340"/>
    </row>
    <row r="25" spans="1:32" s="226" customFormat="1" ht="38.25" customHeight="1">
      <c r="A25" s="365" t="s">
        <v>96</v>
      </c>
      <c r="B25" s="233"/>
      <c r="C25" s="233">
        <v>7422684</v>
      </c>
      <c r="D25" s="233"/>
      <c r="E25" s="233">
        <v>14763327149</v>
      </c>
      <c r="F25" s="233"/>
      <c r="G25" s="233">
        <v>11786713551</v>
      </c>
      <c r="H25" s="233"/>
      <c r="I25" s="233">
        <f t="shared" si="1"/>
        <v>2976613598</v>
      </c>
      <c r="J25" s="485">
        <f ca="1">SUM(J9:J25)</f>
        <v>0</v>
      </c>
      <c r="K25" s="233">
        <v>11422684</v>
      </c>
      <c r="L25" s="485"/>
      <c r="M25" s="233">
        <v>21045723210</v>
      </c>
      <c r="N25" s="233"/>
      <c r="O25" s="233">
        <v>18066531590</v>
      </c>
      <c r="P25" s="233">
        <f ca="1">SUM(P9:P25)</f>
        <v>0</v>
      </c>
      <c r="Q25" s="233">
        <f t="shared" si="0"/>
        <v>2979191620</v>
      </c>
      <c r="T25" s="342"/>
      <c r="U25" s="341"/>
      <c r="V25" s="340"/>
      <c r="W25" s="341"/>
      <c r="X25" s="343"/>
      <c r="Y25" s="342"/>
      <c r="Z25" s="341"/>
      <c r="AA25" s="341"/>
      <c r="AB25" s="344"/>
      <c r="AC25" s="342"/>
      <c r="AD25" s="344"/>
      <c r="AE25" s="344"/>
    </row>
    <row r="26" spans="1:32" s="226" customFormat="1" ht="38.25" customHeight="1">
      <c r="A26" s="365" t="s">
        <v>132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>
        <v>1300000</v>
      </c>
      <c r="L26" s="233"/>
      <c r="M26" s="233">
        <v>38737737535</v>
      </c>
      <c r="N26" s="233"/>
      <c r="O26" s="233">
        <v>34714319132</v>
      </c>
      <c r="P26" s="233"/>
      <c r="Q26" s="233">
        <f t="shared" si="0"/>
        <v>4023418403</v>
      </c>
      <c r="T26" s="342"/>
      <c r="U26" s="341"/>
      <c r="V26" s="340"/>
      <c r="W26" s="341"/>
      <c r="X26" s="343"/>
      <c r="Y26" s="342"/>
      <c r="Z26" s="341"/>
      <c r="AA26" s="341"/>
      <c r="AB26" s="344"/>
      <c r="AC26" s="342"/>
      <c r="AD26" s="344"/>
      <c r="AE26" s="344"/>
    </row>
    <row r="27" spans="1:32" s="226" customFormat="1" ht="38.25" customHeight="1">
      <c r="A27" s="365" t="s">
        <v>71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>
        <v>48177175</v>
      </c>
      <c r="L27" s="233"/>
      <c r="M27" s="233">
        <v>316113670013</v>
      </c>
      <c r="N27" s="233"/>
      <c r="O27" s="233">
        <v>273419372295</v>
      </c>
      <c r="P27" s="233"/>
      <c r="Q27" s="233">
        <f t="shared" si="0"/>
        <v>42694297718</v>
      </c>
      <c r="T27" s="342"/>
      <c r="U27" s="341"/>
      <c r="V27" s="340"/>
      <c r="W27" s="341"/>
      <c r="X27" s="343"/>
      <c r="Y27" s="342"/>
      <c r="Z27" s="341"/>
      <c r="AA27" s="341"/>
      <c r="AB27" s="344"/>
      <c r="AC27" s="342"/>
      <c r="AD27" s="344"/>
      <c r="AE27" s="344"/>
    </row>
    <row r="28" spans="1:32" s="226" customFormat="1" ht="38.25" customHeight="1">
      <c r="A28" s="365" t="s">
        <v>103</v>
      </c>
      <c r="B28" s="233"/>
      <c r="C28" s="233"/>
      <c r="D28" s="233"/>
      <c r="E28" s="233"/>
      <c r="F28" s="233"/>
      <c r="G28" s="233"/>
      <c r="H28" s="233"/>
      <c r="I28" s="233">
        <f t="shared" si="1"/>
        <v>0</v>
      </c>
      <c r="J28" s="233"/>
      <c r="K28" s="233">
        <v>9221374</v>
      </c>
      <c r="L28" s="233"/>
      <c r="M28" s="233">
        <v>35468330202</v>
      </c>
      <c r="N28" s="233"/>
      <c r="O28" s="233">
        <v>35401049356</v>
      </c>
      <c r="P28" s="233"/>
      <c r="Q28" s="233">
        <f t="shared" si="0"/>
        <v>67280846</v>
      </c>
      <c r="T28" s="342"/>
      <c r="U28" s="341"/>
      <c r="V28" s="340"/>
      <c r="W28" s="341"/>
      <c r="X28" s="343"/>
      <c r="Y28" s="342"/>
      <c r="Z28" s="341"/>
      <c r="AA28" s="341"/>
      <c r="AB28" s="344"/>
      <c r="AC28" s="342"/>
      <c r="AD28" s="344"/>
      <c r="AE28" s="344"/>
    </row>
    <row r="29" spans="1:32" s="226" customFormat="1" ht="38.25" customHeight="1">
      <c r="A29" s="365" t="s">
        <v>61</v>
      </c>
      <c r="B29" s="233"/>
      <c r="C29" s="233">
        <v>9063589</v>
      </c>
      <c r="D29" s="233"/>
      <c r="E29" s="233">
        <v>58254106598</v>
      </c>
      <c r="F29" s="233"/>
      <c r="G29" s="233">
        <v>42981726590</v>
      </c>
      <c r="H29" s="233"/>
      <c r="I29" s="233">
        <f t="shared" si="1"/>
        <v>15272380008</v>
      </c>
      <c r="J29" s="233"/>
      <c r="K29" s="233">
        <v>17263589</v>
      </c>
      <c r="L29" s="233"/>
      <c r="M29" s="233">
        <v>105396468229</v>
      </c>
      <c r="N29" s="233"/>
      <c r="O29" s="233">
        <v>85272168433</v>
      </c>
      <c r="P29" s="233"/>
      <c r="Q29" s="233">
        <f t="shared" si="0"/>
        <v>20124299796</v>
      </c>
      <c r="T29" s="342"/>
      <c r="U29" s="341"/>
      <c r="V29" s="340"/>
      <c r="W29" s="341"/>
      <c r="X29" s="343"/>
      <c r="Y29" s="342"/>
      <c r="Z29" s="341"/>
      <c r="AA29" s="341"/>
      <c r="AB29" s="344"/>
      <c r="AC29" s="342"/>
      <c r="AD29" s="344"/>
      <c r="AE29" s="344"/>
    </row>
    <row r="30" spans="1:32" s="339" customFormat="1" ht="38.25" customHeight="1">
      <c r="A30" s="365" t="s">
        <v>70</v>
      </c>
      <c r="B30" s="234"/>
      <c r="C30" s="233">
        <v>7000001</v>
      </c>
      <c r="D30" s="234"/>
      <c r="E30" s="233">
        <v>16624882861</v>
      </c>
      <c r="F30" s="234"/>
      <c r="G30" s="233">
        <v>10908880857</v>
      </c>
      <c r="H30" s="234"/>
      <c r="I30" s="233">
        <f t="shared" si="1"/>
        <v>5716002004</v>
      </c>
      <c r="J30" s="234"/>
      <c r="K30" s="233">
        <v>67400000</v>
      </c>
      <c r="L30" s="234"/>
      <c r="M30" s="233">
        <v>142238291345</v>
      </c>
      <c r="N30" s="234"/>
      <c r="O30" s="233">
        <v>104566045133</v>
      </c>
      <c r="P30" s="234"/>
      <c r="Q30" s="233">
        <f t="shared" si="0"/>
        <v>37672246212</v>
      </c>
      <c r="R30" s="226"/>
      <c r="S30" s="226"/>
      <c r="T30" s="342"/>
      <c r="U30" s="341"/>
      <c r="V30" s="340"/>
      <c r="W30" s="341"/>
      <c r="X30" s="343"/>
      <c r="Y30" s="342"/>
      <c r="Z30" s="341"/>
      <c r="AA30" s="341"/>
      <c r="AB30" s="344"/>
      <c r="AC30" s="342"/>
      <c r="AD30" s="344"/>
      <c r="AE30" s="344"/>
      <c r="AF30" s="340"/>
    </row>
    <row r="31" spans="1:32" s="339" customFormat="1" ht="38.25" customHeight="1">
      <c r="A31" s="365" t="s">
        <v>102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4000000</v>
      </c>
      <c r="L31" s="234"/>
      <c r="M31" s="233">
        <v>12345674406</v>
      </c>
      <c r="N31" s="234"/>
      <c r="O31" s="233">
        <v>11769552000</v>
      </c>
      <c r="P31" s="234"/>
      <c r="Q31" s="233">
        <f t="shared" si="0"/>
        <v>576122406</v>
      </c>
      <c r="R31" s="226"/>
      <c r="S31" s="226"/>
      <c r="T31" s="342"/>
      <c r="U31" s="341"/>
      <c r="V31" s="340"/>
      <c r="W31" s="341"/>
      <c r="X31" s="343"/>
      <c r="Y31" s="342"/>
      <c r="Z31" s="341"/>
      <c r="AA31" s="341"/>
      <c r="AB31" s="344"/>
      <c r="AC31" s="342"/>
      <c r="AD31" s="344"/>
      <c r="AE31" s="344"/>
      <c r="AF31" s="340"/>
    </row>
    <row r="32" spans="1:32" s="339" customFormat="1" ht="38.25" customHeight="1">
      <c r="A32" s="365" t="s">
        <v>84</v>
      </c>
      <c r="B32" s="234"/>
      <c r="C32" s="233">
        <v>7399650</v>
      </c>
      <c r="D32" s="234"/>
      <c r="E32" s="233">
        <v>29080723118</v>
      </c>
      <c r="F32" s="234"/>
      <c r="G32" s="233">
        <v>24476596613</v>
      </c>
      <c r="H32" s="234"/>
      <c r="I32" s="233">
        <f t="shared" si="1"/>
        <v>4604126505</v>
      </c>
      <c r="J32" s="234"/>
      <c r="K32" s="233">
        <v>25399650</v>
      </c>
      <c r="L32" s="234"/>
      <c r="M32" s="233">
        <v>93265940921</v>
      </c>
      <c r="N32" s="234"/>
      <c r="O32" s="233">
        <v>94507932199</v>
      </c>
      <c r="P32" s="234"/>
      <c r="Q32" s="233">
        <f t="shared" si="0"/>
        <v>-1241991278</v>
      </c>
      <c r="R32" s="226"/>
      <c r="S32" s="226"/>
      <c r="T32" s="342"/>
      <c r="U32" s="341"/>
      <c r="V32" s="340"/>
      <c r="W32" s="341"/>
      <c r="X32" s="343"/>
      <c r="Y32" s="342"/>
      <c r="Z32" s="341"/>
      <c r="AA32" s="341"/>
      <c r="AB32" s="344"/>
      <c r="AC32" s="342"/>
      <c r="AD32" s="344"/>
      <c r="AE32" s="344"/>
      <c r="AF32" s="340"/>
    </row>
    <row r="33" spans="1:32" s="339" customFormat="1" ht="38.25" customHeight="1">
      <c r="A33" s="365" t="s">
        <v>116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300000</v>
      </c>
      <c r="L33" s="234"/>
      <c r="M33" s="233">
        <v>3432454695</v>
      </c>
      <c r="N33" s="234"/>
      <c r="O33" s="233">
        <v>3369123609</v>
      </c>
      <c r="P33" s="234"/>
      <c r="Q33" s="233">
        <f t="shared" si="0"/>
        <v>63331086</v>
      </c>
      <c r="R33" s="226"/>
      <c r="S33" s="226"/>
      <c r="T33" s="342"/>
      <c r="U33" s="341"/>
      <c r="V33" s="340"/>
      <c r="W33" s="341"/>
      <c r="X33" s="343"/>
      <c r="Y33" s="342"/>
      <c r="Z33" s="341"/>
      <c r="AA33" s="341"/>
      <c r="AB33" s="344"/>
      <c r="AC33" s="342"/>
      <c r="AD33" s="344"/>
      <c r="AE33" s="344"/>
      <c r="AF33" s="340"/>
    </row>
    <row r="34" spans="1:32" s="339" customFormat="1" ht="38.25" customHeight="1">
      <c r="A34" s="365" t="s">
        <v>95</v>
      </c>
      <c r="B34" s="234"/>
      <c r="C34" s="233">
        <v>2000000</v>
      </c>
      <c r="D34" s="234"/>
      <c r="E34" s="233">
        <v>29868000114</v>
      </c>
      <c r="F34" s="234"/>
      <c r="G34" s="233">
        <v>14254230556</v>
      </c>
      <c r="H34" s="234"/>
      <c r="I34" s="233">
        <f t="shared" si="1"/>
        <v>15613769558</v>
      </c>
      <c r="J34" s="234"/>
      <c r="K34" s="233">
        <v>9806562</v>
      </c>
      <c r="L34" s="234"/>
      <c r="M34" s="233">
        <v>98507429913</v>
      </c>
      <c r="N34" s="234"/>
      <c r="O34" s="233">
        <v>69512739239</v>
      </c>
      <c r="P34" s="234"/>
      <c r="Q34" s="233">
        <f t="shared" si="0"/>
        <v>28994690674</v>
      </c>
      <c r="R34" s="226"/>
      <c r="S34" s="226"/>
      <c r="T34" s="342"/>
      <c r="U34" s="341"/>
      <c r="V34" s="340"/>
      <c r="W34" s="341"/>
      <c r="X34" s="343"/>
      <c r="Y34" s="342"/>
      <c r="Z34" s="341"/>
      <c r="AA34" s="341"/>
      <c r="AB34" s="344"/>
      <c r="AC34" s="342"/>
      <c r="AD34" s="344"/>
      <c r="AE34" s="344"/>
      <c r="AF34" s="340"/>
    </row>
    <row r="35" spans="1:32" s="339" customFormat="1" ht="38.25" customHeight="1">
      <c r="A35" s="366" t="s">
        <v>112</v>
      </c>
      <c r="B35" s="234"/>
      <c r="C35" s="233">
        <v>0</v>
      </c>
      <c r="D35" s="234"/>
      <c r="E35" s="233">
        <v>0</v>
      </c>
      <c r="F35" s="234">
        <v>0</v>
      </c>
      <c r="G35" s="233">
        <v>0</v>
      </c>
      <c r="H35" s="234"/>
      <c r="I35" s="233">
        <f t="shared" si="1"/>
        <v>0</v>
      </c>
      <c r="J35" s="234"/>
      <c r="K35" s="233">
        <v>2000000</v>
      </c>
      <c r="L35" s="234"/>
      <c r="M35" s="233">
        <v>12164696617</v>
      </c>
      <c r="N35" s="234"/>
      <c r="O35" s="233">
        <v>10954431000</v>
      </c>
      <c r="P35" s="234"/>
      <c r="Q35" s="233">
        <f t="shared" si="0"/>
        <v>1210265617</v>
      </c>
      <c r="R35" s="226"/>
      <c r="S35" s="226"/>
      <c r="T35" s="342"/>
      <c r="U35" s="341"/>
      <c r="V35" s="340"/>
      <c r="W35" s="341"/>
      <c r="X35" s="343"/>
      <c r="Y35" s="342"/>
      <c r="Z35" s="341"/>
      <c r="AA35" s="341"/>
      <c r="AB35" s="344"/>
      <c r="AC35" s="342"/>
      <c r="AD35" s="344"/>
      <c r="AE35" s="344"/>
      <c r="AF35" s="340"/>
    </row>
    <row r="36" spans="1:32" s="339" customFormat="1" ht="38.25" customHeight="1">
      <c r="A36" s="366" t="s">
        <v>104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14000000</v>
      </c>
      <c r="L36" s="234"/>
      <c r="M36" s="233">
        <v>28759513157</v>
      </c>
      <c r="N36" s="234"/>
      <c r="O36" s="233">
        <v>19636463700</v>
      </c>
      <c r="P36" s="234"/>
      <c r="Q36" s="233">
        <f t="shared" si="0"/>
        <v>9123049457</v>
      </c>
      <c r="R36" s="226"/>
      <c r="S36" s="226"/>
      <c r="T36" s="342"/>
      <c r="U36" s="341">
        <f t="shared" ref="U36:U41" si="2">S36-T36</f>
        <v>0</v>
      </c>
      <c r="V36" s="340"/>
      <c r="W36" s="341">
        <f t="shared" ref="W36:W41" si="3">V36-U36</f>
        <v>0</v>
      </c>
      <c r="X36" s="343"/>
      <c r="Y36" s="342"/>
      <c r="Z36" s="341"/>
      <c r="AA36" s="341"/>
      <c r="AB36" s="344"/>
      <c r="AC36" s="342"/>
      <c r="AD36" s="344"/>
      <c r="AE36" s="344"/>
      <c r="AF36" s="340"/>
    </row>
    <row r="37" spans="1:32" s="339" customFormat="1" ht="38.25" customHeight="1">
      <c r="A37" s="366" t="s">
        <v>107</v>
      </c>
      <c r="B37" s="234"/>
      <c r="C37" s="233"/>
      <c r="D37" s="234"/>
      <c r="E37" s="233"/>
      <c r="F37" s="234"/>
      <c r="G37" s="233"/>
      <c r="H37" s="234"/>
      <c r="I37" s="233"/>
      <c r="J37" s="234"/>
      <c r="K37" s="233">
        <v>21919491</v>
      </c>
      <c r="L37" s="234"/>
      <c r="M37" s="233">
        <v>36696089524</v>
      </c>
      <c r="N37" s="234"/>
      <c r="O37" s="233">
        <v>53175169443</v>
      </c>
      <c r="P37" s="234"/>
      <c r="Q37" s="233">
        <f t="shared" si="0"/>
        <v>-16479079919</v>
      </c>
      <c r="R37" s="226"/>
      <c r="S37" s="226"/>
      <c r="T37" s="342"/>
      <c r="U37" s="341">
        <f t="shared" si="2"/>
        <v>0</v>
      </c>
      <c r="V37" s="340"/>
      <c r="W37" s="341">
        <f t="shared" si="3"/>
        <v>0</v>
      </c>
      <c r="X37" s="343"/>
      <c r="Y37" s="342"/>
      <c r="Z37" s="341"/>
      <c r="AA37" s="341"/>
      <c r="AB37" s="344"/>
      <c r="AC37" s="342"/>
      <c r="AD37" s="344"/>
      <c r="AE37" s="344"/>
      <c r="AF37" s="340"/>
    </row>
    <row r="38" spans="1:32" s="339" customFormat="1" ht="38.25" customHeight="1">
      <c r="A38" s="366" t="s">
        <v>108</v>
      </c>
      <c r="B38" s="234"/>
      <c r="C38" s="233"/>
      <c r="D38" s="234"/>
      <c r="E38" s="233"/>
      <c r="F38" s="234"/>
      <c r="G38" s="233"/>
      <c r="H38" s="234"/>
      <c r="I38" s="233">
        <f>E38-G38</f>
        <v>0</v>
      </c>
      <c r="J38" s="234"/>
      <c r="K38" s="233">
        <v>155600000</v>
      </c>
      <c r="L38" s="234"/>
      <c r="M38" s="233">
        <v>308762635712</v>
      </c>
      <c r="N38" s="234"/>
      <c r="O38" s="233">
        <v>309912313006</v>
      </c>
      <c r="P38" s="234"/>
      <c r="Q38" s="233">
        <f t="shared" si="0"/>
        <v>-1149677294</v>
      </c>
      <c r="R38" s="226"/>
      <c r="S38" s="226"/>
      <c r="T38" s="342"/>
      <c r="U38" s="341">
        <f t="shared" si="2"/>
        <v>0</v>
      </c>
      <c r="V38" s="340"/>
      <c r="W38" s="341">
        <f t="shared" si="3"/>
        <v>0</v>
      </c>
      <c r="X38" s="343"/>
      <c r="Y38" s="342"/>
      <c r="Z38" s="341"/>
      <c r="AA38" s="341"/>
      <c r="AB38" s="344"/>
      <c r="AC38" s="342"/>
      <c r="AD38" s="344"/>
      <c r="AE38" s="344"/>
      <c r="AF38" s="340"/>
    </row>
    <row r="39" spans="1:32" s="339" customFormat="1" ht="38.25" customHeight="1">
      <c r="A39" s="366" t="s">
        <v>114</v>
      </c>
      <c r="B39" s="234"/>
      <c r="C39" s="233">
        <v>6000000</v>
      </c>
      <c r="D39" s="234"/>
      <c r="E39" s="233">
        <v>53037556082</v>
      </c>
      <c r="F39" s="234"/>
      <c r="G39" s="233">
        <v>37635429873</v>
      </c>
      <c r="H39" s="234"/>
      <c r="I39" s="233">
        <f>E39-G39</f>
        <v>15402126209</v>
      </c>
      <c r="J39" s="234"/>
      <c r="K39" s="233">
        <v>8822681</v>
      </c>
      <c r="L39" s="234"/>
      <c r="M39" s="233">
        <v>68336394428</v>
      </c>
      <c r="N39" s="234"/>
      <c r="O39" s="233">
        <v>55583876468</v>
      </c>
      <c r="P39" s="234"/>
      <c r="Q39" s="233">
        <f t="shared" si="0"/>
        <v>12752517960</v>
      </c>
      <c r="R39" s="226"/>
      <c r="S39" s="226"/>
      <c r="T39" s="342"/>
      <c r="U39" s="341">
        <f t="shared" si="2"/>
        <v>0</v>
      </c>
      <c r="V39" s="340"/>
      <c r="W39" s="341">
        <f t="shared" si="3"/>
        <v>0</v>
      </c>
      <c r="X39" s="343"/>
      <c r="Y39" s="342"/>
      <c r="Z39" s="341"/>
      <c r="AA39" s="341"/>
      <c r="AB39" s="344"/>
      <c r="AC39" s="342"/>
      <c r="AD39" s="344"/>
      <c r="AE39" s="344"/>
      <c r="AF39" s="340"/>
    </row>
    <row r="40" spans="1:32" s="339" customFormat="1" ht="38.25" customHeight="1">
      <c r="A40" s="366" t="s">
        <v>131</v>
      </c>
      <c r="B40" s="234"/>
      <c r="C40" s="233">
        <v>0</v>
      </c>
      <c r="D40" s="234"/>
      <c r="E40" s="233">
        <v>0</v>
      </c>
      <c r="F40" s="234"/>
      <c r="G40" s="233">
        <v>0</v>
      </c>
      <c r="H40" s="234"/>
      <c r="I40" s="233">
        <f>E40-G40</f>
        <v>0</v>
      </c>
      <c r="J40" s="234"/>
      <c r="K40" s="233">
        <v>1300000</v>
      </c>
      <c r="L40" s="234"/>
      <c r="M40" s="233">
        <v>47621279438</v>
      </c>
      <c r="N40" s="234"/>
      <c r="O40" s="233">
        <v>42286056974</v>
      </c>
      <c r="P40" s="234"/>
      <c r="Q40" s="233">
        <f t="shared" si="0"/>
        <v>5335222464</v>
      </c>
      <c r="R40" s="226"/>
      <c r="S40" s="226"/>
      <c r="T40" s="342"/>
      <c r="U40" s="341">
        <f t="shared" si="2"/>
        <v>0</v>
      </c>
      <c r="V40" s="340"/>
      <c r="W40" s="341">
        <f t="shared" si="3"/>
        <v>0</v>
      </c>
      <c r="X40" s="343"/>
      <c r="Y40" s="342"/>
      <c r="Z40" s="341"/>
      <c r="AA40" s="341"/>
      <c r="AB40" s="344"/>
      <c r="AC40" s="342"/>
      <c r="AD40" s="344"/>
      <c r="AE40" s="344"/>
      <c r="AF40" s="340"/>
    </row>
    <row r="41" spans="1:32" s="339" customFormat="1" ht="38.25" customHeight="1">
      <c r="A41" s="366" t="s">
        <v>115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1000000</v>
      </c>
      <c r="L41" s="234"/>
      <c r="M41" s="233">
        <v>21498408576</v>
      </c>
      <c r="N41" s="234"/>
      <c r="O41" s="233">
        <v>26995100723</v>
      </c>
      <c r="P41" s="234"/>
      <c r="Q41" s="233">
        <f t="shared" si="0"/>
        <v>-5496692147</v>
      </c>
      <c r="R41" s="226"/>
      <c r="S41" s="226"/>
      <c r="T41" s="342"/>
      <c r="U41" s="341">
        <f t="shared" si="2"/>
        <v>0</v>
      </c>
      <c r="V41" s="340"/>
      <c r="W41" s="341">
        <f t="shared" si="3"/>
        <v>0</v>
      </c>
      <c r="X41" s="343"/>
      <c r="Y41" s="342"/>
      <c r="Z41" s="341"/>
      <c r="AA41" s="341"/>
      <c r="AB41" s="344"/>
      <c r="AC41" s="342"/>
      <c r="AD41" s="344"/>
      <c r="AE41" s="344"/>
      <c r="AF41" s="340"/>
    </row>
    <row r="42" spans="1:32" s="339" customFormat="1" ht="38.25" customHeight="1">
      <c r="A42" s="366" t="s">
        <v>170</v>
      </c>
      <c r="B42" s="234"/>
      <c r="C42" s="233"/>
      <c r="D42" s="234"/>
      <c r="E42" s="233"/>
      <c r="F42" s="234"/>
      <c r="G42" s="233"/>
      <c r="H42" s="234"/>
      <c r="I42" s="233">
        <f t="shared" si="1"/>
        <v>0</v>
      </c>
      <c r="J42" s="234"/>
      <c r="K42" s="233">
        <v>6000000</v>
      </c>
      <c r="L42" s="234"/>
      <c r="M42" s="233">
        <v>13914136631</v>
      </c>
      <c r="N42" s="234"/>
      <c r="O42" s="233">
        <v>10322602746</v>
      </c>
      <c r="P42" s="234"/>
      <c r="Q42" s="233">
        <f t="shared" si="0"/>
        <v>3591533885</v>
      </c>
      <c r="R42" s="226"/>
      <c r="S42" s="226"/>
      <c r="T42" s="342"/>
      <c r="U42" s="341"/>
      <c r="V42" s="340"/>
      <c r="W42" s="341"/>
      <c r="X42" s="343"/>
      <c r="Y42" s="342"/>
      <c r="Z42" s="341"/>
      <c r="AA42" s="341"/>
      <c r="AB42" s="344"/>
      <c r="AC42" s="342"/>
      <c r="AD42" s="344"/>
      <c r="AE42" s="344"/>
      <c r="AF42" s="340"/>
    </row>
    <row r="43" spans="1:32" s="339" customFormat="1" ht="38.25" customHeight="1">
      <c r="A43" s="366" t="s">
        <v>177</v>
      </c>
      <c r="B43" s="234"/>
      <c r="C43" s="233">
        <v>0</v>
      </c>
      <c r="D43" s="234"/>
      <c r="E43" s="233">
        <v>0</v>
      </c>
      <c r="F43" s="234"/>
      <c r="G43" s="233">
        <v>0</v>
      </c>
      <c r="H43" s="234"/>
      <c r="I43" s="233">
        <f t="shared" si="1"/>
        <v>0</v>
      </c>
      <c r="J43" s="234"/>
      <c r="K43" s="233">
        <v>200000</v>
      </c>
      <c r="L43" s="234"/>
      <c r="M43" s="233">
        <v>107736707546</v>
      </c>
      <c r="N43" s="234"/>
      <c r="O43" s="233">
        <v>96823251767</v>
      </c>
      <c r="P43" s="234"/>
      <c r="Q43" s="233">
        <f t="shared" si="0"/>
        <v>10913455779</v>
      </c>
      <c r="R43" s="226"/>
      <c r="S43" s="226"/>
      <c r="T43" s="342"/>
      <c r="U43" s="341"/>
      <c r="V43" s="340"/>
      <c r="W43" s="341"/>
      <c r="X43" s="343"/>
      <c r="Y43" s="342"/>
      <c r="Z43" s="341"/>
      <c r="AA43" s="341"/>
      <c r="AB43" s="344"/>
      <c r="AC43" s="342"/>
      <c r="AD43" s="344"/>
      <c r="AE43" s="344"/>
      <c r="AF43" s="340"/>
    </row>
    <row r="44" spans="1:32" s="339" customFormat="1" ht="38.25" customHeight="1">
      <c r="A44" s="366" t="s">
        <v>173</v>
      </c>
      <c r="B44" s="234"/>
      <c r="C44" s="233">
        <v>15000000</v>
      </c>
      <c r="D44" s="234"/>
      <c r="E44" s="233">
        <v>49965756519</v>
      </c>
      <c r="F44" s="234"/>
      <c r="G44" s="233">
        <v>55008061557</v>
      </c>
      <c r="H44" s="234"/>
      <c r="I44" s="233">
        <f t="shared" si="1"/>
        <v>-5042305038</v>
      </c>
      <c r="J44" s="234"/>
      <c r="K44" s="233">
        <v>31200000</v>
      </c>
      <c r="L44" s="234"/>
      <c r="M44" s="233">
        <v>117391432903</v>
      </c>
      <c r="N44" s="234"/>
      <c r="O44" s="233">
        <v>114222499106</v>
      </c>
      <c r="P44" s="234"/>
      <c r="Q44" s="233">
        <f t="shared" si="0"/>
        <v>3168933797</v>
      </c>
      <c r="R44" s="226"/>
      <c r="S44" s="226"/>
      <c r="T44" s="342"/>
      <c r="U44" s="341"/>
      <c r="V44" s="340"/>
      <c r="W44" s="341"/>
      <c r="X44" s="343"/>
      <c r="Y44" s="342"/>
      <c r="Z44" s="341"/>
      <c r="AA44" s="341"/>
      <c r="AB44" s="344"/>
      <c r="AC44" s="342"/>
      <c r="AD44" s="344"/>
      <c r="AE44" s="344"/>
      <c r="AF44" s="340"/>
    </row>
    <row r="45" spans="1:32" s="339" customFormat="1" ht="38.25" customHeight="1">
      <c r="A45" s="366" t="s">
        <v>125</v>
      </c>
      <c r="B45" s="234"/>
      <c r="C45" s="233">
        <v>72562</v>
      </c>
      <c r="D45" s="234"/>
      <c r="E45" s="233">
        <v>1028755135</v>
      </c>
      <c r="F45" s="234"/>
      <c r="G45" s="233">
        <v>1268584551</v>
      </c>
      <c r="H45" s="234"/>
      <c r="I45" s="233">
        <f>E45-G45</f>
        <v>-239829416</v>
      </c>
      <c r="J45" s="234"/>
      <c r="K45" s="233">
        <v>72562</v>
      </c>
      <c r="L45" s="234"/>
      <c r="M45" s="233">
        <v>1028755135</v>
      </c>
      <c r="N45" s="234"/>
      <c r="O45" s="233">
        <v>1268584551</v>
      </c>
      <c r="P45" s="234"/>
      <c r="Q45" s="233">
        <f t="shared" si="0"/>
        <v>-239829416</v>
      </c>
      <c r="R45" s="226"/>
      <c r="S45" s="226"/>
      <c r="T45" s="342"/>
      <c r="U45" s="341"/>
      <c r="V45" s="340"/>
      <c r="W45" s="341"/>
      <c r="X45" s="343"/>
      <c r="Y45" s="342"/>
      <c r="Z45" s="341"/>
      <c r="AA45" s="341"/>
      <c r="AB45" s="344"/>
      <c r="AC45" s="342"/>
      <c r="AD45" s="344"/>
      <c r="AE45" s="344"/>
      <c r="AF45" s="340"/>
    </row>
    <row r="46" spans="1:32" s="339" customFormat="1" ht="38.25" customHeight="1">
      <c r="A46" s="366" t="s">
        <v>174</v>
      </c>
      <c r="B46" s="234"/>
      <c r="C46" s="233">
        <v>8200001</v>
      </c>
      <c r="D46" s="234"/>
      <c r="E46" s="233">
        <v>37085251681</v>
      </c>
      <c r="F46" s="234"/>
      <c r="G46" s="233">
        <v>33047484005</v>
      </c>
      <c r="H46" s="234"/>
      <c r="I46" s="233">
        <f t="shared" si="1"/>
        <v>4037767676</v>
      </c>
      <c r="J46" s="234"/>
      <c r="K46" s="233">
        <v>8200001</v>
      </c>
      <c r="L46" s="234"/>
      <c r="M46" s="233">
        <v>37085251681</v>
      </c>
      <c r="N46" s="234"/>
      <c r="O46" s="233">
        <v>33047484005</v>
      </c>
      <c r="P46" s="234"/>
      <c r="Q46" s="233">
        <f t="shared" si="0"/>
        <v>4037767676</v>
      </c>
      <c r="R46" s="226"/>
      <c r="S46" s="226"/>
      <c r="T46" s="342"/>
      <c r="U46" s="341"/>
      <c r="V46" s="340"/>
      <c r="W46" s="341"/>
      <c r="X46" s="343"/>
      <c r="Y46" s="342"/>
      <c r="Z46" s="341"/>
      <c r="AA46" s="341"/>
      <c r="AB46" s="344"/>
      <c r="AC46" s="342"/>
      <c r="AD46" s="344"/>
      <c r="AE46" s="344"/>
      <c r="AF46" s="340"/>
    </row>
    <row r="47" spans="1:32" s="339" customFormat="1" ht="38.25" customHeight="1">
      <c r="A47" s="366" t="s">
        <v>176</v>
      </c>
      <c r="B47" s="234"/>
      <c r="C47" s="233">
        <v>146744</v>
      </c>
      <c r="D47" s="234"/>
      <c r="E47" s="233">
        <v>1416782104</v>
      </c>
      <c r="F47" s="234"/>
      <c r="G47" s="233">
        <v>1385893206</v>
      </c>
      <c r="H47" s="234"/>
      <c r="I47" s="233">
        <f>E47-G47</f>
        <v>30888898</v>
      </c>
      <c r="J47" s="234"/>
      <c r="K47" s="233">
        <v>146744</v>
      </c>
      <c r="L47" s="234"/>
      <c r="M47" s="233">
        <v>1416782104</v>
      </c>
      <c r="N47" s="234"/>
      <c r="O47" s="233">
        <v>1385893206</v>
      </c>
      <c r="P47" s="234"/>
      <c r="Q47" s="233">
        <f t="shared" si="0"/>
        <v>30888898</v>
      </c>
      <c r="R47" s="226"/>
      <c r="S47" s="226"/>
      <c r="T47" s="342"/>
      <c r="U47" s="341"/>
      <c r="V47" s="340"/>
      <c r="W47" s="341"/>
      <c r="X47" s="343"/>
      <c r="Y47" s="342"/>
      <c r="Z47" s="341"/>
      <c r="AA47" s="341"/>
      <c r="AB47" s="344"/>
      <c r="AC47" s="342"/>
      <c r="AD47" s="344"/>
      <c r="AE47" s="344"/>
      <c r="AF47" s="340"/>
    </row>
    <row r="48" spans="1:32" ht="38.25" customHeight="1" thickBot="1">
      <c r="A48" s="151" t="s">
        <v>48</v>
      </c>
      <c r="B48" s="82"/>
      <c r="C48" s="82"/>
      <c r="D48" s="215">
        <f>SUM(D9:D34)</f>
        <v>0</v>
      </c>
      <c r="E48" s="215">
        <f>SUM(E9:E47)</f>
        <v>503315139120</v>
      </c>
      <c r="F48" s="215">
        <f>SUM(F9:F41)</f>
        <v>0</v>
      </c>
      <c r="G48" s="215">
        <f>SUM(G9:G47)</f>
        <v>443766557274</v>
      </c>
      <c r="H48" s="215">
        <f>SUM(H9:H41)</f>
        <v>0</v>
      </c>
      <c r="I48" s="215">
        <f>SUM(I9:I47)</f>
        <v>59548581846</v>
      </c>
      <c r="J48" s="215">
        <f ca="1">SUM(J9:J33)</f>
        <v>240801347041</v>
      </c>
      <c r="K48" s="82"/>
      <c r="L48" s="215">
        <f>SUM(L9:L34)</f>
        <v>0</v>
      </c>
      <c r="M48" s="215">
        <f>SUM(M9:M47)</f>
        <v>3926162429559</v>
      </c>
      <c r="N48" s="215">
        <f t="shared" ref="N48:P48" si="4">SUM(N9:N41)</f>
        <v>0</v>
      </c>
      <c r="O48" s="215">
        <f>SUM(O9:O47)</f>
        <v>3619061411778</v>
      </c>
      <c r="P48" s="215">
        <f t="shared" ca="1" si="4"/>
        <v>121956191141</v>
      </c>
      <c r="Q48" s="215">
        <f>SUM(Q9:Q47)</f>
        <v>307101017781</v>
      </c>
    </row>
    <row r="49" spans="1:19" ht="38.25" customHeight="1" thickTop="1">
      <c r="I49" s="20"/>
      <c r="K49" s="45"/>
      <c r="Q49" s="20"/>
    </row>
    <row r="50" spans="1:19" ht="38.25" customHeight="1">
      <c r="C50" s="45"/>
      <c r="E50" s="20"/>
      <c r="I50" s="20"/>
      <c r="K50" s="45"/>
      <c r="M50" s="3"/>
      <c r="Q50" s="20"/>
    </row>
    <row r="51" spans="1:19" ht="38.25" customHeight="1">
      <c r="C51" s="45"/>
      <c r="I51" s="20"/>
      <c r="K51" s="45"/>
      <c r="M51" s="20"/>
      <c r="Q51" s="20"/>
    </row>
    <row r="52" spans="1:19" ht="38.25" customHeight="1">
      <c r="C52" s="45"/>
      <c r="I52" s="20"/>
      <c r="K52" s="45"/>
      <c r="O52" s="3"/>
      <c r="Q52" s="20"/>
    </row>
    <row r="53" spans="1:19">
      <c r="C53" s="45"/>
      <c r="G53" s="20"/>
      <c r="I53" s="20"/>
      <c r="K53" s="45"/>
      <c r="M53" s="3"/>
      <c r="Q53" s="20"/>
      <c r="S53" s="203"/>
    </row>
    <row r="54" spans="1:19">
      <c r="C54" s="45"/>
      <c r="G54" s="261"/>
      <c r="I54" s="20"/>
      <c r="K54" s="45"/>
      <c r="Q54" s="20"/>
      <c r="S54" s="20"/>
    </row>
    <row r="55" spans="1:19">
      <c r="C55" s="45"/>
      <c r="I55" s="20"/>
      <c r="K55" s="45"/>
      <c r="Q55" s="20"/>
      <c r="S55" s="20"/>
    </row>
    <row r="56" spans="1:19">
      <c r="C56" s="45"/>
      <c r="I56" s="20"/>
      <c r="K56" s="45"/>
      <c r="Q56" s="20"/>
      <c r="S56" s="20"/>
    </row>
    <row r="57" spans="1:19">
      <c r="A57" s="466"/>
      <c r="B57" s="466"/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O57" s="466"/>
      <c r="P57" s="466"/>
      <c r="Q57" s="466"/>
      <c r="R57" s="466"/>
      <c r="S57" s="20"/>
    </row>
    <row r="58" spans="1:19">
      <c r="A58" s="466"/>
      <c r="B58" s="466"/>
      <c r="C58" s="466"/>
      <c r="D58" s="466"/>
      <c r="E58" s="466"/>
      <c r="F58" s="466"/>
      <c r="G58" s="466"/>
      <c r="H58" s="466"/>
      <c r="I58" s="466"/>
      <c r="J58" s="466"/>
      <c r="K58" s="466"/>
      <c r="L58" s="466"/>
      <c r="M58" s="466"/>
      <c r="N58" s="466"/>
      <c r="O58" s="466"/>
      <c r="P58" s="466"/>
      <c r="Q58" s="466"/>
      <c r="R58" s="466"/>
    </row>
    <row r="59" spans="1:19">
      <c r="C59" s="125"/>
      <c r="D59" s="125"/>
      <c r="E59" s="125"/>
      <c r="G59" s="125"/>
      <c r="I59" s="125"/>
      <c r="K59" s="125"/>
      <c r="L59" s="125"/>
      <c r="M59" s="125"/>
      <c r="O59" s="203"/>
      <c r="Q59" s="203"/>
      <c r="R59" s="203"/>
    </row>
    <row r="60" spans="1:19">
      <c r="A60" s="125"/>
      <c r="B60" s="125"/>
      <c r="C60" s="82"/>
      <c r="D60" s="82"/>
      <c r="E60" s="20"/>
      <c r="G60" s="82"/>
      <c r="I60" s="20"/>
      <c r="K60" s="82"/>
      <c r="L60" s="82"/>
      <c r="M60" s="82"/>
      <c r="O60" s="20"/>
      <c r="Q60" s="3"/>
    </row>
    <row r="61" spans="1:19">
      <c r="A61" s="125"/>
      <c r="B61" s="125"/>
      <c r="C61" s="82"/>
      <c r="D61" s="82"/>
      <c r="E61" s="20"/>
      <c r="G61" s="82"/>
      <c r="I61" s="20"/>
      <c r="K61" s="82"/>
      <c r="L61" s="82"/>
      <c r="M61" s="82"/>
      <c r="O61" s="20"/>
      <c r="Q61" s="3"/>
    </row>
    <row r="62" spans="1:19">
      <c r="A62" s="125"/>
      <c r="B62" s="125"/>
      <c r="C62" s="82"/>
      <c r="D62" s="82"/>
      <c r="E62" s="20"/>
      <c r="G62" s="82"/>
      <c r="I62" s="20"/>
      <c r="K62" s="82"/>
      <c r="L62" s="82"/>
      <c r="M62" s="82"/>
      <c r="O62" s="20"/>
      <c r="Q62" s="20"/>
    </row>
    <row r="63" spans="1:19">
      <c r="A63" s="125"/>
      <c r="B63" s="125"/>
      <c r="C63" s="82"/>
      <c r="D63" s="82"/>
      <c r="E63" s="20"/>
      <c r="G63" s="82"/>
      <c r="I63" s="20"/>
      <c r="K63" s="82"/>
      <c r="L63" s="82"/>
      <c r="M63" s="82"/>
      <c r="O63" s="20"/>
    </row>
    <row r="64" spans="1:19">
      <c r="C64" s="1"/>
      <c r="K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</sheetData>
  <sortState xmlns:xlrd2="http://schemas.microsoft.com/office/spreadsheetml/2017/richdata2" ref="A9:Q29">
    <sortCondition descending="1" ref="Q9:Q34"/>
  </sortState>
  <mergeCells count="9">
    <mergeCell ref="R6:AF7"/>
    <mergeCell ref="A57:R58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7"/>
  <sheetViews>
    <sheetView rightToLeft="1" view="pageBreakPreview" topLeftCell="A10" zoomScale="39" zoomScaleNormal="50" zoomScaleSheetLayoutView="39" workbookViewId="0">
      <selection activeCell="C9" sqref="C9:Q23"/>
    </sheetView>
  </sheetViews>
  <sheetFormatPr defaultColWidth="9.140625" defaultRowHeight="42.7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1.28515625" style="89" bestFit="1" customWidth="1"/>
    <col min="14" max="14" width="1" style="89" customWidth="1"/>
    <col min="15" max="15" width="33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>
      <c r="C1" s="84"/>
      <c r="K1" s="84"/>
      <c r="Q1" s="85"/>
      <c r="R1" s="85"/>
      <c r="S1" s="85"/>
      <c r="U1" s="85"/>
      <c r="AA1" s="7"/>
    </row>
    <row r="2" spans="1:33" s="86" customFormat="1">
      <c r="A2" s="471" t="s">
        <v>50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191"/>
      <c r="S2" s="191"/>
      <c r="U2" s="142"/>
      <c r="AA2" s="7"/>
    </row>
    <row r="3" spans="1:33" s="86" customFormat="1">
      <c r="A3" s="471" t="s">
        <v>18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191"/>
      <c r="S3" s="191"/>
      <c r="U3" s="142"/>
      <c r="AA3" s="7"/>
    </row>
    <row r="4" spans="1:33" s="86" customFormat="1">
      <c r="A4" s="471" t="str">
        <f>'درآمد سود سهام '!A4:S4</f>
        <v>برای ماه منتهی به 1404/11/30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191"/>
      <c r="S4" s="191"/>
      <c r="U4" s="142"/>
      <c r="AA4" s="7"/>
    </row>
    <row r="5" spans="1:33" s="83" customFormat="1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>
      <c r="A6" s="468" t="s">
        <v>85</v>
      </c>
      <c r="B6" s="468"/>
      <c r="C6" s="468"/>
      <c r="D6" s="468"/>
      <c r="E6" s="468"/>
      <c r="F6" s="468"/>
      <c r="G6" s="468"/>
      <c r="H6" s="468"/>
      <c r="I6" s="468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0"/>
    </row>
    <row r="7" spans="1:33" s="50" customFormat="1" ht="43.5" customHeight="1" thickBot="1">
      <c r="A7" s="399" t="s">
        <v>1</v>
      </c>
      <c r="C7" s="472" t="s">
        <v>183</v>
      </c>
      <c r="D7" s="472" t="s">
        <v>20</v>
      </c>
      <c r="E7" s="472" t="s">
        <v>20</v>
      </c>
      <c r="F7" s="472" t="s">
        <v>20</v>
      </c>
      <c r="G7" s="472" t="s">
        <v>20</v>
      </c>
      <c r="H7" s="472" t="s">
        <v>20</v>
      </c>
      <c r="I7" s="472" t="s">
        <v>20</v>
      </c>
      <c r="J7" s="1"/>
      <c r="K7" s="472" t="s">
        <v>184</v>
      </c>
      <c r="L7" s="472" t="s">
        <v>21</v>
      </c>
      <c r="M7" s="472" t="s">
        <v>21</v>
      </c>
      <c r="N7" s="472" t="s">
        <v>21</v>
      </c>
      <c r="O7" s="472" t="s">
        <v>21</v>
      </c>
      <c r="P7" s="472" t="s">
        <v>21</v>
      </c>
      <c r="Q7" s="472" t="s">
        <v>21</v>
      </c>
      <c r="R7" s="205"/>
      <c r="S7" s="205"/>
      <c r="U7" s="168"/>
      <c r="V7" s="470"/>
      <c r="W7" s="470"/>
      <c r="X7" s="470"/>
      <c r="Y7" s="470"/>
      <c r="Z7" s="470"/>
      <c r="AA7" s="470"/>
      <c r="AB7" s="470"/>
      <c r="AC7" s="470"/>
      <c r="AD7" s="470"/>
      <c r="AE7" s="470"/>
      <c r="AF7" s="470"/>
      <c r="AG7" s="470"/>
    </row>
    <row r="8" spans="1:33" s="91" customFormat="1" ht="66" customHeight="1" thickBot="1">
      <c r="A8" s="399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>
      <c r="A9" s="133" t="s">
        <v>60</v>
      </c>
      <c r="B9" s="1"/>
      <c r="C9" s="381">
        <v>35000000</v>
      </c>
      <c r="D9" s="235"/>
      <c r="E9" s="381">
        <v>295894914000</v>
      </c>
      <c r="F9" s="384"/>
      <c r="G9" s="381">
        <v>308306704368</v>
      </c>
      <c r="H9" s="235"/>
      <c r="I9" s="233">
        <f t="shared" ref="I9:I23" si="0">E9-G9</f>
        <v>-12411790368</v>
      </c>
      <c r="J9" s="235"/>
      <c r="K9" s="233">
        <v>35000000</v>
      </c>
      <c r="L9" s="384"/>
      <c r="M9" s="233">
        <v>295894914000</v>
      </c>
      <c r="N9" s="384"/>
      <c r="O9" s="233">
        <v>347930181476</v>
      </c>
      <c r="P9" s="235"/>
      <c r="Q9" s="233">
        <f t="shared" ref="Q9:Q23" si="1">M9-O9</f>
        <v>-52035267476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>
      <c r="A10" s="133" t="s">
        <v>95</v>
      </c>
      <c r="B10" s="1"/>
      <c r="C10" s="381">
        <v>18000000</v>
      </c>
      <c r="D10" s="235"/>
      <c r="E10" s="381">
        <v>258089427000</v>
      </c>
      <c r="F10" s="384"/>
      <c r="G10" s="381">
        <v>270527259444</v>
      </c>
      <c r="H10" s="235"/>
      <c r="I10" s="233">
        <f t="shared" si="0"/>
        <v>-12437832444</v>
      </c>
      <c r="J10" s="235"/>
      <c r="K10" s="233">
        <v>18000000</v>
      </c>
      <c r="L10" s="384"/>
      <c r="M10" s="233">
        <v>258089427000</v>
      </c>
      <c r="N10" s="384"/>
      <c r="O10" s="233">
        <v>128288074924</v>
      </c>
      <c r="P10" s="235"/>
      <c r="Q10" s="233">
        <f t="shared" si="1"/>
        <v>129801352076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>
      <c r="A11" s="133" t="s">
        <v>59</v>
      </c>
      <c r="B11" s="1"/>
      <c r="C11" s="381">
        <v>8522423</v>
      </c>
      <c r="D11" s="235"/>
      <c r="E11" s="381">
        <v>601175760605</v>
      </c>
      <c r="F11" s="384"/>
      <c r="G11" s="381">
        <v>738147132767</v>
      </c>
      <c r="H11" s="235"/>
      <c r="I11" s="233">
        <f t="shared" si="0"/>
        <v>-136971372162</v>
      </c>
      <c r="J11" s="235"/>
      <c r="K11" s="233">
        <v>8522423</v>
      </c>
      <c r="L11" s="384"/>
      <c r="M11" s="233">
        <v>601175760605</v>
      </c>
      <c r="N11" s="384"/>
      <c r="O11" s="233">
        <v>573819156710</v>
      </c>
      <c r="P11" s="235"/>
      <c r="Q11" s="233">
        <f t="shared" si="1"/>
        <v>27356603895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>
      <c r="A12" s="133" t="s">
        <v>106</v>
      </c>
      <c r="B12" s="1"/>
      <c r="C12" s="381">
        <v>8324106</v>
      </c>
      <c r="D12" s="235"/>
      <c r="E12" s="381">
        <v>296360212503</v>
      </c>
      <c r="F12" s="384"/>
      <c r="G12" s="381">
        <v>367501706357</v>
      </c>
      <c r="H12" s="235"/>
      <c r="I12" s="233">
        <f t="shared" si="0"/>
        <v>-71141493854</v>
      </c>
      <c r="J12" s="235"/>
      <c r="K12" s="233">
        <v>8324106</v>
      </c>
      <c r="L12" s="384"/>
      <c r="M12" s="233">
        <v>296360212503</v>
      </c>
      <c r="N12" s="384"/>
      <c r="O12" s="233">
        <v>313277027227</v>
      </c>
      <c r="P12" s="235"/>
      <c r="Q12" s="233">
        <f t="shared" si="1"/>
        <v>-16916814724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>
      <c r="A13" s="133" t="s">
        <v>99</v>
      </c>
      <c r="B13" s="1"/>
      <c r="C13" s="381">
        <v>14200000</v>
      </c>
      <c r="D13" s="235"/>
      <c r="E13" s="381">
        <v>378181880560</v>
      </c>
      <c r="F13" s="384"/>
      <c r="G13" s="381">
        <v>474351183536</v>
      </c>
      <c r="H13" s="235"/>
      <c r="I13" s="233">
        <f t="shared" si="0"/>
        <v>-96169302976</v>
      </c>
      <c r="J13" s="235"/>
      <c r="K13" s="233">
        <v>14200000</v>
      </c>
      <c r="L13" s="384"/>
      <c r="M13" s="233">
        <v>378181880560</v>
      </c>
      <c r="N13" s="384"/>
      <c r="O13" s="233">
        <v>413678608179</v>
      </c>
      <c r="P13" s="235"/>
      <c r="Q13" s="233">
        <f t="shared" si="1"/>
        <v>-35496727619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>
      <c r="A14" s="133" t="s">
        <v>114</v>
      </c>
      <c r="B14" s="1"/>
      <c r="C14" s="381">
        <v>8000000</v>
      </c>
      <c r="D14" s="235"/>
      <c r="E14" s="381">
        <v>63743424800</v>
      </c>
      <c r="F14" s="384"/>
      <c r="G14" s="381">
        <v>85306823127</v>
      </c>
      <c r="H14" s="235"/>
      <c r="I14" s="233">
        <f t="shared" si="0"/>
        <v>-21563398327</v>
      </c>
      <c r="J14" s="235"/>
      <c r="K14" s="233">
        <v>8000000</v>
      </c>
      <c r="L14" s="384"/>
      <c r="M14" s="233">
        <v>63743424800</v>
      </c>
      <c r="N14" s="384"/>
      <c r="O14" s="233">
        <v>50180573162</v>
      </c>
      <c r="P14" s="235"/>
      <c r="Q14" s="233">
        <f t="shared" si="1"/>
        <v>13562851638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>
      <c r="A15" s="133" t="s">
        <v>96</v>
      </c>
      <c r="B15" s="1"/>
      <c r="C15" s="381">
        <v>52577316</v>
      </c>
      <c r="D15" s="235"/>
      <c r="E15" s="381">
        <v>104185274014</v>
      </c>
      <c r="F15" s="384"/>
      <c r="G15" s="381">
        <v>120264578049</v>
      </c>
      <c r="H15" s="235"/>
      <c r="I15" s="233">
        <f t="shared" si="0"/>
        <v>-16079304035</v>
      </c>
      <c r="J15" s="235"/>
      <c r="K15" s="233">
        <v>52577316</v>
      </c>
      <c r="L15" s="384"/>
      <c r="M15" s="233">
        <v>104185274014</v>
      </c>
      <c r="N15" s="384"/>
      <c r="O15" s="233">
        <v>83489175036</v>
      </c>
      <c r="P15" s="235"/>
      <c r="Q15" s="233">
        <f t="shared" si="1"/>
        <v>20696098978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>
      <c r="A16" s="133" t="s">
        <v>61</v>
      </c>
      <c r="B16" s="1"/>
      <c r="C16" s="381">
        <v>42936411</v>
      </c>
      <c r="D16" s="235"/>
      <c r="E16" s="381">
        <v>245401992247</v>
      </c>
      <c r="F16" s="384"/>
      <c r="G16" s="381">
        <v>344519553810</v>
      </c>
      <c r="H16" s="235"/>
      <c r="I16" s="233">
        <f t="shared" si="0"/>
        <v>-99117561563</v>
      </c>
      <c r="J16" s="235"/>
      <c r="K16" s="233">
        <v>42936411</v>
      </c>
      <c r="L16" s="384"/>
      <c r="M16" s="233">
        <v>245401992247</v>
      </c>
      <c r="N16" s="384"/>
      <c r="O16" s="233">
        <v>203614823935</v>
      </c>
      <c r="P16" s="235"/>
      <c r="Q16" s="233">
        <f t="shared" si="1"/>
        <v>41787168312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>
      <c r="A17" s="133" t="s">
        <v>83</v>
      </c>
      <c r="B17" s="1"/>
      <c r="C17" s="381">
        <v>58821551</v>
      </c>
      <c r="D17" s="235"/>
      <c r="E17" s="381">
        <v>219109193982</v>
      </c>
      <c r="F17" s="384"/>
      <c r="G17" s="381">
        <v>301523149050</v>
      </c>
      <c r="H17" s="235"/>
      <c r="I17" s="233">
        <f t="shared" si="0"/>
        <v>-82413955068</v>
      </c>
      <c r="J17" s="235"/>
      <c r="K17" s="233">
        <v>58821551</v>
      </c>
      <c r="L17" s="384"/>
      <c r="M17" s="233">
        <v>219109193982</v>
      </c>
      <c r="N17" s="384"/>
      <c r="O17" s="233">
        <v>151785127710</v>
      </c>
      <c r="P17" s="235"/>
      <c r="Q17" s="233">
        <f t="shared" si="1"/>
        <v>67324066272</v>
      </c>
      <c r="R17" s="82"/>
      <c r="S17" s="22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>
      <c r="A18" s="133" t="s">
        <v>84</v>
      </c>
      <c r="B18" s="1"/>
      <c r="C18" s="381">
        <v>92600350</v>
      </c>
      <c r="D18" s="235"/>
      <c r="E18" s="381">
        <v>327752187333</v>
      </c>
      <c r="F18" s="384"/>
      <c r="G18" s="381">
        <v>420556498387</v>
      </c>
      <c r="H18" s="235"/>
      <c r="I18" s="233">
        <f t="shared" si="0"/>
        <v>-92804311054</v>
      </c>
      <c r="J18" s="235"/>
      <c r="K18" s="233">
        <v>92600350</v>
      </c>
      <c r="L18" s="384"/>
      <c r="M18" s="233">
        <v>327752187333</v>
      </c>
      <c r="N18" s="384"/>
      <c r="O18" s="233">
        <v>306303867504</v>
      </c>
      <c r="P18" s="235"/>
      <c r="Q18" s="233">
        <f t="shared" si="1"/>
        <v>21448319829</v>
      </c>
      <c r="R18" s="82"/>
      <c r="S18" s="8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0"/>
      <c r="AF18" s="168"/>
      <c r="AG18" s="183"/>
    </row>
    <row r="19" spans="1:33" s="50" customFormat="1" ht="40.5" customHeight="1">
      <c r="A19" s="133" t="s">
        <v>81</v>
      </c>
      <c r="B19" s="234"/>
      <c r="C19" s="381">
        <v>36168206</v>
      </c>
      <c r="D19" s="235"/>
      <c r="E19" s="381">
        <v>225380569820</v>
      </c>
      <c r="F19" s="384"/>
      <c r="G19" s="381">
        <v>261272383515</v>
      </c>
      <c r="H19" s="235"/>
      <c r="I19" s="233">
        <f t="shared" si="0"/>
        <v>-35891813695</v>
      </c>
      <c r="J19" s="235"/>
      <c r="K19" s="233">
        <v>36168206</v>
      </c>
      <c r="L19" s="384"/>
      <c r="M19" s="233">
        <v>225380569820</v>
      </c>
      <c r="N19" s="384"/>
      <c r="O19" s="233">
        <v>294956745556</v>
      </c>
      <c r="P19" s="235"/>
      <c r="Q19" s="233">
        <f t="shared" si="1"/>
        <v>-69576175736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>
      <c r="A20" s="133" t="s">
        <v>119</v>
      </c>
      <c r="B20" s="1"/>
      <c r="C20" s="381">
        <v>5400000</v>
      </c>
      <c r="D20" s="235"/>
      <c r="E20" s="381">
        <v>70675423020</v>
      </c>
      <c r="F20" s="384"/>
      <c r="G20" s="381">
        <v>92684481235</v>
      </c>
      <c r="H20" s="235"/>
      <c r="I20" s="233">
        <f t="shared" si="0"/>
        <v>-22009058215</v>
      </c>
      <c r="J20" s="235"/>
      <c r="K20" s="233">
        <v>5400000</v>
      </c>
      <c r="L20" s="384"/>
      <c r="M20" s="233">
        <v>70675423020</v>
      </c>
      <c r="N20" s="384"/>
      <c r="O20" s="233">
        <v>94125647720</v>
      </c>
      <c r="P20" s="235"/>
      <c r="Q20" s="233">
        <f t="shared" si="1"/>
        <v>-23450224700</v>
      </c>
      <c r="R20" s="207"/>
      <c r="S20" s="22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G20" s="183"/>
    </row>
    <row r="21" spans="1:33" s="50" customFormat="1" ht="40.5" customHeight="1">
      <c r="A21" s="133" t="s">
        <v>172</v>
      </c>
      <c r="B21" s="1"/>
      <c r="C21" s="381">
        <v>11000000</v>
      </c>
      <c r="D21" s="235"/>
      <c r="E21" s="381">
        <v>194068166600</v>
      </c>
      <c r="F21" s="384"/>
      <c r="G21" s="381">
        <v>264251423700</v>
      </c>
      <c r="H21" s="235"/>
      <c r="I21" s="233">
        <f t="shared" si="0"/>
        <v>-70183257100</v>
      </c>
      <c r="J21" s="235"/>
      <c r="K21" s="233">
        <v>11000000</v>
      </c>
      <c r="L21" s="384"/>
      <c r="M21" s="233">
        <v>194068166600</v>
      </c>
      <c r="N21" s="384"/>
      <c r="O21" s="233">
        <v>193445706527</v>
      </c>
      <c r="P21" s="235"/>
      <c r="Q21" s="233">
        <f t="shared" si="1"/>
        <v>622460073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>
      <c r="A22" s="133" t="s">
        <v>176</v>
      </c>
      <c r="B22" s="1"/>
      <c r="C22" s="381">
        <v>3053256</v>
      </c>
      <c r="D22" s="235"/>
      <c r="E22" s="381">
        <v>27872819846</v>
      </c>
      <c r="F22" s="384"/>
      <c r="G22" s="381">
        <v>28810867434</v>
      </c>
      <c r="H22" s="235"/>
      <c r="I22" s="233">
        <f>E22-G22</f>
        <v>-938047588</v>
      </c>
      <c r="J22" s="235"/>
      <c r="K22" s="233">
        <v>3053256</v>
      </c>
      <c r="L22" s="384"/>
      <c r="M22" s="233">
        <v>27872819846</v>
      </c>
      <c r="N22" s="384"/>
      <c r="O22" s="233">
        <v>28835841636</v>
      </c>
      <c r="P22" s="235"/>
      <c r="Q22" s="233">
        <f t="shared" si="1"/>
        <v>-963021790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>
      <c r="A23" s="133" t="s">
        <v>140</v>
      </c>
      <c r="B23" s="1"/>
      <c r="C23" s="381">
        <v>17570</v>
      </c>
      <c r="D23" s="235"/>
      <c r="E23" s="381">
        <v>438469146540</v>
      </c>
      <c r="F23" s="384"/>
      <c r="G23" s="381">
        <v>355210086589</v>
      </c>
      <c r="H23" s="235"/>
      <c r="I23" s="233">
        <f t="shared" si="0"/>
        <v>83259059951</v>
      </c>
      <c r="J23" s="235"/>
      <c r="K23" s="233">
        <v>17570</v>
      </c>
      <c r="L23" s="384"/>
      <c r="M23" s="233">
        <v>438469146540</v>
      </c>
      <c r="N23" s="384"/>
      <c r="O23" s="233">
        <v>179952942962</v>
      </c>
      <c r="P23" s="235"/>
      <c r="Q23" s="233">
        <f t="shared" si="1"/>
        <v>258516203578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ht="36.75" thickBot="1">
      <c r="A24" s="134" t="s">
        <v>48</v>
      </c>
      <c r="B24" s="35"/>
      <c r="C24" s="94"/>
      <c r="D24" s="35"/>
      <c r="E24" s="216">
        <f>SUM(E9:E23)</f>
        <v>3746360392870</v>
      </c>
      <c r="F24" s="216">
        <f>SUM(F9:F20)</f>
        <v>0</v>
      </c>
      <c r="G24" s="216">
        <f>SUM(G9:G23)</f>
        <v>4433233831368</v>
      </c>
      <c r="H24" s="216">
        <f>SUM(H9:H20)</f>
        <v>0</v>
      </c>
      <c r="I24" s="216">
        <f>SUM(I9:I23)</f>
        <v>-686873438498</v>
      </c>
      <c r="J24" s="216"/>
      <c r="K24" s="217"/>
      <c r="L24" s="216"/>
      <c r="M24" s="216">
        <f>SUM(M9:M23)</f>
        <v>3746360392870</v>
      </c>
      <c r="N24" s="216">
        <f>SUM(N9:N20)</f>
        <v>0</v>
      </c>
      <c r="O24" s="216">
        <f>SUM(O9:O23)</f>
        <v>3363683500264</v>
      </c>
      <c r="P24" s="216">
        <f>SUM(P9:P20)</f>
        <v>0</v>
      </c>
      <c r="Q24" s="216">
        <f>SUM(Q9:Q23)</f>
        <v>382676892606</v>
      </c>
      <c r="R24" s="207"/>
      <c r="S24" s="207"/>
      <c r="T24" s="225"/>
      <c r="U24" s="224"/>
      <c r="V24" s="61"/>
      <c r="AA24" s="6"/>
    </row>
    <row r="25" spans="1:33" s="6" customFormat="1" ht="32.25" thickTop="1">
      <c r="A25" s="133"/>
      <c r="C25" s="130"/>
      <c r="D25" s="17"/>
      <c r="E25" s="130"/>
      <c r="F25" s="17"/>
      <c r="G25" s="130"/>
      <c r="H25" s="17"/>
      <c r="I25" s="82"/>
      <c r="J25" s="17"/>
      <c r="K25" s="82"/>
      <c r="L25" s="17"/>
      <c r="M25" s="82"/>
      <c r="N25" s="17"/>
      <c r="O25" s="82"/>
      <c r="P25" s="17"/>
      <c r="Q25" s="82"/>
      <c r="R25" s="82"/>
      <c r="S25" s="82"/>
      <c r="T25" s="225"/>
      <c r="V25" s="61"/>
    </row>
    <row r="26" spans="1:33" s="6" customFormat="1">
      <c r="A26" s="89"/>
      <c r="B26" s="89"/>
      <c r="C26" s="152"/>
      <c r="D26" s="89"/>
      <c r="E26" s="3"/>
      <c r="F26" s="1"/>
      <c r="G26" s="3"/>
      <c r="H26" s="1"/>
      <c r="I26" s="17"/>
      <c r="J26" s="89"/>
      <c r="K26" s="90"/>
      <c r="L26" s="89"/>
      <c r="M26" s="89"/>
      <c r="N26" s="89"/>
      <c r="O26" s="89"/>
      <c r="P26" s="89"/>
      <c r="T26" s="225"/>
      <c r="V26" s="61"/>
      <c r="W26" s="89"/>
      <c r="X26" s="89"/>
      <c r="Y26" s="89"/>
      <c r="Z26" s="89"/>
      <c r="AA26" s="7"/>
    </row>
    <row r="27" spans="1:33" s="6" customFormat="1">
      <c r="A27" s="89"/>
      <c r="B27" s="89"/>
      <c r="C27" s="152"/>
      <c r="D27" s="89"/>
      <c r="E27" s="3"/>
      <c r="F27" s="1"/>
      <c r="G27" s="3"/>
      <c r="H27" s="1"/>
      <c r="I27" s="17"/>
      <c r="J27" s="89"/>
      <c r="K27" s="152"/>
      <c r="L27" s="89"/>
      <c r="M27" s="262"/>
      <c r="N27" s="89"/>
      <c r="O27" s="263"/>
      <c r="P27" s="89"/>
      <c r="T27" s="225"/>
      <c r="V27" s="61"/>
      <c r="W27" s="89"/>
      <c r="X27" s="89"/>
      <c r="Y27" s="89"/>
      <c r="Z27" s="89"/>
      <c r="AA27" s="7"/>
    </row>
    <row r="28" spans="1:33" s="6" customFormat="1">
      <c r="A28" s="469"/>
      <c r="B28" s="469"/>
      <c r="C28" s="469"/>
      <c r="D28" s="469"/>
      <c r="E28" s="469"/>
      <c r="F28" s="469"/>
      <c r="G28" s="469"/>
      <c r="H28" s="35"/>
      <c r="I28" s="17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225"/>
      <c r="V28" s="61"/>
      <c r="W28" s="89"/>
      <c r="X28" s="89"/>
      <c r="Y28" s="89"/>
      <c r="Z28" s="89"/>
      <c r="AA28" s="7"/>
    </row>
    <row r="29" spans="1:33" s="6" customFormat="1">
      <c r="A29" s="469"/>
      <c r="B29" s="469"/>
      <c r="C29" s="469"/>
      <c r="D29" s="469"/>
      <c r="E29" s="469"/>
      <c r="F29" s="469"/>
      <c r="G29" s="469"/>
      <c r="H29" s="35"/>
      <c r="I29" s="17"/>
      <c r="J29" s="95"/>
      <c r="K29" s="95"/>
      <c r="L29" s="95"/>
      <c r="M29" s="95"/>
      <c r="N29" s="95"/>
      <c r="O29" s="95"/>
      <c r="P29" s="95"/>
      <c r="Q29" s="95"/>
      <c r="R29" s="95"/>
      <c r="S29" s="95"/>
      <c r="V29" s="89"/>
      <c r="W29" s="89"/>
      <c r="X29" s="89"/>
      <c r="Y29" s="89"/>
      <c r="Z29" s="89"/>
      <c r="AA29" s="7"/>
    </row>
    <row r="30" spans="1:33" s="6" customFormat="1" ht="33.75">
      <c r="A30" s="89"/>
      <c r="B30" s="89"/>
      <c r="C30" s="52"/>
      <c r="D30" s="199"/>
      <c r="E30" s="199"/>
      <c r="F30" s="89"/>
      <c r="G30" s="199"/>
      <c r="H30" s="89"/>
      <c r="I30" s="95"/>
      <c r="J30" s="95"/>
      <c r="K30" s="95"/>
      <c r="L30" s="95"/>
      <c r="M30" s="95"/>
      <c r="N30" s="95"/>
      <c r="O30" s="95"/>
      <c r="P30" s="95"/>
      <c r="Q30" s="89"/>
      <c r="R30" s="89"/>
      <c r="S30" s="89"/>
      <c r="V30" s="89"/>
      <c r="W30" s="89"/>
      <c r="X30" s="89"/>
      <c r="Y30" s="89"/>
      <c r="Z30" s="89"/>
    </row>
    <row r="31" spans="1:33" s="6" customFormat="1">
      <c r="A31" s="198"/>
      <c r="B31" s="35"/>
      <c r="C31" s="94"/>
      <c r="D31" s="35"/>
      <c r="E31" s="35"/>
      <c r="F31" s="35"/>
      <c r="G31" s="35"/>
      <c r="H31" s="95"/>
      <c r="I31" s="95"/>
      <c r="J31" s="95"/>
      <c r="K31" s="95"/>
      <c r="L31" s="95"/>
      <c r="M31" s="95"/>
      <c r="N31" s="95"/>
      <c r="O31" s="95"/>
      <c r="P31" s="95"/>
      <c r="U31" s="89"/>
      <c r="V31" s="89"/>
      <c r="W31" s="89"/>
      <c r="X31" s="89"/>
      <c r="Y31" s="89"/>
      <c r="Z31" s="7"/>
    </row>
    <row r="32" spans="1:33" s="6" customFormat="1">
      <c r="A32" s="198"/>
      <c r="B32" s="35"/>
      <c r="C32" s="94"/>
      <c r="D32" s="35"/>
      <c r="E32" s="35"/>
      <c r="F32" s="35"/>
      <c r="G32" s="35"/>
      <c r="H32" s="95"/>
      <c r="I32" s="95"/>
      <c r="J32" s="95"/>
      <c r="K32" s="95"/>
      <c r="L32" s="95"/>
      <c r="M32" s="95"/>
      <c r="N32" s="95"/>
      <c r="O32" s="95"/>
      <c r="P32" s="95"/>
      <c r="U32" s="89"/>
      <c r="V32" s="89"/>
      <c r="W32" s="89"/>
      <c r="X32" s="89"/>
      <c r="Y32" s="89"/>
      <c r="Z32" s="7"/>
    </row>
    <row r="33" spans="1:27" s="6" customFormat="1">
      <c r="A33" s="198"/>
      <c r="B33" s="35"/>
      <c r="C33" s="94"/>
      <c r="D33" s="35"/>
      <c r="E33" s="35"/>
      <c r="F33" s="35"/>
      <c r="G33" s="35"/>
      <c r="H33" s="96"/>
      <c r="I33" s="95"/>
      <c r="J33" s="95"/>
      <c r="K33" s="95"/>
      <c r="L33" s="95"/>
      <c r="M33" s="95"/>
      <c r="N33" s="95"/>
      <c r="O33" s="95"/>
      <c r="P33" s="96"/>
      <c r="U33" s="89"/>
      <c r="V33" s="89"/>
      <c r="W33" s="89"/>
      <c r="X33" s="89"/>
      <c r="Y33" s="89"/>
      <c r="Z33" s="7"/>
    </row>
    <row r="34" spans="1:27">
      <c r="A34" s="198"/>
      <c r="B34" s="35"/>
      <c r="C34" s="9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89"/>
      <c r="R34" s="89"/>
      <c r="S34" s="89"/>
      <c r="T34" s="6"/>
      <c r="U34" s="89"/>
      <c r="Z34" s="7"/>
      <c r="AA34" s="89"/>
    </row>
    <row r="35" spans="1:27">
      <c r="A35" s="198"/>
      <c r="B35" s="35"/>
      <c r="C35" s="9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89"/>
      <c r="R35" s="89"/>
      <c r="S35" s="89"/>
      <c r="T35" s="6"/>
      <c r="U35" s="89"/>
      <c r="Z35" s="7"/>
      <c r="AA35" s="89"/>
    </row>
    <row r="36" spans="1:27">
      <c r="A36" s="198"/>
      <c r="B36" s="35"/>
      <c r="C36" s="94"/>
      <c r="D36" s="35"/>
      <c r="E36" s="35"/>
      <c r="F36" s="35"/>
      <c r="G36" s="35"/>
      <c r="H36" s="35"/>
      <c r="I36" s="35"/>
      <c r="J36" s="94"/>
      <c r="K36" s="35"/>
      <c r="L36" s="35"/>
      <c r="M36" s="35"/>
      <c r="N36" s="35"/>
      <c r="O36" s="35"/>
      <c r="P36" s="6"/>
      <c r="Q36" s="89"/>
      <c r="R36" s="89"/>
      <c r="S36" s="89"/>
      <c r="T36" s="6"/>
      <c r="U36" s="89"/>
      <c r="Z36" s="7"/>
      <c r="AA36" s="89"/>
    </row>
    <row r="37" spans="1:27">
      <c r="A37" s="199"/>
      <c r="C37" s="152"/>
      <c r="E37" s="98"/>
      <c r="G37" s="35"/>
      <c r="H37" s="99"/>
      <c r="J37" s="97"/>
      <c r="K37" s="89"/>
      <c r="L37" s="98"/>
      <c r="N37" s="98"/>
      <c r="P37" s="100"/>
      <c r="Q37" s="89"/>
      <c r="R37" s="89"/>
      <c r="S37" s="89"/>
      <c r="T37" s="6"/>
      <c r="U37" s="89"/>
      <c r="Z37" s="7"/>
      <c r="AA37" s="89"/>
    </row>
    <row r="38" spans="1:27">
      <c r="A38" s="198"/>
      <c r="B38" s="35"/>
      <c r="C38" s="94"/>
      <c r="D38" s="35"/>
      <c r="E38" s="35"/>
      <c r="F38" s="35"/>
      <c r="G38" s="35"/>
      <c r="H38" s="35"/>
      <c r="I38" s="35"/>
      <c r="J38" s="94"/>
      <c r="K38" s="35"/>
      <c r="L38" s="35"/>
      <c r="M38" s="35"/>
      <c r="N38" s="35"/>
      <c r="O38" s="35"/>
      <c r="P38" s="6"/>
      <c r="Q38" s="89"/>
      <c r="R38" s="89"/>
      <c r="S38" s="89"/>
      <c r="T38" s="6"/>
      <c r="U38" s="89"/>
      <c r="Z38" s="7"/>
      <c r="AA38" s="89"/>
    </row>
    <row r="39" spans="1:27">
      <c r="A39" s="198"/>
      <c r="B39" s="35"/>
      <c r="C39" s="94"/>
      <c r="D39" s="35"/>
      <c r="E39" s="35"/>
      <c r="F39" s="35"/>
      <c r="G39" s="35"/>
      <c r="H39" s="35"/>
      <c r="I39" s="35"/>
      <c r="J39" s="94"/>
      <c r="K39" s="35"/>
      <c r="L39" s="35"/>
      <c r="M39" s="35"/>
      <c r="N39" s="35"/>
      <c r="O39" s="35"/>
      <c r="P39" s="6"/>
      <c r="Q39" s="89"/>
      <c r="R39" s="89"/>
      <c r="S39" s="89"/>
      <c r="T39" s="6"/>
      <c r="U39" s="89"/>
      <c r="Z39" s="7"/>
      <c r="AA39" s="89"/>
    </row>
    <row r="40" spans="1:27">
      <c r="A40" s="198"/>
      <c r="B40" s="35"/>
      <c r="C40" s="94"/>
      <c r="D40" s="35"/>
      <c r="E40" s="35"/>
      <c r="F40" s="35"/>
      <c r="G40" s="35"/>
      <c r="H40" s="35"/>
      <c r="I40" s="35"/>
      <c r="J40" s="94"/>
      <c r="K40" s="35"/>
      <c r="L40" s="35"/>
      <c r="M40" s="35"/>
      <c r="N40" s="35"/>
      <c r="O40" s="35"/>
      <c r="P40" s="6"/>
      <c r="Q40" s="89"/>
      <c r="R40" s="89"/>
      <c r="S40" s="89"/>
      <c r="T40" s="6"/>
      <c r="U40" s="89"/>
      <c r="Z40" s="7"/>
      <c r="AA40" s="89"/>
    </row>
    <row r="41" spans="1:27">
      <c r="A41" s="198"/>
      <c r="B41" s="35"/>
      <c r="C41" s="94"/>
      <c r="D41" s="35"/>
      <c r="E41" s="35"/>
      <c r="F41" s="35"/>
      <c r="G41" s="35"/>
      <c r="H41" s="35"/>
      <c r="I41" s="35"/>
      <c r="J41" s="94"/>
      <c r="K41" s="35"/>
      <c r="L41" s="35"/>
      <c r="M41" s="35"/>
      <c r="N41" s="35"/>
      <c r="O41" s="35"/>
      <c r="P41" s="6"/>
      <c r="Q41" s="89"/>
      <c r="R41" s="89"/>
      <c r="S41" s="89"/>
      <c r="T41" s="6"/>
      <c r="U41" s="89"/>
      <c r="Z41" s="7"/>
      <c r="AA41" s="89"/>
    </row>
    <row r="42" spans="1:27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>
      <c r="A43" s="198"/>
      <c r="B43" s="35"/>
      <c r="C43" s="94"/>
      <c r="D43" s="35"/>
      <c r="E43" s="35"/>
      <c r="F43" s="35"/>
      <c r="G43" s="35"/>
      <c r="H43" s="35"/>
      <c r="I43" s="35"/>
      <c r="J43" s="94"/>
      <c r="K43" s="35"/>
      <c r="L43" s="35"/>
      <c r="M43" s="35"/>
      <c r="N43" s="35"/>
      <c r="O43" s="35"/>
      <c r="P43" s="6"/>
      <c r="Q43" s="89"/>
      <c r="R43" s="89"/>
      <c r="S43" s="89"/>
      <c r="T43" s="6"/>
      <c r="U43" s="89"/>
      <c r="Z43" s="7"/>
      <c r="AA43" s="89"/>
    </row>
    <row r="44" spans="1:27">
      <c r="A44" s="199"/>
      <c r="G44" s="35"/>
      <c r="J44" s="90"/>
      <c r="K44" s="89"/>
      <c r="P44" s="6"/>
      <c r="Q44" s="89"/>
      <c r="R44" s="89"/>
      <c r="S44" s="89"/>
      <c r="T44" s="6"/>
      <c r="U44" s="89"/>
      <c r="Z44" s="7"/>
      <c r="AA44" s="89"/>
    </row>
    <row r="45" spans="1:27">
      <c r="A45" s="199"/>
      <c r="G45" s="35"/>
      <c r="J45" s="90"/>
      <c r="K45" s="89"/>
      <c r="P45" s="6"/>
      <c r="Q45" s="89"/>
      <c r="R45" s="89"/>
      <c r="S45" s="89"/>
      <c r="T45" s="6"/>
      <c r="U45" s="89"/>
      <c r="Z45" s="7"/>
      <c r="AA45" s="89"/>
    </row>
    <row r="46" spans="1:27">
      <c r="A46" s="199"/>
      <c r="G46" s="35"/>
      <c r="J46" s="90"/>
      <c r="K46" s="89"/>
      <c r="P46" s="6"/>
      <c r="Q46" s="89"/>
      <c r="R46" s="89"/>
      <c r="S46" s="89"/>
      <c r="T46" s="6"/>
      <c r="U46" s="89"/>
      <c r="Z46" s="7"/>
      <c r="AA46" s="89"/>
    </row>
    <row r="47" spans="1:27">
      <c r="A47" s="199"/>
      <c r="G47" s="35"/>
      <c r="J47" s="90"/>
      <c r="K47" s="89"/>
      <c r="P47" s="6"/>
      <c r="Q47" s="89"/>
      <c r="R47" s="89"/>
      <c r="S47" s="89"/>
      <c r="T47" s="6"/>
      <c r="U47" s="89"/>
      <c r="Z47" s="7"/>
      <c r="AA47" s="89"/>
    </row>
    <row r="48" spans="1:27">
      <c r="A48" s="199"/>
      <c r="G48" s="35"/>
      <c r="J48" s="90"/>
      <c r="K48" s="89"/>
      <c r="P48" s="6"/>
      <c r="Q48" s="89"/>
      <c r="R48" s="89"/>
      <c r="S48" s="89"/>
      <c r="T48" s="6"/>
      <c r="U48" s="89"/>
      <c r="Z48" s="7"/>
      <c r="AA48" s="89"/>
    </row>
    <row r="49" spans="1:27">
      <c r="A49" s="199"/>
      <c r="G49" s="35"/>
      <c r="J49" s="90"/>
      <c r="K49" s="89"/>
      <c r="P49" s="6"/>
      <c r="Q49" s="89"/>
      <c r="R49" s="89"/>
      <c r="S49" s="89"/>
      <c r="T49" s="6"/>
      <c r="U49" s="89"/>
      <c r="Z49" s="7"/>
      <c r="AA49" s="89"/>
    </row>
    <row r="50" spans="1:27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>
      <c r="A52" s="199"/>
      <c r="E52" s="201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>
      <c r="A54" s="199"/>
      <c r="D54" s="90"/>
      <c r="E54" s="90"/>
      <c r="G54" s="35"/>
    </row>
    <row r="55" spans="1:27">
      <c r="A55" s="199"/>
      <c r="D55" s="90"/>
      <c r="E55" s="90"/>
      <c r="G55" s="35"/>
    </row>
    <row r="56" spans="1:27">
      <c r="A56" s="199"/>
      <c r="D56" s="90"/>
      <c r="E56" s="90"/>
      <c r="G56" s="35"/>
    </row>
    <row r="57" spans="1:27">
      <c r="A57" s="202"/>
      <c r="D57" s="90"/>
      <c r="E57" s="90"/>
      <c r="G57" s="35"/>
    </row>
  </sheetData>
  <sortState xmlns:xlrd2="http://schemas.microsoft.com/office/spreadsheetml/2017/richdata2" ref="A9:Q10">
    <sortCondition descending="1" ref="Q9:Q10"/>
  </sortState>
  <mergeCells count="9">
    <mergeCell ref="A28:G29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7"/>
  <sheetViews>
    <sheetView rightToLeft="1" view="pageBreakPreview" topLeftCell="A13" zoomScale="40" zoomScaleNormal="40" zoomScaleSheetLayoutView="40" workbookViewId="0">
      <selection activeCell="C12" sqref="C12:Y30"/>
    </sheetView>
  </sheetViews>
  <sheetFormatPr defaultColWidth="9.140625" defaultRowHeight="36.7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2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68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>
      <c r="A2" s="398" t="s">
        <v>50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</row>
    <row r="3" spans="1:54" ht="47.25" customHeight="1">
      <c r="A3" s="398" t="s">
        <v>62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</row>
    <row r="4" spans="1:54" ht="47.25" customHeight="1">
      <c r="A4" s="398" t="s">
        <v>180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</row>
    <row r="5" spans="1:54" ht="47.2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69"/>
      <c r="AC6" s="243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69"/>
      <c r="AC7" s="243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>
      <c r="A9" s="399" t="s">
        <v>1</v>
      </c>
      <c r="C9" s="396" t="s">
        <v>175</v>
      </c>
      <c r="D9" s="396" t="s">
        <v>65</v>
      </c>
      <c r="E9" s="396" t="s">
        <v>65</v>
      </c>
      <c r="F9" s="396" t="s">
        <v>65</v>
      </c>
      <c r="G9" s="396" t="s">
        <v>65</v>
      </c>
      <c r="I9" s="396" t="s">
        <v>2</v>
      </c>
      <c r="J9" s="396" t="s">
        <v>2</v>
      </c>
      <c r="K9" s="396" t="s">
        <v>2</v>
      </c>
      <c r="L9" s="396" t="s">
        <v>2</v>
      </c>
      <c r="M9" s="396" t="s">
        <v>2</v>
      </c>
      <c r="N9" s="396" t="s">
        <v>2</v>
      </c>
      <c r="O9" s="396" t="s">
        <v>2</v>
      </c>
      <c r="Q9" s="396" t="s">
        <v>181</v>
      </c>
      <c r="R9" s="396" t="s">
        <v>66</v>
      </c>
      <c r="S9" s="396" t="s">
        <v>66</v>
      </c>
      <c r="T9" s="396" t="s">
        <v>66</v>
      </c>
      <c r="U9" s="396" t="s">
        <v>66</v>
      </c>
      <c r="V9" s="396" t="s">
        <v>66</v>
      </c>
      <c r="W9" s="396" t="s">
        <v>66</v>
      </c>
      <c r="X9" s="396" t="s">
        <v>66</v>
      </c>
      <c r="Y9" s="396" t="s">
        <v>66</v>
      </c>
      <c r="AB9" s="395"/>
      <c r="AC9" s="395"/>
      <c r="AD9" s="395"/>
      <c r="AE9" s="395"/>
      <c r="AF9" s="395"/>
      <c r="AG9" s="395"/>
      <c r="AH9" s="395"/>
      <c r="AI9" s="395"/>
      <c r="AJ9" s="395"/>
      <c r="AK9" s="395"/>
      <c r="AL9" s="395"/>
      <c r="AM9" s="395"/>
      <c r="AN9" s="395"/>
      <c r="AO9" s="395"/>
      <c r="AP9" s="395"/>
      <c r="AQ9" s="395"/>
      <c r="AR9" s="395"/>
      <c r="AS9" s="395"/>
      <c r="AT9" s="395"/>
      <c r="AU9" s="395"/>
      <c r="AV9" s="395"/>
      <c r="AW9" s="395"/>
      <c r="AX9" s="395"/>
      <c r="AY9" s="395"/>
      <c r="AZ9" s="395"/>
      <c r="BA9" s="395"/>
    </row>
    <row r="10" spans="1:54" ht="33.75" customHeight="1">
      <c r="A10" s="399" t="s">
        <v>1</v>
      </c>
      <c r="C10" s="400" t="s">
        <v>4</v>
      </c>
      <c r="D10" s="231"/>
      <c r="E10" s="400" t="s">
        <v>5</v>
      </c>
      <c r="F10" s="231"/>
      <c r="G10" s="400" t="s">
        <v>6</v>
      </c>
      <c r="H10" s="231"/>
      <c r="I10" s="397" t="s">
        <v>7</v>
      </c>
      <c r="J10" s="397" t="s">
        <v>7</v>
      </c>
      <c r="K10" s="397" t="s">
        <v>7</v>
      </c>
      <c r="L10" s="231"/>
      <c r="M10" s="397" t="s">
        <v>8</v>
      </c>
      <c r="N10" s="397" t="s">
        <v>8</v>
      </c>
      <c r="O10" s="397" t="s">
        <v>8</v>
      </c>
      <c r="P10" s="231"/>
      <c r="Q10" s="400" t="s">
        <v>4</v>
      </c>
      <c r="R10" s="231"/>
      <c r="S10" s="400" t="s">
        <v>9</v>
      </c>
      <c r="T10" s="231"/>
      <c r="U10" s="400" t="s">
        <v>5</v>
      </c>
      <c r="V10" s="400"/>
      <c r="W10" s="400" t="s">
        <v>6</v>
      </c>
      <c r="X10" s="231"/>
      <c r="Y10" s="403" t="s">
        <v>10</v>
      </c>
      <c r="AB10" s="395"/>
      <c r="AC10" s="395"/>
      <c r="AD10" s="395"/>
      <c r="AE10" s="395"/>
      <c r="AF10" s="395"/>
      <c r="AG10" s="395"/>
      <c r="AH10" s="395"/>
      <c r="AI10" s="395"/>
      <c r="AJ10" s="395"/>
      <c r="AK10" s="395"/>
      <c r="AL10" s="395"/>
      <c r="AM10" s="395"/>
      <c r="AN10" s="395"/>
      <c r="AO10" s="395"/>
      <c r="AP10" s="395"/>
      <c r="AQ10" s="395"/>
      <c r="AR10" s="395"/>
      <c r="AS10" s="395"/>
      <c r="AT10" s="395"/>
      <c r="AU10" s="395"/>
      <c r="AV10" s="395"/>
      <c r="AW10" s="395"/>
      <c r="AX10" s="395"/>
      <c r="AY10" s="395"/>
      <c r="AZ10" s="395"/>
      <c r="BA10" s="395"/>
    </row>
    <row r="11" spans="1:54" ht="60.75" customHeight="1">
      <c r="A11" s="399" t="s">
        <v>1</v>
      </c>
      <c r="C11" s="401" t="s">
        <v>4</v>
      </c>
      <c r="D11" s="231"/>
      <c r="E11" s="402" t="s">
        <v>5</v>
      </c>
      <c r="F11" s="231"/>
      <c r="G11" s="402" t="s">
        <v>6</v>
      </c>
      <c r="H11" s="231"/>
      <c r="I11" s="254" t="s">
        <v>4</v>
      </c>
      <c r="J11" s="231"/>
      <c r="K11" s="254" t="s">
        <v>5</v>
      </c>
      <c r="L11" s="231"/>
      <c r="M11" s="254" t="s">
        <v>4</v>
      </c>
      <c r="N11" s="231"/>
      <c r="O11" s="254" t="s">
        <v>11</v>
      </c>
      <c r="P11" s="231"/>
      <c r="Q11" s="402" t="s">
        <v>4</v>
      </c>
      <c r="R11" s="231"/>
      <c r="S11" s="402" t="s">
        <v>9</v>
      </c>
      <c r="T11" s="231"/>
      <c r="U11" s="402" t="s">
        <v>5</v>
      </c>
      <c r="V11" s="402"/>
      <c r="W11" s="402"/>
      <c r="X11" s="231"/>
      <c r="Y11" s="404" t="s">
        <v>10</v>
      </c>
      <c r="AB11" s="132"/>
    </row>
    <row r="12" spans="1:54" ht="41.25" customHeight="1">
      <c r="A12" s="360" t="s">
        <v>83</v>
      </c>
      <c r="B12" s="300"/>
      <c r="C12" s="230">
        <v>64000001</v>
      </c>
      <c r="D12" s="230"/>
      <c r="E12" s="230">
        <v>184465893992</v>
      </c>
      <c r="F12" s="230"/>
      <c r="G12" s="230">
        <v>314795677878.68201</v>
      </c>
      <c r="H12" s="230"/>
      <c r="I12" s="230">
        <v>51452</v>
      </c>
      <c r="J12" s="230"/>
      <c r="K12" s="230">
        <v>216056467</v>
      </c>
      <c r="L12" s="230"/>
      <c r="M12" s="230">
        <v>-5229902</v>
      </c>
      <c r="N12" s="230"/>
      <c r="O12" s="230">
        <v>22789220001</v>
      </c>
      <c r="P12" s="230"/>
      <c r="Q12" s="230">
        <v>58821551</v>
      </c>
      <c r="R12" s="474"/>
      <c r="S12" s="230">
        <v>3754</v>
      </c>
      <c r="T12" s="230"/>
      <c r="U12" s="230">
        <v>169607477733</v>
      </c>
      <c r="V12" s="230"/>
      <c r="W12" s="230">
        <v>219109193982.03101</v>
      </c>
      <c r="X12" s="230"/>
      <c r="Y12" s="236">
        <f>W12/'جمع درآمدها'!$J$6</f>
        <v>5.6674978516625417E-2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>
      <c r="A13" s="360" t="s">
        <v>61</v>
      </c>
      <c r="B13" s="301"/>
      <c r="C13" s="230">
        <v>52000000</v>
      </c>
      <c r="D13" s="230"/>
      <c r="E13" s="230">
        <v>261549452556</v>
      </c>
      <c r="F13" s="230"/>
      <c r="G13" s="230">
        <v>387501280400</v>
      </c>
      <c r="H13" s="230"/>
      <c r="I13" s="230">
        <v>0</v>
      </c>
      <c r="J13" s="230"/>
      <c r="K13" s="230">
        <v>0</v>
      </c>
      <c r="L13" s="230"/>
      <c r="M13" s="230">
        <v>-9063589</v>
      </c>
      <c r="N13" s="230"/>
      <c r="O13" s="230">
        <v>58254106598</v>
      </c>
      <c r="P13" s="230"/>
      <c r="Q13" s="230">
        <v>42936411</v>
      </c>
      <c r="R13" s="474"/>
      <c r="S13" s="230">
        <v>5760</v>
      </c>
      <c r="T13" s="230"/>
      <c r="U13" s="230">
        <v>215961438298</v>
      </c>
      <c r="V13" s="230"/>
      <c r="W13" s="230">
        <v>245401992247.50699</v>
      </c>
      <c r="X13" s="230"/>
      <c r="Y13" s="236">
        <f>W13/'جمع درآمدها'!$J$6</f>
        <v>6.3475897043850815E-2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>
      <c r="A14" s="360" t="s">
        <v>70</v>
      </c>
      <c r="B14" s="301"/>
      <c r="C14" s="230">
        <v>7000001</v>
      </c>
      <c r="D14" s="230"/>
      <c r="E14" s="230">
        <v>10964449085</v>
      </c>
      <c r="F14" s="230"/>
      <c r="G14" s="230">
        <v>18503853603.407299</v>
      </c>
      <c r="H14" s="230"/>
      <c r="I14" s="230">
        <v>0</v>
      </c>
      <c r="J14" s="230"/>
      <c r="K14" s="230">
        <v>0</v>
      </c>
      <c r="L14" s="230"/>
      <c r="M14" s="230">
        <v>-7000001</v>
      </c>
      <c r="N14" s="230"/>
      <c r="O14" s="230">
        <v>16624882861</v>
      </c>
      <c r="P14" s="230"/>
      <c r="Q14" s="230">
        <v>0</v>
      </c>
      <c r="R14" s="474"/>
      <c r="S14" s="230">
        <v>0</v>
      </c>
      <c r="T14" s="230"/>
      <c r="U14" s="230">
        <v>0</v>
      </c>
      <c r="V14" s="230"/>
      <c r="W14" s="230">
        <v>0</v>
      </c>
      <c r="X14" s="230"/>
      <c r="Y14" s="236">
        <f>W14/'جمع درآمدها'!$J$6</f>
        <v>0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>
      <c r="A15" s="360" t="s">
        <v>84</v>
      </c>
      <c r="B15" s="301"/>
      <c r="C15" s="230">
        <v>100000000</v>
      </c>
      <c r="D15" s="230"/>
      <c r="E15" s="230">
        <v>330780464117</v>
      </c>
      <c r="F15" s="230"/>
      <c r="G15" s="230">
        <v>445033095000</v>
      </c>
      <c r="H15" s="230"/>
      <c r="I15" s="230">
        <v>0</v>
      </c>
      <c r="J15" s="230"/>
      <c r="K15" s="230">
        <v>0</v>
      </c>
      <c r="L15" s="230"/>
      <c r="M15" s="230">
        <v>-7399650</v>
      </c>
      <c r="N15" s="230"/>
      <c r="O15" s="230">
        <v>29080723118</v>
      </c>
      <c r="P15" s="230"/>
      <c r="Q15" s="230">
        <v>92600350</v>
      </c>
      <c r="R15" s="474"/>
      <c r="S15" s="230">
        <v>3567</v>
      </c>
      <c r="T15" s="230"/>
      <c r="U15" s="230">
        <v>306303867504</v>
      </c>
      <c r="V15" s="230"/>
      <c r="W15" s="230">
        <v>327752187333.48199</v>
      </c>
      <c r="X15" s="230"/>
      <c r="Y15" s="236">
        <f>W15/'جمع درآمدها'!$J$6</f>
        <v>8.4776671568722178E-2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>
      <c r="A16" s="360" t="s">
        <v>95</v>
      </c>
      <c r="B16" s="301"/>
      <c r="C16" s="230">
        <v>20000000</v>
      </c>
      <c r="D16" s="230"/>
      <c r="E16" s="230">
        <v>143785563826</v>
      </c>
      <c r="F16" s="230"/>
      <c r="G16" s="230">
        <v>284781490000</v>
      </c>
      <c r="H16" s="230"/>
      <c r="I16" s="230">
        <v>0</v>
      </c>
      <c r="J16" s="230"/>
      <c r="K16" s="230">
        <v>0</v>
      </c>
      <c r="L16" s="230"/>
      <c r="M16" s="230">
        <v>-2000000</v>
      </c>
      <c r="N16" s="230"/>
      <c r="O16" s="230">
        <v>29868000114</v>
      </c>
      <c r="P16" s="230"/>
      <c r="Q16" s="230">
        <v>18000000</v>
      </c>
      <c r="R16" s="474"/>
      <c r="S16" s="230">
        <v>14450</v>
      </c>
      <c r="T16" s="230"/>
      <c r="U16" s="230">
        <v>129407007443</v>
      </c>
      <c r="V16" s="230"/>
      <c r="W16" s="230">
        <v>258089427000</v>
      </c>
      <c r="X16" s="230"/>
      <c r="Y16" s="236">
        <f>W16/'جمع درآمدها'!$J$6</f>
        <v>6.6757640173660315E-2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>
      <c r="A17" s="360" t="s">
        <v>59</v>
      </c>
      <c r="B17" s="301"/>
      <c r="C17" s="230">
        <v>8300000</v>
      </c>
      <c r="D17" s="230"/>
      <c r="E17" s="230">
        <v>287572607383</v>
      </c>
      <c r="F17" s="230"/>
      <c r="G17" s="230">
        <v>717012317460</v>
      </c>
      <c r="H17" s="230"/>
      <c r="I17" s="230">
        <v>300000</v>
      </c>
      <c r="J17" s="230"/>
      <c r="K17" s="230">
        <v>26358114920</v>
      </c>
      <c r="L17" s="230"/>
      <c r="M17" s="230">
        <v>-77577</v>
      </c>
      <c r="N17" s="230"/>
      <c r="O17" s="230">
        <v>5534670065</v>
      </c>
      <c r="P17" s="230"/>
      <c r="Q17" s="230">
        <v>8522423</v>
      </c>
      <c r="R17" s="474"/>
      <c r="S17" s="230">
        <v>71090</v>
      </c>
      <c r="T17" s="230"/>
      <c r="U17" s="230">
        <v>311098884667</v>
      </c>
      <c r="V17" s="230"/>
      <c r="W17" s="230">
        <v>601175760605.229</v>
      </c>
      <c r="X17" s="230"/>
      <c r="Y17" s="236">
        <f>W17/'جمع درآمدها'!$J$6</f>
        <v>0.15550065562201598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>
      <c r="A18" s="360" t="s">
        <v>72</v>
      </c>
      <c r="B18" s="301"/>
      <c r="C18" s="230">
        <v>9000000</v>
      </c>
      <c r="D18" s="230"/>
      <c r="E18" s="230">
        <v>259671454781</v>
      </c>
      <c r="F18" s="230"/>
      <c r="G18" s="230">
        <v>392938920000</v>
      </c>
      <c r="H18" s="230"/>
      <c r="I18" s="230">
        <v>0</v>
      </c>
      <c r="J18" s="230"/>
      <c r="K18" s="230">
        <v>0</v>
      </c>
      <c r="L18" s="230"/>
      <c r="M18" s="230">
        <v>-675894</v>
      </c>
      <c r="N18" s="230"/>
      <c r="O18" s="230">
        <v>28447023393</v>
      </c>
      <c r="P18" s="230"/>
      <c r="Q18" s="230">
        <v>8324106</v>
      </c>
      <c r="R18" s="474"/>
      <c r="S18" s="230">
        <v>35880</v>
      </c>
      <c r="T18" s="230"/>
      <c r="U18" s="230">
        <v>240170301633</v>
      </c>
      <c r="V18" s="230"/>
      <c r="W18" s="230">
        <v>296360212503.04602</v>
      </c>
      <c r="X18" s="230"/>
      <c r="Y18" s="236">
        <f>W18/'جمع درآمدها'!$J$6</f>
        <v>7.6656795507038938E-2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>
      <c r="A19" s="360" t="s">
        <v>99</v>
      </c>
      <c r="B19" s="301"/>
      <c r="C19" s="230">
        <v>14200000</v>
      </c>
      <c r="D19" s="230"/>
      <c r="E19" s="230">
        <v>461224628078</v>
      </c>
      <c r="F19" s="230"/>
      <c r="G19" s="230">
        <v>474418178780</v>
      </c>
      <c r="H19" s="230"/>
      <c r="I19" s="230">
        <v>168495</v>
      </c>
      <c r="J19" s="230"/>
      <c r="K19" s="230">
        <v>4843096212</v>
      </c>
      <c r="L19" s="230"/>
      <c r="M19" s="230">
        <v>-168495</v>
      </c>
      <c r="N19" s="230"/>
      <c r="O19" s="230">
        <v>4695629233</v>
      </c>
      <c r="P19" s="230"/>
      <c r="Q19" s="230">
        <v>14200000</v>
      </c>
      <c r="R19" s="474"/>
      <c r="S19" s="230">
        <v>26840</v>
      </c>
      <c r="T19" s="230"/>
      <c r="U19" s="230">
        <v>460598193789</v>
      </c>
      <c r="V19" s="230"/>
      <c r="W19" s="230">
        <v>378181880560</v>
      </c>
      <c r="X19" s="230"/>
      <c r="Y19" s="236">
        <f>W19/'جمع درآمدها'!$J$6</f>
        <v>9.7820860761656317E-2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>
      <c r="A20" s="360" t="s">
        <v>60</v>
      </c>
      <c r="B20" s="301"/>
      <c r="C20" s="230">
        <v>40000000</v>
      </c>
      <c r="D20" s="230"/>
      <c r="E20" s="230">
        <v>355938429196</v>
      </c>
      <c r="F20" s="230"/>
      <c r="G20" s="230">
        <v>358011016000</v>
      </c>
      <c r="H20" s="230"/>
      <c r="I20" s="230">
        <v>0</v>
      </c>
      <c r="J20" s="230"/>
      <c r="K20" s="230">
        <v>0</v>
      </c>
      <c r="L20" s="230"/>
      <c r="M20" s="230">
        <v>-5000000</v>
      </c>
      <c r="N20" s="230"/>
      <c r="O20" s="230">
        <v>53284899190</v>
      </c>
      <c r="P20" s="230"/>
      <c r="Q20" s="230">
        <v>35000000</v>
      </c>
      <c r="R20" s="474"/>
      <c r="S20" s="230">
        <v>8520</v>
      </c>
      <c r="T20" s="230"/>
      <c r="U20" s="230">
        <v>311446125545</v>
      </c>
      <c r="V20" s="230"/>
      <c r="W20" s="230">
        <v>295894914000</v>
      </c>
      <c r="X20" s="230"/>
      <c r="Y20" s="236">
        <f>W20/'جمع درآمدها'!$J$6</f>
        <v>7.6536440983412168E-2</v>
      </c>
      <c r="AA20" s="374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>
      <c r="A21" s="360" t="s">
        <v>96</v>
      </c>
      <c r="B21" s="301"/>
      <c r="C21" s="230">
        <v>60000000</v>
      </c>
      <c r="D21" s="230"/>
      <c r="E21" s="230">
        <v>97877097664</v>
      </c>
      <c r="F21" s="230"/>
      <c r="G21" s="230">
        <v>132051291600</v>
      </c>
      <c r="H21" s="230"/>
      <c r="I21" s="230">
        <v>0</v>
      </c>
      <c r="J21" s="230"/>
      <c r="K21" s="230">
        <v>0</v>
      </c>
      <c r="L21" s="230"/>
      <c r="M21" s="230">
        <v>-7422684</v>
      </c>
      <c r="N21" s="230"/>
      <c r="O21" s="230">
        <v>14763327149</v>
      </c>
      <c r="P21" s="230"/>
      <c r="Q21" s="230">
        <v>52577316</v>
      </c>
      <c r="R21" s="474"/>
      <c r="S21" s="230">
        <v>1997</v>
      </c>
      <c r="T21" s="230"/>
      <c r="U21" s="230">
        <v>85768584885</v>
      </c>
      <c r="V21" s="230"/>
      <c r="W21" s="230">
        <v>104185274014.59801</v>
      </c>
      <c r="X21" s="230"/>
      <c r="Y21" s="236">
        <f>W21/'جمع درآمدها'!$J$6</f>
        <v>2.6948655413384044E-2</v>
      </c>
      <c r="AA21" s="374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>
      <c r="A22" s="360" t="s">
        <v>81</v>
      </c>
      <c r="B22" s="301"/>
      <c r="C22" s="230">
        <v>40000000</v>
      </c>
      <c r="D22" s="230"/>
      <c r="E22" s="230">
        <v>271990377248</v>
      </c>
      <c r="F22" s="231"/>
      <c r="G22" s="230">
        <v>292521196000</v>
      </c>
      <c r="H22" s="385"/>
      <c r="I22" s="230">
        <v>0</v>
      </c>
      <c r="J22" s="231"/>
      <c r="K22" s="230">
        <v>0</v>
      </c>
      <c r="L22" s="231"/>
      <c r="M22" s="230">
        <v>-3831794</v>
      </c>
      <c r="N22" s="231"/>
      <c r="O22" s="230">
        <v>25553383157</v>
      </c>
      <c r="P22" s="373"/>
      <c r="Q22" s="230">
        <v>36168206</v>
      </c>
      <c r="R22" s="231"/>
      <c r="S22" s="230">
        <v>6280</v>
      </c>
      <c r="T22" s="385"/>
      <c r="U22" s="230">
        <v>245935099864</v>
      </c>
      <c r="V22" s="231"/>
      <c r="W22" s="230">
        <v>225380569820.65399</v>
      </c>
      <c r="X22" s="231"/>
      <c r="Y22" s="236">
        <f>W22/'جمع درآمدها'!$J$6</f>
        <v>5.8297138155224561E-2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>
      <c r="A23" s="360" t="s">
        <v>174</v>
      </c>
      <c r="B23" s="301"/>
      <c r="C23" s="230">
        <v>8185185</v>
      </c>
      <c r="D23" s="230"/>
      <c r="E23" s="230">
        <v>32978110365</v>
      </c>
      <c r="F23" s="231"/>
      <c r="G23" s="230">
        <v>52873657014.874496</v>
      </c>
      <c r="H23" s="385"/>
      <c r="I23" s="230">
        <v>14816</v>
      </c>
      <c r="J23" s="231"/>
      <c r="K23" s="230">
        <v>69373640</v>
      </c>
      <c r="L23" s="231"/>
      <c r="M23" s="230">
        <v>-8200001</v>
      </c>
      <c r="N23" s="231"/>
      <c r="O23" s="230">
        <v>37085251681</v>
      </c>
      <c r="P23" s="373"/>
      <c r="Q23" s="230">
        <v>0</v>
      </c>
      <c r="R23" s="231"/>
      <c r="S23" s="230">
        <v>0</v>
      </c>
      <c r="T23" s="385"/>
      <c r="U23" s="230">
        <v>0</v>
      </c>
      <c r="V23" s="231"/>
      <c r="W23" s="230">
        <v>0</v>
      </c>
      <c r="X23" s="231"/>
      <c r="Y23" s="236">
        <f>W23/'جمع درآمدها'!$J$6</f>
        <v>0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>
      <c r="A24" s="360" t="s">
        <v>114</v>
      </c>
      <c r="B24" s="301"/>
      <c r="C24" s="230">
        <v>14000000</v>
      </c>
      <c r="D24" s="230"/>
      <c r="E24" s="230">
        <v>87816003035</v>
      </c>
      <c r="F24" s="231"/>
      <c r="G24" s="230">
        <v>122942253000</v>
      </c>
      <c r="H24" s="385">
        <v>0</v>
      </c>
      <c r="I24" s="230">
        <v>0</v>
      </c>
      <c r="J24" s="231"/>
      <c r="K24" s="230">
        <v>0</v>
      </c>
      <c r="L24" s="231"/>
      <c r="M24" s="230">
        <v>-6000000</v>
      </c>
      <c r="N24" s="231"/>
      <c r="O24" s="230">
        <v>53037556082</v>
      </c>
      <c r="P24" s="373"/>
      <c r="Q24" s="230">
        <v>8000000</v>
      </c>
      <c r="R24" s="231"/>
      <c r="S24" s="230">
        <v>8030</v>
      </c>
      <c r="T24" s="385"/>
      <c r="U24" s="230">
        <v>50180573162</v>
      </c>
      <c r="V24" s="231"/>
      <c r="W24" s="230">
        <v>63743424800</v>
      </c>
      <c r="X24" s="231">
        <v>64951227000</v>
      </c>
      <c r="Y24" s="236">
        <f>W24/'جمع درآمدها'!$J$6</f>
        <v>1.648793081413279E-2</v>
      </c>
      <c r="AB24" s="185"/>
      <c r="AC24" s="244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>
      <c r="A25" s="360" t="s">
        <v>119</v>
      </c>
      <c r="B25" s="301"/>
      <c r="C25" s="230">
        <v>5400000</v>
      </c>
      <c r="D25" s="230"/>
      <c r="E25" s="230">
        <v>94406942785</v>
      </c>
      <c r="F25" s="231"/>
      <c r="G25" s="230">
        <v>92965776300</v>
      </c>
      <c r="H25" s="385">
        <v>0</v>
      </c>
      <c r="I25" s="230">
        <v>72562</v>
      </c>
      <c r="J25" s="231"/>
      <c r="K25" s="230">
        <v>987289486</v>
      </c>
      <c r="L25" s="231"/>
      <c r="M25" s="230">
        <v>-72562</v>
      </c>
      <c r="N25" s="231"/>
      <c r="O25" s="230">
        <v>1028755135</v>
      </c>
      <c r="P25" s="373"/>
      <c r="Q25" s="230">
        <v>5400000</v>
      </c>
      <c r="R25" s="231"/>
      <c r="S25" s="230">
        <v>13190</v>
      </c>
      <c r="T25" s="385"/>
      <c r="U25" s="230">
        <v>94125647720</v>
      </c>
      <c r="V25" s="231"/>
      <c r="W25" s="230">
        <v>70675423020</v>
      </c>
      <c r="X25" s="231"/>
      <c r="Y25" s="236">
        <f>W25/'جمع درآمدها'!$J$6</f>
        <v>1.8280967624025871E-2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>
      <c r="A26" s="360" t="s">
        <v>172</v>
      </c>
      <c r="B26" s="301"/>
      <c r="C26" s="230">
        <v>11000000</v>
      </c>
      <c r="D26" s="230"/>
      <c r="E26" s="230">
        <v>193445706527</v>
      </c>
      <c r="F26" s="231"/>
      <c r="G26" s="230">
        <v>264251423700</v>
      </c>
      <c r="H26" s="385">
        <v>0</v>
      </c>
      <c r="I26" s="230">
        <v>0</v>
      </c>
      <c r="J26" s="231"/>
      <c r="K26" s="230">
        <v>0</v>
      </c>
      <c r="L26" s="231"/>
      <c r="M26" s="230">
        <v>0</v>
      </c>
      <c r="N26" s="231"/>
      <c r="O26" s="230">
        <v>0</v>
      </c>
      <c r="P26" s="373"/>
      <c r="Q26" s="230">
        <v>11000000</v>
      </c>
      <c r="R26" s="231"/>
      <c r="S26" s="230">
        <v>17780</v>
      </c>
      <c r="T26" s="385"/>
      <c r="U26" s="230">
        <v>193445706527</v>
      </c>
      <c r="V26" s="231"/>
      <c r="W26" s="230">
        <v>194068166600</v>
      </c>
      <c r="X26" s="231"/>
      <c r="Y26" s="236">
        <f>W26/'جمع درآمدها'!$J$6</f>
        <v>5.01978441567262E-2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>
      <c r="A27" s="360" t="s">
        <v>176</v>
      </c>
      <c r="B27" s="301"/>
      <c r="C27" s="230">
        <v>3200000</v>
      </c>
      <c r="D27" s="230"/>
      <c r="E27" s="230">
        <v>30221734842</v>
      </c>
      <c r="F27" s="231"/>
      <c r="G27" s="230">
        <v>30196760640</v>
      </c>
      <c r="H27" s="385"/>
      <c r="I27" s="230">
        <v>0</v>
      </c>
      <c r="J27" s="231"/>
      <c r="K27" s="230">
        <v>0</v>
      </c>
      <c r="L27" s="231"/>
      <c r="M27" s="230">
        <v>-146744</v>
      </c>
      <c r="N27" s="231"/>
      <c r="O27" s="230">
        <v>1416782104</v>
      </c>
      <c r="P27" s="373"/>
      <c r="Q27" s="230">
        <v>3053256</v>
      </c>
      <c r="R27" s="231"/>
      <c r="S27" s="230">
        <v>9200</v>
      </c>
      <c r="T27" s="385"/>
      <c r="U27" s="230">
        <v>28835841636</v>
      </c>
      <c r="V27" s="231"/>
      <c r="W27" s="230">
        <v>27872819846.304001</v>
      </c>
      <c r="X27" s="231"/>
      <c r="Y27" s="236">
        <f>W27/'جمع درآمدها'!$J$6</f>
        <v>7.209608311172005E-3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>
      <c r="A28" s="360" t="s">
        <v>74</v>
      </c>
      <c r="B28" s="301"/>
      <c r="C28" s="230">
        <v>2000000</v>
      </c>
      <c r="D28" s="230"/>
      <c r="E28" s="230">
        <v>35534412011</v>
      </c>
      <c r="F28" s="231"/>
      <c r="G28" s="230">
        <v>37229970400</v>
      </c>
      <c r="H28" s="385"/>
      <c r="I28" s="230">
        <v>0</v>
      </c>
      <c r="J28" s="231"/>
      <c r="K28" s="230">
        <v>0</v>
      </c>
      <c r="L28" s="231"/>
      <c r="M28" s="230">
        <v>-2000000</v>
      </c>
      <c r="N28" s="231"/>
      <c r="O28" s="230">
        <v>33103004713</v>
      </c>
      <c r="P28" s="373"/>
      <c r="Q28" s="230">
        <v>0</v>
      </c>
      <c r="R28" s="231"/>
      <c r="S28" s="230">
        <v>0</v>
      </c>
      <c r="T28" s="385"/>
      <c r="U28" s="230">
        <v>0</v>
      </c>
      <c r="V28" s="231"/>
      <c r="W28" s="230">
        <v>0</v>
      </c>
      <c r="X28" s="231"/>
      <c r="Y28" s="236">
        <f>W28/'جمع درآمدها'!$J$6</f>
        <v>0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>
      <c r="A29" s="360" t="s">
        <v>82</v>
      </c>
      <c r="B29" s="301"/>
      <c r="C29" s="230">
        <v>10000000</v>
      </c>
      <c r="D29" s="230"/>
      <c r="E29" s="230">
        <v>45466229780</v>
      </c>
      <c r="F29" s="231"/>
      <c r="G29" s="230">
        <v>44126246900</v>
      </c>
      <c r="H29" s="385"/>
      <c r="I29" s="230">
        <v>0</v>
      </c>
      <c r="J29" s="231"/>
      <c r="K29" s="230">
        <v>0</v>
      </c>
      <c r="L29" s="231"/>
      <c r="M29" s="230">
        <v>-10000000</v>
      </c>
      <c r="N29" s="231"/>
      <c r="O29" s="230">
        <v>38782168007</v>
      </c>
      <c r="P29" s="373"/>
      <c r="Q29" s="230">
        <v>0</v>
      </c>
      <c r="R29" s="231"/>
      <c r="S29" s="230">
        <v>0</v>
      </c>
      <c r="T29" s="385"/>
      <c r="U29" s="230">
        <v>0</v>
      </c>
      <c r="V29" s="231"/>
      <c r="W29" s="230">
        <v>0</v>
      </c>
      <c r="X29" s="231"/>
      <c r="Y29" s="236">
        <f>W29/'جمع درآمدها'!$J$6</f>
        <v>0</v>
      </c>
      <c r="AD29" s="185"/>
      <c r="AE29" s="185"/>
      <c r="AF29" s="60"/>
      <c r="AG29" s="60"/>
      <c r="AH29" s="60"/>
      <c r="AI29" s="60"/>
      <c r="AJ29" s="60"/>
      <c r="AK29" s="60"/>
      <c r="AO29" s="187"/>
      <c r="AP29" s="186"/>
      <c r="AQ29" s="186"/>
      <c r="AR29" s="186"/>
      <c r="AS29" s="186"/>
      <c r="AT29" s="186"/>
      <c r="AU29" s="186"/>
      <c r="AV29" s="168"/>
      <c r="AW29" s="50"/>
      <c r="AX29" s="185"/>
      <c r="AY29" s="59"/>
      <c r="AZ29" s="60"/>
      <c r="BA29" s="60"/>
    </row>
    <row r="30" spans="1:54" ht="41.25" customHeight="1">
      <c r="A30" s="360" t="s">
        <v>173</v>
      </c>
      <c r="B30" s="301"/>
      <c r="C30" s="230">
        <v>15000000</v>
      </c>
      <c r="D30" s="230"/>
      <c r="E30" s="230">
        <v>55008061557</v>
      </c>
      <c r="F30" s="231"/>
      <c r="G30" s="230">
        <v>59417127600</v>
      </c>
      <c r="H30" s="385">
        <v>0</v>
      </c>
      <c r="I30" s="230">
        <v>0</v>
      </c>
      <c r="J30" s="231"/>
      <c r="K30" s="230">
        <v>0</v>
      </c>
      <c r="L30" s="231"/>
      <c r="M30" s="230">
        <v>-15000000</v>
      </c>
      <c r="N30" s="231"/>
      <c r="O30" s="230">
        <v>49965756519</v>
      </c>
      <c r="P30" s="373"/>
      <c r="Q30" s="230">
        <v>0</v>
      </c>
      <c r="R30" s="231"/>
      <c r="S30" s="230">
        <v>0</v>
      </c>
      <c r="T30" s="385"/>
      <c r="U30" s="230">
        <v>0</v>
      </c>
      <c r="V30" s="231"/>
      <c r="W30" s="230">
        <v>0</v>
      </c>
      <c r="X30" s="231">
        <v>77099379000</v>
      </c>
      <c r="Y30" s="236">
        <f>W30/'جمع درآمدها'!$J$6</f>
        <v>0</v>
      </c>
      <c r="AD30" s="185"/>
      <c r="AE30" s="185"/>
      <c r="AF30" s="60"/>
      <c r="AG30" s="60"/>
      <c r="AH30" s="60"/>
      <c r="AI30" s="60"/>
      <c r="AJ30" s="60"/>
      <c r="AK30" s="60"/>
      <c r="AO30" s="187"/>
      <c r="AP30" s="186"/>
      <c r="AQ30" s="186"/>
      <c r="AR30" s="186"/>
      <c r="AS30" s="186"/>
      <c r="AT30" s="186"/>
      <c r="AU30" s="186"/>
      <c r="AV30" s="168"/>
      <c r="AW30" s="50"/>
      <c r="AX30" s="185"/>
      <c r="AY30" s="59"/>
      <c r="AZ30" s="60"/>
      <c r="BA30" s="60"/>
    </row>
    <row r="31" spans="1:54" ht="41.25" customHeight="1" thickBot="1">
      <c r="A31" s="148" t="s">
        <v>48</v>
      </c>
      <c r="B31" s="115"/>
      <c r="C31" s="32"/>
      <c r="D31" s="32"/>
      <c r="E31" s="209">
        <f>SUM(E12:F30)</f>
        <v>3240697618828</v>
      </c>
      <c r="F31" s="209">
        <f>SUM(F12:G24)</f>
        <v>3993384226736.9639</v>
      </c>
      <c r="G31" s="209">
        <f>SUM(G12:H30)</f>
        <v>4521571532276.9639</v>
      </c>
      <c r="I31" s="208"/>
      <c r="J31" s="208"/>
      <c r="K31" s="210">
        <f>SUM(K12:L30)</f>
        <v>32473930725</v>
      </c>
      <c r="L31" s="210">
        <f>SUM(L12:M25)</f>
        <v>-62142149</v>
      </c>
      <c r="M31" s="210"/>
      <c r="N31" s="211"/>
      <c r="O31" s="210">
        <f>SUM(O12:P30)</f>
        <v>503315139120</v>
      </c>
      <c r="Q31" s="32"/>
      <c r="R31" s="32"/>
      <c r="S31" s="32"/>
      <c r="U31" s="209">
        <f>SUM(U12:V30)</f>
        <v>2842884750406</v>
      </c>
      <c r="V31" s="209">
        <f>SUM(V12:W25)</f>
        <v>3085950259886.5469</v>
      </c>
      <c r="W31" s="209">
        <f>SUM(W12:W30)</f>
        <v>3307891246332.8511</v>
      </c>
      <c r="Y31" s="149">
        <f>SUM(Y12:Y30)</f>
        <v>0.85562208465164769</v>
      </c>
      <c r="AD31" s="185"/>
      <c r="AE31" s="185"/>
      <c r="AP31" s="186"/>
      <c r="AQ31" s="186"/>
      <c r="AR31" s="186"/>
      <c r="AS31" s="186"/>
      <c r="AT31" s="186"/>
      <c r="AU31" s="186"/>
      <c r="AV31" s="168"/>
      <c r="AW31" s="50"/>
      <c r="AY31" s="183"/>
      <c r="BA31" s="60"/>
    </row>
    <row r="32" spans="1:54" s="142" customFormat="1" ht="41.25" thickTop="1">
      <c r="A32" s="132"/>
      <c r="C32" s="147"/>
      <c r="D32" s="147"/>
      <c r="Z32" s="143"/>
      <c r="AA32" s="370"/>
      <c r="AB32" s="143"/>
      <c r="AC32" s="143"/>
      <c r="AD32" s="185"/>
      <c r="AE32" s="185"/>
      <c r="AF32" s="143"/>
      <c r="AG32" s="143"/>
      <c r="AH32" s="143"/>
      <c r="AI32" s="143"/>
      <c r="AJ32" s="143"/>
      <c r="AK32" s="143"/>
      <c r="AL32" s="51"/>
      <c r="AM32" s="51"/>
      <c r="AN32" s="51"/>
      <c r="AO32" s="51"/>
      <c r="AP32" s="186"/>
      <c r="AQ32" s="186"/>
      <c r="AR32" s="186"/>
      <c r="AS32" s="186"/>
      <c r="AT32" s="186"/>
      <c r="AU32" s="186"/>
      <c r="AV32" s="168"/>
      <c r="AX32" s="50"/>
      <c r="AY32" s="183"/>
      <c r="AZ32" s="50"/>
      <c r="BA32" s="60"/>
    </row>
    <row r="33" spans="1:53" s="142" customFormat="1" ht="42.75">
      <c r="A33" s="132"/>
      <c r="C33" s="147"/>
      <c r="D33" s="147"/>
      <c r="I33" s="190"/>
      <c r="J33" s="190">
        <f t="shared" ref="J33" si="0">SUM(J12:J32)</f>
        <v>0</v>
      </c>
      <c r="K33" s="190"/>
      <c r="L33" s="190"/>
      <c r="M33" s="190"/>
      <c r="Y33" s="473"/>
      <c r="Z33" s="143"/>
      <c r="AA33" s="370"/>
      <c r="AB33" s="143"/>
      <c r="AC33" s="143"/>
      <c r="AD33" s="185"/>
      <c r="AE33" s="185"/>
      <c r="AF33" s="143"/>
      <c r="AG33" s="143"/>
      <c r="AH33" s="143"/>
      <c r="AI33" s="143"/>
      <c r="AJ33" s="143"/>
      <c r="AK33" s="143"/>
      <c r="AL33" s="51"/>
      <c r="AM33" s="51"/>
      <c r="AN33" s="51"/>
      <c r="AO33" s="51"/>
      <c r="AP33" s="186"/>
      <c r="AQ33" s="186"/>
      <c r="AR33" s="186"/>
      <c r="AS33" s="186"/>
      <c r="AT33" s="186"/>
      <c r="AU33" s="186"/>
      <c r="AV33" s="168"/>
      <c r="AX33" s="50"/>
      <c r="AY33" s="183"/>
      <c r="AZ33" s="50"/>
      <c r="BA33" s="60"/>
    </row>
    <row r="34" spans="1:53" s="142" customFormat="1" ht="42.75">
      <c r="A34" s="132"/>
      <c r="C34" s="147"/>
      <c r="D34" s="147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Z34" s="143"/>
      <c r="AA34" s="370"/>
      <c r="AB34" s="143"/>
      <c r="AC34" s="143"/>
      <c r="AD34" s="185"/>
      <c r="AE34" s="185"/>
      <c r="AF34" s="143"/>
      <c r="AG34" s="143"/>
      <c r="AH34" s="143"/>
      <c r="AI34" s="143"/>
      <c r="AJ34" s="143"/>
      <c r="AK34" s="143"/>
      <c r="AL34" s="51"/>
      <c r="AM34" s="51"/>
      <c r="AN34" s="51"/>
      <c r="AO34" s="51"/>
      <c r="AP34" s="186"/>
      <c r="AQ34" s="186"/>
      <c r="AR34" s="186"/>
      <c r="AS34" s="186"/>
      <c r="AT34" s="186"/>
      <c r="AU34" s="186"/>
      <c r="AV34" s="168"/>
      <c r="AX34" s="50"/>
      <c r="AY34" s="183"/>
      <c r="AZ34" s="50"/>
      <c r="BA34" s="60"/>
    </row>
    <row r="35" spans="1:53" s="142" customFormat="1" ht="42.75">
      <c r="A35" s="132"/>
      <c r="C35" s="147"/>
      <c r="D35" s="147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Y35" s="236"/>
      <c r="Z35" s="143"/>
      <c r="AA35" s="370"/>
      <c r="AB35" s="143"/>
      <c r="AC35" s="143"/>
      <c r="AD35" s="185"/>
      <c r="AE35" s="185"/>
      <c r="AF35" s="143"/>
      <c r="AG35" s="143"/>
      <c r="AH35" s="143"/>
      <c r="AI35" s="143"/>
      <c r="AJ35" s="143"/>
      <c r="AK35" s="143"/>
      <c r="AL35" s="51"/>
      <c r="AM35" s="51"/>
      <c r="AN35" s="51"/>
      <c r="AO35" s="51"/>
      <c r="AP35" s="186"/>
      <c r="AQ35" s="186"/>
      <c r="AR35" s="186"/>
      <c r="AS35" s="186"/>
      <c r="AT35" s="186"/>
      <c r="AU35" s="186"/>
      <c r="AV35" s="168"/>
      <c r="AX35" s="50"/>
      <c r="AY35" s="183"/>
      <c r="AZ35" s="50"/>
      <c r="BA35" s="60"/>
    </row>
    <row r="36" spans="1:53" s="142" customFormat="1" ht="42.75">
      <c r="A36" s="132"/>
      <c r="C36" s="147"/>
      <c r="D36" s="147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Y36" s="372"/>
      <c r="Z36" s="143"/>
      <c r="AA36" s="370"/>
      <c r="AB36" s="143"/>
      <c r="AC36" s="143"/>
      <c r="AD36" s="185"/>
      <c r="AE36" s="185"/>
      <c r="AF36" s="143"/>
      <c r="AG36" s="143"/>
      <c r="AH36" s="143"/>
      <c r="AI36" s="143"/>
      <c r="AJ36" s="143"/>
      <c r="AK36" s="143"/>
      <c r="AL36" s="51"/>
      <c r="AM36" s="51"/>
      <c r="AN36" s="51"/>
      <c r="AO36" s="51"/>
      <c r="AP36" s="186"/>
      <c r="AQ36" s="186"/>
      <c r="AR36" s="186"/>
      <c r="AS36" s="186"/>
      <c r="AT36" s="186"/>
      <c r="AU36" s="186"/>
      <c r="AV36" s="168"/>
      <c r="AX36" s="50"/>
      <c r="AY36" s="183"/>
      <c r="AZ36" s="50"/>
      <c r="BA36" s="60"/>
    </row>
    <row r="37" spans="1:53" s="142" customFormat="1" ht="42.75">
      <c r="A37" s="132"/>
      <c r="C37" s="147"/>
      <c r="D37" s="147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Z37" s="143"/>
      <c r="AA37" s="370"/>
      <c r="AB37" s="143"/>
      <c r="AC37" s="143"/>
      <c r="AD37" s="185"/>
      <c r="AE37" s="185"/>
      <c r="AF37" s="143"/>
      <c r="AG37" s="143"/>
      <c r="AH37" s="143"/>
      <c r="AI37" s="143"/>
      <c r="AJ37" s="143"/>
      <c r="AK37" s="143"/>
      <c r="AL37" s="51"/>
      <c r="AM37" s="51"/>
      <c r="AN37" s="51"/>
      <c r="AO37" s="51"/>
      <c r="AP37" s="186"/>
      <c r="AQ37" s="186"/>
      <c r="AR37" s="186"/>
      <c r="AS37" s="186"/>
      <c r="AT37" s="186"/>
      <c r="AU37" s="186"/>
      <c r="AV37" s="168"/>
      <c r="AX37" s="50"/>
      <c r="AY37" s="183"/>
      <c r="AZ37" s="50"/>
      <c r="BA37" s="60"/>
    </row>
    <row r="38" spans="1:53">
      <c r="A38" s="132"/>
      <c r="B38" s="153"/>
      <c r="C38" s="154"/>
      <c r="D38" s="155"/>
      <c r="E38" s="165"/>
      <c r="F38" s="155"/>
      <c r="G38" s="156"/>
      <c r="H38" s="83"/>
      <c r="I38" s="157"/>
      <c r="J38" s="83"/>
      <c r="K38" s="163"/>
      <c r="L38" s="83"/>
      <c r="M38" s="157"/>
      <c r="N38" s="83"/>
      <c r="P38" s="83"/>
      <c r="R38" s="83"/>
      <c r="T38" s="83"/>
      <c r="U38" s="163"/>
      <c r="V38" s="83"/>
      <c r="W38" s="163"/>
      <c r="X38" s="83"/>
      <c r="Y38" s="159"/>
      <c r="Z38" s="140"/>
      <c r="AA38" s="371"/>
      <c r="AB38" s="140"/>
      <c r="AC38" s="245"/>
      <c r="AD38" s="185"/>
      <c r="AE38" s="185"/>
      <c r="AF38" s="140"/>
      <c r="AG38" s="140"/>
      <c r="AH38" s="140"/>
      <c r="AI38" s="140"/>
      <c r="AJ38" s="140"/>
      <c r="AK38" s="140"/>
      <c r="AP38" s="186"/>
      <c r="AQ38" s="186"/>
      <c r="AR38" s="186"/>
      <c r="AS38" s="186"/>
      <c r="AT38" s="186"/>
      <c r="AU38" s="186"/>
      <c r="AV38" s="168"/>
      <c r="AW38" s="50"/>
      <c r="AY38" s="183"/>
      <c r="BA38" s="60"/>
    </row>
    <row r="39" spans="1:53">
      <c r="A39" s="132"/>
      <c r="B39" s="153"/>
      <c r="C39" s="160"/>
      <c r="D39" s="155"/>
      <c r="E39" s="166"/>
      <c r="F39" s="155"/>
      <c r="G39" s="161"/>
      <c r="H39" s="83"/>
      <c r="I39" s="132"/>
      <c r="K39" s="32"/>
      <c r="L39" s="32"/>
      <c r="M39" s="32"/>
      <c r="N39" s="83"/>
      <c r="O39" s="60"/>
      <c r="P39" s="83"/>
      <c r="Q39" s="189"/>
      <c r="R39" s="83"/>
      <c r="S39" s="60"/>
      <c r="T39" s="83"/>
      <c r="U39" s="164"/>
      <c r="V39" s="83"/>
      <c r="W39" s="167"/>
      <c r="X39" s="83"/>
      <c r="Y39" s="162"/>
      <c r="Z39" s="140"/>
      <c r="AA39" s="371"/>
      <c r="AB39" s="140"/>
      <c r="AC39" s="245"/>
      <c r="AD39" s="185"/>
      <c r="AE39" s="185"/>
      <c r="AF39" s="140"/>
      <c r="AG39" s="140"/>
      <c r="AH39" s="140"/>
      <c r="AI39" s="140"/>
      <c r="AJ39" s="140"/>
      <c r="AK39" s="140"/>
      <c r="AP39" s="186"/>
      <c r="AQ39" s="186"/>
      <c r="AR39" s="186"/>
      <c r="AS39" s="186"/>
      <c r="AT39" s="186"/>
      <c r="AU39" s="186"/>
      <c r="AV39" s="168"/>
      <c r="AW39" s="50"/>
      <c r="AY39" s="183"/>
      <c r="BA39" s="60"/>
    </row>
    <row r="40" spans="1:53">
      <c r="A40" s="155"/>
      <c r="B40" s="155"/>
      <c r="C40" s="158"/>
      <c r="D40" s="155"/>
      <c r="E40" s="155"/>
      <c r="F40" s="155"/>
      <c r="G40" s="155"/>
      <c r="H40" s="155"/>
      <c r="I40" s="132"/>
      <c r="K40" s="32"/>
      <c r="L40" s="32"/>
      <c r="M40" s="32"/>
      <c r="N40" s="83"/>
      <c r="P40" s="83"/>
      <c r="R40" s="83"/>
      <c r="T40" s="83"/>
      <c r="U40" s="164"/>
      <c r="V40" s="83"/>
      <c r="W40" s="83"/>
      <c r="X40" s="83"/>
      <c r="Y40" s="159"/>
      <c r="Z40" s="140"/>
      <c r="AA40" s="371"/>
      <c r="AB40" s="140"/>
      <c r="AC40" s="245"/>
      <c r="AD40" s="185"/>
      <c r="AE40" s="185"/>
      <c r="AF40" s="140"/>
      <c r="AG40" s="140"/>
      <c r="AH40" s="140"/>
      <c r="AI40" s="140"/>
      <c r="AJ40" s="140"/>
      <c r="AK40" s="140"/>
      <c r="AP40" s="186"/>
      <c r="AQ40" s="186"/>
      <c r="AR40" s="186"/>
      <c r="AS40" s="186"/>
      <c r="AT40" s="186"/>
      <c r="AU40" s="186"/>
      <c r="AV40" s="168"/>
      <c r="AW40" s="50"/>
      <c r="AY40" s="183"/>
      <c r="BA40" s="60"/>
    </row>
    <row r="41" spans="1:53">
      <c r="A41" s="155"/>
      <c r="B41" s="155"/>
      <c r="C41" s="165"/>
      <c r="D41" s="155"/>
      <c r="E41" s="155"/>
      <c r="F41" s="155"/>
      <c r="G41" s="155"/>
      <c r="H41" s="155"/>
      <c r="I41" s="132"/>
      <c r="K41" s="32"/>
      <c r="L41" s="32"/>
      <c r="M41" s="32"/>
      <c r="N41" s="83"/>
      <c r="P41" s="83"/>
      <c r="R41" s="83"/>
      <c r="T41" s="83"/>
      <c r="U41" s="164"/>
      <c r="V41" s="83"/>
      <c r="W41" s="83"/>
      <c r="X41" s="83"/>
      <c r="Y41" s="162"/>
      <c r="Z41" s="140"/>
      <c r="AA41" s="371"/>
      <c r="AB41" s="140"/>
      <c r="AC41" s="245"/>
      <c r="AD41" s="185"/>
      <c r="AE41" s="185"/>
      <c r="AF41" s="140"/>
      <c r="AG41" s="140"/>
      <c r="AH41" s="140"/>
      <c r="AI41" s="140"/>
      <c r="AJ41" s="140"/>
      <c r="AK41" s="140"/>
      <c r="AP41" s="186"/>
      <c r="AQ41" s="186"/>
      <c r="AR41" s="186"/>
      <c r="AS41" s="186"/>
      <c r="AT41" s="186"/>
      <c r="AU41" s="186"/>
      <c r="AV41" s="168"/>
      <c r="AW41" s="50"/>
      <c r="AY41" s="183"/>
      <c r="BA41" s="60"/>
    </row>
    <row r="42" spans="1:53">
      <c r="A42" s="155"/>
      <c r="B42" s="155"/>
      <c r="C42" s="218"/>
      <c r="D42" s="155"/>
      <c r="E42" s="155"/>
      <c r="F42" s="155"/>
      <c r="G42" s="155"/>
      <c r="H42" s="155"/>
      <c r="I42" s="132"/>
      <c r="K42" s="32"/>
      <c r="L42" s="32"/>
      <c r="M42" s="32"/>
      <c r="N42" s="83"/>
      <c r="P42" s="83"/>
      <c r="R42" s="83"/>
      <c r="T42" s="83"/>
      <c r="U42" s="164"/>
      <c r="V42" s="83"/>
      <c r="W42" s="83"/>
      <c r="X42" s="83"/>
      <c r="Y42" s="159"/>
      <c r="Z42" s="140"/>
      <c r="AA42" s="371"/>
      <c r="AB42" s="140"/>
      <c r="AC42" s="245"/>
      <c r="AD42" s="185"/>
      <c r="AE42" s="185"/>
      <c r="AF42" s="140"/>
      <c r="AG42" s="140"/>
      <c r="AH42" s="140"/>
      <c r="AI42" s="140"/>
      <c r="AJ42" s="140"/>
      <c r="AK42" s="140"/>
      <c r="AP42" s="186"/>
      <c r="AQ42" s="186"/>
      <c r="AR42" s="186"/>
      <c r="AS42" s="186"/>
      <c r="AT42" s="186"/>
      <c r="AU42" s="186"/>
      <c r="AV42" s="168"/>
      <c r="AW42" s="50"/>
      <c r="AY42" s="183"/>
      <c r="BA42" s="60"/>
    </row>
    <row r="43" spans="1:53">
      <c r="A43"/>
      <c r="B43"/>
      <c r="C43" s="219"/>
      <c r="D43"/>
      <c r="E43"/>
      <c r="F43"/>
      <c r="G43"/>
      <c r="H43"/>
      <c r="I43" s="132"/>
      <c r="K43" s="32"/>
      <c r="L43" s="32"/>
      <c r="M43" s="32"/>
      <c r="U43" s="60"/>
      <c r="Y43" s="138"/>
      <c r="Z43" s="140"/>
      <c r="AA43" s="371"/>
      <c r="AB43" s="140"/>
      <c r="AC43" s="245"/>
      <c r="AD43" s="185"/>
      <c r="AE43" s="185"/>
      <c r="AF43" s="140"/>
      <c r="AG43" s="140"/>
      <c r="AH43" s="140"/>
      <c r="AI43" s="140"/>
      <c r="AJ43" s="140"/>
      <c r="AK43" s="140"/>
      <c r="AQ43" s="186"/>
      <c r="AR43" s="186"/>
      <c r="AS43" s="186"/>
      <c r="AT43" s="186"/>
      <c r="AU43" s="186"/>
      <c r="AV43" s="168"/>
      <c r="AW43" s="50"/>
    </row>
    <row r="44" spans="1:53">
      <c r="A44"/>
      <c r="B44"/>
      <c r="C44" s="220"/>
      <c r="D44"/>
      <c r="E44"/>
      <c r="F44"/>
      <c r="G44"/>
      <c r="H44"/>
      <c r="I44" s="132"/>
      <c r="K44" s="32"/>
      <c r="L44" s="32"/>
      <c r="M44" s="32"/>
      <c r="U44" s="60"/>
      <c r="Y44" s="139"/>
      <c r="Z44" s="140"/>
      <c r="AA44" s="371"/>
      <c r="AB44" s="140"/>
      <c r="AC44" s="245"/>
      <c r="AD44" s="140"/>
      <c r="AE44" s="140"/>
      <c r="AF44" s="140"/>
      <c r="AG44" s="140"/>
      <c r="AH44" s="140"/>
      <c r="AI44" s="140"/>
      <c r="AJ44" s="140"/>
      <c r="AK44" s="140"/>
      <c r="AQ44" s="186"/>
      <c r="AR44" s="186"/>
      <c r="AS44" s="186"/>
      <c r="AT44" s="186"/>
      <c r="AU44" s="186"/>
      <c r="AV44" s="186"/>
      <c r="AX44" s="60"/>
    </row>
    <row r="45" spans="1:53">
      <c r="A45"/>
      <c r="B45"/>
      <c r="C45"/>
      <c r="D45"/>
      <c r="E45"/>
      <c r="F45"/>
      <c r="G45"/>
      <c r="H45"/>
      <c r="I45" s="132"/>
      <c r="K45" s="32"/>
      <c r="L45" s="32"/>
      <c r="M45" s="32"/>
      <c r="O45" s="60"/>
      <c r="Q45" s="32"/>
      <c r="S45" s="60"/>
      <c r="U45" s="60"/>
      <c r="Y45" s="138"/>
      <c r="AQ45" s="186"/>
      <c r="AR45" s="186"/>
      <c r="AS45" s="186"/>
      <c r="AT45" s="186"/>
      <c r="AU45" s="186"/>
      <c r="AV45" s="186"/>
    </row>
    <row r="46" spans="1:53">
      <c r="A46"/>
      <c r="B46"/>
      <c r="C46"/>
      <c r="D46"/>
      <c r="E46"/>
      <c r="F46"/>
      <c r="G46"/>
      <c r="H46"/>
      <c r="I46" s="32"/>
      <c r="J46" s="32"/>
      <c r="K46" s="32"/>
      <c r="O46" s="60"/>
      <c r="Q46" s="32"/>
      <c r="S46" s="60"/>
      <c r="Y46" s="139"/>
    </row>
    <row r="47" spans="1:53">
      <c r="A47"/>
      <c r="B47"/>
      <c r="C47"/>
      <c r="D47"/>
      <c r="E47"/>
      <c r="F47"/>
      <c r="G47"/>
      <c r="H47"/>
      <c r="I47"/>
      <c r="J47"/>
      <c r="K47"/>
      <c r="Q47"/>
      <c r="Y47" s="138"/>
    </row>
    <row r="48" spans="1:53" ht="42.75">
      <c r="C48" s="135"/>
      <c r="D48"/>
      <c r="E48"/>
      <c r="F48"/>
      <c r="G48" s="136"/>
      <c r="I48" s="394"/>
      <c r="J48" s="394"/>
      <c r="K48" s="394"/>
      <c r="L48" s="394"/>
      <c r="M48" s="394"/>
      <c r="N48" s="394"/>
      <c r="O48" s="394"/>
      <c r="P48" s="190"/>
      <c r="Q48" s="190"/>
      <c r="R48" s="190"/>
      <c r="S48" s="190"/>
      <c r="T48" s="190"/>
      <c r="U48" s="190"/>
      <c r="Y48" s="139"/>
    </row>
    <row r="49" spans="3:25">
      <c r="C49" s="32"/>
      <c r="D49"/>
      <c r="E49"/>
      <c r="F49"/>
      <c r="G49" s="137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Y49" s="138"/>
    </row>
    <row r="50" spans="3:25">
      <c r="C50" s="136"/>
      <c r="D50"/>
      <c r="E50"/>
      <c r="F50"/>
      <c r="G50" s="136"/>
      <c r="K50" s="185"/>
      <c r="M50" s="192"/>
      <c r="O50" s="60"/>
      <c r="Q50"/>
      <c r="Y50" s="138"/>
    </row>
    <row r="51" spans="3:25">
      <c r="C51" s="32"/>
      <c r="D51"/>
      <c r="E51"/>
      <c r="F51"/>
      <c r="G51" s="137"/>
      <c r="K51" s="185"/>
      <c r="M51" s="192"/>
      <c r="O51" s="60"/>
      <c r="Q51"/>
      <c r="Y51" s="139"/>
    </row>
    <row r="52" spans="3:25">
      <c r="C52" s="136"/>
      <c r="D52"/>
      <c r="E52"/>
      <c r="F52"/>
      <c r="G52" s="136"/>
      <c r="K52" s="185"/>
      <c r="M52" s="192"/>
      <c r="O52" s="60"/>
      <c r="Q52"/>
      <c r="Y52" s="139"/>
    </row>
    <row r="53" spans="3:25">
      <c r="C53" s="32"/>
      <c r="D53"/>
      <c r="E53"/>
      <c r="F53"/>
      <c r="G53" s="137"/>
      <c r="K53" s="185"/>
      <c r="M53" s="192"/>
      <c r="O53" s="60"/>
      <c r="Q53"/>
      <c r="Y53" s="138"/>
    </row>
    <row r="54" spans="3:25">
      <c r="C54" s="135"/>
      <c r="D54"/>
      <c r="E54"/>
      <c r="F54"/>
      <c r="G54" s="135"/>
      <c r="Q54"/>
      <c r="Y54" s="139"/>
    </row>
    <row r="55" spans="3:25" ht="39.75">
      <c r="C55" s="32"/>
      <c r="E55" s="127"/>
      <c r="G55" s="137"/>
      <c r="Q55"/>
      <c r="Y55" s="138"/>
    </row>
    <row r="56" spans="3:25">
      <c r="C56" s="135"/>
      <c r="E56" s="126"/>
      <c r="G56" s="136"/>
      <c r="Q56"/>
      <c r="Y56" s="138"/>
    </row>
    <row r="57" spans="3:25" ht="39.75">
      <c r="C57" s="32"/>
      <c r="E57" s="127"/>
      <c r="G57" s="137"/>
      <c r="Q57"/>
      <c r="Y57" s="139"/>
    </row>
    <row r="58" spans="3:25">
      <c r="C58" s="136"/>
      <c r="E58" s="126"/>
      <c r="G58" s="135"/>
      <c r="Q58"/>
      <c r="Y58" s="138"/>
    </row>
    <row r="59" spans="3:25" ht="39.75">
      <c r="C59" s="32"/>
      <c r="E59" s="127"/>
      <c r="G59" s="137"/>
      <c r="Q59"/>
      <c r="Y59" s="139"/>
    </row>
    <row r="60" spans="3:25">
      <c r="C60" s="135"/>
      <c r="E60" s="126"/>
      <c r="G60" s="135"/>
      <c r="Q60"/>
      <c r="Y60" s="138"/>
    </row>
    <row r="61" spans="3:25">
      <c r="C61" s="32"/>
      <c r="G61" s="137"/>
      <c r="Q61"/>
      <c r="Y61" s="139"/>
    </row>
    <row r="62" spans="3:25">
      <c r="Q62"/>
      <c r="Y62" s="139"/>
    </row>
    <row r="63" spans="3:25">
      <c r="Q63"/>
      <c r="Y63" s="138"/>
    </row>
    <row r="64" spans="3:25">
      <c r="Q64"/>
      <c r="Y64" s="138"/>
    </row>
    <row r="65" spans="17:25">
      <c r="Q65"/>
      <c r="Y65" s="139"/>
    </row>
    <row r="66" spans="17:25">
      <c r="Q66"/>
      <c r="Y66" s="138"/>
    </row>
    <row r="67" spans="17:25">
      <c r="Q67"/>
      <c r="Y67" s="139"/>
    </row>
  </sheetData>
  <sortState xmlns:xlrd2="http://schemas.microsoft.com/office/spreadsheetml/2017/richdata2" ref="Y32:Y67">
    <sortCondition descending="1" ref="Y32:Y67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48:O48"/>
    <mergeCell ref="AB9:AM10"/>
    <mergeCell ref="AN9:BA10"/>
    <mergeCell ref="Q9:Y9"/>
    <mergeCell ref="M10:O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C10" sqref="C10:W10"/>
    </sheetView>
  </sheetViews>
  <sheetFormatPr defaultColWidth="9.140625" defaultRowHeight="30.75"/>
  <cols>
    <col min="1" max="1" width="49.7109375" style="272" customWidth="1"/>
    <col min="2" max="2" width="1.85546875" style="272" customWidth="1"/>
    <col min="3" max="3" width="14.85546875" style="271" customWidth="1"/>
    <col min="4" max="4" width="1.140625" style="271" customWidth="1"/>
    <col min="5" max="5" width="26" style="271" customWidth="1"/>
    <col min="6" max="6" width="1.42578125" style="271" customWidth="1"/>
    <col min="7" max="7" width="27.85546875" style="271" customWidth="1"/>
    <col min="8" max="8" width="1.42578125" style="271" hidden="1" customWidth="1"/>
    <col min="9" max="9" width="24.42578125" style="271" bestFit="1" customWidth="1"/>
    <col min="10" max="10" width="28.28515625" style="271" bestFit="1" customWidth="1"/>
    <col min="11" max="11" width="1.42578125" style="271" customWidth="1"/>
    <col min="12" max="12" width="19.7109375" style="271" bestFit="1" customWidth="1"/>
    <col min="13" max="13" width="23" style="271" customWidth="1"/>
    <col min="14" max="14" width="1.140625" style="271" customWidth="1"/>
    <col min="15" max="15" width="19.7109375" style="271" bestFit="1" customWidth="1"/>
    <col min="16" max="16" width="1.42578125" style="271" customWidth="1"/>
    <col min="17" max="17" width="17.85546875" style="271" bestFit="1" customWidth="1"/>
    <col min="18" max="18" width="1.42578125" style="271" customWidth="1"/>
    <col min="19" max="19" width="28.28515625" style="271" bestFit="1" customWidth="1"/>
    <col min="20" max="20" width="1.140625" style="271" customWidth="1"/>
    <col min="21" max="21" width="28.28515625" style="271" bestFit="1" customWidth="1"/>
    <col min="22" max="22" width="1.42578125" style="272" customWidth="1"/>
    <col min="23" max="24" width="21.85546875" style="274" customWidth="1"/>
    <col min="25" max="25" width="43.42578125" style="271" bestFit="1" customWidth="1"/>
    <col min="26" max="26" width="37.5703125" style="271" bestFit="1" customWidth="1"/>
    <col min="27" max="28" width="29.7109375" style="272" bestFit="1" customWidth="1"/>
    <col min="29" max="29" width="25.7109375" style="272" bestFit="1" customWidth="1"/>
    <col min="30" max="31" width="33.5703125" style="272" bestFit="1" customWidth="1"/>
    <col min="32" max="32" width="35.7109375" style="272" bestFit="1" customWidth="1"/>
    <col min="33" max="33" width="33.85546875" style="272" customWidth="1"/>
    <col min="34" max="34" width="32.140625" style="272" bestFit="1" customWidth="1"/>
    <col min="35" max="35" width="43.42578125" style="272" bestFit="1" customWidth="1"/>
    <col min="36" max="36" width="35.5703125" style="272" bestFit="1" customWidth="1"/>
    <col min="37" max="38" width="35.85546875" style="272" bestFit="1" customWidth="1"/>
    <col min="39" max="39" width="24.42578125" style="272" bestFit="1" customWidth="1"/>
    <col min="40" max="41" width="25.7109375" style="272" bestFit="1" customWidth="1"/>
    <col min="42" max="42" width="16.28515625" style="272" customWidth="1"/>
    <col min="43" max="43" width="17.28515625" style="272" customWidth="1"/>
    <col min="44" max="44" width="21" style="272" customWidth="1"/>
    <col min="45" max="16384" width="9.140625" style="272"/>
  </cols>
  <sheetData>
    <row r="1" spans="1:58" ht="31.5">
      <c r="A1" s="421" t="s">
        <v>155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270"/>
    </row>
    <row r="2" spans="1:58" ht="31.5">
      <c r="A2" s="421" t="s">
        <v>149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270"/>
    </row>
    <row r="3" spans="1:58" ht="31.5">
      <c r="A3" s="421" t="s">
        <v>180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270"/>
    </row>
    <row r="4" spans="1:58" ht="31.5">
      <c r="A4" s="422"/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273"/>
    </row>
    <row r="5" spans="1:58" ht="31.5">
      <c r="A5" s="422" t="s">
        <v>150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273"/>
    </row>
    <row r="6" spans="1:58" ht="12" customHeight="1"/>
    <row r="7" spans="1:58" ht="36.75" customHeight="1" thickBot="1">
      <c r="A7" s="275"/>
      <c r="B7" s="276"/>
      <c r="C7" s="418" t="s">
        <v>175</v>
      </c>
      <c r="D7" s="418"/>
      <c r="E7" s="418"/>
      <c r="F7" s="418"/>
      <c r="G7" s="418"/>
      <c r="H7" s="277"/>
      <c r="I7" s="419" t="s">
        <v>2</v>
      </c>
      <c r="J7" s="419"/>
      <c r="K7" s="419"/>
      <c r="L7" s="419"/>
      <c r="M7" s="419"/>
      <c r="O7" s="420" t="s">
        <v>181</v>
      </c>
      <c r="P7" s="420"/>
      <c r="Q7" s="420"/>
      <c r="R7" s="420"/>
      <c r="S7" s="420"/>
      <c r="T7" s="420"/>
      <c r="U7" s="420"/>
      <c r="V7" s="420"/>
      <c r="W7" s="420"/>
      <c r="X7" s="275"/>
    </row>
    <row r="8" spans="1:58" ht="29.25" customHeight="1">
      <c r="A8" s="414" t="s">
        <v>151</v>
      </c>
      <c r="B8" s="278"/>
      <c r="C8" s="416" t="s">
        <v>4</v>
      </c>
      <c r="D8" s="405"/>
      <c r="E8" s="416" t="s">
        <v>5</v>
      </c>
      <c r="F8" s="405"/>
      <c r="G8" s="406" t="s">
        <v>6</v>
      </c>
      <c r="H8" s="279"/>
      <c r="I8" s="410" t="s">
        <v>7</v>
      </c>
      <c r="J8" s="410"/>
      <c r="K8" s="280"/>
      <c r="L8" s="410" t="s">
        <v>8</v>
      </c>
      <c r="M8" s="410"/>
      <c r="O8" s="412" t="s">
        <v>4</v>
      </c>
      <c r="P8" s="405"/>
      <c r="Q8" s="406" t="s">
        <v>152</v>
      </c>
      <c r="R8" s="281"/>
      <c r="S8" s="412" t="s">
        <v>5</v>
      </c>
      <c r="T8" s="405"/>
      <c r="U8" s="406" t="s">
        <v>6</v>
      </c>
      <c r="V8" s="282"/>
      <c r="W8" s="408" t="s">
        <v>153</v>
      </c>
      <c r="X8" s="283"/>
      <c r="Y8" s="410"/>
      <c r="Z8" s="410"/>
      <c r="AA8" s="410"/>
      <c r="AB8" s="410"/>
      <c r="AC8" s="410"/>
      <c r="AD8" s="410"/>
      <c r="AE8" s="410"/>
      <c r="AF8" s="410"/>
      <c r="AG8" s="410"/>
      <c r="AH8" s="410"/>
    </row>
    <row r="9" spans="1:58" ht="31.5" thickBot="1">
      <c r="A9" s="415"/>
      <c r="B9" s="278"/>
      <c r="C9" s="413"/>
      <c r="D9" s="417"/>
      <c r="E9" s="413"/>
      <c r="F9" s="417"/>
      <c r="G9" s="407"/>
      <c r="H9" s="279"/>
      <c r="I9" s="284" t="s">
        <v>4</v>
      </c>
      <c r="J9" s="284" t="s">
        <v>5</v>
      </c>
      <c r="K9" s="280"/>
      <c r="L9" s="284" t="s">
        <v>4</v>
      </c>
      <c r="M9" s="284" t="s">
        <v>11</v>
      </c>
      <c r="O9" s="413"/>
      <c r="P9" s="405"/>
      <c r="Q9" s="407"/>
      <c r="R9" s="281"/>
      <c r="S9" s="413"/>
      <c r="T9" s="405"/>
      <c r="U9" s="407"/>
      <c r="V9" s="282"/>
      <c r="W9" s="409"/>
      <c r="X9" s="283"/>
    </row>
    <row r="10" spans="1:58" ht="60" customHeight="1" thickBot="1">
      <c r="A10" s="285" t="s">
        <v>140</v>
      </c>
      <c r="C10" s="271">
        <v>17570</v>
      </c>
      <c r="E10" s="475">
        <v>179952942962</v>
      </c>
      <c r="G10" s="475">
        <v>355210086589.84802</v>
      </c>
      <c r="J10" s="475"/>
      <c r="M10" s="475"/>
      <c r="O10" s="271">
        <v>17570</v>
      </c>
      <c r="Q10" s="271">
        <v>25015595</v>
      </c>
      <c r="S10" s="475">
        <v>179952942962</v>
      </c>
      <c r="U10" s="475">
        <v>438469146540.03998</v>
      </c>
      <c r="V10" s="345"/>
      <c r="W10" s="346">
        <f>U10/'جمع درآمدها'!$J$6</f>
        <v>0.11341481846899495</v>
      </c>
      <c r="X10" s="287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</row>
    <row r="11" spans="1:58" ht="40.5" customHeight="1" thickBot="1">
      <c r="A11" s="285" t="s">
        <v>154</v>
      </c>
      <c r="E11" s="288">
        <f>SUM(E10)</f>
        <v>179952942962</v>
      </c>
      <c r="G11" s="288">
        <f>SUM(G10)</f>
        <v>355210086589.84802</v>
      </c>
      <c r="J11" s="288">
        <f>SUM(J10)</f>
        <v>0</v>
      </c>
      <c r="M11" s="288">
        <f>SUM(M10)</f>
        <v>0</v>
      </c>
      <c r="S11" s="288">
        <f>SUM(S10)</f>
        <v>179952942962</v>
      </c>
      <c r="U11" s="288">
        <f>SUM(U10)</f>
        <v>438469146540.03998</v>
      </c>
      <c r="V11" s="286"/>
      <c r="W11" s="289">
        <f>SUM(W10)</f>
        <v>0.11341481846899495</v>
      </c>
      <c r="X11" s="287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</row>
    <row r="12" spans="1:58" ht="28.5" customHeight="1" thickTop="1">
      <c r="A12" s="285"/>
      <c r="V12" s="286"/>
      <c r="W12" s="290"/>
      <c r="X12" s="287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</row>
    <row r="13" spans="1:58" ht="28.5" customHeight="1">
      <c r="A13" s="285"/>
      <c r="V13" s="286"/>
      <c r="W13" s="290"/>
      <c r="X13" s="29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</row>
    <row r="14" spans="1:58" ht="28.5" customHeight="1">
      <c r="A14" s="285"/>
      <c r="K14" s="286"/>
      <c r="V14" s="286"/>
      <c r="W14" s="290"/>
      <c r="X14" s="287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</row>
    <row r="15" spans="1:58" ht="28.5" customHeight="1">
      <c r="A15" s="285"/>
      <c r="U15" s="292"/>
      <c r="V15" s="286"/>
      <c r="W15" s="290"/>
      <c r="X15" s="287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</row>
    <row r="16" spans="1:58" ht="28.5" customHeight="1">
      <c r="A16" s="285"/>
      <c r="K16" s="286"/>
      <c r="V16" s="286"/>
      <c r="W16" s="290"/>
      <c r="X16" s="287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</row>
    <row r="17" spans="1:58" ht="28.5" customHeight="1">
      <c r="A17" s="285"/>
      <c r="K17" s="286"/>
      <c r="V17" s="286"/>
      <c r="W17" s="290"/>
      <c r="X17" s="287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</row>
    <row r="18" spans="1:58" ht="28.5" customHeight="1">
      <c r="A18" s="285"/>
      <c r="V18" s="286"/>
      <c r="W18" s="290"/>
      <c r="X18" s="287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</row>
    <row r="19" spans="1:58" ht="28.5" customHeight="1">
      <c r="A19" s="285"/>
      <c r="V19" s="286"/>
      <c r="W19" s="290"/>
      <c r="X19" s="287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</row>
    <row r="20" spans="1:58" ht="28.5" customHeight="1">
      <c r="A20" s="285"/>
      <c r="V20" s="286"/>
      <c r="W20" s="290"/>
      <c r="X20" s="287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</row>
    <row r="21" spans="1:58" ht="28.5" customHeight="1">
      <c r="A21" s="285"/>
      <c r="V21" s="286"/>
      <c r="W21" s="290"/>
      <c r="X21" s="287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</row>
    <row r="22" spans="1:58" ht="28.5" customHeight="1">
      <c r="A22" s="285"/>
      <c r="K22" s="286"/>
      <c r="V22" s="286"/>
      <c r="W22" s="290"/>
      <c r="X22" s="287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</row>
    <row r="23" spans="1:58" ht="28.5" customHeight="1">
      <c r="A23" s="285"/>
      <c r="K23" s="286"/>
      <c r="V23" s="286"/>
      <c r="W23" s="290"/>
      <c r="X23" s="287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</row>
    <row r="24" spans="1:58" ht="28.5" customHeight="1">
      <c r="A24" s="285"/>
      <c r="K24" s="286"/>
      <c r="V24" s="286"/>
      <c r="W24" s="290"/>
      <c r="X24" s="287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</row>
    <row r="25" spans="1:58" ht="28.5" customHeight="1">
      <c r="A25" s="285"/>
      <c r="K25" s="286"/>
      <c r="V25" s="286"/>
      <c r="W25" s="290"/>
      <c r="X25" s="287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</row>
    <row r="26" spans="1:58" ht="28.5" customHeight="1">
      <c r="A26" s="285"/>
      <c r="V26" s="286"/>
      <c r="W26" s="290"/>
      <c r="X26" s="287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</row>
    <row r="27" spans="1:58" ht="28.5" customHeight="1">
      <c r="A27" s="285"/>
      <c r="V27" s="286"/>
      <c r="W27" s="290"/>
      <c r="X27" s="287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</row>
    <row r="28" spans="1:58" ht="28.5" customHeight="1">
      <c r="A28" s="285"/>
      <c r="K28" s="286"/>
      <c r="V28" s="286"/>
      <c r="W28" s="290"/>
      <c r="X28" s="287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</row>
    <row r="29" spans="1:58" ht="28.5" customHeight="1">
      <c r="A29" s="285"/>
      <c r="K29" s="286"/>
      <c r="V29" s="286"/>
      <c r="W29" s="290"/>
      <c r="X29" s="287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</row>
    <row r="30" spans="1:58" ht="28.5" customHeight="1">
      <c r="A30" s="285"/>
      <c r="V30" s="286"/>
      <c r="W30" s="290"/>
      <c r="X30" s="287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</row>
    <row r="31" spans="1:58" ht="28.5" customHeight="1">
      <c r="A31" s="285"/>
      <c r="K31" s="286"/>
      <c r="V31" s="286"/>
      <c r="W31" s="290"/>
      <c r="X31" s="287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</row>
    <row r="32" spans="1:58" ht="28.5" customHeight="1">
      <c r="A32" s="285"/>
      <c r="K32" s="286"/>
      <c r="V32" s="286"/>
      <c r="W32" s="290"/>
      <c r="X32" s="287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</row>
    <row r="33" spans="1:58" ht="28.5" customHeight="1">
      <c r="A33" s="285"/>
      <c r="V33" s="286"/>
      <c r="W33" s="290"/>
      <c r="X33" s="287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</row>
    <row r="34" spans="1:58" ht="28.5" customHeight="1">
      <c r="A34" s="285"/>
      <c r="K34" s="286"/>
      <c r="V34" s="286"/>
      <c r="W34" s="290"/>
      <c r="X34" s="287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</row>
    <row r="35" spans="1:58" ht="28.5" customHeight="1">
      <c r="A35" s="285"/>
      <c r="K35" s="286"/>
      <c r="V35" s="286"/>
      <c r="W35" s="290"/>
      <c r="X35" s="287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</row>
    <row r="36" spans="1:58" ht="28.5" customHeight="1">
      <c r="A36" s="285"/>
      <c r="K36" s="286"/>
      <c r="V36" s="286"/>
      <c r="W36" s="290"/>
      <c r="X36" s="287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</row>
    <row r="37" spans="1:58" ht="28.5" customHeight="1">
      <c r="A37" s="285"/>
      <c r="K37" s="286"/>
      <c r="V37" s="286"/>
      <c r="W37" s="290"/>
      <c r="X37" s="287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</row>
    <row r="38" spans="1:58" ht="28.5" customHeight="1">
      <c r="A38" s="285"/>
      <c r="K38" s="286"/>
      <c r="V38" s="286"/>
      <c r="W38" s="290"/>
      <c r="X38" s="287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</row>
    <row r="39" spans="1:58" ht="28.5" customHeight="1">
      <c r="A39" s="285"/>
      <c r="K39" s="286"/>
      <c r="V39" s="286"/>
      <c r="W39" s="290"/>
      <c r="X39" s="287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</row>
    <row r="40" spans="1:58" ht="28.5" customHeight="1">
      <c r="A40" s="285"/>
      <c r="K40" s="286"/>
      <c r="V40" s="286"/>
      <c r="W40" s="290"/>
      <c r="X40" s="287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</row>
    <row r="41" spans="1:58" ht="28.5" customHeight="1">
      <c r="A41" s="285"/>
      <c r="K41" s="286"/>
      <c r="V41" s="286"/>
      <c r="W41" s="290"/>
      <c r="X41" s="287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</row>
    <row r="42" spans="1:58" ht="28.5" customHeight="1">
      <c r="A42" s="285"/>
      <c r="K42" s="286"/>
      <c r="V42" s="286"/>
      <c r="W42" s="290"/>
      <c r="X42" s="287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</row>
    <row r="43" spans="1:58" ht="28.5" customHeight="1">
      <c r="A43" s="285"/>
      <c r="K43" s="286"/>
      <c r="V43" s="286"/>
      <c r="W43" s="290"/>
      <c r="X43" s="287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</row>
    <row r="44" spans="1:58" ht="28.5" customHeight="1">
      <c r="A44" s="285"/>
      <c r="K44" s="286"/>
      <c r="V44" s="286"/>
      <c r="W44" s="290"/>
      <c r="X44" s="287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</row>
    <row r="45" spans="1:58" ht="28.5" customHeight="1">
      <c r="A45" s="285"/>
      <c r="K45" s="286"/>
      <c r="V45" s="286"/>
      <c r="W45" s="290"/>
      <c r="X45" s="287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</row>
    <row r="46" spans="1:58" ht="28.5" customHeight="1">
      <c r="A46" s="285"/>
      <c r="K46" s="286"/>
      <c r="V46" s="286"/>
      <c r="W46" s="290"/>
      <c r="X46" s="287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</row>
    <row r="47" spans="1:58" ht="28.5" customHeight="1">
      <c r="A47" s="285"/>
      <c r="V47" s="286"/>
      <c r="W47" s="290"/>
      <c r="X47" s="287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</row>
    <row r="48" spans="1:58" ht="28.5" customHeight="1">
      <c r="A48" s="285"/>
      <c r="K48" s="286"/>
      <c r="V48" s="286"/>
      <c r="W48" s="290"/>
      <c r="X48" s="287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</row>
    <row r="49" spans="1:58" ht="28.5" customHeight="1">
      <c r="A49" s="285"/>
      <c r="K49" s="286"/>
      <c r="V49" s="286"/>
      <c r="W49" s="290"/>
      <c r="X49" s="287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</row>
    <row r="50" spans="1:58" ht="28.5" customHeight="1" thickBot="1">
      <c r="A50" s="285"/>
      <c r="K50" s="286"/>
      <c r="V50" s="286"/>
      <c r="W50" s="290"/>
      <c r="X50" s="287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</row>
    <row r="51" spans="1:58" ht="42" customHeight="1" thickBot="1">
      <c r="A51" s="293"/>
      <c r="B51" s="278"/>
      <c r="E51" s="294"/>
      <c r="G51" s="294"/>
      <c r="J51" s="294"/>
      <c r="M51" s="294"/>
      <c r="S51" s="294"/>
      <c r="U51" s="294"/>
      <c r="W51" s="295"/>
      <c r="X51" s="296"/>
    </row>
    <row r="52" spans="1:58" ht="31.5" thickTop="1"/>
    <row r="53" spans="1:58">
      <c r="W53" s="297"/>
      <c r="X53" s="297"/>
    </row>
    <row r="54" spans="1:58">
      <c r="W54" s="298"/>
      <c r="X54" s="298"/>
      <c r="AA54" s="271"/>
      <c r="AB54" s="271"/>
    </row>
    <row r="55" spans="1:58">
      <c r="Y55" s="410"/>
      <c r="Z55" s="410"/>
      <c r="AA55" s="410"/>
      <c r="AB55" s="410"/>
      <c r="AC55" s="410"/>
      <c r="AD55" s="410"/>
      <c r="AE55" s="410"/>
      <c r="AF55" s="411"/>
      <c r="AG55" s="411"/>
      <c r="AH55" s="411"/>
      <c r="AI55" s="411"/>
      <c r="AJ55" s="411"/>
      <c r="AK55" s="411"/>
      <c r="AL55" s="411"/>
    </row>
    <row r="57" spans="1:58">
      <c r="AA57" s="271"/>
      <c r="AB57" s="299"/>
      <c r="AC57" s="299"/>
      <c r="AD57" s="299"/>
      <c r="AE57" s="299"/>
      <c r="AF57" s="271"/>
      <c r="AG57" s="271"/>
      <c r="AH57" s="271"/>
      <c r="AI57" s="271"/>
      <c r="AJ57" s="271"/>
      <c r="AK57" s="271"/>
      <c r="AL57" s="271"/>
      <c r="AM57" s="271"/>
      <c r="AN57" s="271"/>
    </row>
    <row r="58" spans="1:58">
      <c r="AA58" s="271"/>
      <c r="AB58" s="299"/>
      <c r="AC58" s="299"/>
      <c r="AD58" s="299"/>
      <c r="AE58" s="299"/>
      <c r="AF58" s="271"/>
      <c r="AG58" s="271"/>
      <c r="AH58" s="271"/>
      <c r="AI58" s="271"/>
      <c r="AJ58" s="271"/>
      <c r="AK58" s="271"/>
      <c r="AL58" s="271"/>
      <c r="AM58" s="271"/>
      <c r="AN58" s="271"/>
    </row>
    <row r="59" spans="1:58">
      <c r="AA59" s="271"/>
      <c r="AB59" s="299"/>
      <c r="AC59" s="299"/>
      <c r="AD59" s="299"/>
      <c r="AE59" s="299"/>
      <c r="AF59" s="271"/>
      <c r="AG59" s="271"/>
      <c r="AH59" s="271"/>
      <c r="AI59" s="271"/>
      <c r="AJ59" s="271"/>
      <c r="AK59" s="271"/>
      <c r="AL59" s="271"/>
      <c r="AM59" s="271"/>
      <c r="AN59" s="271"/>
    </row>
    <row r="60" spans="1:58">
      <c r="AA60" s="271"/>
      <c r="AB60" s="299"/>
      <c r="AC60" s="299"/>
      <c r="AD60" s="299"/>
      <c r="AE60" s="299"/>
      <c r="AF60" s="271"/>
      <c r="AG60" s="271"/>
      <c r="AH60" s="271"/>
      <c r="AI60" s="271"/>
      <c r="AJ60" s="271"/>
      <c r="AK60" s="271"/>
      <c r="AL60" s="271"/>
      <c r="AM60" s="271"/>
      <c r="AN60" s="271"/>
    </row>
    <row r="61" spans="1:58">
      <c r="AA61" s="271"/>
      <c r="AB61" s="299"/>
      <c r="AC61" s="299"/>
      <c r="AD61" s="299"/>
      <c r="AE61" s="299"/>
      <c r="AF61" s="271"/>
      <c r="AG61" s="271"/>
      <c r="AH61" s="271"/>
      <c r="AI61" s="271"/>
      <c r="AJ61" s="271"/>
      <c r="AK61" s="271"/>
      <c r="AL61" s="271"/>
      <c r="AM61" s="271"/>
      <c r="AN61" s="271"/>
    </row>
    <row r="62" spans="1:58">
      <c r="AA62" s="271"/>
      <c r="AB62" s="299"/>
      <c r="AC62" s="299"/>
      <c r="AD62" s="299"/>
      <c r="AE62" s="299"/>
      <c r="AF62" s="271"/>
      <c r="AG62" s="271"/>
      <c r="AH62" s="271"/>
      <c r="AI62" s="271"/>
      <c r="AJ62" s="271"/>
      <c r="AK62" s="271"/>
      <c r="AL62" s="271"/>
      <c r="AM62" s="271"/>
      <c r="AN62" s="271"/>
    </row>
    <row r="63" spans="1:58">
      <c r="AA63" s="271"/>
      <c r="AB63" s="299"/>
      <c r="AC63" s="299"/>
      <c r="AD63" s="299"/>
      <c r="AE63" s="299"/>
      <c r="AF63" s="271"/>
      <c r="AG63" s="271"/>
      <c r="AH63" s="271"/>
      <c r="AI63" s="271"/>
      <c r="AJ63" s="271"/>
      <c r="AK63" s="271"/>
      <c r="AL63" s="271"/>
      <c r="AM63" s="271"/>
      <c r="AN63" s="271"/>
    </row>
    <row r="64" spans="1:58">
      <c r="AA64" s="271"/>
      <c r="AB64" s="299"/>
      <c r="AC64" s="299"/>
      <c r="AD64" s="299"/>
      <c r="AE64" s="299"/>
      <c r="AF64" s="271"/>
      <c r="AG64" s="271"/>
      <c r="AH64" s="271"/>
      <c r="AI64" s="271"/>
      <c r="AJ64" s="271"/>
      <c r="AK64" s="271"/>
      <c r="AL64" s="271"/>
      <c r="AM64" s="271"/>
      <c r="AN64" s="271"/>
    </row>
    <row r="65" spans="27:40">
      <c r="AA65" s="271"/>
      <c r="AB65" s="299"/>
      <c r="AC65" s="299"/>
      <c r="AD65" s="299"/>
      <c r="AE65" s="299"/>
      <c r="AF65" s="271"/>
      <c r="AG65" s="271"/>
      <c r="AH65" s="271"/>
      <c r="AI65" s="271"/>
      <c r="AJ65" s="271"/>
      <c r="AK65" s="271"/>
      <c r="AL65" s="271"/>
      <c r="AM65" s="271"/>
      <c r="AN65" s="271"/>
    </row>
    <row r="66" spans="27:40">
      <c r="AA66" s="271"/>
      <c r="AB66" s="299"/>
      <c r="AC66" s="299"/>
      <c r="AD66" s="299"/>
      <c r="AE66" s="299"/>
      <c r="AF66" s="271"/>
      <c r="AG66" s="271"/>
      <c r="AH66" s="271"/>
      <c r="AI66" s="271"/>
      <c r="AJ66" s="271"/>
      <c r="AK66" s="271"/>
      <c r="AL66" s="271"/>
      <c r="AM66" s="271"/>
      <c r="AN66" s="271"/>
    </row>
    <row r="67" spans="27:40">
      <c r="AA67" s="271"/>
      <c r="AB67" s="299"/>
      <c r="AC67" s="299"/>
      <c r="AD67" s="299"/>
      <c r="AE67" s="299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27:40">
      <c r="AA68" s="271"/>
      <c r="AB68" s="299"/>
      <c r="AC68" s="299"/>
      <c r="AD68" s="299"/>
      <c r="AE68" s="299"/>
      <c r="AF68" s="271"/>
      <c r="AG68" s="271"/>
      <c r="AH68" s="271"/>
      <c r="AI68" s="271"/>
      <c r="AJ68" s="271"/>
      <c r="AK68" s="271"/>
      <c r="AL68" s="271"/>
      <c r="AM68" s="271"/>
      <c r="AN68" s="271"/>
    </row>
    <row r="69" spans="27:40">
      <c r="AA69" s="271"/>
      <c r="AB69" s="299"/>
      <c r="AC69" s="299"/>
      <c r="AD69" s="299"/>
      <c r="AE69" s="299"/>
      <c r="AF69" s="271"/>
      <c r="AG69" s="271"/>
      <c r="AH69" s="271"/>
      <c r="AI69" s="271"/>
      <c r="AJ69" s="271"/>
      <c r="AK69" s="271"/>
      <c r="AL69" s="271"/>
      <c r="AM69" s="271"/>
      <c r="AN69" s="271"/>
    </row>
    <row r="70" spans="27:40">
      <c r="AA70" s="271"/>
      <c r="AB70" s="299"/>
      <c r="AC70" s="299"/>
      <c r="AD70" s="299"/>
      <c r="AE70" s="299"/>
      <c r="AF70" s="271"/>
      <c r="AG70" s="271"/>
      <c r="AH70" s="271"/>
      <c r="AI70" s="271"/>
      <c r="AJ70" s="271"/>
      <c r="AK70" s="271"/>
      <c r="AL70" s="271"/>
      <c r="AM70" s="271"/>
      <c r="AN70" s="271"/>
    </row>
    <row r="71" spans="27:40">
      <c r="AA71" s="271"/>
      <c r="AB71" s="299"/>
      <c r="AC71" s="299"/>
      <c r="AD71" s="299"/>
      <c r="AE71" s="299"/>
      <c r="AF71" s="271"/>
      <c r="AG71" s="271"/>
      <c r="AH71" s="271"/>
      <c r="AI71" s="271"/>
      <c r="AJ71" s="271"/>
      <c r="AK71" s="271"/>
      <c r="AL71" s="271"/>
      <c r="AM71" s="271"/>
      <c r="AN71" s="271"/>
    </row>
    <row r="72" spans="27:40">
      <c r="AA72" s="271"/>
      <c r="AB72" s="299"/>
      <c r="AC72" s="299"/>
      <c r="AD72" s="299"/>
      <c r="AE72" s="299"/>
      <c r="AF72" s="271"/>
      <c r="AG72" s="271"/>
      <c r="AH72" s="271"/>
      <c r="AI72" s="271"/>
      <c r="AJ72" s="271"/>
      <c r="AK72" s="271"/>
      <c r="AL72" s="271"/>
      <c r="AM72" s="271"/>
      <c r="AN72" s="271"/>
    </row>
    <row r="73" spans="27:40">
      <c r="AA73" s="271"/>
      <c r="AB73" s="299"/>
      <c r="AC73" s="299"/>
      <c r="AD73" s="299"/>
      <c r="AE73" s="299"/>
      <c r="AF73" s="271"/>
      <c r="AG73" s="271"/>
      <c r="AH73" s="271"/>
      <c r="AI73" s="271"/>
      <c r="AJ73" s="271"/>
      <c r="AK73" s="271"/>
      <c r="AL73" s="271"/>
      <c r="AM73" s="271"/>
      <c r="AN73" s="271"/>
    </row>
    <row r="74" spans="27:40">
      <c r="AA74" s="271"/>
      <c r="AB74" s="299"/>
      <c r="AC74" s="299"/>
      <c r="AD74" s="299"/>
      <c r="AE74" s="299"/>
      <c r="AF74" s="271"/>
      <c r="AG74" s="271"/>
      <c r="AH74" s="271"/>
      <c r="AI74" s="271"/>
      <c r="AJ74" s="271"/>
      <c r="AK74" s="271"/>
      <c r="AL74" s="271"/>
      <c r="AM74" s="271"/>
      <c r="AN74" s="271"/>
    </row>
    <row r="75" spans="27:40">
      <c r="AA75" s="271"/>
      <c r="AB75" s="299"/>
      <c r="AC75" s="299"/>
      <c r="AD75" s="299"/>
      <c r="AE75" s="299"/>
      <c r="AF75" s="271"/>
      <c r="AG75" s="271"/>
      <c r="AH75" s="271"/>
      <c r="AI75" s="271"/>
      <c r="AJ75" s="271"/>
      <c r="AK75" s="271"/>
      <c r="AL75" s="271"/>
      <c r="AM75" s="271"/>
      <c r="AN75" s="271"/>
    </row>
    <row r="76" spans="27:40">
      <c r="AB76" s="299"/>
      <c r="AC76" s="299"/>
      <c r="AD76" s="299"/>
      <c r="AE76" s="299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27:40">
      <c r="AB77" s="299"/>
      <c r="AC77" s="299"/>
      <c r="AD77" s="299"/>
      <c r="AE77" s="299"/>
      <c r="AF77" s="271"/>
      <c r="AG77" s="271"/>
      <c r="AH77" s="271"/>
      <c r="AI77" s="271"/>
      <c r="AJ77" s="271"/>
      <c r="AK77" s="271"/>
      <c r="AL77" s="271"/>
      <c r="AM77" s="271"/>
      <c r="AN77" s="271"/>
    </row>
    <row r="78" spans="27:40">
      <c r="AB78" s="299"/>
      <c r="AC78" s="299"/>
      <c r="AD78" s="299"/>
      <c r="AE78" s="299"/>
      <c r="AF78" s="271"/>
      <c r="AG78" s="271"/>
      <c r="AH78" s="271"/>
      <c r="AI78" s="271"/>
      <c r="AJ78" s="271"/>
      <c r="AK78" s="271"/>
      <c r="AL78" s="271"/>
    </row>
    <row r="79" spans="27:40">
      <c r="AB79" s="299"/>
      <c r="AC79" s="299"/>
      <c r="AD79" s="299"/>
      <c r="AE79" s="299"/>
      <c r="AI79" s="271"/>
      <c r="AJ79" s="271"/>
      <c r="AK79" s="271"/>
      <c r="AL79" s="271"/>
    </row>
    <row r="80" spans="27:40">
      <c r="AB80" s="299"/>
      <c r="AC80" s="299"/>
      <c r="AD80" s="299"/>
      <c r="AE80" s="299"/>
      <c r="AI80" s="271"/>
      <c r="AJ80" s="271"/>
      <c r="AK80" s="271"/>
      <c r="AL80" s="271"/>
    </row>
    <row r="81" spans="35:38">
      <c r="AI81" s="271"/>
      <c r="AJ81" s="271"/>
      <c r="AK81" s="271"/>
      <c r="AL81" s="271"/>
    </row>
    <row r="82" spans="35:38">
      <c r="AI82" s="271"/>
      <c r="AJ82" s="271"/>
      <c r="AK82" s="271"/>
      <c r="AL82" s="271"/>
    </row>
    <row r="83" spans="35:38">
      <c r="AI83" s="271"/>
      <c r="AJ83" s="271"/>
      <c r="AK83" s="271"/>
      <c r="AL83" s="271"/>
    </row>
    <row r="84" spans="35:38">
      <c r="AI84" s="271"/>
      <c r="AJ84" s="271"/>
      <c r="AK84" s="271"/>
      <c r="AL84" s="271"/>
    </row>
    <row r="85" spans="35:38">
      <c r="AI85" s="271"/>
      <c r="AJ85" s="271"/>
      <c r="AK85" s="271"/>
      <c r="AL85" s="271"/>
    </row>
    <row r="86" spans="35:38">
      <c r="AI86" s="271"/>
      <c r="AJ86" s="271"/>
      <c r="AK86" s="271"/>
      <c r="AL86" s="271"/>
    </row>
    <row r="87" spans="35:38">
      <c r="AI87" s="271"/>
      <c r="AJ87" s="271"/>
      <c r="AK87" s="271"/>
      <c r="AL87" s="271"/>
    </row>
    <row r="88" spans="35:38">
      <c r="AI88" s="271"/>
      <c r="AJ88" s="271"/>
      <c r="AK88" s="271"/>
      <c r="AL88" s="271"/>
    </row>
    <row r="89" spans="35:38">
      <c r="AI89" s="271"/>
      <c r="AJ89" s="271"/>
      <c r="AK89" s="271"/>
      <c r="AL89" s="271"/>
    </row>
    <row r="90" spans="35:38">
      <c r="AI90" s="271"/>
      <c r="AJ90" s="271"/>
      <c r="AK90" s="271"/>
      <c r="AL90" s="271"/>
    </row>
    <row r="91" spans="35:38">
      <c r="AI91" s="271"/>
      <c r="AJ91" s="271"/>
      <c r="AK91" s="271"/>
      <c r="AL91" s="271"/>
    </row>
    <row r="92" spans="35:38">
      <c r="AI92" s="271"/>
      <c r="AJ92" s="271"/>
      <c r="AK92" s="271"/>
      <c r="AL92" s="271"/>
    </row>
    <row r="93" spans="35:38">
      <c r="AI93" s="271"/>
      <c r="AJ93" s="271"/>
      <c r="AK93" s="271"/>
      <c r="AL93" s="271"/>
    </row>
    <row r="94" spans="35:38">
      <c r="AI94" s="271"/>
      <c r="AJ94" s="271"/>
      <c r="AK94" s="271"/>
      <c r="AL94" s="271"/>
    </row>
    <row r="95" spans="35:38">
      <c r="AI95" s="271"/>
      <c r="AJ95" s="271"/>
      <c r="AK95" s="271"/>
      <c r="AL95" s="271"/>
    </row>
    <row r="96" spans="35:38">
      <c r="AI96" s="271"/>
      <c r="AJ96" s="271"/>
      <c r="AK96" s="271"/>
      <c r="AL96" s="271"/>
    </row>
    <row r="97" spans="35:38">
      <c r="AI97" s="271"/>
      <c r="AJ97" s="271"/>
      <c r="AK97" s="271"/>
      <c r="AL97" s="271"/>
    </row>
    <row r="98" spans="35:38">
      <c r="AI98" s="271"/>
      <c r="AJ98" s="271"/>
      <c r="AK98" s="271"/>
      <c r="AL98" s="271"/>
    </row>
    <row r="99" spans="35:38">
      <c r="AI99" s="271"/>
      <c r="AJ99" s="271"/>
      <c r="AK99" s="271"/>
      <c r="AL99" s="271"/>
    </row>
    <row r="100" spans="35:38">
      <c r="AI100" s="271"/>
      <c r="AJ100" s="271"/>
      <c r="AK100" s="271"/>
      <c r="AL100" s="271"/>
    </row>
    <row r="101" spans="35:38">
      <c r="AI101" s="271"/>
      <c r="AJ101" s="271"/>
      <c r="AK101" s="271"/>
      <c r="AL101" s="271"/>
    </row>
    <row r="102" spans="35:38">
      <c r="AI102" s="271"/>
      <c r="AJ102" s="271"/>
      <c r="AK102" s="271"/>
      <c r="AL102" s="271"/>
    </row>
    <row r="103" spans="35:38">
      <c r="AI103" s="271"/>
      <c r="AJ103" s="271"/>
      <c r="AK103" s="271"/>
      <c r="AL103" s="271"/>
    </row>
  </sheetData>
  <mergeCells count="26">
    <mergeCell ref="C7:G7"/>
    <mergeCell ref="I7:M7"/>
    <mergeCell ref="O7:W7"/>
    <mergeCell ref="A1:W1"/>
    <mergeCell ref="A2:W2"/>
    <mergeCell ref="A3:W3"/>
    <mergeCell ref="A4:W4"/>
    <mergeCell ref="A5:W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T8:T9"/>
    <mergeCell ref="U8:U9"/>
    <mergeCell ref="W8:W9"/>
    <mergeCell ref="Y8:AH8"/>
    <mergeCell ref="Y55:AE55"/>
    <mergeCell ref="AF55:AL5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C10" sqref="AC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423" t="s">
        <v>50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</row>
    <row r="3" spans="1:39" ht="30">
      <c r="A3" s="423" t="s">
        <v>62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</row>
    <row r="4" spans="1:39" ht="30">
      <c r="A4" s="423" t="s">
        <v>180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</row>
    <row r="6" spans="1:39" ht="40.5">
      <c r="A6" s="11"/>
    </row>
    <row r="7" spans="1:39" ht="40.5">
      <c r="A7" s="425" t="s">
        <v>162</v>
      </c>
      <c r="B7" s="425"/>
      <c r="C7" s="425"/>
      <c r="D7" s="425"/>
      <c r="E7" s="425"/>
      <c r="F7" s="425"/>
      <c r="G7" s="425"/>
    </row>
    <row r="9" spans="1:39">
      <c r="A9" s="424" t="s">
        <v>175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U9" s="426" t="s">
        <v>2</v>
      </c>
      <c r="V9" s="426"/>
      <c r="W9" s="426"/>
      <c r="X9" s="426"/>
      <c r="Y9" s="426"/>
      <c r="Z9" s="426"/>
      <c r="AA9" s="426"/>
      <c r="AC9" s="426" t="s">
        <v>181</v>
      </c>
      <c r="AD9" s="426"/>
      <c r="AE9" s="426"/>
      <c r="AF9" s="426"/>
      <c r="AG9" s="426"/>
      <c r="AH9" s="426"/>
      <c r="AI9" s="426"/>
      <c r="AJ9" s="426"/>
      <c r="AK9" s="426"/>
    </row>
    <row r="10" spans="1:39" s="8" customFormat="1" ht="101.2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8"/>
  <sheetViews>
    <sheetView rightToLeft="1" view="pageBreakPreview" zoomScale="55" zoomScaleNormal="100" zoomScaleSheetLayoutView="55" workbookViewId="0">
      <selection activeCell="C9" sqref="C9:I19"/>
    </sheetView>
  </sheetViews>
  <sheetFormatPr defaultColWidth="9.140625" defaultRowHeight="24.75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>
      <c r="A2" s="428" t="str">
        <f>سهام!A2</f>
        <v>صندوق سرمایه‌گذاری آهنگ سهام کیان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</row>
    <row r="3" spans="1:20" ht="26.25">
      <c r="A3" s="428" t="str">
        <f>سهام!A3</f>
        <v>صورت وضعیت پرتفوی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</row>
    <row r="4" spans="1:20" ht="26.25">
      <c r="A4" s="428" t="str">
        <f>سهام!A4</f>
        <v>برای ماه منتهی به 1404/11/30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</row>
    <row r="5" spans="1:20" ht="26.25">
      <c r="C5" s="429"/>
      <c r="D5" s="429"/>
      <c r="E5" s="429"/>
    </row>
    <row r="6" spans="1:20" ht="33.75">
      <c r="A6" s="431" t="s">
        <v>163</v>
      </c>
      <c r="B6" s="431"/>
      <c r="C6" s="431"/>
      <c r="D6" s="431"/>
      <c r="E6" s="431"/>
      <c r="F6" s="431"/>
      <c r="G6" s="431"/>
      <c r="H6" s="431"/>
      <c r="I6" s="431"/>
      <c r="J6" s="431"/>
      <c r="K6" s="431"/>
      <c r="N6" s="395"/>
      <c r="O6" s="395"/>
      <c r="P6" s="427"/>
      <c r="Q6" s="427"/>
      <c r="R6" s="427"/>
      <c r="S6" s="395"/>
      <c r="T6" s="395"/>
    </row>
    <row r="7" spans="1:20" ht="32.25" customHeight="1" thickBot="1">
      <c r="A7" s="429" t="s">
        <v>14</v>
      </c>
      <c r="C7" s="64" t="str">
        <f>سهام!C9</f>
        <v>1404/10/30</v>
      </c>
      <c r="E7" s="430" t="s">
        <v>2</v>
      </c>
      <c r="F7" s="430" t="s">
        <v>2</v>
      </c>
      <c r="G7" s="430" t="s">
        <v>2</v>
      </c>
      <c r="I7" s="430" t="str">
        <f>سهام!Q9</f>
        <v>1404/11/30</v>
      </c>
      <c r="J7" s="430" t="s">
        <v>3</v>
      </c>
      <c r="K7" s="430" t="s">
        <v>3</v>
      </c>
      <c r="N7" s="395"/>
      <c r="O7" s="395"/>
      <c r="P7" s="427"/>
      <c r="Q7" s="427"/>
      <c r="R7" s="427"/>
      <c r="S7" s="395"/>
      <c r="T7" s="395"/>
    </row>
    <row r="8" spans="1:20" ht="52.5">
      <c r="A8" s="429" t="s">
        <v>14</v>
      </c>
      <c r="C8" s="255" t="s">
        <v>15</v>
      </c>
      <c r="D8" s="256"/>
      <c r="E8" s="255" t="s">
        <v>16</v>
      </c>
      <c r="F8" s="256"/>
      <c r="G8" s="255" t="s">
        <v>17</v>
      </c>
      <c r="H8" s="256"/>
      <c r="I8" s="255" t="s">
        <v>15</v>
      </c>
      <c r="J8" s="256"/>
      <c r="K8" s="257" t="s">
        <v>13</v>
      </c>
      <c r="N8" s="32"/>
      <c r="O8" s="32"/>
      <c r="P8" s="32"/>
      <c r="Q8" s="32"/>
      <c r="R8" s="32"/>
      <c r="S8" s="32"/>
      <c r="T8" s="32"/>
    </row>
    <row r="9" spans="1:20" ht="31.5">
      <c r="A9" s="65" t="s">
        <v>133</v>
      </c>
      <c r="B9" s="65"/>
      <c r="C9" s="230">
        <v>8433088</v>
      </c>
      <c r="D9" s="230"/>
      <c r="E9" s="230">
        <v>34515</v>
      </c>
      <c r="F9" s="230"/>
      <c r="G9" s="230">
        <v>0</v>
      </c>
      <c r="H9" s="230"/>
      <c r="I9" s="230">
        <v>8467603</v>
      </c>
      <c r="J9" s="230"/>
      <c r="K9" s="236">
        <f>I9/'جمع درآمدها'!$J$6</f>
        <v>2.1902377047294023E-6</v>
      </c>
      <c r="M9" s="182"/>
      <c r="N9" s="32"/>
      <c r="O9" s="32"/>
      <c r="P9" s="32"/>
      <c r="Q9" s="32"/>
      <c r="R9" s="32"/>
      <c r="S9" s="32"/>
      <c r="T9" s="32"/>
    </row>
    <row r="10" spans="1:20" ht="31.5">
      <c r="A10" s="65" t="s">
        <v>134</v>
      </c>
      <c r="B10" s="65"/>
      <c r="C10" s="230">
        <v>113242052072</v>
      </c>
      <c r="D10" s="230"/>
      <c r="E10" s="230">
        <v>536321698684</v>
      </c>
      <c r="F10" s="230"/>
      <c r="G10" s="230">
        <v>634426622726</v>
      </c>
      <c r="H10" s="230"/>
      <c r="I10" s="230">
        <v>15137128030</v>
      </c>
      <c r="J10" s="230"/>
      <c r="K10" s="236">
        <f>I10/'جمع درآمدها'!$J$6</f>
        <v>3.9153829664218195E-3</v>
      </c>
      <c r="M10" s="182"/>
      <c r="N10" s="32"/>
      <c r="O10" s="32"/>
      <c r="P10" s="32"/>
      <c r="Q10" s="32"/>
      <c r="R10" s="32"/>
      <c r="S10" s="32"/>
      <c r="T10" s="32"/>
    </row>
    <row r="11" spans="1:20" ht="31.5">
      <c r="A11" s="65" t="s">
        <v>145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2.0055064963016147E-7</v>
      </c>
      <c r="M11" s="182"/>
      <c r="N11" s="32"/>
      <c r="O11" s="32"/>
      <c r="P11" s="32"/>
      <c r="Q11" s="32"/>
      <c r="R11" s="32"/>
      <c r="S11" s="32"/>
      <c r="T11" s="32"/>
    </row>
    <row r="12" spans="1:20" ht="31.5">
      <c r="A12" s="65" t="s">
        <v>135</v>
      </c>
      <c r="B12" s="65"/>
      <c r="C12" s="230">
        <v>130436771</v>
      </c>
      <c r="D12" s="230"/>
      <c r="E12" s="230">
        <v>533857</v>
      </c>
      <c r="F12" s="230"/>
      <c r="G12" s="230">
        <v>0</v>
      </c>
      <c r="H12" s="230"/>
      <c r="I12" s="230">
        <v>130970628</v>
      </c>
      <c r="J12" s="230"/>
      <c r="K12" s="236">
        <f>I12/'جمع درآمدها'!$J$6</f>
        <v>3.3876978840137917E-5</v>
      </c>
      <c r="M12" s="182"/>
      <c r="N12" s="32"/>
      <c r="O12" s="32"/>
      <c r="P12" s="32"/>
      <c r="Q12" s="32"/>
      <c r="R12" s="32"/>
      <c r="S12" s="32"/>
      <c r="T12" s="32"/>
    </row>
    <row r="13" spans="1:20" ht="31.5">
      <c r="A13" s="65" t="s">
        <v>136</v>
      </c>
      <c r="B13" s="65"/>
      <c r="C13" s="230">
        <v>546416</v>
      </c>
      <c r="D13" s="230"/>
      <c r="E13" s="230">
        <v>2236</v>
      </c>
      <c r="F13" s="230"/>
      <c r="G13" s="230">
        <v>0</v>
      </c>
      <c r="H13" s="230"/>
      <c r="I13" s="230">
        <v>548652</v>
      </c>
      <c r="J13" s="230"/>
      <c r="K13" s="236">
        <f>I13/'جمع درآمدها'!$J$6</f>
        <v>1.4191481310297564E-7</v>
      </c>
      <c r="M13" s="182"/>
      <c r="N13" s="32"/>
      <c r="O13" s="32"/>
      <c r="P13" s="32"/>
      <c r="Q13" s="32"/>
      <c r="R13" s="32"/>
      <c r="S13" s="32"/>
      <c r="T13" s="32"/>
    </row>
    <row r="14" spans="1:20" ht="31.5">
      <c r="A14" s="65" t="s">
        <v>138</v>
      </c>
      <c r="B14" s="65"/>
      <c r="C14" s="230">
        <v>2093544</v>
      </c>
      <c r="D14" s="230"/>
      <c r="E14" s="230">
        <v>8568</v>
      </c>
      <c r="F14" s="230"/>
      <c r="G14" s="230">
        <v>0</v>
      </c>
      <c r="H14" s="230"/>
      <c r="I14" s="230">
        <v>2102112</v>
      </c>
      <c r="J14" s="230"/>
      <c r="K14" s="236">
        <f>I14/'جمع درآمدها'!$J$6</f>
        <v>5.4373415498626155E-7</v>
      </c>
      <c r="M14" s="182"/>
      <c r="N14" s="32"/>
      <c r="O14" s="32"/>
      <c r="P14" s="32"/>
      <c r="Q14" s="32"/>
      <c r="R14" s="32"/>
      <c r="S14" s="32"/>
      <c r="T14" s="32"/>
    </row>
    <row r="15" spans="1:20" ht="31.5">
      <c r="A15" s="65" t="s">
        <v>126</v>
      </c>
      <c r="B15" s="65"/>
      <c r="C15" s="230">
        <v>131683201</v>
      </c>
      <c r="D15" s="230"/>
      <c r="E15" s="230">
        <v>541052</v>
      </c>
      <c r="F15" s="230"/>
      <c r="G15" s="230">
        <v>0</v>
      </c>
      <c r="H15" s="230"/>
      <c r="I15" s="230">
        <v>132224253</v>
      </c>
      <c r="J15" s="230"/>
      <c r="K15" s="236">
        <f>I15/'جمع درآمدها'!$J$6</f>
        <v>3.4201242594897255E-5</v>
      </c>
      <c r="M15" s="182"/>
      <c r="N15" s="32"/>
      <c r="O15" s="32"/>
      <c r="P15" s="32"/>
      <c r="Q15" s="32"/>
      <c r="R15" s="32"/>
      <c r="S15" s="32"/>
      <c r="T15" s="32"/>
    </row>
    <row r="16" spans="1:20" ht="31.5">
      <c r="A16" s="65" t="s">
        <v>141</v>
      </c>
      <c r="B16" s="65"/>
      <c r="C16" s="230">
        <v>1020784</v>
      </c>
      <c r="D16" s="230"/>
      <c r="E16" s="230">
        <v>4177</v>
      </c>
      <c r="F16" s="230"/>
      <c r="G16" s="230">
        <v>0</v>
      </c>
      <c r="H16" s="230"/>
      <c r="I16" s="230">
        <v>1024961</v>
      </c>
      <c r="J16" s="230"/>
      <c r="K16" s="236">
        <f>I16/'جمع درآمدها'!$J$6</f>
        <v>2.6511732164074681E-7</v>
      </c>
      <c r="M16" s="182"/>
      <c r="N16" s="32"/>
      <c r="O16" s="32"/>
      <c r="P16" s="32"/>
      <c r="Q16" s="32"/>
      <c r="R16" s="32"/>
      <c r="S16" s="32"/>
      <c r="T16" s="32"/>
    </row>
    <row r="17" spans="1:20" ht="31.5">
      <c r="A17" s="65" t="s">
        <v>142</v>
      </c>
      <c r="B17" s="65"/>
      <c r="C17" s="230">
        <v>365836</v>
      </c>
      <c r="D17" s="230"/>
      <c r="E17" s="230">
        <v>0</v>
      </c>
      <c r="F17" s="230"/>
      <c r="G17" s="230">
        <v>0</v>
      </c>
      <c r="H17" s="230"/>
      <c r="I17" s="230">
        <v>365836</v>
      </c>
      <c r="J17" s="230"/>
      <c r="K17" s="236">
        <f>I17/'جمع درآمدها'!$J$6</f>
        <v>9.462746434231572E-8</v>
      </c>
      <c r="M17" s="182"/>
      <c r="N17" s="32"/>
      <c r="O17" s="32"/>
      <c r="P17" s="32"/>
      <c r="Q17" s="32"/>
      <c r="R17" s="32"/>
      <c r="S17" s="32"/>
      <c r="T17" s="32"/>
    </row>
    <row r="18" spans="1:20" ht="31.5">
      <c r="A18" s="65" t="s">
        <v>146</v>
      </c>
      <c r="B18" s="65"/>
      <c r="C18" s="230">
        <v>41632890</v>
      </c>
      <c r="D18" s="230"/>
      <c r="E18" s="230">
        <v>30000171094</v>
      </c>
      <c r="F18" s="230"/>
      <c r="G18" s="230">
        <v>29371114712</v>
      </c>
      <c r="H18" s="230"/>
      <c r="I18" s="230">
        <v>670689272</v>
      </c>
      <c r="J18" s="230"/>
      <c r="K18" s="236">
        <f>I18/'جمع درآمدها'!$J$6</f>
        <v>1.7348108215417204E-4</v>
      </c>
      <c r="M18" s="182"/>
      <c r="N18" s="32"/>
      <c r="O18" s="32"/>
      <c r="P18" s="32"/>
      <c r="Q18" s="32"/>
      <c r="R18" s="32"/>
      <c r="S18" s="32"/>
      <c r="T18" s="32"/>
    </row>
    <row r="19" spans="1:20" ht="31.5">
      <c r="A19" s="65" t="s">
        <v>147</v>
      </c>
      <c r="B19" s="65"/>
      <c r="C19" s="230">
        <v>30000000000</v>
      </c>
      <c r="D19" s="230"/>
      <c r="E19" s="230">
        <v>0</v>
      </c>
      <c r="F19" s="230"/>
      <c r="G19" s="230">
        <v>30000000000</v>
      </c>
      <c r="H19" s="230"/>
      <c r="I19" s="230">
        <v>0</v>
      </c>
      <c r="J19" s="230"/>
      <c r="K19" s="236">
        <f>I19/'جمع درآمدها'!$J$6</f>
        <v>0</v>
      </c>
      <c r="M19" s="182"/>
      <c r="N19" s="32"/>
      <c r="O19" s="32"/>
      <c r="P19" s="32"/>
      <c r="Q19" s="32"/>
      <c r="R19" s="32"/>
      <c r="S19" s="32"/>
      <c r="T19" s="32"/>
    </row>
    <row r="20" spans="1:20" ht="32.25" thickBot="1">
      <c r="C20" s="212">
        <f>SUM(C9:C19)</f>
        <v>143559039944</v>
      </c>
      <c r="D20" s="212">
        <f>SUM(D9:D18)</f>
        <v>0</v>
      </c>
      <c r="E20" s="212">
        <f>SUM(E9:E19)</f>
        <v>566322994183</v>
      </c>
      <c r="F20" s="212">
        <f>SUM(F9:F18)</f>
        <v>0</v>
      </c>
      <c r="G20" s="212">
        <f>SUM(G9:G19)</f>
        <v>693797737438</v>
      </c>
      <c r="H20" s="212">
        <f>SUM(H9:H18)</f>
        <v>0</v>
      </c>
      <c r="I20" s="212">
        <f>SUM(I9:I19)</f>
        <v>16084296689</v>
      </c>
      <c r="J20" s="212">
        <f>SUM(J9:J15)</f>
        <v>0</v>
      </c>
      <c r="K20" s="242">
        <f>SUM(K9:K19)</f>
        <v>4.1603784521194584E-3</v>
      </c>
      <c r="N20" s="32"/>
    </row>
    <row r="21" spans="1:20" ht="32.25" thickTop="1">
      <c r="C21" s="260"/>
      <c r="E21" s="67"/>
      <c r="N21" s="32"/>
    </row>
    <row r="22" spans="1:20" ht="31.5">
      <c r="C22" s="68"/>
      <c r="E22" s="68"/>
      <c r="G22" s="68"/>
      <c r="I22" s="68"/>
      <c r="K22" s="22"/>
      <c r="N22" s="32"/>
    </row>
    <row r="23" spans="1:20">
      <c r="C23" s="68"/>
      <c r="D23" s="68"/>
      <c r="E23" s="68"/>
      <c r="F23" s="68"/>
      <c r="G23" s="68"/>
      <c r="H23" s="68"/>
      <c r="I23" s="68"/>
      <c r="K23" s="22"/>
    </row>
    <row r="24" spans="1:20">
      <c r="K24" s="22"/>
    </row>
    <row r="25" spans="1:20" s="128" customFormat="1" ht="31.5"/>
    <row r="26" spans="1:20">
      <c r="K26" s="22"/>
    </row>
    <row r="27" spans="1:20">
      <c r="K27" s="22"/>
    </row>
    <row r="28" spans="1:20">
      <c r="K28" s="22"/>
    </row>
    <row r="29" spans="1:20">
      <c r="K29" s="22"/>
    </row>
    <row r="30" spans="1:20">
      <c r="K30" s="22"/>
    </row>
    <row r="31" spans="1:20">
      <c r="K31" s="22"/>
    </row>
    <row r="32" spans="1:20">
      <c r="K32" s="22"/>
    </row>
    <row r="33" spans="5:11">
      <c r="K33" s="22"/>
    </row>
    <row r="34" spans="5:11">
      <c r="K34" s="22"/>
    </row>
    <row r="35" spans="5:11">
      <c r="E35" s="67"/>
    </row>
    <row r="36" spans="5:11">
      <c r="E36" s="67"/>
    </row>
    <row r="37" spans="5:11">
      <c r="E37" s="67"/>
    </row>
    <row r="38" spans="5:11">
      <c r="E38" s="67"/>
    </row>
    <row r="39" spans="5:11">
      <c r="E39" s="67"/>
    </row>
    <row r="40" spans="5:11">
      <c r="E40" s="67"/>
    </row>
    <row r="41" spans="5:11">
      <c r="E41" s="67"/>
    </row>
    <row r="42" spans="5:11">
      <c r="E42" s="67"/>
    </row>
    <row r="43" spans="5:11">
      <c r="E43" s="67"/>
    </row>
    <row r="44" spans="5:11">
      <c r="E44" s="67"/>
    </row>
    <row r="45" spans="5:11">
      <c r="E45" s="67"/>
    </row>
    <row r="46" spans="5:11">
      <c r="E46" s="67"/>
    </row>
    <row r="47" spans="5:11">
      <c r="E47" s="67"/>
    </row>
    <row r="48" spans="5:11">
      <c r="E48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zoomScale="90" zoomScaleNormal="100" zoomScaleSheetLayoutView="90" workbookViewId="0">
      <selection activeCell="J6" sqref="J6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432" t="s">
        <v>50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7" ht="30">
      <c r="A3" s="432" t="s">
        <v>18</v>
      </c>
      <c r="B3" s="432" t="s">
        <v>18</v>
      </c>
      <c r="C3" s="432"/>
      <c r="D3" s="432"/>
      <c r="E3" s="432" t="s">
        <v>18</v>
      </c>
      <c r="F3" s="432" t="s">
        <v>18</v>
      </c>
      <c r="G3" s="432" t="s">
        <v>18</v>
      </c>
      <c r="H3" s="432"/>
      <c r="I3" s="432"/>
      <c r="J3" s="3"/>
    </row>
    <row r="4" spans="1:17" ht="30">
      <c r="A4" s="432" t="str">
        <f>سهام!A4</f>
        <v>برای ماه منتهی به 1404/11/30</v>
      </c>
      <c r="B4" s="432" t="s">
        <v>0</v>
      </c>
      <c r="C4" s="432"/>
      <c r="D4" s="432"/>
      <c r="E4" s="432" t="s">
        <v>0</v>
      </c>
      <c r="F4" s="432" t="s">
        <v>0</v>
      </c>
      <c r="G4" s="432" t="s">
        <v>0</v>
      </c>
      <c r="H4" s="432"/>
      <c r="I4" s="432"/>
      <c r="J4" s="3"/>
    </row>
    <row r="5" spans="1:17" ht="33.75">
      <c r="A5" s="33"/>
      <c r="B5" s="33"/>
      <c r="C5" s="33"/>
      <c r="D5" s="33"/>
      <c r="E5" s="33"/>
      <c r="F5" s="33"/>
      <c r="G5" s="33"/>
      <c r="H5" s="33"/>
      <c r="I5" s="33"/>
      <c r="J5" s="9">
        <v>1137139500952</v>
      </c>
      <c r="K5" s="58" t="s">
        <v>73</v>
      </c>
    </row>
    <row r="6" spans="1:17" ht="33.75">
      <c r="A6" s="433" t="s">
        <v>54</v>
      </c>
      <c r="B6" s="433"/>
      <c r="C6" s="433"/>
      <c r="D6" s="433"/>
      <c r="E6" s="433"/>
      <c r="F6" s="433"/>
      <c r="G6" s="433"/>
      <c r="J6" s="9">
        <v>3866065761591</v>
      </c>
      <c r="K6" s="58" t="s">
        <v>69</v>
      </c>
    </row>
    <row r="7" spans="1:17" ht="28.5">
      <c r="A7" s="69"/>
      <c r="B7" s="69"/>
      <c r="C7" s="434" t="s">
        <v>182</v>
      </c>
      <c r="D7" s="434"/>
      <c r="E7" s="434"/>
      <c r="F7" s="434"/>
      <c r="G7" s="434"/>
      <c r="H7" s="434"/>
      <c r="I7" s="434"/>
      <c r="J7" s="3"/>
    </row>
    <row r="8" spans="1:17" ht="64.5" customHeight="1" thickBot="1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>
      <c r="A9" s="122" t="s">
        <v>88</v>
      </c>
      <c r="B9" s="122"/>
      <c r="C9" s="123" t="s">
        <v>90</v>
      </c>
      <c r="E9" s="361">
        <f>'سرمایه‌گذاری در سهام '!S49</f>
        <v>791190517198</v>
      </c>
      <c r="F9" s="116"/>
      <c r="G9" s="120">
        <f>E9/$J$5</f>
        <v>0.69577260884493453</v>
      </c>
      <c r="H9" s="121"/>
      <c r="I9" s="120">
        <f>E9/$J$6</f>
        <v>0.20465004114994717</v>
      </c>
      <c r="J9" s="71"/>
      <c r="L9" s="71"/>
      <c r="M9" s="71"/>
      <c r="N9" s="71"/>
      <c r="O9" s="71"/>
      <c r="P9" s="71"/>
      <c r="Q9" s="71"/>
    </row>
    <row r="10" spans="1:17" ht="31.5" customHeight="1">
      <c r="A10" s="122" t="s">
        <v>167</v>
      </c>
      <c r="B10" s="122"/>
      <c r="C10" s="123" t="s">
        <v>91</v>
      </c>
      <c r="E10" s="361">
        <f>'درآمد سرمایه گذاری در کالا  '!S12</f>
        <v>175257143627</v>
      </c>
      <c r="F10" s="116"/>
      <c r="G10" s="120">
        <f t="shared" ref="G10:G12" si="0">E10/$J$5</f>
        <v>0.15412105856869518</v>
      </c>
      <c r="H10" s="121"/>
      <c r="I10" s="120">
        <f>E10/$J$6</f>
        <v>4.5332168264741707E-2</v>
      </c>
      <c r="J10" s="71"/>
      <c r="L10" s="71"/>
      <c r="M10" s="71"/>
      <c r="N10" s="71"/>
      <c r="O10" s="71"/>
      <c r="P10" s="71"/>
      <c r="Q10" s="71"/>
    </row>
    <row r="11" spans="1:17">
      <c r="A11" s="122" t="s">
        <v>89</v>
      </c>
      <c r="B11" s="122"/>
      <c r="C11" s="123" t="s">
        <v>168</v>
      </c>
      <c r="E11" s="361">
        <f>'درآمد سپرده بانکی '!G25</f>
        <v>52546413116</v>
      </c>
      <c r="F11" s="116"/>
      <c r="G11" s="120">
        <f t="shared" si="0"/>
        <v>4.620929364603793E-2</v>
      </c>
      <c r="H11" s="121"/>
      <c r="I11" s="120">
        <f t="shared" ref="I11:I12" si="1">E11/$J$6</f>
        <v>1.3591701837574435E-2</v>
      </c>
      <c r="J11" s="71"/>
      <c r="K11" s="71"/>
      <c r="L11" s="71"/>
      <c r="M11" s="71"/>
      <c r="N11" s="71"/>
      <c r="O11" s="71"/>
      <c r="P11" s="71"/>
      <c r="Q11" s="71"/>
    </row>
    <row r="12" spans="1:17">
      <c r="A12" s="122" t="s">
        <v>49</v>
      </c>
      <c r="B12" s="122"/>
      <c r="C12" s="123" t="s">
        <v>169</v>
      </c>
      <c r="E12" s="361">
        <f>'سایر درآمدها '!E12</f>
        <v>5573809746</v>
      </c>
      <c r="F12" s="116"/>
      <c r="G12" s="120">
        <f t="shared" si="0"/>
        <v>4.9016059518939151E-3</v>
      </c>
      <c r="H12" s="121"/>
      <c r="I12" s="120">
        <f t="shared" si="1"/>
        <v>1.4417265741765895E-3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>
      <c r="C13" s="124"/>
      <c r="E13" s="150">
        <f>SUM(E9:E12)</f>
        <v>1024567883687</v>
      </c>
      <c r="F13" s="72"/>
      <c r="G13" s="117">
        <f>SUM(G9:G12)</f>
        <v>0.90100456701156151</v>
      </c>
      <c r="H13" s="72"/>
      <c r="I13" s="117">
        <f>SUM(I9:I12)</f>
        <v>0.26501563782643989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>
      <c r="E14" s="3"/>
      <c r="J14" s="71"/>
      <c r="K14" s="71"/>
      <c r="L14" s="71"/>
      <c r="M14" s="71"/>
      <c r="N14" s="71"/>
      <c r="O14" s="71"/>
      <c r="P14" s="71"/>
      <c r="Q14" s="71"/>
    </row>
    <row r="15" spans="1:17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>
      <c r="B16" s="3"/>
      <c r="C16" s="1"/>
      <c r="E16" s="3"/>
      <c r="F16" s="36"/>
      <c r="G16" s="3"/>
    </row>
    <row r="17" spans="2:13">
      <c r="B17" s="74"/>
      <c r="C17" s="1"/>
      <c r="E17" s="3"/>
      <c r="F17" s="36"/>
    </row>
    <row r="18" spans="2:13">
      <c r="C18" s="1"/>
      <c r="E18" s="3"/>
      <c r="F18" s="36"/>
    </row>
    <row r="19" spans="2:13">
      <c r="B19" s="3"/>
      <c r="C19" s="1"/>
      <c r="E19" s="3"/>
      <c r="F19" s="36"/>
      <c r="G19" s="3"/>
    </row>
    <row r="20" spans="2:13">
      <c r="E20" s="3"/>
      <c r="G20" s="3"/>
      <c r="I20" s="3"/>
      <c r="M20" s="36"/>
    </row>
    <row r="21" spans="2:13">
      <c r="G21" s="20"/>
      <c r="I21" s="3"/>
      <c r="M21" s="36"/>
    </row>
    <row r="22" spans="2:13">
      <c r="G22" s="3"/>
      <c r="I22" s="17"/>
      <c r="M22" s="36"/>
    </row>
    <row r="23" spans="2:13">
      <c r="E23" s="3"/>
      <c r="G23" s="20"/>
      <c r="M23" s="36"/>
    </row>
    <row r="24" spans="2:13">
      <c r="E24" s="3"/>
      <c r="M24" s="36"/>
    </row>
    <row r="25" spans="2:13" ht="28.5" customHeight="1">
      <c r="M25" s="36"/>
    </row>
    <row r="26" spans="2:13">
      <c r="M26" s="36"/>
    </row>
    <row r="27" spans="2:13">
      <c r="M27" s="36"/>
    </row>
    <row r="28" spans="2:13">
      <c r="M28" s="36"/>
    </row>
    <row r="29" spans="2:13">
      <c r="M29" s="36"/>
    </row>
    <row r="30" spans="2:13">
      <c r="M30" s="36"/>
    </row>
    <row r="31" spans="2:13">
      <c r="M31" s="36"/>
    </row>
    <row r="32" spans="2:13">
      <c r="M32" s="36"/>
    </row>
    <row r="33" spans="13:13">
      <c r="M33" s="36"/>
    </row>
    <row r="34" spans="13:13">
      <c r="M34" s="36"/>
    </row>
    <row r="35" spans="13:13">
      <c r="M35" s="36"/>
    </row>
    <row r="36" spans="13:13">
      <c r="M36" s="36"/>
    </row>
    <row r="37" spans="13:13">
      <c r="M37" s="36"/>
    </row>
    <row r="38" spans="13:13">
      <c r="M38" s="36"/>
    </row>
    <row r="39" spans="13:13">
      <c r="M39" s="36"/>
    </row>
    <row r="40" spans="13:13">
      <c r="M40" s="36"/>
    </row>
    <row r="41" spans="13:13">
      <c r="M41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topLeftCell="A34" zoomScale="28" zoomScaleNormal="91" zoomScaleSheetLayoutView="28" workbookViewId="0">
      <selection activeCell="U48" sqref="A10:U48"/>
    </sheetView>
  </sheetViews>
  <sheetFormatPr defaultColWidth="9.140625" defaultRowHeight="27.7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44.28515625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50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>
      <c r="A2" s="435" t="s">
        <v>50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Z2" s="247"/>
    </row>
    <row r="3" spans="1:32" s="38" customFormat="1" ht="78">
      <c r="A3" s="435" t="s">
        <v>18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Z3" s="247"/>
    </row>
    <row r="4" spans="1:32" s="38" customFormat="1" ht="78">
      <c r="A4" s="435" t="str">
        <f>'درآمد ناشی از فروش '!A4:Q4</f>
        <v>برای ماه منتهی به 1404/11/30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Z4" s="247"/>
    </row>
    <row r="5" spans="1:32" s="40" customFormat="1" ht="36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48"/>
    </row>
    <row r="6" spans="1:32" s="41" customFormat="1" ht="53.25">
      <c r="A6" s="438" t="s">
        <v>58</v>
      </c>
      <c r="B6" s="438"/>
      <c r="C6" s="438"/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U6" s="42"/>
      <c r="Z6" s="249"/>
    </row>
    <row r="7" spans="1:32" ht="40.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>
      <c r="A8" s="436" t="s">
        <v>1</v>
      </c>
      <c r="C8" s="437" t="s">
        <v>183</v>
      </c>
      <c r="D8" s="437" t="s">
        <v>20</v>
      </c>
      <c r="E8" s="437" t="s">
        <v>20</v>
      </c>
      <c r="F8" s="437"/>
      <c r="G8" s="437" t="s">
        <v>20</v>
      </c>
      <c r="H8" s="437" t="s">
        <v>20</v>
      </c>
      <c r="I8" s="437" t="s">
        <v>20</v>
      </c>
      <c r="J8" s="437" t="s">
        <v>20</v>
      </c>
      <c r="K8" s="437" t="s">
        <v>20</v>
      </c>
      <c r="M8" s="437" t="s">
        <v>184</v>
      </c>
      <c r="N8" s="437" t="s">
        <v>21</v>
      </c>
      <c r="O8" s="437" t="s">
        <v>21</v>
      </c>
      <c r="P8" s="437" t="s">
        <v>21</v>
      </c>
      <c r="Q8" s="437" t="s">
        <v>21</v>
      </c>
      <c r="R8" s="436"/>
      <c r="S8" s="437" t="s">
        <v>21</v>
      </c>
      <c r="T8" s="437" t="s">
        <v>21</v>
      </c>
      <c r="U8" s="437" t="s">
        <v>21</v>
      </c>
      <c r="Z8" s="249"/>
    </row>
    <row r="9" spans="1:32" s="46" customFormat="1" ht="76.5" customHeight="1" thickBot="1">
      <c r="A9" s="437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1"/>
    </row>
    <row r="10" spans="1:32" s="351" customFormat="1" ht="51" customHeight="1">
      <c r="A10" s="362" t="s">
        <v>172</v>
      </c>
      <c r="B10" s="362"/>
      <c r="C10" s="363">
        <f>IFERROR(VLOOKUP(A10,'درآمد سود سهام '!$A$9:$S$23,13,0),0)</f>
        <v>0</v>
      </c>
      <c r="D10" s="363"/>
      <c r="E10" s="363">
        <f>IFERROR(VLOOKUP(A10,'درآمد ناشی از تغییر قیمت اوراق '!$A$9:$Q$23,9,0),0)</f>
        <v>-70183257100</v>
      </c>
      <c r="F10" s="363"/>
      <c r="G10" s="363">
        <f>IFERROR(VLOOKUP(A10,'درآمد ناشی از فروش '!$A$9:$Q$41,9,0),0)</f>
        <v>0</v>
      </c>
      <c r="H10" s="363"/>
      <c r="I10" s="363">
        <f>C10+E10+G10</f>
        <v>-70183257100</v>
      </c>
      <c r="J10" s="238"/>
      <c r="K10" s="375">
        <f>I10/W$10</f>
        <v>0.12008396511469102</v>
      </c>
      <c r="L10" s="238"/>
      <c r="M10" s="363">
        <f>IFERROR(VLOOKUP(A10,'درآمد سود سهام '!$A$9:$S$23,19,0),0)</f>
        <v>0</v>
      </c>
      <c r="N10" s="363"/>
      <c r="O10" s="363">
        <f>IFERROR(VLOOKUP(A10,'درآمد ناشی از تغییر قیمت اوراق '!$A$9:$Q$23,17,0),0)</f>
        <v>622460073</v>
      </c>
      <c r="P10" s="363"/>
      <c r="Q10" s="363">
        <f>IFERROR(VLOOKUP(A10,'درآمد ناشی از فروش '!$A$9:$Q$44,17,0),0)</f>
        <v>-55813819118</v>
      </c>
      <c r="R10" s="363"/>
      <c r="S10" s="363">
        <f>M10+O10+Q10</f>
        <v>-55191359045</v>
      </c>
      <c r="T10" s="238"/>
      <c r="U10" s="375">
        <f>S10/'جمع درآمدها'!$J$5</f>
        <v>-4.8535257986196449E-2</v>
      </c>
      <c r="W10" s="359">
        <v>-584451529669</v>
      </c>
      <c r="X10" s="359" t="s">
        <v>92</v>
      </c>
      <c r="Y10" s="349"/>
      <c r="Z10" s="350"/>
      <c r="AC10" s="353"/>
      <c r="AF10" s="354"/>
    </row>
    <row r="11" spans="1:32" s="351" customFormat="1" ht="51" customHeight="1">
      <c r="A11" s="362" t="s">
        <v>98</v>
      </c>
      <c r="B11" s="362"/>
      <c r="C11" s="363">
        <f>IFERROR(VLOOKUP(A11,'درآمد سود سهام '!$A$9:$S$23,13,0),0)</f>
        <v>0</v>
      </c>
      <c r="D11" s="363"/>
      <c r="E11" s="363">
        <f>IFERROR(VLOOKUP(A11,'درآمد ناشی از تغییر قیمت اوراق '!$A$9:$Q$23,9,0),0)</f>
        <v>0</v>
      </c>
      <c r="F11" s="363"/>
      <c r="G11" s="363">
        <f>IFERROR(VLOOKUP(A11,'درآمد ناشی از فروش '!$A$9:$Q$41,9,0),0)</f>
        <v>0</v>
      </c>
      <c r="H11" s="363"/>
      <c r="I11" s="363">
        <f>C11+E11+G11</f>
        <v>0</v>
      </c>
      <c r="J11" s="238"/>
      <c r="K11" s="375">
        <f t="shared" ref="K11:K48" si="0">I11/W$10</f>
        <v>0</v>
      </c>
      <c r="L11" s="238"/>
      <c r="M11" s="363">
        <f>IFERROR(VLOOKUP(A11,'درآمد سود سهام '!$A$9:$S$23,19,0),0)</f>
        <v>0</v>
      </c>
      <c r="N11" s="363"/>
      <c r="O11" s="363">
        <f>IFERROR(VLOOKUP(A11,'درآمد ناشی از تغییر قیمت اوراق '!$A$9:$Q$23,17,0),0)</f>
        <v>0</v>
      </c>
      <c r="P11" s="363"/>
      <c r="Q11" s="363">
        <f>IFERROR(VLOOKUP(A11,'درآمد ناشی از فروش '!$A$9:$Q$41,17,0),0)</f>
        <v>591143451</v>
      </c>
      <c r="R11" s="363"/>
      <c r="S11" s="363">
        <f t="shared" ref="S11:S48" si="1">M11+O11+Q11</f>
        <v>591143451</v>
      </c>
      <c r="T11" s="238"/>
      <c r="U11" s="375">
        <f>S11/'جمع درآمدها'!$J$5</f>
        <v>5.1985130276901081E-4</v>
      </c>
      <c r="W11" s="359">
        <v>1137139500952</v>
      </c>
      <c r="X11" s="359" t="s">
        <v>93</v>
      </c>
      <c r="Y11" s="349"/>
      <c r="Z11" s="350"/>
      <c r="AC11" s="353"/>
      <c r="AF11" s="354"/>
    </row>
    <row r="12" spans="1:32" s="351" customFormat="1" ht="51" customHeight="1">
      <c r="A12" s="362" t="s">
        <v>82</v>
      </c>
      <c r="B12" s="362"/>
      <c r="C12" s="363">
        <f>IFERROR(VLOOKUP(A12,'درآمد سود سهام '!$A$9:$S$23,13,0),0)</f>
        <v>0</v>
      </c>
      <c r="D12" s="363"/>
      <c r="E12" s="363">
        <f>IFERROR(VLOOKUP(A12,'درآمد ناشی از تغییر قیمت اوراق '!$A$9:$Q$23,9,0),0)</f>
        <v>0</v>
      </c>
      <c r="F12" s="363"/>
      <c r="G12" s="363">
        <f>IFERROR(VLOOKUP(A12,'درآمد ناشی از فروش '!$A$9:$Q$41,9,0),0)</f>
        <v>-6684061773</v>
      </c>
      <c r="H12" s="363"/>
      <c r="I12" s="363">
        <f t="shared" ref="I12:I41" si="2">C12+E12+G12</f>
        <v>-6684061773</v>
      </c>
      <c r="J12" s="238"/>
      <c r="K12" s="375">
        <f t="shared" si="0"/>
        <v>1.1436468951985584E-2</v>
      </c>
      <c r="L12" s="238"/>
      <c r="M12" s="363">
        <f>IFERROR(VLOOKUP(A12,'درآمد سود سهام '!$A$9:$S$23,19,0),0)</f>
        <v>0</v>
      </c>
      <c r="N12" s="363"/>
      <c r="O12" s="363">
        <f>IFERROR(VLOOKUP(A12,'درآمد ناشی از تغییر قیمت اوراق '!$A$9:$Q$23,17,0),0)</f>
        <v>0</v>
      </c>
      <c r="P12" s="363"/>
      <c r="Q12" s="363">
        <f>IFERROR(VLOOKUP(A12,'درآمد ناشی از فروش '!$A$9:$Q$41,17,0),0)</f>
        <v>-228152917</v>
      </c>
      <c r="R12" s="363"/>
      <c r="S12" s="363">
        <f t="shared" si="1"/>
        <v>-228152917</v>
      </c>
      <c r="T12" s="238"/>
      <c r="U12" s="375">
        <f>S12/'جمع درآمدها'!$J$5</f>
        <v>-2.0063757947814937E-4</v>
      </c>
      <c r="W12" s="352"/>
      <c r="X12" s="352"/>
      <c r="Y12" s="349"/>
      <c r="Z12" s="350"/>
      <c r="AC12" s="353"/>
      <c r="AF12" s="354"/>
    </row>
    <row r="13" spans="1:32" s="351" customFormat="1" ht="51" customHeight="1">
      <c r="A13" s="362" t="s">
        <v>100</v>
      </c>
      <c r="B13" s="362"/>
      <c r="C13" s="363">
        <f>IFERROR(VLOOKUP(A13,'درآمد سود سهام '!$A$9:$S$23,13,0),0)</f>
        <v>0</v>
      </c>
      <c r="D13" s="363"/>
      <c r="E13" s="363">
        <f>IFERROR(VLOOKUP(A13,'درآمد ناشی از تغییر قیمت اوراق '!$A$9:$Q$23,9,0),0)</f>
        <v>0</v>
      </c>
      <c r="F13" s="363"/>
      <c r="G13" s="363">
        <f>IFERROR(VLOOKUP(A13,'درآمد ناشی از فروش '!$A$9:$Q$41,9,0),0)</f>
        <v>0</v>
      </c>
      <c r="H13" s="363"/>
      <c r="I13" s="363">
        <f t="shared" si="2"/>
        <v>0</v>
      </c>
      <c r="J13" s="238"/>
      <c r="K13" s="375">
        <f t="shared" si="0"/>
        <v>0</v>
      </c>
      <c r="L13" s="238"/>
      <c r="M13" s="363">
        <f>IFERROR(VLOOKUP(A13,'درآمد سود سهام '!$A$9:$S$23,19,0),0)</f>
        <v>2930200000</v>
      </c>
      <c r="N13" s="363"/>
      <c r="O13" s="363">
        <f>IFERROR(VLOOKUP(A13,'درآمد ناشی از تغییر قیمت اوراق '!$A$9:$Q$23,17,0),0)</f>
        <v>0</v>
      </c>
      <c r="P13" s="363"/>
      <c r="Q13" s="363">
        <f>IFERROR(VLOOKUP(A13,'درآمد ناشی از فروش '!$A$9:$Q$41,17,0),0)</f>
        <v>2637293879</v>
      </c>
      <c r="R13" s="363"/>
      <c r="S13" s="363">
        <f t="shared" si="1"/>
        <v>5567493879</v>
      </c>
      <c r="T13" s="238"/>
      <c r="U13" s="375">
        <f>S13/'جمع درآمدها'!$J$5</f>
        <v>4.8960517811042171E-3</v>
      </c>
      <c r="W13" s="352"/>
      <c r="X13" s="358"/>
      <c r="Y13" s="349"/>
      <c r="Z13" s="350"/>
      <c r="AC13" s="353"/>
      <c r="AF13" s="354"/>
    </row>
    <row r="14" spans="1:32" s="351" customFormat="1" ht="51" customHeight="1">
      <c r="A14" s="362" t="s">
        <v>59</v>
      </c>
      <c r="B14" s="362"/>
      <c r="C14" s="363">
        <f>IFERROR(VLOOKUP(A14,'درآمد سود سهام '!$A$9:$S$23,13,0),0)</f>
        <v>0</v>
      </c>
      <c r="D14" s="363"/>
      <c r="E14" s="363">
        <f>IFERROR(VLOOKUP(A14,'درآمد ناشی از تغییر قیمت اوراق '!$A$9:$Q$23,9,0),0)</f>
        <v>-136971372162</v>
      </c>
      <c r="F14" s="363"/>
      <c r="G14" s="363">
        <f>IFERROR(VLOOKUP(A14,'درآمد ناشی از فروش '!$A$9:$Q$41,9,0),0)</f>
        <v>311370452</v>
      </c>
      <c r="H14" s="363"/>
      <c r="I14" s="363">
        <f t="shared" si="2"/>
        <v>-136660001710</v>
      </c>
      <c r="J14" s="238"/>
      <c r="K14" s="375">
        <f t="shared" si="0"/>
        <v>0.23382606558904281</v>
      </c>
      <c r="L14" s="238"/>
      <c r="M14" s="363">
        <f>IFERROR(VLOOKUP(A14,'درآمد سود سهام '!$A$9:$S$23,19,0),0)</f>
        <v>73872000000</v>
      </c>
      <c r="N14" s="363"/>
      <c r="O14" s="363">
        <f>IFERROR(VLOOKUP(A14,'درآمد ناشی از تغییر قیمت اوراق '!$A$9:$Q$23,17,0),0)</f>
        <v>27356603895</v>
      </c>
      <c r="P14" s="363"/>
      <c r="Q14" s="363">
        <f>IFERROR(VLOOKUP(A14,'درآمد ناشی از فروش '!$A$9:$Q$41,17,0),0)</f>
        <v>5267837318</v>
      </c>
      <c r="R14" s="363"/>
      <c r="S14" s="363">
        <f t="shared" si="1"/>
        <v>106496441213</v>
      </c>
      <c r="T14" s="238"/>
      <c r="U14" s="375">
        <f>S14/'جمع درآمدها'!$J$5</f>
        <v>9.3652925717418498E-2</v>
      </c>
      <c r="W14" s="352"/>
      <c r="X14" s="358"/>
      <c r="Y14" s="349"/>
      <c r="Z14" s="350"/>
      <c r="AC14" s="353"/>
      <c r="AF14" s="354"/>
    </row>
    <row r="15" spans="1:32" s="351" customFormat="1" ht="51" customHeight="1">
      <c r="A15" s="362" t="s">
        <v>105</v>
      </c>
      <c r="B15" s="362"/>
      <c r="C15" s="363">
        <f>IFERROR(VLOOKUP(A15,'درآمد سود سهام '!$A$9:$S$24,13,0),0)</f>
        <v>65774584930</v>
      </c>
      <c r="D15" s="363"/>
      <c r="E15" s="363">
        <f>IFERROR(VLOOKUP(A15,'درآمد ناشی از تغییر قیمت اوراق '!$A$9:$Q$23,9,0),0)</f>
        <v>-71141493854</v>
      </c>
      <c r="F15" s="363"/>
      <c r="G15" s="363">
        <f>IFERROR(VLOOKUP(A15,'درآمد ناشی از فروش '!$A$9:$Q$41,9,0),0)</f>
        <v>3009809750</v>
      </c>
      <c r="H15" s="363"/>
      <c r="I15" s="363">
        <f t="shared" si="2"/>
        <v>-2357099174</v>
      </c>
      <c r="J15" s="238"/>
      <c r="K15" s="375">
        <f t="shared" si="0"/>
        <v>4.0330105309758137E-3</v>
      </c>
      <c r="L15" s="238"/>
      <c r="M15" s="363">
        <f>IFERROR(VLOOKUP(A15,'درآمد سود سهام '!$A$9:$S$24,19,0),0)</f>
        <v>65774584930</v>
      </c>
      <c r="N15" s="363"/>
      <c r="O15" s="363">
        <f>IFERROR(VLOOKUP(A15,'درآمد ناشی از تغییر قیمت اوراق '!$A$9:$Q$23,17,0),0)</f>
        <v>-16916814724</v>
      </c>
      <c r="P15" s="363"/>
      <c r="Q15" s="363">
        <f>IFERROR(VLOOKUP(A15,'درآمد ناشی از فروش '!$A$9:$Q$41,17,0),0)</f>
        <v>22188262956</v>
      </c>
      <c r="R15" s="363"/>
      <c r="S15" s="363">
        <f t="shared" si="1"/>
        <v>71046033162</v>
      </c>
      <c r="T15" s="238"/>
      <c r="U15" s="375">
        <f>S15/'جمع درآمدها'!$J$5</f>
        <v>6.2477851752156255E-2</v>
      </c>
      <c r="W15" s="352"/>
      <c r="X15" s="358"/>
      <c r="Y15" s="349"/>
      <c r="Z15" s="350"/>
      <c r="AC15" s="353"/>
      <c r="AF15" s="354"/>
    </row>
    <row r="16" spans="1:32" s="351" customFormat="1" ht="51" customHeight="1">
      <c r="A16" s="362" t="s">
        <v>99</v>
      </c>
      <c r="B16" s="362"/>
      <c r="C16" s="363">
        <f>IFERROR(VLOOKUP(A16,'درآمد سود سهام '!$A$9:$S$23,13,0),0)</f>
        <v>0</v>
      </c>
      <c r="D16" s="363"/>
      <c r="E16" s="363">
        <f>IFERROR(VLOOKUP(A16,'درآمد ناشی از تغییر قیمت اوراق '!$A$9:$Q$23,9,0),0)</f>
        <v>-96169302976</v>
      </c>
      <c r="F16" s="363"/>
      <c r="G16" s="363">
        <f>IFERROR(VLOOKUP(A16,'درآمد ناشی از فروش '!$A$9:$Q$41,9,0),0)</f>
        <v>-214462223</v>
      </c>
      <c r="H16" s="363"/>
      <c r="I16" s="363">
        <f t="shared" si="2"/>
        <v>-96383765199</v>
      </c>
      <c r="J16" s="238"/>
      <c r="K16" s="375">
        <f t="shared" si="0"/>
        <v>0.1649131883589838</v>
      </c>
      <c r="L16" s="238"/>
      <c r="M16" s="363">
        <f>IFERROR(VLOOKUP(A16,'درآمد سود سهام '!$A$9:$S$23,19,0),0)</f>
        <v>39440000000</v>
      </c>
      <c r="N16" s="363"/>
      <c r="O16" s="363">
        <f>IFERROR(VLOOKUP(A16,'درآمد ناشی از تغییر قیمت اوراق '!$A$9:$Q$23,17,0),0)</f>
        <v>-35496727619</v>
      </c>
      <c r="P16" s="363"/>
      <c r="Q16" s="363">
        <f>IFERROR(VLOOKUP(A16,'درآمد ناشی از فروش '!$A$9:$Q$41,17,0),0)</f>
        <v>490778280</v>
      </c>
      <c r="R16" s="363"/>
      <c r="S16" s="363">
        <f t="shared" si="1"/>
        <v>4434050661</v>
      </c>
      <c r="T16" s="238"/>
      <c r="U16" s="375">
        <f>S16/'جمع درآمدها'!$J$5</f>
        <v>3.8993022907812666E-3</v>
      </c>
      <c r="W16" s="352"/>
      <c r="X16" s="348"/>
      <c r="Y16" s="349"/>
      <c r="Z16" s="350"/>
      <c r="AC16" s="353"/>
      <c r="AF16" s="354"/>
    </row>
    <row r="17" spans="1:32" s="351" customFormat="1" ht="51" customHeight="1">
      <c r="A17" s="362" t="s">
        <v>67</v>
      </c>
      <c r="B17" s="362"/>
      <c r="C17" s="363">
        <f>IFERROR(VLOOKUP(A17,'درآمد سود سهام '!$A$9:$S$23,13,0),0)</f>
        <v>0</v>
      </c>
      <c r="D17" s="363"/>
      <c r="E17" s="363">
        <f>IFERROR(VLOOKUP(A17,'درآمد ناشی از تغییر قیمت اوراق '!$A$9:$Q$23,9,0),0)</f>
        <v>0</v>
      </c>
      <c r="F17" s="363"/>
      <c r="G17" s="363">
        <f>IFERROR(VLOOKUP(A17,'درآمد ناشی از فروش '!$A$9:$Q$41,9,0),0)</f>
        <v>0</v>
      </c>
      <c r="H17" s="363"/>
      <c r="I17" s="363">
        <f t="shared" si="2"/>
        <v>0</v>
      </c>
      <c r="J17" s="238"/>
      <c r="K17" s="375">
        <f t="shared" si="0"/>
        <v>0</v>
      </c>
      <c r="L17" s="238"/>
      <c r="M17" s="363">
        <f>IFERROR(VLOOKUP(A17,'درآمد سود سهام '!$A$9:$S$23,19,0),0)</f>
        <v>0</v>
      </c>
      <c r="N17" s="363"/>
      <c r="O17" s="363">
        <f>IFERROR(VLOOKUP(A17,'درآمد ناشی از تغییر قیمت اوراق '!$A$9:$Q$23,17,0),0)</f>
        <v>0</v>
      </c>
      <c r="P17" s="363"/>
      <c r="Q17" s="363">
        <f>IFERROR(VLOOKUP(A17,'درآمد ناشی از فروش '!$A$9:$Q$41,17,0),0)</f>
        <v>33492577017</v>
      </c>
      <c r="R17" s="363"/>
      <c r="S17" s="363">
        <f t="shared" si="1"/>
        <v>33492577017</v>
      </c>
      <c r="T17" s="238"/>
      <c r="U17" s="375">
        <f>S17/'جمع درآمدها'!$J$5</f>
        <v>2.945335817545728E-2</v>
      </c>
      <c r="W17" s="352"/>
      <c r="X17" s="348"/>
      <c r="Y17" s="349"/>
      <c r="Z17" s="350"/>
      <c r="AC17" s="353"/>
      <c r="AF17" s="354"/>
    </row>
    <row r="18" spans="1:32" s="351" customFormat="1" ht="51" customHeight="1">
      <c r="A18" s="362" t="s">
        <v>83</v>
      </c>
      <c r="B18" s="362"/>
      <c r="C18" s="363">
        <f>IFERROR(VLOOKUP(A18,'درآمد سود سهام '!$A$9:$S$23,13,0),0)</f>
        <v>0</v>
      </c>
      <c r="D18" s="363"/>
      <c r="E18" s="363">
        <f>IFERROR(VLOOKUP(A18,'درآمد ناشی از تغییر قیمت اوراق '!$A$9:$Q$23,9,0),0)</f>
        <v>-82413955068</v>
      </c>
      <c r="F18" s="363"/>
      <c r="G18" s="363">
        <f>IFERROR(VLOOKUP(A18,'درآمد ناشی از فروش '!$A$9:$Q$41,9,0),0)</f>
        <v>9300634706</v>
      </c>
      <c r="H18" s="363"/>
      <c r="I18" s="363">
        <f t="shared" si="2"/>
        <v>-73113320362</v>
      </c>
      <c r="J18" s="238"/>
      <c r="K18" s="375">
        <f t="shared" si="0"/>
        <v>0.12509732056550046</v>
      </c>
      <c r="L18" s="238"/>
      <c r="M18" s="363">
        <f>IFERROR(VLOOKUP(A18,'درآمد سود سهام '!$A$9:$S$23,19,0),0)</f>
        <v>0</v>
      </c>
      <c r="N18" s="363"/>
      <c r="O18" s="363">
        <f>IFERROR(VLOOKUP(A18,'درآمد ناشی از تغییر قیمت اوراق '!$A$9:$Q$23,17,0),0)</f>
        <v>67324066272</v>
      </c>
      <c r="P18" s="363"/>
      <c r="Q18" s="363">
        <f>IFERROR(VLOOKUP(A18,'درآمد ناشی از فروش '!$A$9:$Q$41,17,0),0)</f>
        <v>64864794458</v>
      </c>
      <c r="R18" s="363"/>
      <c r="S18" s="363">
        <f t="shared" si="1"/>
        <v>132188860730</v>
      </c>
      <c r="T18" s="238"/>
      <c r="U18" s="375">
        <f>S18/'جمع درآمدها'!$J$5</f>
        <v>0.11624682866027697</v>
      </c>
      <c r="W18" s="352"/>
      <c r="X18" s="348"/>
      <c r="Y18" s="349"/>
      <c r="Z18" s="350"/>
      <c r="AC18" s="353"/>
      <c r="AF18" s="354"/>
    </row>
    <row r="19" spans="1:32" s="351" customFormat="1" ht="51" customHeight="1">
      <c r="A19" s="362" t="s">
        <v>81</v>
      </c>
      <c r="B19" s="362"/>
      <c r="C19" s="363">
        <f>IFERROR(VLOOKUP(A19,'درآمد سود سهام '!$A$9:$S$23,13,0),0)</f>
        <v>0</v>
      </c>
      <c r="D19" s="363"/>
      <c r="E19" s="363">
        <f>IFERROR(VLOOKUP(A19,'درآمد ناشی از تغییر قیمت اوراق '!$A$9:$Q$23,9,0),0)</f>
        <v>-35891813695</v>
      </c>
      <c r="F19" s="363"/>
      <c r="G19" s="363">
        <f>IFERROR(VLOOKUP(A19,'درآمد ناشی از فروش '!$A$9:$Q$41,9,0),0)</f>
        <v>-5695429328</v>
      </c>
      <c r="H19" s="363"/>
      <c r="I19" s="363">
        <f t="shared" si="2"/>
        <v>-41587243023</v>
      </c>
      <c r="J19" s="238"/>
      <c r="K19" s="375">
        <f t="shared" si="0"/>
        <v>7.115601707219868E-2</v>
      </c>
      <c r="L19" s="238"/>
      <c r="M19" s="363">
        <f>IFERROR(VLOOKUP(A19,'درآمد سود سهام '!$A$9:$S$23,19,0),0)</f>
        <v>30799999743</v>
      </c>
      <c r="N19" s="363"/>
      <c r="O19" s="363">
        <f>IFERROR(VLOOKUP(A19,'درآمد ناشی از تغییر قیمت اوراق '!$A$9:$Q$23,17,0),0)</f>
        <v>-69576175736</v>
      </c>
      <c r="P19" s="363"/>
      <c r="Q19" s="363">
        <f>IFERROR(VLOOKUP(A19,'درآمد ناشی از فروش '!$A$9:$Q$41,17,0),0)</f>
        <v>-3610645551</v>
      </c>
      <c r="R19" s="363"/>
      <c r="S19" s="363">
        <f t="shared" si="1"/>
        <v>-42386821544</v>
      </c>
      <c r="T19" s="238"/>
      <c r="U19" s="375">
        <f>S19/'جمع درآمدها'!$J$5</f>
        <v>-3.7274953080527272E-2</v>
      </c>
      <c r="W19" s="352"/>
      <c r="X19" s="348"/>
      <c r="Y19" s="349"/>
      <c r="Z19" s="350"/>
      <c r="AC19" s="353"/>
      <c r="AF19" s="354"/>
    </row>
    <row r="20" spans="1:32" s="351" customFormat="1" ht="51" customHeight="1">
      <c r="A20" s="362" t="s">
        <v>116</v>
      </c>
      <c r="B20" s="362"/>
      <c r="C20" s="363">
        <f>IFERROR(VLOOKUP(A20,'درآمد سود سهام '!$A$9:$S$23,13,0),0)</f>
        <v>0</v>
      </c>
      <c r="D20" s="363"/>
      <c r="E20" s="363">
        <f>IFERROR(VLOOKUP(A20,'درآمد ناشی از تغییر قیمت اوراق '!$A$9:$Q$23,9,0),0)</f>
        <v>0</v>
      </c>
      <c r="F20" s="363"/>
      <c r="G20" s="363">
        <f>IFERROR(VLOOKUP(A20,'درآمد ناشی از فروش '!$A$9:$Q$41,9,0),0)</f>
        <v>0</v>
      </c>
      <c r="H20" s="363"/>
      <c r="I20" s="363">
        <f t="shared" si="2"/>
        <v>0</v>
      </c>
      <c r="J20" s="238"/>
      <c r="K20" s="375">
        <f t="shared" si="0"/>
        <v>0</v>
      </c>
      <c r="L20" s="238"/>
      <c r="M20" s="363">
        <f>IFERROR(VLOOKUP(A20,'درآمد سود سهام '!$A$9:$S$23,19,0),0)</f>
        <v>0</v>
      </c>
      <c r="N20" s="363"/>
      <c r="O20" s="363">
        <f>IFERROR(VLOOKUP(A20,'درآمد ناشی از تغییر قیمت اوراق '!$A$9:$Q$23,17,0),0)</f>
        <v>0</v>
      </c>
      <c r="P20" s="363"/>
      <c r="Q20" s="363">
        <f>IFERROR(VLOOKUP(A20,'درآمد ناشی از فروش '!$A$9:$Q$41,17,0),0)</f>
        <v>63331086</v>
      </c>
      <c r="R20" s="363"/>
      <c r="S20" s="363">
        <f t="shared" si="1"/>
        <v>63331086</v>
      </c>
      <c r="T20" s="238"/>
      <c r="U20" s="375">
        <f>S20/'جمع درآمدها'!$J$5</f>
        <v>5.5693330455040871E-5</v>
      </c>
      <c r="W20" s="352"/>
      <c r="X20" s="348"/>
      <c r="Y20" s="349"/>
      <c r="Z20" s="350"/>
      <c r="AC20" s="353"/>
    </row>
    <row r="21" spans="1:32" s="351" customFormat="1" ht="51" customHeight="1">
      <c r="A21" s="362" t="s">
        <v>97</v>
      </c>
      <c r="B21" s="362"/>
      <c r="C21" s="363">
        <f>IFERROR(VLOOKUP(A21,'درآمد سود سهام '!$A$9:$S$23,13,0),0)</f>
        <v>0</v>
      </c>
      <c r="D21" s="363"/>
      <c r="E21" s="363">
        <f>IFERROR(VLOOKUP(A21,'درآمد ناشی از تغییر قیمت اوراق '!$A$9:$Q$23,9,0),0)</f>
        <v>0</v>
      </c>
      <c r="F21" s="363"/>
      <c r="G21" s="363">
        <f>IFERROR(VLOOKUP(A21,'درآمد ناشی از فروش '!$A$9:$Q$41,9,0),0)</f>
        <v>0</v>
      </c>
      <c r="H21" s="363"/>
      <c r="I21" s="363">
        <f t="shared" si="2"/>
        <v>0</v>
      </c>
      <c r="J21" s="238"/>
      <c r="K21" s="375">
        <f t="shared" si="0"/>
        <v>0</v>
      </c>
      <c r="L21" s="238"/>
      <c r="M21" s="363">
        <f>IFERROR(VLOOKUP(A21,'درآمد سود سهام '!$A$9:$S$23,19,0),0)</f>
        <v>0</v>
      </c>
      <c r="N21" s="363"/>
      <c r="O21" s="363">
        <f>IFERROR(VLOOKUP(A21,'درآمد ناشی از تغییر قیمت اوراق '!$A$9:$Q$23,17,0),0)</f>
        <v>0</v>
      </c>
      <c r="P21" s="363"/>
      <c r="Q21" s="363">
        <f>IFERROR(VLOOKUP(A21,'درآمد ناشی از فروش '!$A$9:$Q$41,17,0),0)</f>
        <v>13033142765</v>
      </c>
      <c r="R21" s="363"/>
      <c r="S21" s="363">
        <f t="shared" si="1"/>
        <v>13033142765</v>
      </c>
      <c r="T21" s="238"/>
      <c r="U21" s="375">
        <f>S21/'جمع درآمدها'!$J$5</f>
        <v>1.146134027890932E-2</v>
      </c>
      <c r="W21" s="352"/>
      <c r="X21" s="348"/>
      <c r="Y21" s="349"/>
      <c r="Z21" s="350"/>
      <c r="AC21" s="353"/>
    </row>
    <row r="22" spans="1:32" s="351" customFormat="1" ht="51" customHeight="1">
      <c r="A22" s="362" t="s">
        <v>60</v>
      </c>
      <c r="B22" s="362"/>
      <c r="C22" s="363">
        <f>IFERROR(VLOOKUP(A22,'درآمد سود سهام '!$A$9:$S$23,13,0),0)</f>
        <v>0</v>
      </c>
      <c r="D22" s="363"/>
      <c r="E22" s="363">
        <f>IFERROR(VLOOKUP(A22,'درآمد ناشی از تغییر قیمت اوراق '!$A$9:$Q$23,9,0),0)</f>
        <v>-12411790368</v>
      </c>
      <c r="F22" s="363"/>
      <c r="G22" s="363">
        <f>IFERROR(VLOOKUP(A22,'درآمد ناشی از فروش '!$A$9:$Q$41,9,0),0)</f>
        <v>3580587558</v>
      </c>
      <c r="H22" s="363"/>
      <c r="I22" s="363">
        <f t="shared" si="2"/>
        <v>-8831202810</v>
      </c>
      <c r="J22" s="238"/>
      <c r="K22" s="375">
        <f t="shared" si="0"/>
        <v>1.5110239877379548E-2</v>
      </c>
      <c r="L22" s="238"/>
      <c r="M22" s="363">
        <v>86800000000</v>
      </c>
      <c r="N22" s="363"/>
      <c r="O22" s="363">
        <f>IFERROR(VLOOKUP(A22,'درآمد ناشی از تغییر قیمت اوراق '!$A$9:$Q$23,17,0),0)</f>
        <v>-52035267476</v>
      </c>
      <c r="P22" s="363"/>
      <c r="Q22" s="363">
        <f>IFERROR(VLOOKUP(A22,'درآمد ناشی از فروش '!$A$9:$Q$41,17,0),0)</f>
        <v>11371951996</v>
      </c>
      <c r="R22" s="363">
        <v>9504112545</v>
      </c>
      <c r="S22" s="363">
        <f t="shared" si="1"/>
        <v>46136684520</v>
      </c>
      <c r="T22" s="238"/>
      <c r="U22" s="375">
        <f>S22/'جمع درآمدها'!$J$5</f>
        <v>4.0572581008200756E-2</v>
      </c>
      <c r="W22" s="352"/>
      <c r="X22" s="348"/>
      <c r="Y22" s="349"/>
      <c r="Z22" s="350"/>
      <c r="AC22" s="353"/>
    </row>
    <row r="23" spans="1:32" s="351" customFormat="1" ht="51" customHeight="1">
      <c r="A23" s="362" t="s">
        <v>74</v>
      </c>
      <c r="B23" s="362"/>
      <c r="C23" s="363">
        <f>IFERROR(VLOOKUP(A23,'درآمد سود سهام '!$A$9:$S$23,13,0),0)</f>
        <v>0</v>
      </c>
      <c r="D23" s="363"/>
      <c r="E23" s="363">
        <f>IFERROR(VLOOKUP(A23,'درآمد ناشی از تغییر قیمت اوراق '!$A$9:$Q$23,9,0),0)</f>
        <v>0</v>
      </c>
      <c r="F23" s="363"/>
      <c r="G23" s="363">
        <f>IFERROR(VLOOKUP(A23,'درآمد ناشی از فروش '!$A$9:$Q$41,9,0),0)</f>
        <v>-2431407298</v>
      </c>
      <c r="H23" s="363"/>
      <c r="I23" s="363">
        <f t="shared" si="2"/>
        <v>-2431407298</v>
      </c>
      <c r="J23" s="238"/>
      <c r="K23" s="375">
        <f t="shared" si="0"/>
        <v>4.1601521675835298E-3</v>
      </c>
      <c r="L23" s="238"/>
      <c r="M23" s="363">
        <f>IFERROR(VLOOKUP(A23,'درآمد سود سهام '!$A$9:$S$23,19,0),0)</f>
        <v>0</v>
      </c>
      <c r="N23" s="363"/>
      <c r="O23" s="363">
        <f>IFERROR(VLOOKUP(A23,'درآمد ناشی از تغییر قیمت اوراق '!$A$9:$Q$23,17,0),0)</f>
        <v>0</v>
      </c>
      <c r="P23" s="363"/>
      <c r="Q23" s="363">
        <f>IFERROR(VLOOKUP(A23,'درآمد ناشی از فروش '!$A$9:$Q$41,17,0),0)</f>
        <v>36366364842</v>
      </c>
      <c r="R23" s="363"/>
      <c r="S23" s="363">
        <f t="shared" si="1"/>
        <v>36366364842</v>
      </c>
      <c r="T23" s="238"/>
      <c r="U23" s="375">
        <f>S23/'جمع درآمدها'!$J$5</f>
        <v>3.1980565982937449E-2</v>
      </c>
      <c r="W23" s="352"/>
      <c r="X23" s="348"/>
      <c r="Y23" s="349"/>
      <c r="Z23" s="350"/>
      <c r="AC23" s="353"/>
    </row>
    <row r="24" spans="1:32" s="351" customFormat="1" ht="51" customHeight="1">
      <c r="A24" s="362" t="s">
        <v>110</v>
      </c>
      <c r="B24" s="362"/>
      <c r="C24" s="363">
        <f>IFERROR(VLOOKUP(A24,'درآمد سود سهام '!$A$9:$S$23,13,0),0)</f>
        <v>0</v>
      </c>
      <c r="D24" s="363"/>
      <c r="E24" s="363">
        <f>IFERROR(VLOOKUP(A24,'درآمد ناشی از تغییر قیمت اوراق '!$A$9:$Q$23,9,0),0)</f>
        <v>0</v>
      </c>
      <c r="F24" s="363"/>
      <c r="G24" s="363">
        <f>IFERROR(VLOOKUP(A24,'درآمد ناشی از فروش '!$A$9:$Q$41,9,0),0)</f>
        <v>0</v>
      </c>
      <c r="H24" s="363"/>
      <c r="I24" s="363">
        <f>C24+E24+G24</f>
        <v>0</v>
      </c>
      <c r="J24" s="238"/>
      <c r="K24" s="375">
        <f t="shared" si="0"/>
        <v>0</v>
      </c>
      <c r="L24" s="238"/>
      <c r="M24" s="363">
        <f>IFERROR(VLOOKUP(A24,'درآمد سود سهام '!$A$9:$S$23,19,0),0)</f>
        <v>3900000000</v>
      </c>
      <c r="N24" s="363"/>
      <c r="O24" s="363">
        <f>IFERROR(VLOOKUP(A24,'درآمد ناشی از تغییر قیمت اوراق '!$A$9:$Q$23,17,0),0)</f>
        <v>0</v>
      </c>
      <c r="P24" s="363"/>
      <c r="Q24" s="363">
        <f>IFERROR(VLOOKUP(A24,'درآمد ناشی از فروش '!$A$9:$Q$41,17,0),0)</f>
        <v>12060288006</v>
      </c>
      <c r="R24" s="363"/>
      <c r="S24" s="363">
        <f t="shared" si="1"/>
        <v>15960288006</v>
      </c>
      <c r="T24" s="238"/>
      <c r="U24" s="375">
        <f>S24/'جمع درآمدها'!$J$5</f>
        <v>1.4035470575631426E-2</v>
      </c>
      <c r="W24" s="352"/>
      <c r="X24" s="348"/>
      <c r="Y24" s="349"/>
      <c r="Z24" s="350"/>
      <c r="AC24" s="353"/>
    </row>
    <row r="25" spans="1:32" s="351" customFormat="1" ht="51" customHeight="1">
      <c r="A25" s="362" t="s">
        <v>114</v>
      </c>
      <c r="B25" s="362"/>
      <c r="C25" s="363">
        <f>IFERROR(VLOOKUP(A25,'درآمد سود سهام '!$A$9:$S$23,13,0),0)</f>
        <v>0</v>
      </c>
      <c r="D25" s="363"/>
      <c r="E25" s="363">
        <f>IFERROR(VLOOKUP(A25,'درآمد ناشی از تغییر قیمت اوراق '!$A$9:$Q$23,9,0),0)</f>
        <v>-21563398327</v>
      </c>
      <c r="F25" s="363"/>
      <c r="G25" s="363">
        <f>IFERROR(VLOOKUP(A25,'درآمد ناشی از فروش '!$A$9:$Q$41,9,0),0)</f>
        <v>15402126209</v>
      </c>
      <c r="H25" s="363"/>
      <c r="I25" s="363">
        <f t="shared" si="2"/>
        <v>-6161272118</v>
      </c>
      <c r="J25" s="238"/>
      <c r="K25" s="375">
        <f t="shared" si="0"/>
        <v>1.0541972781711073E-2</v>
      </c>
      <c r="L25" s="238"/>
      <c r="M25" s="363">
        <f>IFERROR(VLOOKUP(A25,'درآمد سود سهام '!$A$9:$S$23,19,0),0)</f>
        <v>4500000000</v>
      </c>
      <c r="N25" s="363"/>
      <c r="O25" s="363">
        <f>IFERROR(VLOOKUP(A25,'درآمد ناشی از تغییر قیمت اوراق '!$A$9:$Q$23,17,0),0)</f>
        <v>13562851638</v>
      </c>
      <c r="P25" s="363"/>
      <c r="Q25" s="363">
        <f>IFERROR(VLOOKUP(A25,'درآمد ناشی از فروش '!$A$9:$Q$41,17,0),0)</f>
        <v>12752517960</v>
      </c>
      <c r="R25" s="363">
        <v>-1838175538</v>
      </c>
      <c r="S25" s="363">
        <f t="shared" si="1"/>
        <v>30815369598</v>
      </c>
      <c r="T25" s="238"/>
      <c r="U25" s="375">
        <f>S25/'جمع درآمدها'!$J$5</f>
        <v>2.7099023094529502E-2</v>
      </c>
      <c r="W25" s="352"/>
      <c r="X25" s="348"/>
      <c r="Y25" s="349"/>
      <c r="Z25" s="350"/>
      <c r="AC25" s="353"/>
    </row>
    <row r="26" spans="1:32" s="351" customFormat="1" ht="51" customHeight="1">
      <c r="A26" s="362" t="s">
        <v>115</v>
      </c>
      <c r="B26" s="362"/>
      <c r="C26" s="363">
        <f>IFERROR(VLOOKUP(A26,'درآمد سود سهام '!$A$9:$S$23,13,0),0)</f>
        <v>0</v>
      </c>
      <c r="D26" s="363"/>
      <c r="E26" s="363">
        <f>IFERROR(VLOOKUP(A26,'درآمد ناشی از تغییر قیمت اوراق '!$A$9:$Q$23,9,0),0)</f>
        <v>0</v>
      </c>
      <c r="F26" s="363"/>
      <c r="G26" s="363">
        <f>IFERROR(VLOOKUP(A26,'درآمد ناشی از فروش '!$A$9:$Q$41,9,0),0)</f>
        <v>0</v>
      </c>
      <c r="H26" s="363"/>
      <c r="I26" s="363">
        <f t="shared" si="2"/>
        <v>0</v>
      </c>
      <c r="J26" s="238"/>
      <c r="K26" s="375">
        <f t="shared" si="0"/>
        <v>0</v>
      </c>
      <c r="L26" s="238"/>
      <c r="M26" s="363">
        <f>IFERROR(VLOOKUP(A26,'درآمد سود سهام '!$A$9:$S$23,19,0),0)</f>
        <v>0</v>
      </c>
      <c r="N26" s="363"/>
      <c r="O26" s="363">
        <f>IFERROR(VLOOKUP(A26,'درآمد ناشی از تغییر قیمت اوراق '!$A$9:$Q$23,17,0),0)</f>
        <v>0</v>
      </c>
      <c r="P26" s="363"/>
      <c r="Q26" s="363">
        <f>IFERROR(VLOOKUP(A26,'درآمد ناشی از فروش '!$A$9:$Q$41,17,0),0)</f>
        <v>-5496692147</v>
      </c>
      <c r="R26" s="363"/>
      <c r="S26" s="363">
        <f t="shared" si="1"/>
        <v>-5496692147</v>
      </c>
      <c r="T26" s="238"/>
      <c r="U26" s="375">
        <f>S26/'جمع درآمدها'!$J$5</f>
        <v>-4.833788767691416E-3</v>
      </c>
      <c r="W26" s="352"/>
      <c r="X26" s="348"/>
      <c r="Y26" s="349"/>
      <c r="Z26" s="350"/>
      <c r="AC26" s="353"/>
    </row>
    <row r="27" spans="1:32" s="351" customFormat="1" ht="51" customHeight="1">
      <c r="A27" s="362" t="s">
        <v>109</v>
      </c>
      <c r="B27" s="362"/>
      <c r="C27" s="363">
        <f>IFERROR(VLOOKUP(A27,'درآمد سود سهام '!$A$9:$S$23,13,0),0)</f>
        <v>0</v>
      </c>
      <c r="D27" s="363"/>
      <c r="E27" s="363">
        <f>IFERROR(VLOOKUP(A27,'درآمد ناشی از تغییر قیمت اوراق '!$A$9:$Q$23,9,0),0)</f>
        <v>0</v>
      </c>
      <c r="F27" s="363"/>
      <c r="G27" s="363">
        <f>IFERROR(VLOOKUP(A27,'درآمد ناشی از فروش '!$A$9:$Q$41,9,0),0)</f>
        <v>0</v>
      </c>
      <c r="H27" s="363"/>
      <c r="I27" s="363">
        <f t="shared" si="2"/>
        <v>0</v>
      </c>
      <c r="J27" s="238"/>
      <c r="K27" s="375">
        <f t="shared" si="0"/>
        <v>0</v>
      </c>
      <c r="L27" s="238"/>
      <c r="M27" s="363">
        <f>IFERROR(VLOOKUP(A27,'درآمد سود سهام '!$A$9:$S$23,19,0),0)</f>
        <v>72000000</v>
      </c>
      <c r="N27" s="363"/>
      <c r="O27" s="363">
        <f>IFERROR(VLOOKUP(A27,'درآمد ناشی از تغییر قیمت اوراق '!$A$9:$Q$23,17,0),0)</f>
        <v>0</v>
      </c>
      <c r="P27" s="363"/>
      <c r="Q27" s="363">
        <f>IFERROR(VLOOKUP(A27,'درآمد ناشی از فروش '!$A$9:$Q$41,17,0),0)</f>
        <v>-287876787</v>
      </c>
      <c r="R27" s="363"/>
      <c r="S27" s="363">
        <f t="shared" si="1"/>
        <v>-215876787</v>
      </c>
      <c r="T27" s="238"/>
      <c r="U27" s="375">
        <f>S27/'جمع درآمدها'!$J$5</f>
        <v>-1.8984195590714283E-4</v>
      </c>
      <c r="W27" s="352"/>
      <c r="X27" s="348"/>
      <c r="Y27" s="349"/>
      <c r="Z27" s="350"/>
      <c r="AC27" s="353"/>
    </row>
    <row r="28" spans="1:32" s="351" customFormat="1" ht="51" customHeight="1">
      <c r="A28" s="362" t="s">
        <v>71</v>
      </c>
      <c r="B28" s="362"/>
      <c r="C28" s="363">
        <f>IFERROR(VLOOKUP(A28,'درآمد سود سهام '!$A$9:$S$23,13,0),0)</f>
        <v>0</v>
      </c>
      <c r="D28" s="363"/>
      <c r="E28" s="363">
        <f>IFERROR(VLOOKUP(A28,'درآمد ناشی از تغییر قیمت اوراق '!$A$9:$Q$23,9,0),0)</f>
        <v>0</v>
      </c>
      <c r="F28" s="363"/>
      <c r="G28" s="363">
        <f>IFERROR(VLOOKUP(A28,'درآمد ناشی از فروش '!$A$9:$Q$41,9,0),0)</f>
        <v>0</v>
      </c>
      <c r="H28" s="363"/>
      <c r="I28" s="363">
        <f t="shared" si="2"/>
        <v>0</v>
      </c>
      <c r="J28" s="238"/>
      <c r="K28" s="375">
        <f t="shared" si="0"/>
        <v>0</v>
      </c>
      <c r="L28" s="238"/>
      <c r="M28" s="363">
        <f>IFERROR(VLOOKUP(A28,'درآمد سود سهام '!$A$9:$S$23,19,0),0)</f>
        <v>0</v>
      </c>
      <c r="N28" s="363"/>
      <c r="O28" s="363">
        <f>IFERROR(VLOOKUP(A28,'درآمد ناشی از تغییر قیمت اوراق '!$A$9:$Q$23,17,0),0)</f>
        <v>0</v>
      </c>
      <c r="P28" s="363"/>
      <c r="Q28" s="363">
        <f>IFERROR(VLOOKUP(A28,'درآمد ناشی از فروش '!$A$9:$Q$41,17,0),0)</f>
        <v>42694297718</v>
      </c>
      <c r="R28" s="363"/>
      <c r="S28" s="363">
        <f t="shared" si="1"/>
        <v>42694297718</v>
      </c>
      <c r="T28" s="238"/>
      <c r="U28" s="375">
        <f>S28/'جمع درآمدها'!$J$5</f>
        <v>3.7545347498927642E-2</v>
      </c>
      <c r="W28" s="352"/>
      <c r="X28" s="348"/>
      <c r="Y28" s="349"/>
      <c r="Z28" s="350"/>
      <c r="AC28" s="353"/>
    </row>
    <row r="29" spans="1:32" s="349" customFormat="1" ht="51" customHeight="1">
      <c r="A29" s="362" t="s">
        <v>61</v>
      </c>
      <c r="B29" s="362"/>
      <c r="C29" s="363">
        <f>IFERROR(VLOOKUP(A29,'درآمد سود سهام '!$A$9:$S$23,13,0),0)</f>
        <v>0</v>
      </c>
      <c r="D29" s="363"/>
      <c r="E29" s="363">
        <f>IFERROR(VLOOKUP(A29,'درآمد ناشی از تغییر قیمت اوراق '!$A$9:$Q$23,9,0),0)</f>
        <v>-99117561563</v>
      </c>
      <c r="F29" s="363"/>
      <c r="G29" s="363">
        <f>IFERROR(VLOOKUP(A29,'درآمد ناشی از فروش '!$A$9:$Q$41,9,0),0)</f>
        <v>15272380008</v>
      </c>
      <c r="H29" s="363"/>
      <c r="I29" s="363">
        <f t="shared" si="2"/>
        <v>-83845181555</v>
      </c>
      <c r="J29" s="376"/>
      <c r="K29" s="375">
        <f t="shared" si="0"/>
        <v>0.14345959809958087</v>
      </c>
      <c r="L29" s="376"/>
      <c r="M29" s="363">
        <f>IFERROR(VLOOKUP(A29,'درآمد سود سهام '!$A$9:$S$23,19,0),0)</f>
        <v>9000000000</v>
      </c>
      <c r="N29" s="376"/>
      <c r="O29" s="363">
        <f>IFERROR(VLOOKUP(A29,'درآمد ناشی از تغییر قیمت اوراق '!$A$9:$Q$23,17,0),0)</f>
        <v>41787168312</v>
      </c>
      <c r="P29" s="363"/>
      <c r="Q29" s="363">
        <f>IFERROR(VLOOKUP(A29,'درآمد ناشی از فروش '!$A$9:$Q$41,17,0),0)</f>
        <v>20124299796</v>
      </c>
      <c r="R29" s="376"/>
      <c r="S29" s="363">
        <f t="shared" si="1"/>
        <v>70911468108</v>
      </c>
      <c r="T29" s="376"/>
      <c r="U29" s="375">
        <f>S29/'جمع درآمدها'!$J$5</f>
        <v>6.2359515300131375E-2</v>
      </c>
      <c r="V29" s="351"/>
      <c r="X29" s="348"/>
      <c r="Z29" s="350"/>
      <c r="AA29" s="357"/>
      <c r="AC29" s="353"/>
      <c r="AE29" s="351"/>
    </row>
    <row r="30" spans="1:32" s="349" customFormat="1" ht="51" customHeight="1">
      <c r="A30" s="362" t="s">
        <v>70</v>
      </c>
      <c r="B30" s="362"/>
      <c r="C30" s="363">
        <f>IFERROR(VLOOKUP(A30,'درآمد سود سهام '!$A$9:$S$23,13,0),0)</f>
        <v>0</v>
      </c>
      <c r="D30" s="363"/>
      <c r="E30" s="363">
        <f>IFERROR(VLOOKUP(A30,'درآمد ناشی از تغییر قیمت اوراق '!$A$9:$Q$23,9,0),0)</f>
        <v>0</v>
      </c>
      <c r="F30" s="363"/>
      <c r="G30" s="363">
        <f>IFERROR(VLOOKUP(A30,'درآمد ناشی از فروش '!$A$9:$Q$41,9,0),0)</f>
        <v>5716002004</v>
      </c>
      <c r="H30" s="363"/>
      <c r="I30" s="363">
        <f t="shared" si="2"/>
        <v>5716002004</v>
      </c>
      <c r="J30" s="238"/>
      <c r="K30" s="375">
        <f t="shared" si="0"/>
        <v>-9.7801130013933195E-3</v>
      </c>
      <c r="L30" s="238"/>
      <c r="M30" s="363">
        <f>IFERROR(VLOOKUP(A30,'درآمد سود سهام '!$A$9:$S$23,19,0),0)</f>
        <v>10020000167</v>
      </c>
      <c r="N30" s="376"/>
      <c r="O30" s="363">
        <f>IFERROR(VLOOKUP(A30,'درآمد ناشی از تغییر قیمت اوراق '!$A$9:$Q$23,17,0),0)</f>
        <v>0</v>
      </c>
      <c r="P30" s="363"/>
      <c r="Q30" s="363">
        <f>IFERROR(VLOOKUP(A30,'درآمد ناشی از فروش '!$A$9:$Q$41,17,0),0)</f>
        <v>37672246212</v>
      </c>
      <c r="R30" s="377"/>
      <c r="S30" s="363">
        <f t="shared" si="1"/>
        <v>47692246379</v>
      </c>
      <c r="T30" s="238"/>
      <c r="U30" s="375">
        <f>S30/'جمع درآمدها'!$J$5</f>
        <v>4.1940541454300553E-2</v>
      </c>
      <c r="V30" s="351"/>
      <c r="X30" s="348"/>
      <c r="Z30" s="350"/>
      <c r="AA30" s="357"/>
      <c r="AC30" s="353"/>
      <c r="AE30" s="351"/>
    </row>
    <row r="31" spans="1:32" s="355" customFormat="1" ht="51" customHeight="1">
      <c r="A31" s="362" t="s">
        <v>84</v>
      </c>
      <c r="B31" s="362"/>
      <c r="C31" s="363">
        <f>IFERROR(VLOOKUP(A31,'درآمد سود سهام '!$A$9:$S$23,13,0),0)</f>
        <v>0</v>
      </c>
      <c r="D31" s="363"/>
      <c r="E31" s="363">
        <f>IFERROR(VLOOKUP(A31,'درآمد ناشی از تغییر قیمت اوراق '!$A$9:$Q$23,9,0),0)</f>
        <v>-92804311054</v>
      </c>
      <c r="F31" s="363"/>
      <c r="G31" s="363">
        <f>IFERROR(VLOOKUP(A31,'درآمد ناشی از فروش '!$A$9:$Q$41,9,0),0)</f>
        <v>4604126505</v>
      </c>
      <c r="H31" s="363"/>
      <c r="I31" s="363">
        <f t="shared" si="2"/>
        <v>-88200184549</v>
      </c>
      <c r="J31" s="377"/>
      <c r="K31" s="375">
        <f t="shared" si="0"/>
        <v>0.150911033801129</v>
      </c>
      <c r="L31" s="377"/>
      <c r="M31" s="363">
        <f>IFERROR(VLOOKUP(A31,'درآمد سود سهام '!$A$9:$S$23,19,0),0)</f>
        <v>0</v>
      </c>
      <c r="N31" s="377"/>
      <c r="O31" s="363">
        <f>IFERROR(VLOOKUP(A31,'درآمد ناشی از تغییر قیمت اوراق '!$A$9:$Q$23,17,0),0)</f>
        <v>21448319829</v>
      </c>
      <c r="P31" s="363"/>
      <c r="Q31" s="363">
        <f>IFERROR(VLOOKUP(A31,'درآمد ناشی از فروش '!$A$9:$Q$41,17,0),0)</f>
        <v>-1241991278</v>
      </c>
      <c r="R31" s="377"/>
      <c r="S31" s="363">
        <f t="shared" si="1"/>
        <v>20206328551</v>
      </c>
      <c r="T31" s="377"/>
      <c r="U31" s="375">
        <f>S31/'جمع درآمدها'!$J$5</f>
        <v>1.7769436849290256E-2</v>
      </c>
      <c r="X31" s="348"/>
      <c r="Y31" s="349"/>
      <c r="Z31" s="350"/>
      <c r="AC31" s="356"/>
      <c r="AE31" s="351"/>
    </row>
    <row r="32" spans="1:32" s="347" customFormat="1" ht="42.75">
      <c r="A32" s="362" t="s">
        <v>95</v>
      </c>
      <c r="B32" s="362"/>
      <c r="C32" s="363">
        <f>IFERROR(VLOOKUP(A32,'درآمد سود سهام '!$A$9:$S$23,13,0),0)</f>
        <v>0</v>
      </c>
      <c r="D32" s="363"/>
      <c r="E32" s="363">
        <f>IFERROR(VLOOKUP(A32,'درآمد ناشی از تغییر قیمت اوراق '!$A$9:$Q$23,9,0),0)</f>
        <v>-12437832444</v>
      </c>
      <c r="F32" s="363"/>
      <c r="G32" s="363">
        <f>IFERROR(VLOOKUP(A32,'درآمد ناشی از فروش '!$A$9:$Q$41,9,0),0)</f>
        <v>15613769558</v>
      </c>
      <c r="H32" s="363"/>
      <c r="I32" s="363">
        <f t="shared" si="2"/>
        <v>3175937114</v>
      </c>
      <c r="J32" s="378"/>
      <c r="K32" s="375">
        <f t="shared" si="0"/>
        <v>-5.4340470557048071E-3</v>
      </c>
      <c r="L32" s="378"/>
      <c r="M32" s="363">
        <f>IFERROR(VLOOKUP(A32,'درآمد سود سهام '!$A$9:$S$23,19,0),0)</f>
        <v>380000000</v>
      </c>
      <c r="N32" s="378"/>
      <c r="O32" s="363">
        <f>IFERROR(VLOOKUP(A32,'درآمد ناشی از تغییر قیمت اوراق '!$A$9:$Q$23,17,0),0)</f>
        <v>129801352076</v>
      </c>
      <c r="P32" s="363"/>
      <c r="Q32" s="363">
        <f>IFERROR(VLOOKUP(A32,'درآمد ناشی از فروش '!$A$9:$Q$41,17,0),0)</f>
        <v>28994690674</v>
      </c>
      <c r="R32" s="378"/>
      <c r="S32" s="363">
        <f t="shared" si="1"/>
        <v>159176042750</v>
      </c>
      <c r="T32" s="378"/>
      <c r="U32" s="375">
        <f>S32/'جمع درآمدها'!$J$5</f>
        <v>0.13997934520499875</v>
      </c>
      <c r="X32" s="348"/>
      <c r="Y32" s="349"/>
      <c r="Z32" s="350"/>
      <c r="AC32" s="184"/>
      <c r="AE32" s="351"/>
    </row>
    <row r="33" spans="1:31" s="347" customFormat="1" ht="42.75">
      <c r="A33" s="362" t="s">
        <v>101</v>
      </c>
      <c r="B33" s="362"/>
      <c r="C33" s="363">
        <f>IFERROR(VLOOKUP(A33,'درآمد سود سهام '!$A$9:$S$23,13,0),0)</f>
        <v>0</v>
      </c>
      <c r="D33" s="363"/>
      <c r="E33" s="363">
        <f>IFERROR(VLOOKUP(A33,'درآمد ناشی از تغییر قیمت اوراق '!$A$9:$Q$23,9,0),0)</f>
        <v>0</v>
      </c>
      <c r="F33" s="363"/>
      <c r="G33" s="363">
        <f>IFERROR(VLOOKUP(A33,'درآمد ناشی از فروش '!$A$9:$Q$41,9,0),0)</f>
        <v>0</v>
      </c>
      <c r="H33" s="363"/>
      <c r="I33" s="363">
        <f t="shared" si="2"/>
        <v>0</v>
      </c>
      <c r="J33" s="378"/>
      <c r="K33" s="375">
        <f t="shared" si="0"/>
        <v>0</v>
      </c>
      <c r="L33" s="378"/>
      <c r="M33" s="363">
        <f>IFERROR(VLOOKUP(A33,'درآمد سود سهام '!$A$9:$S$23,19,0),0)</f>
        <v>0</v>
      </c>
      <c r="N33" s="378"/>
      <c r="O33" s="363">
        <f>IFERROR(VLOOKUP(A33,'درآمد ناشی از تغییر قیمت اوراق '!$A$9:$Q$23,17,0),0)</f>
        <v>0</v>
      </c>
      <c r="P33" s="363"/>
      <c r="Q33" s="363">
        <f>IFERROR(VLOOKUP(A33,'درآمد ناشی از فروش '!$A$9:$Q$41,17,0),0)</f>
        <v>1210265617</v>
      </c>
      <c r="R33" s="378"/>
      <c r="S33" s="363">
        <f t="shared" si="1"/>
        <v>1210265617</v>
      </c>
      <c r="T33" s="378"/>
      <c r="U33" s="375">
        <f>S33/'جمع درآمدها'!$J$5</f>
        <v>1.0643070757693138E-3</v>
      </c>
      <c r="X33" s="348"/>
      <c r="Y33" s="349"/>
      <c r="Z33" s="350"/>
      <c r="AC33" s="184"/>
      <c r="AE33" s="351"/>
    </row>
    <row r="34" spans="1:31" s="347" customFormat="1" ht="42.75">
      <c r="A34" s="362" t="s">
        <v>102</v>
      </c>
      <c r="B34" s="362"/>
      <c r="C34" s="363">
        <f>IFERROR(VLOOKUP(A34,'درآمد سود سهام '!$A$9:$S$23,13,0),0)</f>
        <v>0</v>
      </c>
      <c r="D34" s="363"/>
      <c r="E34" s="363">
        <f>IFERROR(VLOOKUP(A34,'درآمد ناشی از تغییر قیمت اوراق '!$A$9:$Q$23,9,0),0)</f>
        <v>0</v>
      </c>
      <c r="F34" s="363"/>
      <c r="G34" s="363">
        <f>IFERROR(VLOOKUP(A34,'درآمد ناشی از فروش '!$A$9:$Q$41,9,0),0)</f>
        <v>0</v>
      </c>
      <c r="H34" s="363"/>
      <c r="I34" s="363">
        <f t="shared" si="2"/>
        <v>0</v>
      </c>
      <c r="J34" s="378"/>
      <c r="K34" s="375">
        <f t="shared" si="0"/>
        <v>0</v>
      </c>
      <c r="L34" s="378"/>
      <c r="M34" s="363">
        <f>IFERROR(VLOOKUP(A34,'درآمد سود سهام '!$A$9:$S$23,19,0),0)</f>
        <v>0</v>
      </c>
      <c r="N34" s="378"/>
      <c r="O34" s="363">
        <f>IFERROR(VLOOKUP(A34,'درآمد ناشی از تغییر قیمت اوراق '!$A$9:$Q$23,17,0),0)</f>
        <v>0</v>
      </c>
      <c r="P34" s="363"/>
      <c r="Q34" s="363">
        <f>IFERROR(VLOOKUP(A34,'درآمد ناشی از فروش '!$A$9:$Q$41,17,0),0)</f>
        <v>576122406</v>
      </c>
      <c r="R34" s="378"/>
      <c r="S34" s="363">
        <f t="shared" si="1"/>
        <v>576122406</v>
      </c>
      <c r="T34" s="378"/>
      <c r="U34" s="375">
        <f>S34/'جمع درآمدها'!$J$5</f>
        <v>5.0664180209875477E-4</v>
      </c>
      <c r="X34" s="348"/>
      <c r="Y34" s="349"/>
      <c r="Z34" s="350"/>
      <c r="AC34" s="184"/>
      <c r="AE34" s="351"/>
    </row>
    <row r="35" spans="1:31" s="347" customFormat="1" ht="42.75">
      <c r="A35" s="362" t="s">
        <v>96</v>
      </c>
      <c r="B35" s="362"/>
      <c r="C35" s="363">
        <f>IFERROR(VLOOKUP(A35,'درآمد سود سهام '!$A$9:$S$23,13,0),0)</f>
        <v>0</v>
      </c>
      <c r="D35" s="363">
        <f>IFERROR(VLOOKUP(#REF!,'درآمد ناشی از تغییر قیمت اوراق '!$A$9:$Q$23,9,0),0)</f>
        <v>0</v>
      </c>
      <c r="E35" s="363">
        <f>IFERROR(VLOOKUP(A35,'درآمد ناشی از تغییر قیمت اوراق '!$A$9:$Q$23,9,0),0)</f>
        <v>-16079304035</v>
      </c>
      <c r="F35" s="363"/>
      <c r="G35" s="363">
        <f>IFERROR(VLOOKUP(A35,'درآمد ناشی از فروش '!$A$9:$Q$41,9,0),0)</f>
        <v>2976613598</v>
      </c>
      <c r="H35" s="363"/>
      <c r="I35" s="363">
        <f t="shared" si="2"/>
        <v>-13102690437</v>
      </c>
      <c r="J35" s="378"/>
      <c r="K35" s="375">
        <f t="shared" si="0"/>
        <v>2.241878029546884E-2</v>
      </c>
      <c r="L35" s="378"/>
      <c r="M35" s="363">
        <f>IFERROR(VLOOKUP(A35,'درآمد سود سهام '!$A$9:$S$23,19,0),0)</f>
        <v>16857332449</v>
      </c>
      <c r="N35" s="378"/>
      <c r="O35" s="363">
        <f>IFERROR(VLOOKUP(A35,'درآمد ناشی از تغییر قیمت اوراق '!$A$9:$Q$23,17,0),0)</f>
        <v>20696098978</v>
      </c>
      <c r="P35" s="363"/>
      <c r="Q35" s="363">
        <f>IFERROR(VLOOKUP(A35,'درآمد ناشی از فروش '!$A$9:$Q$41,17,0),0)</f>
        <v>2979191620</v>
      </c>
      <c r="R35" s="378"/>
      <c r="S35" s="363">
        <f t="shared" si="1"/>
        <v>40532623047</v>
      </c>
      <c r="T35" s="378"/>
      <c r="U35" s="375">
        <f>S35/'جمع درآمدها'!$J$5</f>
        <v>3.5644371700276491E-2</v>
      </c>
      <c r="X35" s="348"/>
      <c r="Y35" s="349"/>
      <c r="Z35" s="350"/>
      <c r="AC35" s="184"/>
      <c r="AE35" s="351"/>
    </row>
    <row r="36" spans="1:31" s="347" customFormat="1" ht="42.75">
      <c r="A36" s="362" t="s">
        <v>104</v>
      </c>
      <c r="B36" s="362"/>
      <c r="C36" s="363">
        <f>IFERROR(VLOOKUP(A36,'درآمد سود سهام '!$A$9:$S$23,13,0),0)</f>
        <v>0</v>
      </c>
      <c r="D36" s="363"/>
      <c r="E36" s="363">
        <f>IFERROR(VLOOKUP(A36,'درآمد ناشی از تغییر قیمت اوراق '!$A$9:$Q$23,9,0),0)</f>
        <v>0</v>
      </c>
      <c r="F36" s="363"/>
      <c r="G36" s="363">
        <f>IFERROR(VLOOKUP(A36,'درآمد ناشی از فروش '!$A$9:$Q$41,9,0),0)</f>
        <v>0</v>
      </c>
      <c r="H36" s="363"/>
      <c r="I36" s="363">
        <f t="shared" si="2"/>
        <v>0</v>
      </c>
      <c r="J36" s="378"/>
      <c r="K36" s="375">
        <f t="shared" si="0"/>
        <v>0</v>
      </c>
      <c r="L36" s="378"/>
      <c r="M36" s="363">
        <f>IFERROR(VLOOKUP(A36,'درآمد سود سهام '!$A$9:$S$23,19,0),0)</f>
        <v>0</v>
      </c>
      <c r="N36" s="378"/>
      <c r="O36" s="363">
        <f>IFERROR(VLOOKUP(A36,'درآمد ناشی از تغییر قیمت اوراق '!$A$9:$Q$23,17,0),0)</f>
        <v>0</v>
      </c>
      <c r="P36" s="363"/>
      <c r="Q36" s="363">
        <f>IFERROR(VLOOKUP(A36,'درآمد ناشی از فروش '!$A$9:$Q$41,17,0),0)</f>
        <v>9123049457</v>
      </c>
      <c r="R36" s="378"/>
      <c r="S36" s="363">
        <f t="shared" si="1"/>
        <v>9123049457</v>
      </c>
      <c r="T36" s="378"/>
      <c r="U36" s="375">
        <f>S36/'جمع درآمدها'!$J$5</f>
        <v>8.022805864506764E-3</v>
      </c>
      <c r="X36" s="348"/>
      <c r="Y36" s="349"/>
      <c r="Z36" s="350"/>
      <c r="AC36" s="184"/>
      <c r="AE36" s="351"/>
    </row>
    <row r="37" spans="1:31" s="347" customFormat="1" ht="42.75">
      <c r="A37" s="362" t="s">
        <v>103</v>
      </c>
      <c r="B37" s="362"/>
      <c r="C37" s="363">
        <f>IFERROR(VLOOKUP(A37,'درآمد سود سهام '!$A$9:$S$23,13,0),0)</f>
        <v>0</v>
      </c>
      <c r="D37" s="363"/>
      <c r="E37" s="363">
        <f>IFERROR(VLOOKUP(A37,'درآمد ناشی از تغییر قیمت اوراق '!$A$9:$Q$23,9,0),0)</f>
        <v>0</v>
      </c>
      <c r="F37" s="363"/>
      <c r="G37" s="363">
        <f>IFERROR(VLOOKUP(A37,'درآمد ناشی از فروش '!$A$9:$Q$41,9,0),0)</f>
        <v>0</v>
      </c>
      <c r="H37" s="363"/>
      <c r="I37" s="363">
        <f t="shared" si="2"/>
        <v>0</v>
      </c>
      <c r="J37" s="378"/>
      <c r="K37" s="375">
        <f t="shared" si="0"/>
        <v>0</v>
      </c>
      <c r="L37" s="378"/>
      <c r="M37" s="363">
        <f>IFERROR(VLOOKUP(A37,'درآمد سود سهام '!$A$9:$S$23,19,0),0)</f>
        <v>793893100</v>
      </c>
      <c r="N37" s="378"/>
      <c r="O37" s="363">
        <f>IFERROR(VLOOKUP(A37,'درآمد ناشی از تغییر قیمت اوراق '!$A$9:$Q$23,17,0),0)</f>
        <v>0</v>
      </c>
      <c r="P37" s="363"/>
      <c r="Q37" s="363">
        <f>IFERROR(VLOOKUP(A37,'درآمد ناشی از فروش '!$A$9:$Q$41,17,0),0)</f>
        <v>67280846</v>
      </c>
      <c r="R37" s="378"/>
      <c r="S37" s="363">
        <f t="shared" si="1"/>
        <v>861173946</v>
      </c>
      <c r="T37" s="378"/>
      <c r="U37" s="375">
        <f>S37/'جمع درآمدها'!$J$5</f>
        <v>7.5731600676876953E-4</v>
      </c>
      <c r="X37" s="348"/>
      <c r="Y37" s="349"/>
      <c r="Z37" s="350"/>
      <c r="AC37" s="184"/>
      <c r="AE37" s="351"/>
    </row>
    <row r="38" spans="1:31" s="347" customFormat="1" ht="42.75">
      <c r="A38" s="362" t="s">
        <v>108</v>
      </c>
      <c r="B38" s="362"/>
      <c r="C38" s="363">
        <f>IFERROR(VLOOKUP(A38,'درآمد سود سهام '!$A$9:$S$23,13,0),0)</f>
        <v>0</v>
      </c>
      <c r="D38" s="363"/>
      <c r="E38" s="363">
        <f>IFERROR(VLOOKUP(A38,'درآمد ناشی از تغییر قیمت اوراق '!$A$9:$Q$23,9,0),0)</f>
        <v>0</v>
      </c>
      <c r="F38" s="363"/>
      <c r="G38" s="363">
        <f>IFERROR(VLOOKUP(A38,'درآمد ناشی از فروش '!$A$9:$Q$41,9,0),0)</f>
        <v>0</v>
      </c>
      <c r="H38" s="363"/>
      <c r="I38" s="363">
        <f t="shared" si="2"/>
        <v>0</v>
      </c>
      <c r="J38" s="378"/>
      <c r="K38" s="375">
        <f>I38/W$10</f>
        <v>0</v>
      </c>
      <c r="L38" s="378"/>
      <c r="M38" s="363">
        <f>IFERROR(VLOOKUP(A38,'درآمد سود سهام '!$A$9:$S$23,19,0),0)</f>
        <v>0</v>
      </c>
      <c r="N38" s="378"/>
      <c r="O38" s="363">
        <f>IFERROR(VLOOKUP(A38,'درآمد ناشی از تغییر قیمت اوراق '!$A$9:$Q$23,17,0),0)</f>
        <v>0</v>
      </c>
      <c r="P38" s="363"/>
      <c r="Q38" s="363">
        <f>IFERROR(VLOOKUP(A38,'درآمد ناشی از فروش '!$A$9:$Q$41,17,0),0)</f>
        <v>-1149677294</v>
      </c>
      <c r="R38" s="378">
        <v>15459956769</v>
      </c>
      <c r="S38" s="363">
        <f t="shared" si="1"/>
        <v>-1149677294</v>
      </c>
      <c r="T38" s="378"/>
      <c r="U38" s="375">
        <f>S38/'جمع درآمدها'!$J$5</f>
        <v>-1.0110257299456255E-3</v>
      </c>
      <c r="X38" s="348"/>
      <c r="Y38" s="349"/>
      <c r="Z38" s="350"/>
      <c r="AC38" s="184"/>
      <c r="AE38" s="351"/>
    </row>
    <row r="39" spans="1:31" s="347" customFormat="1" ht="42.75">
      <c r="A39" s="362" t="s">
        <v>107</v>
      </c>
      <c r="B39" s="362"/>
      <c r="C39" s="363">
        <f>IFERROR(VLOOKUP(A39,'درآمد سود سهام '!$A$9:$S$23,13,0),0)</f>
        <v>0</v>
      </c>
      <c r="D39" s="363"/>
      <c r="E39" s="363">
        <f>IFERROR(VLOOKUP(A39,'درآمد ناشی از تغییر قیمت اوراق '!$A$9:$Q$23,9,0),0)</f>
        <v>0</v>
      </c>
      <c r="F39" s="363"/>
      <c r="G39" s="363">
        <f>IFERROR(VLOOKUP(A39,'درآمد ناشی از فروش '!$A$9:$Q$41,9,0),0)</f>
        <v>0</v>
      </c>
      <c r="H39" s="363"/>
      <c r="I39" s="363">
        <f>C39+E39+G39</f>
        <v>0</v>
      </c>
      <c r="J39" s="378"/>
      <c r="K39" s="375">
        <f>I39/W$10</f>
        <v>0</v>
      </c>
      <c r="L39" s="378"/>
      <c r="M39" s="363">
        <f>IFERROR(VLOOKUP(A39,'درآمد سود سهام '!$A$9:$S$23,19,0),0)</f>
        <v>0</v>
      </c>
      <c r="N39" s="378"/>
      <c r="O39" s="363">
        <f>IFERROR(VLOOKUP(A39,'درآمد ناشی از تغییر قیمت اوراق '!$A$9:$Q$23,17,0),0)</f>
        <v>0</v>
      </c>
      <c r="P39" s="363"/>
      <c r="Q39" s="363">
        <f>IFERROR(VLOOKUP(A39,'درآمد ناشی از فروش '!$A$9:$Q$41,17,0),0)</f>
        <v>-16479079919</v>
      </c>
      <c r="R39" s="378"/>
      <c r="S39" s="363">
        <f t="shared" si="1"/>
        <v>-16479079919</v>
      </c>
      <c r="T39" s="378"/>
      <c r="U39" s="375">
        <f>S39/'جمع درآمدها'!$J$5</f>
        <v>-1.4491695966241525E-2</v>
      </c>
      <c r="X39" s="348"/>
      <c r="Y39" s="349"/>
      <c r="Z39" s="350"/>
      <c r="AC39" s="184"/>
      <c r="AE39" s="351"/>
    </row>
    <row r="40" spans="1:31" s="347" customFormat="1" ht="42.75">
      <c r="A40" s="362" t="s">
        <v>125</v>
      </c>
      <c r="B40" s="362"/>
      <c r="C40" s="363">
        <f>IFERROR(VLOOKUP(A40,'درآمد سود سهام '!$A$9:$S$23,13,0),0)</f>
        <v>0</v>
      </c>
      <c r="D40" s="363"/>
      <c r="E40" s="363">
        <f>IFERROR(VLOOKUP(A40,'درآمد ناشی از تغییر قیمت اوراق '!$A$9:$Q$23,9,0),0)</f>
        <v>-22009058215</v>
      </c>
      <c r="F40" s="363"/>
      <c r="G40" s="363">
        <f>IFERROR(VLOOKUP(A40,'درآمد ناشی از فروش '!$A$9:$Q$47,9,0),0)</f>
        <v>-239829416</v>
      </c>
      <c r="H40" s="363"/>
      <c r="I40" s="363">
        <f>C40+E40+G40</f>
        <v>-22248887631</v>
      </c>
      <c r="J40" s="378"/>
      <c r="K40" s="375">
        <f t="shared" si="0"/>
        <v>3.80679774139705E-2</v>
      </c>
      <c r="L40" s="378"/>
      <c r="M40" s="363">
        <f>IFERROR(VLOOKUP(A40,'درآمد سود سهام '!$A$9:$S$23,19,0),0)</f>
        <v>0</v>
      </c>
      <c r="N40" s="378"/>
      <c r="O40" s="363">
        <f>IFERROR(VLOOKUP(A40,'درآمد ناشی از تغییر قیمت اوراق '!$A$9:$Q$23,17,0),0)</f>
        <v>-23450224700</v>
      </c>
      <c r="P40" s="363"/>
      <c r="Q40" s="363">
        <f>IFERROR(VLOOKUP(A40,'درآمد ناشی از فروش '!$A$9:$Q$47,17,0),0)</f>
        <v>-239829416</v>
      </c>
      <c r="R40" s="378"/>
      <c r="S40" s="363">
        <f t="shared" si="1"/>
        <v>-23690054116</v>
      </c>
      <c r="T40" s="378"/>
      <c r="U40" s="375">
        <f>S40/'جمع درآمدها'!$J$5</f>
        <v>-2.0833023649400061E-2</v>
      </c>
      <c r="X40" s="348"/>
      <c r="Y40" s="349"/>
      <c r="Z40" s="350"/>
      <c r="AC40" s="184"/>
      <c r="AE40" s="351"/>
    </row>
    <row r="41" spans="1:31" s="347" customFormat="1" ht="42.75">
      <c r="A41" s="362" t="s">
        <v>132</v>
      </c>
      <c r="B41" s="362"/>
      <c r="C41" s="363">
        <f>IFERROR(VLOOKUP(A41,'درآمد سود سهام '!$A$9:$S$23,13,0),0)</f>
        <v>0</v>
      </c>
      <c r="D41" s="363"/>
      <c r="E41" s="363">
        <f>IFERROR(VLOOKUP(A41,'درآمد ناشی از تغییر قیمت اوراق '!$A$9:$Q$23,9,0),0)</f>
        <v>0</v>
      </c>
      <c r="F41" s="363"/>
      <c r="G41" s="363">
        <f>IFERROR(VLOOKUP(A41,'درآمد ناشی از فروش '!$A$9:$Q$47,9,0),0)</f>
        <v>0</v>
      </c>
      <c r="H41" s="363"/>
      <c r="I41" s="363">
        <f t="shared" si="2"/>
        <v>0</v>
      </c>
      <c r="J41" s="378"/>
      <c r="K41" s="375">
        <f t="shared" si="0"/>
        <v>0</v>
      </c>
      <c r="L41" s="378"/>
      <c r="M41" s="363">
        <f>IFERROR(VLOOKUP(A41,'درآمد سود سهام '!$A$9:$S$23,19,0),0)</f>
        <v>0</v>
      </c>
      <c r="N41" s="378"/>
      <c r="O41" s="363">
        <f>IFERROR(VLOOKUP(A41,'درآمد ناشی از تغییر قیمت اوراق '!$A$9:$Q$23,17,0),0)</f>
        <v>0</v>
      </c>
      <c r="P41" s="363"/>
      <c r="Q41" s="363">
        <f>IFERROR(VLOOKUP(A41,'درآمد ناشی از فروش '!$A$9:$Q$47,17,0),0)</f>
        <v>4023418403</v>
      </c>
      <c r="R41" s="378"/>
      <c r="S41" s="363">
        <f t="shared" si="1"/>
        <v>4023418403</v>
      </c>
      <c r="T41" s="378"/>
      <c r="U41" s="375">
        <f>S41/'جمع درآمدها'!$J$5</f>
        <v>3.5381924553949985E-3</v>
      </c>
      <c r="X41" s="348"/>
      <c r="Y41" s="349"/>
      <c r="Z41" s="350"/>
      <c r="AC41" s="184"/>
      <c r="AE41" s="351"/>
    </row>
    <row r="42" spans="1:31" s="347" customFormat="1" ht="42.75">
      <c r="A42" s="362" t="s">
        <v>131</v>
      </c>
      <c r="B42" s="362"/>
      <c r="C42" s="363">
        <f>IFERROR(VLOOKUP(A42,'درآمد سود سهام '!$A$9:$S$23,13,0),0)</f>
        <v>0</v>
      </c>
      <c r="D42" s="363"/>
      <c r="E42" s="363">
        <f>IFERROR(VLOOKUP(A42,'درآمد ناشی از تغییر قیمت اوراق '!$A$9:$Q$23,9,0),0)</f>
        <v>0</v>
      </c>
      <c r="F42" s="363"/>
      <c r="G42" s="363">
        <f>IFERROR(VLOOKUP(A42,'درآمد ناشی از فروش '!$A$9:$Q$47,9,0),0)</f>
        <v>0</v>
      </c>
      <c r="H42" s="363"/>
      <c r="I42" s="363">
        <f>C42+E42+G42</f>
        <v>0</v>
      </c>
      <c r="J42" s="378"/>
      <c r="K42" s="375">
        <f t="shared" si="0"/>
        <v>0</v>
      </c>
      <c r="L42" s="378"/>
      <c r="M42" s="363">
        <f>IFERROR(VLOOKUP(A42,'درآمد سود سهام '!$A$9:$S$23,19,0),0)</f>
        <v>0</v>
      </c>
      <c r="N42" s="378"/>
      <c r="O42" s="363">
        <f>IFERROR(VLOOKUP(A42,'درآمد ناشی از تغییر قیمت اوراق '!A9:Q23,17,0),0)</f>
        <v>0</v>
      </c>
      <c r="P42" s="363"/>
      <c r="Q42" s="363">
        <f>IFERROR(VLOOKUP(A42,'درآمد ناشی از فروش '!$A$9:$Q$47,17,0),0)</f>
        <v>5335222464</v>
      </c>
      <c r="R42" s="378"/>
      <c r="S42" s="363">
        <f t="shared" si="1"/>
        <v>5335222464</v>
      </c>
      <c r="T42" s="378"/>
      <c r="U42" s="375">
        <f>S42/'جمع درآمدها'!$J$5</f>
        <v>4.6917923962129654E-3</v>
      </c>
      <c r="X42" s="348"/>
      <c r="Y42" s="349"/>
      <c r="Z42" s="350"/>
      <c r="AC42" s="184"/>
      <c r="AE42" s="351"/>
    </row>
    <row r="43" spans="1:31" s="347" customFormat="1" ht="42.75">
      <c r="A43" s="362" t="s">
        <v>128</v>
      </c>
      <c r="B43" s="362"/>
      <c r="C43" s="363">
        <f>IFERROR(VLOOKUP(A43,'درآمد سود سهام '!$A$9:$S$23,13,0),0)</f>
        <v>0</v>
      </c>
      <c r="D43" s="363"/>
      <c r="E43" s="363">
        <f>IFERROR(VLOOKUP(A43,'درآمد ناشی از تغییر قیمت اوراق '!$A$9:$Q$23,9,0),0)</f>
        <v>0</v>
      </c>
      <c r="F43" s="363"/>
      <c r="G43" s="363">
        <f>IFERROR(VLOOKUP(A43,'درآمد ناشی از فروش '!$A$9:$Q$47,9,0),0)</f>
        <v>0</v>
      </c>
      <c r="H43" s="363"/>
      <c r="I43" s="363">
        <f t="shared" ref="I43:I48" si="3">C43+E43+G43</f>
        <v>0</v>
      </c>
      <c r="J43" s="378"/>
      <c r="K43" s="375">
        <f t="shared" si="0"/>
        <v>0</v>
      </c>
      <c r="L43" s="378"/>
      <c r="M43" s="363">
        <f>IFERROR(VLOOKUP(A43,'درآمد سود سهام '!$A$9:$S$23,19,0),0)</f>
        <v>14788800000</v>
      </c>
      <c r="N43" s="378"/>
      <c r="O43" s="363">
        <f>IFERROR(VLOOKUP(A43,'درآمد ناشی از تغییر قیمت اوراق '!A10:Q24,17,0),0)</f>
        <v>0</v>
      </c>
      <c r="P43" s="363"/>
      <c r="Q43" s="363">
        <f>IFERROR(VLOOKUP(A43,'درآمد ناشی از فروش '!$A$9:$Q$47,17,0),0)</f>
        <v>1925832946</v>
      </c>
      <c r="R43" s="378"/>
      <c r="S43" s="363">
        <f t="shared" si="1"/>
        <v>16714632946</v>
      </c>
      <c r="T43" s="378"/>
      <c r="U43" s="375">
        <f>S43/'جمع درآمدها'!$J$5</f>
        <v>1.4698841199348632E-2</v>
      </c>
      <c r="X43" s="348"/>
      <c r="Y43" s="349"/>
      <c r="Z43" s="350"/>
      <c r="AC43" s="184"/>
      <c r="AE43" s="351"/>
    </row>
    <row r="44" spans="1:31" s="347" customFormat="1" ht="42.75">
      <c r="A44" s="362" t="s">
        <v>170</v>
      </c>
      <c r="B44" s="362"/>
      <c r="C44" s="363">
        <f>IFERROR(VLOOKUP(A44,'درآمد سود سهام '!$A$9:$S$23,13,0),0)</f>
        <v>0</v>
      </c>
      <c r="D44" s="363"/>
      <c r="E44" s="363">
        <f>IFERROR(VLOOKUP(A44,'درآمد ناشی از تغییر قیمت اوراق '!$A$9:$Q$23,9,0),0)</f>
        <v>0</v>
      </c>
      <c r="F44" s="363"/>
      <c r="G44" s="363">
        <f>IFERROR(VLOOKUP(A44,'درآمد ناشی از فروش '!$A$9:$Q$47,9,0),0)</f>
        <v>0</v>
      </c>
      <c r="H44" s="363"/>
      <c r="I44" s="363">
        <f t="shared" si="3"/>
        <v>0</v>
      </c>
      <c r="J44" s="378"/>
      <c r="K44" s="375">
        <f t="shared" si="0"/>
        <v>0</v>
      </c>
      <c r="L44" s="378"/>
      <c r="M44" s="363">
        <f>IFERROR(VLOOKUP(A44,'درآمد سود سهام '!$A$9:$S$23,19,0),0)</f>
        <v>0</v>
      </c>
      <c r="N44" s="378"/>
      <c r="O44" s="363">
        <f>IFERROR(VLOOKUP(A44,'درآمد ناشی از تغییر قیمت اوراق '!A11:Q25,17,0),0)</f>
        <v>0</v>
      </c>
      <c r="P44" s="363"/>
      <c r="Q44" s="363">
        <f>IFERROR(VLOOKUP(A44,'درآمد ناشی از فروش '!$A$9:$Q$47,17,0),0)</f>
        <v>3591533885</v>
      </c>
      <c r="R44" s="378"/>
      <c r="S44" s="363">
        <f t="shared" si="1"/>
        <v>3591533885</v>
      </c>
      <c r="T44" s="378"/>
      <c r="U44" s="375">
        <f>S44/'جمع درآمدها'!$J$5</f>
        <v>3.1583933914820562E-3</v>
      </c>
      <c r="X44" s="348"/>
      <c r="Y44" s="349"/>
      <c r="Z44" s="350"/>
      <c r="AC44" s="184"/>
      <c r="AE44" s="351"/>
    </row>
    <row r="45" spans="1:31" s="347" customFormat="1" ht="42.75">
      <c r="A45" s="362" t="s">
        <v>174</v>
      </c>
      <c r="B45" s="362"/>
      <c r="C45" s="363">
        <f>IFERROR(VLOOKUP(A45,'درآمد سود سهام '!$A$9:$S$23,13,0),0)</f>
        <v>0</v>
      </c>
      <c r="D45" s="363"/>
      <c r="E45" s="363">
        <f>IFERROR(VLOOKUP(A45,'درآمد ناشی از تغییر قیمت اوراق '!$A$9:$Q$23,9,0),0)</f>
        <v>0</v>
      </c>
      <c r="F45" s="363"/>
      <c r="G45" s="363">
        <f>IFERROR(VLOOKUP(A45,'درآمد ناشی از فروش '!$A$9:$Q$47,9,0),0)</f>
        <v>4037767676</v>
      </c>
      <c r="H45" s="363"/>
      <c r="I45" s="363">
        <f t="shared" si="3"/>
        <v>4037767676</v>
      </c>
      <c r="J45" s="378"/>
      <c r="K45" s="375">
        <f t="shared" si="0"/>
        <v>-6.908644209190044E-3</v>
      </c>
      <c r="L45" s="378"/>
      <c r="M45" s="363">
        <f>IFERROR(VLOOKUP(A45,'درآمد سود سهام '!$A$9:$S$23,19,0),0)</f>
        <v>0</v>
      </c>
      <c r="N45" s="378"/>
      <c r="O45" s="363">
        <f>IFERROR(VLOOKUP(A45,'درآمد ناشی از تغییر قیمت اوراق '!A11:Q25,17,0),0)</f>
        <v>0</v>
      </c>
      <c r="P45" s="363"/>
      <c r="Q45" s="363">
        <f>IFERROR(VLOOKUP(A45,'درآمد ناشی از فروش '!$A$9:$Q$47,17,0),0)</f>
        <v>4037767676</v>
      </c>
      <c r="R45" s="378"/>
      <c r="S45" s="363">
        <f t="shared" si="1"/>
        <v>4037767676</v>
      </c>
      <c r="T45" s="378"/>
      <c r="U45" s="375">
        <f>S45/'جمع درآمدها'!$J$5</f>
        <v>3.5508112000503262E-3</v>
      </c>
      <c r="X45" s="348"/>
      <c r="Y45" s="349"/>
      <c r="Z45" s="350"/>
      <c r="AC45" s="184"/>
      <c r="AE45" s="351"/>
    </row>
    <row r="46" spans="1:31" s="347" customFormat="1" ht="42.75">
      <c r="A46" s="362" t="s">
        <v>177</v>
      </c>
      <c r="B46" s="362"/>
      <c r="C46" s="363">
        <f>IFERROR(VLOOKUP(A46,'درآمد سود سهام '!$A$9:$S$23,13,0),0)</f>
        <v>0</v>
      </c>
      <c r="D46" s="363"/>
      <c r="E46" s="363">
        <f>IFERROR(VLOOKUP(A46,'درآمد ناشی از تغییر قیمت اوراق '!$A$9:$Q$23,9,0),0)</f>
        <v>0</v>
      </c>
      <c r="F46" s="363"/>
      <c r="G46" s="363">
        <f>IFERROR(VLOOKUP(A46,'درآمد ناشی از فروش '!$A$9:$Q$47,9,0),0)</f>
        <v>0</v>
      </c>
      <c r="H46" s="363"/>
      <c r="I46" s="363">
        <f t="shared" si="3"/>
        <v>0</v>
      </c>
      <c r="J46" s="378"/>
      <c r="K46" s="375">
        <f t="shared" si="0"/>
        <v>0</v>
      </c>
      <c r="L46" s="378"/>
      <c r="M46" s="363">
        <f>IFERROR(VLOOKUP(A46,'درآمد سود سهام '!$A$9:$S$23,19,0),0)</f>
        <v>0</v>
      </c>
      <c r="N46" s="378"/>
      <c r="O46" s="363">
        <f>IFERROR(VLOOKUP(A46,'درآمد ناشی از تغییر قیمت اوراق '!A12:Q26,17,0),0)</f>
        <v>0</v>
      </c>
      <c r="P46" s="363"/>
      <c r="Q46" s="363">
        <f>IFERROR(VLOOKUP(A46,'درآمد ناشی از فروش '!$A$9:$Q$47,17,0),0)</f>
        <v>10913455779</v>
      </c>
      <c r="R46" s="378"/>
      <c r="S46" s="363">
        <f t="shared" si="1"/>
        <v>10913455779</v>
      </c>
      <c r="T46" s="378"/>
      <c r="U46" s="375">
        <f>S46/'جمع درآمدها'!$J$5</f>
        <v>9.5972884328293772E-3</v>
      </c>
      <c r="X46" s="348"/>
      <c r="Y46" s="349"/>
      <c r="Z46" s="350"/>
      <c r="AC46" s="184"/>
      <c r="AE46" s="351"/>
    </row>
    <row r="47" spans="1:31" s="347" customFormat="1" ht="42.75">
      <c r="A47" s="362" t="s">
        <v>176</v>
      </c>
      <c r="B47" s="362"/>
      <c r="C47" s="363">
        <f>IFERROR(VLOOKUP(A47,'درآمد سود سهام '!$A$9:$S$23,13,0),0)</f>
        <v>0</v>
      </c>
      <c r="D47" s="363"/>
      <c r="E47" s="363">
        <f>IFERROR(VLOOKUP(A47,'درآمد ناشی از تغییر قیمت اوراق '!$A$9:$Q$23,9,0),0)</f>
        <v>-938047588</v>
      </c>
      <c r="F47" s="363"/>
      <c r="G47" s="363">
        <f>IFERROR(VLOOKUP(A47,'درآمد ناشی از فروش '!$A$9:$Q$47,9,0),0)</f>
        <v>30888898</v>
      </c>
      <c r="H47" s="363"/>
      <c r="I47" s="363">
        <f>C47+E47+G47</f>
        <v>-907158690</v>
      </c>
      <c r="J47" s="378"/>
      <c r="K47" s="375">
        <f t="shared" si="0"/>
        <v>1.5521538467249164E-3</v>
      </c>
      <c r="L47" s="378"/>
      <c r="M47" s="363">
        <f>IFERROR(VLOOKUP(A47,'درآمد سود سهام '!$A$9:$S$23,19,0),0)</f>
        <v>0</v>
      </c>
      <c r="N47" s="378"/>
      <c r="O47" s="363">
        <f>IFERROR(VLOOKUP(A47,'درآمد ناشی از تغییر قیمت اوراق '!A13:Q27,17,0),0)</f>
        <v>-963021790</v>
      </c>
      <c r="P47" s="363"/>
      <c r="Q47" s="363">
        <f>IFERROR(VLOOKUP(A47,'درآمد ناشی از فروش '!$A$9:$Q$47,17,0),0)</f>
        <v>30888898</v>
      </c>
      <c r="R47" s="378"/>
      <c r="S47" s="363">
        <f t="shared" si="1"/>
        <v>-932132892</v>
      </c>
      <c r="T47" s="378"/>
      <c r="U47" s="375">
        <f>S47/'جمع درآمدها'!$J$5</f>
        <v>-8.1971727410720425E-4</v>
      </c>
      <c r="X47" s="348"/>
      <c r="Y47" s="349"/>
      <c r="Z47" s="350"/>
      <c r="AC47" s="184"/>
      <c r="AE47" s="351"/>
    </row>
    <row r="48" spans="1:31" s="347" customFormat="1" ht="42.75">
      <c r="A48" s="362" t="s">
        <v>173</v>
      </c>
      <c r="B48" s="362"/>
      <c r="C48" s="363">
        <f>IFERROR(VLOOKUP(A48,'درآمد سود سهام '!$A$9:$S$23,13,0),0)</f>
        <v>0</v>
      </c>
      <c r="D48" s="363"/>
      <c r="E48" s="363">
        <f>IFERROR(VLOOKUP(A48,'درآمد ناشی از تغییر قیمت اوراق '!$A$9:$Q$23,9,0),0)</f>
        <v>0</v>
      </c>
      <c r="F48" s="363"/>
      <c r="G48" s="363">
        <f>IFERROR(VLOOKUP(A48,'درآمد ناشی از فروش '!$A$9:$Q$44,9,0),0)</f>
        <v>-5042305038</v>
      </c>
      <c r="H48" s="363"/>
      <c r="I48" s="363">
        <f>C48+E48+G48</f>
        <v>-5042305038</v>
      </c>
      <c r="J48" s="378"/>
      <c r="K48" s="375">
        <f t="shared" si="0"/>
        <v>8.627413535653973E-3</v>
      </c>
      <c r="L48" s="378"/>
      <c r="M48" s="363">
        <f>IFERROR(VLOOKUP(A48,'درآمد سود سهام '!$A$9:$S$23,19,0),0)</f>
        <v>0</v>
      </c>
      <c r="N48" s="378"/>
      <c r="O48" s="363">
        <f>IFERROR(VLOOKUP(A48,'درآمد ناشی از تغییر قیمت اوراق '!A12:Q26,17,0),0)</f>
        <v>0</v>
      </c>
      <c r="P48" s="363"/>
      <c r="Q48" s="363">
        <f>IFERROR(VLOOKUP(A48,'درآمد ناشی از فروش '!$A$9:$Q$44,17,0),0)</f>
        <v>3168933797</v>
      </c>
      <c r="R48" s="378"/>
      <c r="S48" s="363">
        <f t="shared" si="1"/>
        <v>3168933797</v>
      </c>
      <c r="T48" s="378"/>
      <c r="U48" s="375">
        <f>S48/'جمع درآمدها'!$J$5</f>
        <v>2.7867590514154203E-3</v>
      </c>
      <c r="X48" s="348"/>
      <c r="Y48" s="349"/>
      <c r="Z48" s="350"/>
      <c r="AC48" s="184"/>
      <c r="AE48" s="351"/>
    </row>
    <row r="49" spans="1:31" s="49" customFormat="1" ht="43.5" thickBot="1">
      <c r="A49" s="258"/>
      <c r="C49" s="239">
        <f>SUM(C10:C43)</f>
        <v>65774584930</v>
      </c>
      <c r="D49" s="239">
        <f t="shared" ref="D49:H49" si="4">SUM(D10:D43)</f>
        <v>0</v>
      </c>
      <c r="E49" s="239">
        <f>SUM(E10:E48)</f>
        <v>-770132498449</v>
      </c>
      <c r="F49" s="239">
        <f t="shared" ref="F49" si="5">SUM(F10:F43)</f>
        <v>0</v>
      </c>
      <c r="G49" s="239">
        <f>SUM(G10:G48)</f>
        <v>59548581846</v>
      </c>
      <c r="H49" s="239">
        <f t="shared" si="4"/>
        <v>0</v>
      </c>
      <c r="I49" s="239">
        <f>SUM(I10:I48)</f>
        <v>-644809331673</v>
      </c>
      <c r="J49" s="240">
        <f>SUM(J10:J34)</f>
        <v>0</v>
      </c>
      <c r="K49" s="379">
        <f>SUM(K10:K48)</f>
        <v>1.103272553736292</v>
      </c>
      <c r="L49" s="240">
        <f>SUM(L10:L34)</f>
        <v>0</v>
      </c>
      <c r="M49" s="240">
        <f>SUM(L10:M48)</f>
        <v>359928810389</v>
      </c>
      <c r="N49" s="240">
        <f t="shared" ref="N49:R49" si="6">SUM(N10:N43)</f>
        <v>0</v>
      </c>
      <c r="O49" s="240">
        <f>SUM(O10:O48)</f>
        <v>124160689028</v>
      </c>
      <c r="P49" s="240">
        <f t="shared" si="6"/>
        <v>0</v>
      </c>
      <c r="Q49" s="240">
        <f>SUM(P10:Q48)</f>
        <v>307101017781</v>
      </c>
      <c r="R49" s="240">
        <f t="shared" si="6"/>
        <v>23125893776</v>
      </c>
      <c r="S49" s="240">
        <f>SUM(S10:S48)</f>
        <v>791190517198</v>
      </c>
      <c r="T49" s="238"/>
      <c r="U49" s="380">
        <f>SUM(U10:U48)</f>
        <v>0.69577260884493453</v>
      </c>
      <c r="X49" s="246"/>
      <c r="Y49" s="229"/>
      <c r="Z49" s="252"/>
      <c r="AE49" s="228"/>
    </row>
    <row r="50" spans="1:31" s="49" customFormat="1" ht="41.25" thickTop="1">
      <c r="C50" s="175">
        <v>0</v>
      </c>
      <c r="D50" s="173"/>
      <c r="E50" s="173"/>
      <c r="F50" s="173"/>
      <c r="G50" s="173"/>
      <c r="H50" s="173"/>
      <c r="I50" s="173"/>
      <c r="X50" s="246"/>
      <c r="Y50" s="229"/>
      <c r="Z50" s="252"/>
      <c r="AE50" s="228"/>
    </row>
    <row r="51" spans="1:31" s="49" customFormat="1" ht="40.5">
      <c r="C51" s="175"/>
      <c r="D51" s="173"/>
      <c r="E51" s="173"/>
      <c r="F51" s="173"/>
      <c r="G51" s="173"/>
      <c r="H51" s="173"/>
      <c r="I51" s="173"/>
      <c r="X51" s="246"/>
      <c r="Y51" s="229"/>
      <c r="Z51" s="252"/>
      <c r="AE51" s="228"/>
    </row>
    <row r="52" spans="1:31" s="49" customFormat="1" ht="40.5">
      <c r="C52" s="175"/>
      <c r="D52" s="173"/>
      <c r="E52" s="173"/>
      <c r="F52" s="173"/>
      <c r="G52" s="173"/>
      <c r="H52" s="173"/>
      <c r="I52" s="173"/>
      <c r="X52" s="246"/>
      <c r="Y52" s="229"/>
      <c r="Z52" s="252"/>
    </row>
    <row r="53" spans="1:31" s="49" customFormat="1" ht="40.5">
      <c r="C53" s="175"/>
      <c r="D53" s="173"/>
      <c r="E53" s="173"/>
      <c r="F53" s="173"/>
      <c r="G53" s="173"/>
      <c r="H53" s="173"/>
      <c r="I53" s="173"/>
      <c r="X53" s="246"/>
      <c r="Y53" s="229"/>
      <c r="Z53" s="252"/>
    </row>
    <row r="54" spans="1:31" s="49" customFormat="1" ht="36.75">
      <c r="C54" s="175"/>
      <c r="D54" s="173"/>
      <c r="E54" s="184"/>
      <c r="F54" s="173"/>
      <c r="G54" s="173"/>
      <c r="H54" s="173"/>
      <c r="I54" s="173"/>
      <c r="X54"/>
      <c r="Z54" s="253"/>
    </row>
    <row r="55" spans="1:31" s="49" customFormat="1" ht="36.75">
      <c r="C55" s="175"/>
      <c r="D55" s="173"/>
      <c r="E55" s="184"/>
      <c r="F55" s="173"/>
      <c r="G55" s="173"/>
      <c r="H55" s="173"/>
      <c r="I55" s="173"/>
      <c r="X55"/>
      <c r="Z55" s="253"/>
    </row>
    <row r="56" spans="1:31" s="49" customFormat="1" ht="36.75">
      <c r="C56" s="175"/>
      <c r="D56" s="173"/>
      <c r="E56" s="173"/>
      <c r="F56" s="173"/>
      <c r="G56" s="173"/>
      <c r="H56" s="173"/>
      <c r="I56" s="173"/>
      <c r="X56"/>
      <c r="Z56" s="253"/>
    </row>
    <row r="57" spans="1:31" s="49" customFormat="1" ht="36.75">
      <c r="C57" s="175"/>
      <c r="D57" s="173"/>
      <c r="E57" s="173"/>
      <c r="F57" s="173"/>
      <c r="G57" s="173"/>
      <c r="H57" s="173"/>
      <c r="I57" s="173"/>
      <c r="X57"/>
      <c r="Z57" s="253"/>
    </row>
    <row r="58" spans="1:31" s="49" customFormat="1" ht="36.75">
      <c r="C58" s="175"/>
      <c r="D58" s="173"/>
      <c r="E58" s="173"/>
      <c r="F58" s="173"/>
      <c r="G58" s="173"/>
      <c r="H58" s="173"/>
      <c r="I58" s="173"/>
      <c r="X58"/>
      <c r="Z58" s="253"/>
    </row>
    <row r="59" spans="1:31" s="49" customFormat="1" ht="36.75">
      <c r="C59" s="175"/>
      <c r="D59" s="173"/>
      <c r="E59" s="173"/>
      <c r="F59" s="173"/>
      <c r="G59" s="173"/>
      <c r="H59" s="173"/>
      <c r="I59" s="173"/>
      <c r="X59"/>
      <c r="Z59" s="253"/>
    </row>
    <row r="60" spans="1:31" s="49" customFormat="1" ht="42.75">
      <c r="A60" s="119"/>
      <c r="C60" s="175"/>
      <c r="D60" s="173"/>
      <c r="E60" s="173"/>
      <c r="F60" s="173"/>
      <c r="G60" s="173"/>
      <c r="H60" s="173"/>
      <c r="I60" s="173"/>
      <c r="X60"/>
      <c r="Z60" s="253"/>
    </row>
    <row r="61" spans="1:31" s="49" customFormat="1" ht="36.75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45"/>
      <c r="X61"/>
      <c r="Z61" s="253"/>
    </row>
    <row r="62" spans="1:31" s="49" customFormat="1" ht="36.7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45"/>
      <c r="X62"/>
      <c r="Z62" s="253"/>
    </row>
    <row r="63" spans="1:31" s="49" customFormat="1" ht="42.75">
      <c r="A63" s="119"/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53"/>
    </row>
    <row r="64" spans="1:31" s="49" customFormat="1" ht="36.75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20"/>
      <c r="N64" s="20"/>
      <c r="O64" s="20"/>
      <c r="P64" s="20"/>
      <c r="Q64" s="20"/>
      <c r="R64" s="20"/>
      <c r="S64" s="20"/>
      <c r="T64" s="20"/>
      <c r="U64" s="45"/>
      <c r="X64"/>
      <c r="Z64" s="253"/>
    </row>
    <row r="65" spans="1:26" s="49" customFormat="1" ht="36.75">
      <c r="C65" s="175"/>
      <c r="D65" s="73"/>
      <c r="E65" s="73"/>
      <c r="F65" s="73"/>
      <c r="G65" s="73"/>
      <c r="H65" s="73"/>
      <c r="I65" s="73"/>
      <c r="J65" s="20"/>
      <c r="K65" s="45"/>
      <c r="L65" s="20"/>
      <c r="M65" s="20"/>
      <c r="N65" s="20"/>
      <c r="O65" s="20"/>
      <c r="P65" s="20"/>
      <c r="Q65" s="20"/>
      <c r="R65" s="20"/>
      <c r="S65" s="20"/>
      <c r="T65" s="20"/>
      <c r="U65" s="45"/>
      <c r="X65"/>
      <c r="Z65" s="253"/>
    </row>
    <row r="66" spans="1:26" s="49" customFormat="1" ht="36.75">
      <c r="C66" s="175"/>
      <c r="D66" s="73"/>
      <c r="E66" s="73"/>
      <c r="F66" s="73"/>
      <c r="G66" s="73"/>
      <c r="H66" s="73"/>
      <c r="I66" s="73"/>
      <c r="J66" s="20"/>
      <c r="K66" s="45"/>
      <c r="L66" s="20"/>
      <c r="M66" s="20"/>
      <c r="N66" s="20"/>
      <c r="O66" s="20"/>
      <c r="P66" s="20"/>
      <c r="Q66" s="20"/>
      <c r="R66" s="20"/>
      <c r="S66" s="20"/>
      <c r="T66" s="20"/>
      <c r="U66" s="45"/>
      <c r="Z66" s="253"/>
    </row>
    <row r="67" spans="1:26" ht="36.75">
      <c r="A67" s="49"/>
      <c r="C67" s="175"/>
    </row>
    <row r="68" spans="1:26">
      <c r="C68" s="175"/>
    </row>
    <row r="69" spans="1:26">
      <c r="C69" s="175"/>
    </row>
    <row r="70" spans="1:26">
      <c r="C70" s="175"/>
    </row>
    <row r="71" spans="1:26">
      <c r="C71" s="175"/>
    </row>
    <row r="72" spans="1:26">
      <c r="C72" s="175"/>
    </row>
    <row r="73" spans="1:26">
      <c r="C73" s="175"/>
    </row>
    <row r="74" spans="1:26">
      <c r="C74" s="175"/>
    </row>
    <row r="75" spans="1:26">
      <c r="C75" s="175"/>
    </row>
    <row r="76" spans="1:26">
      <c r="C76" s="175"/>
    </row>
    <row r="77" spans="1:26">
      <c r="C77" s="176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64" zoomScaleNormal="100" zoomScaleSheetLayoutView="64" workbookViewId="0">
      <selection activeCell="U11" sqref="U11"/>
    </sheetView>
  </sheetViews>
  <sheetFormatPr defaultColWidth="9.140625" defaultRowHeight="15"/>
  <cols>
    <col min="1" max="1" width="59.7109375" style="303" bestFit="1" customWidth="1"/>
    <col min="2" max="2" width="1.28515625" style="303" customWidth="1"/>
    <col min="3" max="3" width="24.85546875" style="325" bestFit="1" customWidth="1"/>
    <col min="4" max="4" width="1" style="303" customWidth="1"/>
    <col min="5" max="5" width="26.7109375" style="326" bestFit="1" customWidth="1"/>
    <col min="6" max="6" width="0.85546875" style="326" customWidth="1"/>
    <col min="7" max="7" width="27.28515625" style="326" bestFit="1" customWidth="1"/>
    <col min="8" max="8" width="1" style="327" customWidth="1"/>
    <col min="9" max="9" width="26.7109375" style="327" bestFit="1" customWidth="1"/>
    <col min="10" max="10" width="0.5703125" style="327" customWidth="1"/>
    <col min="11" max="11" width="15.28515625" style="328" customWidth="1"/>
    <col min="12" max="12" width="0.5703125" style="303" customWidth="1"/>
    <col min="13" max="13" width="26.28515625" style="325" bestFit="1" customWidth="1"/>
    <col min="14" max="14" width="0.85546875" style="325" customWidth="1"/>
    <col min="15" max="15" width="25.7109375" style="326" bestFit="1" customWidth="1"/>
    <col min="16" max="16" width="0.85546875" style="326" customWidth="1"/>
    <col min="17" max="17" width="25.7109375" style="326" bestFit="1" customWidth="1"/>
    <col min="18" max="18" width="0.85546875" style="326" customWidth="1"/>
    <col min="19" max="19" width="26.28515625" style="326" bestFit="1" customWidth="1"/>
    <col min="20" max="20" width="1.42578125" style="326" customWidth="1"/>
    <col min="21" max="21" width="15.140625" style="328" customWidth="1"/>
    <col min="22" max="22" width="29.85546875" style="328" customWidth="1"/>
    <col min="23" max="16384" width="9.140625" style="303"/>
  </cols>
  <sheetData>
    <row r="1" spans="1:22" ht="27.75">
      <c r="A1" s="456" t="s">
        <v>155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302"/>
    </row>
    <row r="2" spans="1:22" ht="27.75">
      <c r="A2" s="456" t="s">
        <v>156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302"/>
    </row>
    <row r="3" spans="1:22" ht="27.75">
      <c r="A3" s="456" t="s">
        <v>180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302"/>
    </row>
    <row r="5" spans="1:22" s="305" customFormat="1" ht="24.75">
      <c r="A5" s="457" t="s">
        <v>157</v>
      </c>
      <c r="B5" s="457"/>
      <c r="C5" s="457"/>
      <c r="D5" s="457"/>
      <c r="E5" s="457"/>
      <c r="F5" s="457"/>
      <c r="G5" s="457"/>
      <c r="H5" s="457"/>
      <c r="I5" s="457"/>
      <c r="J5" s="457"/>
      <c r="K5" s="457"/>
      <c r="L5" s="457"/>
      <c r="M5" s="457"/>
      <c r="N5" s="457"/>
      <c r="O5" s="457"/>
      <c r="P5" s="457"/>
      <c r="Q5" s="457"/>
      <c r="R5" s="457"/>
      <c r="S5" s="457"/>
      <c r="T5" s="457"/>
      <c r="U5" s="457"/>
      <c r="V5" s="304"/>
    </row>
    <row r="6" spans="1:22" s="305" customFormat="1" ht="9.75" customHeight="1">
      <c r="C6" s="306"/>
      <c r="E6" s="307"/>
      <c r="F6" s="307"/>
      <c r="G6" s="307"/>
      <c r="H6" s="308"/>
      <c r="I6" s="308"/>
      <c r="J6" s="308"/>
      <c r="K6" s="309"/>
      <c r="M6" s="306"/>
      <c r="N6" s="306"/>
      <c r="O6" s="307"/>
      <c r="P6" s="307"/>
      <c r="Q6" s="307"/>
      <c r="R6" s="307"/>
      <c r="S6" s="307"/>
      <c r="T6" s="307"/>
      <c r="U6" s="309"/>
      <c r="V6" s="309"/>
    </row>
    <row r="7" spans="1:22" s="305" customFormat="1" ht="27" customHeight="1" thickBot="1">
      <c r="A7" s="310"/>
      <c r="B7" s="311"/>
      <c r="C7" s="445" t="s">
        <v>183</v>
      </c>
      <c r="D7" s="445"/>
      <c r="E7" s="445"/>
      <c r="F7" s="445"/>
      <c r="G7" s="445"/>
      <c r="H7" s="445"/>
      <c r="I7" s="445"/>
      <c r="J7" s="445"/>
      <c r="K7" s="445"/>
      <c r="L7" s="311"/>
      <c r="M7" s="445" t="s">
        <v>184</v>
      </c>
      <c r="N7" s="445"/>
      <c r="O7" s="445"/>
      <c r="P7" s="445"/>
      <c r="Q7" s="445"/>
      <c r="R7" s="445"/>
      <c r="S7" s="445"/>
      <c r="T7" s="445"/>
      <c r="U7" s="445"/>
      <c r="V7" s="312"/>
    </row>
    <row r="8" spans="1:22" s="313" customFormat="1" ht="24.75" customHeight="1">
      <c r="A8" s="449" t="s">
        <v>158</v>
      </c>
      <c r="B8" s="449"/>
      <c r="C8" s="451" t="s">
        <v>37</v>
      </c>
      <c r="D8" s="453"/>
      <c r="E8" s="439" t="s">
        <v>38</v>
      </c>
      <c r="F8" s="441"/>
      <c r="G8" s="439" t="s">
        <v>39</v>
      </c>
      <c r="H8" s="454"/>
      <c r="I8" s="444" t="s">
        <v>48</v>
      </c>
      <c r="J8" s="444"/>
      <c r="K8" s="444"/>
      <c r="L8" s="449"/>
      <c r="M8" s="451" t="s">
        <v>37</v>
      </c>
      <c r="N8" s="446"/>
      <c r="O8" s="439" t="s">
        <v>38</v>
      </c>
      <c r="P8" s="441"/>
      <c r="Q8" s="439" t="s">
        <v>39</v>
      </c>
      <c r="R8" s="441"/>
      <c r="S8" s="444" t="s">
        <v>48</v>
      </c>
      <c r="T8" s="444"/>
      <c r="U8" s="444"/>
      <c r="V8" s="312"/>
    </row>
    <row r="9" spans="1:22" s="313" customFormat="1" ht="6" customHeight="1" thickBot="1">
      <c r="A9" s="449"/>
      <c r="B9" s="449"/>
      <c r="C9" s="452"/>
      <c r="D9" s="449"/>
      <c r="E9" s="440"/>
      <c r="F9" s="442"/>
      <c r="G9" s="440"/>
      <c r="H9" s="455"/>
      <c r="I9" s="445"/>
      <c r="J9" s="445"/>
      <c r="K9" s="445"/>
      <c r="L9" s="449"/>
      <c r="M9" s="452"/>
      <c r="N9" s="447"/>
      <c r="O9" s="440"/>
      <c r="P9" s="442"/>
      <c r="Q9" s="440"/>
      <c r="R9" s="442"/>
      <c r="S9" s="445"/>
      <c r="T9" s="445"/>
      <c r="U9" s="445"/>
      <c r="V9" s="312"/>
    </row>
    <row r="10" spans="1:22" s="313" customFormat="1" ht="42.75" customHeight="1" thickBot="1">
      <c r="A10" s="450"/>
      <c r="B10" s="449"/>
      <c r="C10" s="314" t="s">
        <v>159</v>
      </c>
      <c r="D10" s="449"/>
      <c r="E10" s="315" t="s">
        <v>160</v>
      </c>
      <c r="F10" s="443"/>
      <c r="G10" s="315" t="s">
        <v>161</v>
      </c>
      <c r="H10" s="455"/>
      <c r="I10" s="316" t="s">
        <v>15</v>
      </c>
      <c r="J10" s="316"/>
      <c r="K10" s="317" t="s">
        <v>40</v>
      </c>
      <c r="L10" s="449"/>
      <c r="M10" s="314" t="s">
        <v>159</v>
      </c>
      <c r="N10" s="448"/>
      <c r="O10" s="315" t="s">
        <v>160</v>
      </c>
      <c r="P10" s="443"/>
      <c r="Q10" s="315" t="s">
        <v>161</v>
      </c>
      <c r="R10" s="443"/>
      <c r="S10" s="318" t="s">
        <v>15</v>
      </c>
      <c r="T10" s="318"/>
      <c r="U10" s="317" t="s">
        <v>40</v>
      </c>
      <c r="V10" s="312"/>
    </row>
    <row r="11" spans="1:22" s="272" customFormat="1" ht="60.75" customHeight="1">
      <c r="A11" s="285" t="s">
        <v>140</v>
      </c>
      <c r="C11" s="271">
        <v>0</v>
      </c>
      <c r="D11" s="271"/>
      <c r="E11" s="271">
        <v>43125916048</v>
      </c>
      <c r="F11" s="271"/>
      <c r="G11" s="271">
        <v>0</v>
      </c>
      <c r="H11" s="271"/>
      <c r="I11" s="271">
        <f>C11+E11+G11</f>
        <v>43125916048</v>
      </c>
      <c r="J11" s="386"/>
      <c r="K11" s="387">
        <f>I11/'سرمایه‌گذاری در سهام '!W10</f>
        <v>-7.3788695655265135E-2</v>
      </c>
      <c r="L11" s="386"/>
      <c r="M11" s="271">
        <v>0</v>
      </c>
      <c r="N11" s="271"/>
      <c r="O11" s="271">
        <v>175257143627</v>
      </c>
      <c r="P11" s="271"/>
      <c r="Q11" s="271"/>
      <c r="R11" s="271">
        <v>0</v>
      </c>
      <c r="S11" s="271">
        <f>M11+O11+Q11</f>
        <v>175257143627</v>
      </c>
      <c r="T11" s="345"/>
      <c r="U11" s="387">
        <f>S11/'جمع درآمدها'!$J$5</f>
        <v>0.15412105856869518</v>
      </c>
      <c r="V11" s="319"/>
    </row>
    <row r="12" spans="1:22" s="271" customFormat="1" ht="41.25" customHeight="1" thickBot="1">
      <c r="A12" s="320"/>
      <c r="B12" s="320"/>
      <c r="C12" s="321">
        <f>SUM(C11:C11)</f>
        <v>0</v>
      </c>
      <c r="D12" s="322">
        <v>0</v>
      </c>
      <c r="E12" s="321">
        <f>SUM(E11:E11)</f>
        <v>43125916048</v>
      </c>
      <c r="F12" s="322">
        <v>0</v>
      </c>
      <c r="G12" s="321">
        <f>SUM(G11:G11)</f>
        <v>0</v>
      </c>
      <c r="H12" s="322">
        <v>0</v>
      </c>
      <c r="I12" s="321">
        <f>SUM(I11:I11)</f>
        <v>43125916048</v>
      </c>
      <c r="J12" s="323">
        <v>0</v>
      </c>
      <c r="K12" s="324">
        <f>SUM(K11:K11)</f>
        <v>-7.3788695655265135E-2</v>
      </c>
      <c r="L12" s="320"/>
      <c r="M12" s="321">
        <f>SUM(M11:M11)</f>
        <v>0</v>
      </c>
      <c r="O12" s="321">
        <f>SUM(O11:O11)</f>
        <v>175257143627</v>
      </c>
      <c r="Q12" s="321">
        <f>SUM(Q11:Q11)</f>
        <v>0</v>
      </c>
      <c r="S12" s="321">
        <f>SUM(S11:S11)</f>
        <v>175257143627</v>
      </c>
      <c r="T12" s="323"/>
      <c r="U12" s="324">
        <f>SUM(U11:U11)</f>
        <v>0.15412105856869518</v>
      </c>
    </row>
    <row r="13" spans="1:22" s="271" customFormat="1" ht="31.5" thickTop="1">
      <c r="A13" s="303"/>
      <c r="B13" s="303"/>
      <c r="C13" s="325"/>
      <c r="E13" s="326"/>
      <c r="G13" s="326"/>
      <c r="I13" s="327"/>
      <c r="J13" s="286"/>
      <c r="K13" s="328"/>
      <c r="L13" s="272"/>
      <c r="M13" s="325"/>
      <c r="O13" s="327"/>
      <c r="Q13" s="327"/>
      <c r="S13" s="327"/>
      <c r="T13" s="327"/>
      <c r="U13" s="328"/>
    </row>
    <row r="14" spans="1:22" s="271" customFormat="1" ht="30.75">
      <c r="A14" s="303"/>
      <c r="B14" s="303"/>
      <c r="C14" s="325"/>
      <c r="E14" s="326"/>
      <c r="G14" s="326"/>
      <c r="I14" s="327"/>
      <c r="J14" s="286"/>
      <c r="K14" s="328"/>
      <c r="L14" s="272"/>
      <c r="M14" s="325"/>
      <c r="O14" s="327"/>
      <c r="Q14" s="327"/>
      <c r="S14" s="327"/>
      <c r="T14" s="327"/>
      <c r="U14" s="328"/>
    </row>
    <row r="16" spans="1:22" ht="24.75">
      <c r="C16" s="329"/>
      <c r="E16" s="330"/>
      <c r="F16" s="330"/>
      <c r="G16" s="330"/>
      <c r="H16" s="331"/>
      <c r="I16" s="331"/>
      <c r="J16" s="331"/>
      <c r="K16" s="332"/>
      <c r="L16" s="320"/>
      <c r="M16" s="322"/>
      <c r="N16" s="322"/>
      <c r="O16" s="330"/>
      <c r="P16" s="330"/>
      <c r="Q16" s="330"/>
    </row>
    <row r="17" spans="1:29" ht="33">
      <c r="E17" s="330"/>
      <c r="F17" s="330"/>
      <c r="G17" s="330"/>
      <c r="H17" s="331"/>
      <c r="I17" s="331"/>
      <c r="J17" s="331"/>
      <c r="K17" s="332"/>
      <c r="L17" s="320"/>
      <c r="M17" s="322"/>
      <c r="N17" s="322"/>
      <c r="O17" s="330"/>
      <c r="P17" s="330"/>
      <c r="Q17" s="330"/>
      <c r="S17" s="333"/>
    </row>
    <row r="18" spans="1:29" ht="30.75">
      <c r="C18" s="334"/>
      <c r="E18" s="330"/>
      <c r="F18" s="330"/>
      <c r="G18" s="330"/>
      <c r="H18" s="331"/>
      <c r="I18" s="331"/>
      <c r="J18" s="331"/>
      <c r="K18" s="332"/>
      <c r="L18" s="320"/>
      <c r="M18" s="322"/>
      <c r="N18" s="322"/>
      <c r="O18" s="330"/>
      <c r="P18" s="330"/>
      <c r="Q18" s="330"/>
      <c r="S18" s="335"/>
    </row>
    <row r="19" spans="1:29" ht="24.75">
      <c r="E19" s="330"/>
      <c r="F19" s="330"/>
      <c r="G19" s="330"/>
      <c r="H19" s="331"/>
      <c r="I19" s="331"/>
      <c r="J19" s="331"/>
      <c r="K19" s="332"/>
      <c r="L19" s="320"/>
      <c r="M19" s="322"/>
      <c r="N19" s="322"/>
      <c r="O19" s="330"/>
      <c r="P19" s="330"/>
      <c r="Q19" s="330"/>
    </row>
    <row r="20" spans="1:29" ht="30.75">
      <c r="E20" s="336"/>
      <c r="Q20" s="335"/>
    </row>
    <row r="21" spans="1:29" ht="30.75">
      <c r="Q21" s="335"/>
    </row>
    <row r="22" spans="1:29" ht="30.75">
      <c r="E22" s="337"/>
      <c r="Q22" s="335"/>
    </row>
    <row r="23" spans="1:29" s="326" customFormat="1" ht="30.75">
      <c r="A23" s="303"/>
      <c r="B23" s="303"/>
      <c r="C23" s="325"/>
      <c r="D23" s="303"/>
      <c r="H23" s="327"/>
      <c r="I23" s="327"/>
      <c r="J23" s="327"/>
      <c r="K23" s="328"/>
      <c r="L23" s="303"/>
      <c r="M23" s="325"/>
      <c r="N23" s="325"/>
      <c r="Q23" s="335"/>
      <c r="U23" s="328"/>
      <c r="V23" s="328"/>
      <c r="W23" s="303"/>
      <c r="X23" s="303"/>
      <c r="Y23" s="303"/>
      <c r="Z23" s="303"/>
      <c r="AA23" s="303"/>
      <c r="AB23" s="303"/>
      <c r="AC23" s="303"/>
    </row>
    <row r="24" spans="1:29" s="326" customFormat="1" ht="30.75">
      <c r="A24" s="303"/>
      <c r="B24" s="303"/>
      <c r="C24" s="325"/>
      <c r="D24" s="303"/>
      <c r="H24" s="327"/>
      <c r="I24" s="327"/>
      <c r="J24" s="327"/>
      <c r="K24" s="328"/>
      <c r="L24" s="303"/>
      <c r="M24" s="325"/>
      <c r="N24" s="325"/>
      <c r="O24" s="335"/>
      <c r="Q24" s="335"/>
      <c r="U24" s="328"/>
      <c r="V24" s="328"/>
      <c r="W24" s="303"/>
      <c r="X24" s="303"/>
      <c r="Y24" s="303"/>
      <c r="Z24" s="303"/>
      <c r="AA24" s="303"/>
      <c r="AB24" s="303"/>
      <c r="AC24" s="303"/>
    </row>
    <row r="25" spans="1:29" s="326" customFormat="1" ht="30.75">
      <c r="A25" s="303"/>
      <c r="B25" s="303"/>
      <c r="C25" s="325"/>
      <c r="D25" s="303"/>
      <c r="H25" s="327"/>
      <c r="I25" s="327"/>
      <c r="J25" s="327"/>
      <c r="K25" s="328"/>
      <c r="L25" s="303"/>
      <c r="M25" s="325"/>
      <c r="N25" s="325"/>
      <c r="Q25" s="335"/>
      <c r="U25" s="328"/>
      <c r="V25" s="328"/>
      <c r="W25" s="303"/>
      <c r="X25" s="303"/>
      <c r="Y25" s="303"/>
      <c r="Z25" s="303"/>
      <c r="AA25" s="303"/>
      <c r="AB25" s="303"/>
      <c r="AC25" s="303"/>
    </row>
  </sheetData>
  <mergeCells count="23">
    <mergeCell ref="A1:U1"/>
    <mergeCell ref="A2:U2"/>
    <mergeCell ref="A3:U3"/>
    <mergeCell ref="A5:U5"/>
    <mergeCell ref="C7:K7"/>
    <mergeCell ref="M7:U7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O8:O9"/>
    <mergeCell ref="P8:P10"/>
    <mergeCell ref="Q8:Q9"/>
    <mergeCell ref="R8:R10"/>
    <mergeCell ref="S8:U9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8" sqref="K8:Q8"/>
    </sheetView>
  </sheetViews>
  <sheetFormatPr defaultColWidth="9.140625" defaultRowHeight="27.7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>
      <c r="A2" s="458" t="s">
        <v>50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</row>
    <row r="3" spans="1:18" ht="30">
      <c r="A3" s="458" t="str">
        <f>'سرمایه‌گذاری در سهام '!A3:U3</f>
        <v>صورت وضعیت درآمدها</v>
      </c>
      <c r="B3" s="458"/>
      <c r="C3" s="458" t="s">
        <v>18</v>
      </c>
      <c r="D3" s="458" t="s">
        <v>18</v>
      </c>
      <c r="E3" s="458" t="s">
        <v>18</v>
      </c>
      <c r="F3" s="458" t="s">
        <v>18</v>
      </c>
      <c r="G3" s="458" t="s">
        <v>18</v>
      </c>
      <c r="H3" s="458"/>
      <c r="I3" s="458"/>
      <c r="J3" s="458"/>
      <c r="K3" s="458"/>
      <c r="L3" s="458"/>
      <c r="M3" s="458"/>
      <c r="N3" s="458"/>
      <c r="O3" s="458"/>
      <c r="P3" s="458"/>
      <c r="Q3" s="458"/>
    </row>
    <row r="4" spans="1:18" ht="30">
      <c r="A4" s="458" t="str">
        <f>'سرمایه‌گذاری در سهام '!A4:U4</f>
        <v>برای ماه منتهی به 1404/11/30</v>
      </c>
      <c r="B4" s="458"/>
      <c r="C4" s="458">
        <f>'سرمایه‌گذاری در سهام '!A4:U4</f>
        <v>0</v>
      </c>
      <c r="D4" s="458" t="s">
        <v>46</v>
      </c>
      <c r="E4" s="458" t="s">
        <v>46</v>
      </c>
      <c r="F4" s="458" t="s">
        <v>46</v>
      </c>
      <c r="G4" s="458" t="s">
        <v>46</v>
      </c>
      <c r="H4" s="458"/>
      <c r="I4" s="458"/>
      <c r="J4" s="458"/>
      <c r="K4" s="458"/>
      <c r="L4" s="458"/>
      <c r="M4" s="458"/>
      <c r="N4" s="458"/>
      <c r="O4" s="458"/>
      <c r="P4" s="458"/>
      <c r="Q4" s="458"/>
    </row>
    <row r="5" spans="1:18" ht="30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>
      <c r="A6" s="459" t="s">
        <v>164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</row>
    <row r="7" spans="1:18" ht="32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>
      <c r="A8" s="458" t="s">
        <v>22</v>
      </c>
      <c r="C8" s="458" t="str">
        <f>'درآمد ناشی از فروش '!C7</f>
        <v>طی بهمن ماه</v>
      </c>
      <c r="D8" s="458" t="s">
        <v>20</v>
      </c>
      <c r="E8" s="458" t="s">
        <v>20</v>
      </c>
      <c r="F8" s="458" t="s">
        <v>20</v>
      </c>
      <c r="G8" s="458" t="s">
        <v>20</v>
      </c>
      <c r="H8" s="458" t="s">
        <v>20</v>
      </c>
      <c r="I8" s="458" t="s">
        <v>20</v>
      </c>
      <c r="K8" s="458" t="str">
        <f>'درآمد ناشی از فروش '!K7</f>
        <v>از ابتدای سال مالی تا پایان بهمن ماه</v>
      </c>
      <c r="L8" s="458" t="s">
        <v>21</v>
      </c>
      <c r="M8" s="458" t="s">
        <v>21</v>
      </c>
      <c r="N8" s="458" t="s">
        <v>21</v>
      </c>
      <c r="O8" s="458" t="s">
        <v>21</v>
      </c>
      <c r="P8" s="458" t="s">
        <v>21</v>
      </c>
      <c r="Q8" s="458" t="s">
        <v>21</v>
      </c>
    </row>
    <row r="9" spans="1:18" ht="72.75" customHeight="1" thickBot="1">
      <c r="A9" s="458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/>
    <row r="13" spans="1:18">
      <c r="M13" s="30"/>
    </row>
    <row r="14" spans="1:18">
      <c r="M14" s="30"/>
    </row>
    <row r="15" spans="1:18">
      <c r="M15" s="30"/>
    </row>
    <row r="16" spans="1:18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1404.11.30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'1404.11.30'!Print_Area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2026-03-01T10:59:44Z</dcterms:modified>
</cp:coreProperties>
</file>