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5\03\"/>
    </mc:Choice>
  </mc:AlternateContent>
  <xr:revisionPtr revIDLastSave="0" documentId="13_ncr:1_{0348E9F9-0FB7-42C1-8068-270BA16EFD13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5.03.31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'!$A$9:$A$16</definedName>
    <definedName name="bb" localSheetId="7">#REF!</definedName>
    <definedName name="bb" localSheetId="2">#REF!</definedName>
    <definedName name="bb">#REF!</definedName>
    <definedName name="_xlnm.Print_Area" localSheetId="0">'1405.03.31'!$A$1:$L$40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'!$A$1:$J$26</definedName>
    <definedName name="_xlnm.Print_Area" localSheetId="7">'درآمد سرمایه گذاری در کالا  '!$A$1:$U$13</definedName>
    <definedName name="_xlnm.Print_Area" localSheetId="11">'درآمد سود سهام '!$A$1:$S$27</definedName>
    <definedName name="_xlnm.Print_Area" localSheetId="15">'درآمد ناشی از تغییر قیمت اوراق '!$A$1:$Q$31</definedName>
    <definedName name="_xlnm.Print_Area" localSheetId="14">'درآمد ناشی از فروش '!$A$1:$Q$49</definedName>
    <definedName name="_xlnm.Print_Area" localSheetId="10">'سایر درآمدها '!$A$1:$E$14</definedName>
    <definedName name="_xlnm.Print_Area" localSheetId="4">'سپرده '!$A$1:$K$21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سهام!$A$1:$Z$37</definedName>
    <definedName name="_xlnm.Print_Area" localSheetId="12">'سود اوراق بهادار'!$A$1:$N$10</definedName>
    <definedName name="_xlnm.Print_Area" localSheetId="13">'سودسپرده بانکی '!$A$1:$N$25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Q49" i="11"/>
  <c r="O4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5" i="11"/>
  <c r="S46" i="11"/>
  <c r="S47" i="11"/>
  <c r="Q26" i="8"/>
  <c r="S26" i="8"/>
  <c r="S10" i="8"/>
  <c r="S11" i="8"/>
  <c r="S9" i="8"/>
  <c r="S18" i="8"/>
  <c r="Q30" i="10"/>
  <c r="E11" i="15"/>
  <c r="E12" i="15"/>
  <c r="Q46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7" i="11"/>
  <c r="O48" i="11"/>
  <c r="O10" i="11"/>
  <c r="O11" i="11"/>
  <c r="O12" i="11"/>
  <c r="O13" i="11"/>
  <c r="O14" i="11"/>
  <c r="C13" i="14"/>
  <c r="E13" i="14"/>
  <c r="I10" i="11" l="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10" i="11"/>
  <c r="E11" i="11"/>
  <c r="E12" i="11"/>
  <c r="E13" i="11"/>
  <c r="I30" i="10"/>
  <c r="E46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3" i="11"/>
  <c r="E44" i="11"/>
  <c r="E45" i="11"/>
  <c r="E47" i="11"/>
  <c r="E48" i="11"/>
  <c r="E42" i="11"/>
  <c r="C10" i="11"/>
  <c r="C11" i="11"/>
  <c r="C12" i="11"/>
  <c r="C13" i="11"/>
  <c r="C14" i="11"/>
  <c r="C15" i="11"/>
  <c r="C16" i="11"/>
  <c r="C17" i="11"/>
  <c r="I17" i="11" s="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5" i="11"/>
  <c r="I45" i="11" l="1"/>
  <c r="E49" i="11"/>
  <c r="W36" i="1" l="1"/>
  <c r="U36" i="1"/>
  <c r="O36" i="1"/>
  <c r="K36" i="1"/>
  <c r="G36" i="1"/>
  <c r="E36" i="1"/>
  <c r="O30" i="10"/>
  <c r="M30" i="10"/>
  <c r="G30" i="10"/>
  <c r="E30" i="10"/>
  <c r="Q29" i="10"/>
  <c r="I29" i="10"/>
  <c r="Q27" i="10"/>
  <c r="Q28" i="10"/>
  <c r="I27" i="10"/>
  <c r="I28" i="10"/>
  <c r="Q25" i="10"/>
  <c r="Q26" i="10"/>
  <c r="I25" i="10"/>
  <c r="I26" i="10"/>
  <c r="Q24" i="10"/>
  <c r="I24" i="10"/>
  <c r="Q23" i="10"/>
  <c r="I23" i="10"/>
  <c r="M14" i="7"/>
  <c r="I26" i="8"/>
  <c r="I20" i="6"/>
  <c r="W10" i="23"/>
  <c r="Y31" i="1"/>
  <c r="Y32" i="1"/>
  <c r="Y33" i="1"/>
  <c r="Y34" i="1"/>
  <c r="Y35" i="1"/>
  <c r="O7" i="8"/>
  <c r="I7" i="8"/>
  <c r="E8" i="14"/>
  <c r="C8" i="14"/>
  <c r="C8" i="13"/>
  <c r="C8" i="18"/>
  <c r="K19" i="6"/>
  <c r="K25" i="7"/>
  <c r="I25" i="7"/>
  <c r="E25" i="7"/>
  <c r="C25" i="7"/>
  <c r="G24" i="7"/>
  <c r="G20" i="7"/>
  <c r="M24" i="7"/>
  <c r="M20" i="7"/>
  <c r="C26" i="13"/>
  <c r="E25" i="13" s="1"/>
  <c r="G26" i="13"/>
  <c r="I25" i="13" s="1"/>
  <c r="I11" i="24"/>
  <c r="C20" i="6"/>
  <c r="E20" i="6"/>
  <c r="G20" i="6"/>
  <c r="D20" i="6"/>
  <c r="F20" i="6"/>
  <c r="H20" i="6"/>
  <c r="I7" i="6" l="1"/>
  <c r="C7" i="6"/>
  <c r="G19" i="7"/>
  <c r="O26" i="8" l="1"/>
  <c r="M26" i="8"/>
  <c r="K26" i="8"/>
  <c r="Q13" i="9" l="1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C47" i="11"/>
  <c r="S25" i="8"/>
  <c r="M47" i="11" s="1"/>
  <c r="M25" i="8"/>
  <c r="Y14" i="1"/>
  <c r="I45" i="9"/>
  <c r="I40" i="9"/>
  <c r="E48" i="9"/>
  <c r="G48" i="9"/>
  <c r="I47" i="9"/>
  <c r="M48" i="9"/>
  <c r="O48" i="9"/>
  <c r="I25" i="9"/>
  <c r="I46" i="9"/>
  <c r="I39" i="9"/>
  <c r="M13" i="7"/>
  <c r="S24" i="8"/>
  <c r="M15" i="11" s="1"/>
  <c r="M23" i="8"/>
  <c r="M24" i="8"/>
  <c r="G11" i="15" l="1"/>
  <c r="M18" i="7"/>
  <c r="G18" i="7"/>
  <c r="I21" i="10"/>
  <c r="M12" i="7"/>
  <c r="M11" i="7"/>
  <c r="M10" i="7"/>
  <c r="M9" i="7"/>
  <c r="M16" i="7"/>
  <c r="M17" i="7"/>
  <c r="M19" i="7"/>
  <c r="M21" i="7"/>
  <c r="M22" i="7"/>
  <c r="M23" i="7"/>
  <c r="M15" i="7"/>
  <c r="S23" i="8"/>
  <c r="I9" i="9"/>
  <c r="Q9" i="9"/>
  <c r="Q48" i="9" s="1"/>
  <c r="G15" i="7"/>
  <c r="S11" i="24"/>
  <c r="M48" i="11"/>
  <c r="S48" i="11" s="1"/>
  <c r="M10" i="11"/>
  <c r="M11" i="11"/>
  <c r="M12" i="11"/>
  <c r="M17" i="11"/>
  <c r="M18" i="11"/>
  <c r="M20" i="11"/>
  <c r="M21" i="11"/>
  <c r="M23" i="11"/>
  <c r="M26" i="11"/>
  <c r="M28" i="11"/>
  <c r="M31" i="11"/>
  <c r="M33" i="11"/>
  <c r="M34" i="11"/>
  <c r="M36" i="11"/>
  <c r="M38" i="11"/>
  <c r="M39" i="11"/>
  <c r="M40" i="11"/>
  <c r="M41" i="11"/>
  <c r="M42" i="11"/>
  <c r="M44" i="11"/>
  <c r="M45" i="11"/>
  <c r="M46" i="11"/>
  <c r="C48" i="11"/>
  <c r="C43" i="11"/>
  <c r="C44" i="11"/>
  <c r="C46" i="11"/>
  <c r="D35" i="11"/>
  <c r="Q21" i="10"/>
  <c r="I42" i="9"/>
  <c r="I43" i="9"/>
  <c r="Y30" i="1"/>
  <c r="Y27" i="1"/>
  <c r="Y28" i="1"/>
  <c r="Y29" i="1"/>
  <c r="K8" i="18"/>
  <c r="C49" i="11" l="1"/>
  <c r="M25" i="7"/>
  <c r="U46" i="11"/>
  <c r="I47" i="11"/>
  <c r="M35" i="11"/>
  <c r="M19" i="11"/>
  <c r="I46" i="11"/>
  <c r="K46" i="11" s="1"/>
  <c r="G22" i="7"/>
  <c r="G17" i="7"/>
  <c r="Y21" i="1"/>
  <c r="Y12" i="1"/>
  <c r="U47" i="11" l="1"/>
  <c r="K47" i="11"/>
  <c r="Y25" i="1"/>
  <c r="D49" i="11"/>
  <c r="F49" i="11"/>
  <c r="H49" i="11"/>
  <c r="J49" i="11"/>
  <c r="L49" i="11"/>
  <c r="N49" i="11"/>
  <c r="P49" i="11"/>
  <c r="R49" i="11"/>
  <c r="I17" i="9"/>
  <c r="I44" i="9"/>
  <c r="I29" i="9"/>
  <c r="E24" i="13"/>
  <c r="K11" i="24"/>
  <c r="I24" i="13"/>
  <c r="G16" i="7"/>
  <c r="G11" i="7"/>
  <c r="G12" i="7"/>
  <c r="G13" i="7"/>
  <c r="G14" i="7"/>
  <c r="G10" i="7"/>
  <c r="G9" i="7"/>
  <c r="G23" i="7"/>
  <c r="G21" i="7"/>
  <c r="S17" i="8"/>
  <c r="G25" i="7" l="1"/>
  <c r="I48" i="11"/>
  <c r="K48" i="11" s="1"/>
  <c r="I44" i="11"/>
  <c r="K44" i="11" s="1"/>
  <c r="E22" i="13"/>
  <c r="K45" i="11"/>
  <c r="U45" i="11"/>
  <c r="I22" i="13"/>
  <c r="U48" i="11"/>
  <c r="E12" i="24"/>
  <c r="I12" i="24"/>
  <c r="O12" i="24"/>
  <c r="S12" i="24"/>
  <c r="E10" i="15" s="1"/>
  <c r="G12" i="24"/>
  <c r="Q12" i="24"/>
  <c r="G11" i="23"/>
  <c r="E11" i="23"/>
  <c r="W11" i="23"/>
  <c r="U11" i="23"/>
  <c r="S11" i="23"/>
  <c r="M11" i="23"/>
  <c r="J11" i="23"/>
  <c r="I10" i="15" l="1"/>
  <c r="G10" i="15"/>
  <c r="M12" i="24"/>
  <c r="U11" i="24"/>
  <c r="U12" i="24" s="1"/>
  <c r="C12" i="24"/>
  <c r="K12" i="24" l="1"/>
  <c r="S22" i="8" l="1"/>
  <c r="M16" i="11" s="1"/>
  <c r="E23" i="13"/>
  <c r="J20" i="6"/>
  <c r="K18" i="6"/>
  <c r="K11" i="6"/>
  <c r="Y26" i="1"/>
  <c r="I20" i="13" l="1"/>
  <c r="I23" i="13"/>
  <c r="E21" i="13"/>
  <c r="E20" i="13"/>
  <c r="I21" i="13"/>
  <c r="I23" i="9" l="1"/>
  <c r="Q22" i="10" l="1"/>
  <c r="I22" i="10"/>
  <c r="I38" i="9"/>
  <c r="S21" i="8"/>
  <c r="M25" i="11" s="1"/>
  <c r="S20" i="8"/>
  <c r="M43" i="11" s="1"/>
  <c r="I43" i="11"/>
  <c r="K16" i="6"/>
  <c r="K17" i="6"/>
  <c r="J38" i="1"/>
  <c r="U38" i="11" l="1"/>
  <c r="I10" i="9"/>
  <c r="F48" i="9"/>
  <c r="N48" i="9"/>
  <c r="I41" i="9"/>
  <c r="U42" i="11"/>
  <c r="J26" i="8"/>
  <c r="L26" i="8"/>
  <c r="P26" i="8"/>
  <c r="S19" i="8"/>
  <c r="M37" i="11" s="1"/>
  <c r="E15" i="13"/>
  <c r="I18" i="13"/>
  <c r="K15" i="6"/>
  <c r="I42" i="11" l="1"/>
  <c r="K42" i="11" s="1"/>
  <c r="I19" i="13"/>
  <c r="I17" i="13"/>
  <c r="E17" i="13"/>
  <c r="E19" i="13"/>
  <c r="E18" i="13"/>
  <c r="I16" i="13"/>
  <c r="E16" i="13"/>
  <c r="F26" i="8"/>
  <c r="L36" i="1" l="1"/>
  <c r="N30" i="10"/>
  <c r="P30" i="10"/>
  <c r="H30" i="10"/>
  <c r="F30" i="10"/>
  <c r="Q20" i="10"/>
  <c r="U40" i="11" s="1"/>
  <c r="I20" i="10"/>
  <c r="I40" i="11" s="1"/>
  <c r="U39" i="11"/>
  <c r="U36" i="11"/>
  <c r="I36" i="9"/>
  <c r="Q10" i="9"/>
  <c r="M32" i="11"/>
  <c r="S16" i="8"/>
  <c r="M16" i="8"/>
  <c r="S15" i="8"/>
  <c r="M13" i="11" s="1"/>
  <c r="I15" i="13"/>
  <c r="U11" i="11" l="1"/>
  <c r="V36" i="1"/>
  <c r="K40" i="11" l="1"/>
  <c r="Y24" i="1"/>
  <c r="F36" i="1"/>
  <c r="U33" i="11" l="1"/>
  <c r="I35" i="9"/>
  <c r="M24" i="11" l="1"/>
  <c r="I33" i="11"/>
  <c r="K33" i="11" s="1"/>
  <c r="K10" i="6" l="1"/>
  <c r="G8" i="13" l="1"/>
  <c r="Q9" i="10" l="1"/>
  <c r="Q10" i="10"/>
  <c r="Q11" i="10"/>
  <c r="Q12" i="10"/>
  <c r="Q13" i="10"/>
  <c r="Q14" i="10"/>
  <c r="U25" i="11" s="1"/>
  <c r="Q15" i="10"/>
  <c r="Q16" i="10"/>
  <c r="U26" i="11"/>
  <c r="Q17" i="10"/>
  <c r="Q18" i="10"/>
  <c r="Q19" i="10"/>
  <c r="I9" i="10"/>
  <c r="I10" i="10"/>
  <c r="I11" i="10"/>
  <c r="I12" i="10"/>
  <c r="I13" i="10"/>
  <c r="I14" i="10"/>
  <c r="I15" i="10"/>
  <c r="I16" i="10"/>
  <c r="I17" i="10"/>
  <c r="I18" i="10"/>
  <c r="I19" i="10"/>
  <c r="Q11" i="9"/>
  <c r="Q12" i="9"/>
  <c r="U37" i="11"/>
  <c r="U34" i="11"/>
  <c r="U20" i="11"/>
  <c r="I11" i="9"/>
  <c r="I12" i="9"/>
  <c r="I13" i="9"/>
  <c r="I15" i="9"/>
  <c r="I16" i="9"/>
  <c r="I18" i="9"/>
  <c r="I19" i="9"/>
  <c r="I20" i="9"/>
  <c r="I21" i="9"/>
  <c r="I22" i="9"/>
  <c r="K43" i="11"/>
  <c r="I24" i="9"/>
  <c r="I28" i="9"/>
  <c r="I30" i="9"/>
  <c r="I31" i="9"/>
  <c r="I32" i="9"/>
  <c r="I33" i="9"/>
  <c r="I34" i="9"/>
  <c r="S12" i="8"/>
  <c r="M29" i="11" s="1"/>
  <c r="S13" i="8"/>
  <c r="M14" i="11" s="1"/>
  <c r="S14" i="8"/>
  <c r="M30" i="11" s="1"/>
  <c r="I13" i="13"/>
  <c r="E11" i="13"/>
  <c r="K12" i="6"/>
  <c r="K13" i="6"/>
  <c r="K14" i="6"/>
  <c r="K9" i="6"/>
  <c r="Y13" i="1"/>
  <c r="Y15" i="1"/>
  <c r="Y16" i="1"/>
  <c r="Y17" i="1"/>
  <c r="Y18" i="1"/>
  <c r="Y19" i="1"/>
  <c r="Y20" i="1"/>
  <c r="Y22" i="1"/>
  <c r="Y23" i="1"/>
  <c r="Y36" i="1" l="1"/>
  <c r="I48" i="9"/>
  <c r="K20" i="6"/>
  <c r="G12" i="15"/>
  <c r="U43" i="11"/>
  <c r="U30" i="11"/>
  <c r="U17" i="11"/>
  <c r="U23" i="11"/>
  <c r="U14" i="11"/>
  <c r="I14" i="11"/>
  <c r="K14" i="11" s="1"/>
  <c r="M27" i="11"/>
  <c r="M49" i="11" s="1"/>
  <c r="U29" i="11"/>
  <c r="U32" i="11"/>
  <c r="I32" i="11"/>
  <c r="K32" i="11" s="1"/>
  <c r="U24" i="11"/>
  <c r="U13" i="11"/>
  <c r="U31" i="11"/>
  <c r="U21" i="11"/>
  <c r="U15" i="11"/>
  <c r="U19" i="11"/>
  <c r="U28" i="11"/>
  <c r="U16" i="11"/>
  <c r="I21" i="11"/>
  <c r="I34" i="11"/>
  <c r="K34" i="11" s="1"/>
  <c r="I37" i="11"/>
  <c r="K37" i="11" s="1"/>
  <c r="I27" i="11"/>
  <c r="K27" i="11" s="1"/>
  <c r="I39" i="11"/>
  <c r="K39" i="11" s="1"/>
  <c r="K17" i="1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U18" i="11" l="1"/>
  <c r="I22" i="11"/>
  <c r="K22" i="11" s="1"/>
  <c r="I12" i="15"/>
  <c r="E26" i="13"/>
  <c r="U22" i="11"/>
  <c r="I26" i="13"/>
  <c r="G49" i="11"/>
  <c r="U12" i="11"/>
  <c r="K15" i="11"/>
  <c r="U27" i="11"/>
  <c r="U41" i="11"/>
  <c r="K21" i="11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48" i="9"/>
  <c r="D48" i="9"/>
  <c r="I49" i="11" l="1"/>
  <c r="K36" i="11"/>
  <c r="U35" i="11"/>
  <c r="K35" i="11"/>
  <c r="K10" i="11"/>
  <c r="K49" i="11" l="1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6" i="13" l="1"/>
  <c r="H26" i="13"/>
  <c r="F26" i="13"/>
  <c r="D26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48" i="9" l="1"/>
  <c r="S44" i="11" l="1"/>
  <c r="U44" i="11" s="1"/>
  <c r="U49" i="11" s="1"/>
  <c r="S49" i="11"/>
  <c r="I9" i="15" l="1"/>
  <c r="I13" i="15" s="1"/>
  <c r="E13" i="15"/>
  <c r="G9" i="15"/>
  <c r="G13" i="15" s="1"/>
  <c r="J25" i="9"/>
  <c r="J48" i="9"/>
  <c r="P25" i="9"/>
  <c r="P48" i="9"/>
</calcChain>
</file>

<file path=xl/sharedStrings.xml><?xml version="1.0" encoding="utf-8"?>
<sst xmlns="http://schemas.openxmlformats.org/spreadsheetml/2006/main" count="594" uniqueCount="191">
  <si>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</si>
  <si>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</si>
  <si>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</si>
  <si>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</si>
  <si>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</si>
  <si>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</si>
  <si>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</si>
  <si>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</si>
  <si>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</si>
  <si>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</si>
  <si>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</si>
  <si>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</si>
  <si>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</si>
  <si>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</si>
  <si>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</si>
  <si>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</si>
  <si>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</si>
  <si>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</si>
  <si>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</si>
  <si>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</si>
  <si>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</si>
  <si>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</si>
  <si>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</si>
  <si>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</si>
  <si>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</si>
  <si>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</si>
  <si>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</si>
  <si>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</si>
  <si>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</si>
  <si>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</si>
  <si>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</si>
  <si>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</si>
  <si>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</si>
  <si>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</si>
  <si>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</si>
  <si>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</si>
  <si>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</si>
  <si>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</si>
  <si>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</si>
  <si>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</si>
  <si>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</si>
  <si>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</si>
  <si>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</si>
  <si>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</si>
  <si>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</si>
  <si>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</si>
  <si>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</si>
  <si>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</si>
  <si>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</si>
  <si>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</si>
  <si>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</si>
  <si>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</si>
  <si>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</si>
  <si>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</si>
  <si>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</si>
  <si>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</si>
  <si>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</si>
  <si>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</si>
  <si>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</si>
  <si>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</si>
  <si>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</si>
  <si>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</si>
  <si>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</si>
  <si>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</si>
  <si>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</si>
  <si>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</si>
  <si>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</si>
  <si>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</si>
  <si>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</si>
  <si>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</si>
  <si>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</si>
  <si>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</si>
  <si>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</si>
  <si>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</si>
  <si>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</si>
  <si>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</si>
  <si>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</si>
  <si>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</si>
  <si>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</si>
  <si>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</si>
  <si>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</si>
  <si>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</si>
  <si>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</si>
  <si>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</si>
  <si>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</si>
  <si>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</si>
  <si>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</si>
  <si>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</si>
  <si>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</si>
  <si>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</si>
  <si>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</si>
  <si>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</si>
  <si>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</si>
  <si>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</si>
  <si>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</si>
  <si>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</si>
  <si>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</si>
  <si>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</si>
  <si>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</si>
  <si>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</si>
  <si>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</si>
  <si>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</si>
  <si>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</si>
  <si>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</si>
  <si>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</si>
  <si>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</si>
  <si>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</si>
  <si>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</si>
  <si>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</si>
  <si>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</si>
  <si>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</si>
  <si>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</si>
  <si>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</si>
  <si>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</si>
  <si>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</si>
  <si>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</si>
  <si>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سیمان‌ ایلام‌</t>
  </si>
  <si>
    <t>1404/03/21</t>
  </si>
  <si>
    <t>1404/03/04</t>
  </si>
  <si>
    <t>1404/03/17</t>
  </si>
  <si>
    <t>1404/03/13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</si>
  <si>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</si>
  <si>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</si>
  <si>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</si>
  <si>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</si>
  <si>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</si>
  <si>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</si>
  <si>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</si>
  <si>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</si>
  <si>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</si>
  <si>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</si>
  <si>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</si>
  <si>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</si>
  <si>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</si>
  <si>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</si>
  <si>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</si>
  <si>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</si>
  <si>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</si>
  <si>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</si>
  <si>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</si>
  <si>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</si>
  <si>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</si>
  <si>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</si>
  <si>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</si>
  <si>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</si>
  <si>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</si>
  <si>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</si>
  <si>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</si>
  <si>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</si>
  <si>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</si>
  <si>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</si>
  <si>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</si>
  <si>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</si>
  <si>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</si>
  <si>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</si>
  <si>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</si>
  <si>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</si>
  <si>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</si>
  <si>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</si>
  <si>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</si>
  <si>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</si>
  <si>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</si>
  <si>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</si>
  <si>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</si>
  <si>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</si>
  <si>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</si>
  <si>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</si>
  <si>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</si>
  <si>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سرمایه گذاری صندوق بازنشستگی</t>
  </si>
  <si>
    <t>پگاه‌آذربایجان‌غربی‌</t>
  </si>
  <si>
    <t>پتروشیمی پردیس</t>
  </si>
  <si>
    <t>1404/10/11</t>
  </si>
  <si>
    <t>1404/11/20</t>
  </si>
  <si>
    <t>1404/12/05</t>
  </si>
  <si>
    <t>1405/02/31</t>
  </si>
  <si>
    <t>سپرده کوتاه مدت بانک گردشگری بلوار فردوس</t>
  </si>
  <si>
    <t>1405/02/30</t>
  </si>
  <si>
    <t>معین برای سایر درآمدهای تنزیل سود بانک</t>
  </si>
  <si>
    <t xml:space="preserve"> منتهی به 1405/03/31</t>
  </si>
  <si>
    <t>برای ماه منتهی به 1405/03/31</t>
  </si>
  <si>
    <t>1405/03/31</t>
  </si>
  <si>
    <t xml:space="preserve">از ابتدای سال مالی تا پایان خرداد ماه </t>
  </si>
  <si>
    <t>طی خرداد ماه</t>
  </si>
  <si>
    <t>از ابتدای سال مالی تا پایان خرداد ماه</t>
  </si>
  <si>
    <t>پتروشیمی‌شیراز</t>
  </si>
  <si>
    <t>ح . توسعه‌معادن‌وفلزات‌</t>
  </si>
  <si>
    <t>ملی‌ صنایع‌ مس‌ ایران‌</t>
  </si>
  <si>
    <t>توسعه‌معادن‌وفلزات‌</t>
  </si>
  <si>
    <t>صنایع‌ کاشی‌ و سرامیک‌ سینا</t>
  </si>
  <si>
    <t>پویا زرکان آق دره</t>
  </si>
  <si>
    <t>1405/03/27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</si>
</sst>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  <numFmt numFmtId="172" formatCode="_ * #,##0.00_-_ ;_ * #,##0.00\-_ ;_ * &quot;-&quot;??_-_ ;_ @_ "/>
  </numFmts>
  <fonts count="83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  <font>
      <sz val="11"/>
      <color indexed="8"/>
      <name val="Calibri"/>
      <family val="2"/>
      <scheme val="minor"/>
    </font>
    <font>
      <sz val="36"/>
      <name val="B Nazanin"/>
      <charset val="178"/>
    </font>
    <font>
      <sz val="12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0" fillId="0" borderId="0"/>
    <xf numFmtId="9" fontId="80" fillId="0" borderId="0" applyFont="0" applyFill="0" applyBorder="0" applyAlignment="0" applyProtection="0"/>
    <xf numFmtId="172" fontId="80" fillId="0" borderId="0" applyFont="0" applyFill="0" applyBorder="0" applyAlignment="0" applyProtection="0"/>
  </cellStyleXfs>
  <cellXfs count="499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24" fillId="0" borderId="0" xfId="0" applyNumberFormat="1" applyFont="1" applyFill="1" applyAlignment="1">
      <alignment vertical="center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171" fontId="29" fillId="0" borderId="0" xfId="2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0" fontId="67" fillId="0" borderId="4" xfId="6" applyNumberFormat="1" applyFont="1" applyFill="1" applyBorder="1" applyAlignment="1">
      <alignment horizontal="center" vertical="center"/>
    </xf>
    <xf numFmtId="41" fontId="79" fillId="0" borderId="0" xfId="0" applyNumberFormat="1" applyFont="1" applyFill="1"/>
    <xf numFmtId="3" fontId="4" fillId="7" borderId="0" xfId="0" applyNumberFormat="1" applyFont="1" applyFill="1"/>
    <xf numFmtId="167" fontId="4" fillId="7" borderId="0" xfId="2" applyNumberFormat="1" applyFont="1" applyFill="1"/>
    <xf numFmtId="0" fontId="4" fillId="7" borderId="0" xfId="0" applyFont="1" applyFill="1"/>
    <xf numFmtId="10" fontId="24" fillId="0" borderId="0" xfId="0" applyNumberFormat="1" applyFont="1"/>
    <xf numFmtId="10" fontId="7" fillId="0" borderId="2" xfId="2" applyNumberFormat="1" applyFont="1" applyBorder="1"/>
    <xf numFmtId="165" fontId="65" fillId="0" borderId="4" xfId="8" applyNumberFormat="1" applyFont="1" applyFill="1" applyBorder="1" applyAlignment="1">
      <alignment vertical="center"/>
    </xf>
    <xf numFmtId="3" fontId="47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Border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165" fontId="8" fillId="0" borderId="2" xfId="0" applyNumberFormat="1" applyFont="1" applyFill="1" applyBorder="1"/>
    <xf numFmtId="0" fontId="8" fillId="0" borderId="0" xfId="0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left"/>
    </xf>
    <xf numFmtId="165" fontId="22" fillId="8" borderId="2" xfId="0" applyNumberFormat="1" applyFont="1" applyFill="1" applyBorder="1"/>
    <xf numFmtId="165" fontId="81" fillId="0" borderId="0" xfId="0" applyNumberFormat="1" applyFont="1" applyAlignment="1">
      <alignment horizontal="right" vertical="center"/>
    </xf>
    <xf numFmtId="165" fontId="38" fillId="0" borderId="0" xfId="0" applyNumberFormat="1" applyFont="1"/>
    <xf numFmtId="3" fontId="1" fillId="0" borderId="0" xfId="0" applyNumberFormat="1" applyFont="1"/>
    <xf numFmtId="165" fontId="59" fillId="0" borderId="0" xfId="0" applyNumberFormat="1" applyFont="1"/>
    <xf numFmtId="167" fontId="82" fillId="0" borderId="0" xfId="2" applyNumberFormat="1" applyFont="1" applyFill="1" applyAlignment="1">
      <alignment horizontal="right" vertical="top"/>
    </xf>
  </cellXfs>
  <cellStyles count="12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Comma 5" xfId="11" xr:uid="{C47CF287-D6A2-4F7C-ACB7-AAF2390F560B}"/>
    <cellStyle name="Normal" xfId="0" builtinId="0"/>
    <cellStyle name="Normal 2" xfId="3" xr:uid="{00000000-0005-0000-0000-000002000000}"/>
    <cellStyle name="Normal 3" xfId="5" xr:uid="{FC0AF339-4FAB-4F90-AB00-73CD5DBEDC12}"/>
    <cellStyle name="Normal 4" xfId="9" xr:uid="{36EA2F21-813A-4232-AB61-7E7E194E0B88}"/>
    <cellStyle name="Percent" xfId="1" builtinId="5"/>
    <cellStyle name="Percent 2" xfId="6" xr:uid="{1D497432-FD20-47F9-8F1A-C2A55F66FF27}"/>
    <cellStyle name="Percent 3" xfId="10" xr:uid="{B8575FCE-13C0-48CF-8342-6FBC004AE17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590549</xdr:colOff>
      <xdr:row>42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E4D7665-26B2-43B9-AC11-EAAEDBC1C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51" y="0"/>
          <a:ext cx="7296149" cy="806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9" zoomScaleNormal="100" zoomScaleSheetLayoutView="100" workbookViewId="0"/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407" t="s">
        <v>63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</row>
    <row r="24" spans="1:13" ht="15" customHeight="1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</row>
    <row r="25" spans="1:13" ht="15" customHeight="1">
      <c r="A25" s="407"/>
      <c r="B25" s="407"/>
      <c r="C25" s="407"/>
      <c r="D25" s="407"/>
      <c r="E25" s="407"/>
      <c r="F25" s="407"/>
      <c r="G25" s="407"/>
      <c r="H25" s="407"/>
      <c r="I25" s="407"/>
      <c r="J25" s="407"/>
      <c r="K25" s="407"/>
      <c r="L25" s="407"/>
      <c r="M25" s="407"/>
    </row>
    <row r="28" spans="1:13" ht="15" customHeight="1">
      <c r="A28" s="408" t="s">
        <v>178</v>
      </c>
      <c r="B28" s="408"/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204"/>
    </row>
    <row r="29" spans="1:13" ht="15" customHeight="1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204"/>
    </row>
    <row r="30" spans="1:13" ht="15" customHeight="1">
      <c r="A30" s="408"/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204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2"/>
  <sheetViews>
    <sheetView rightToLeft="1" view="pageBreakPreview" topLeftCell="A16" zoomScale="85" zoomScaleNormal="100" zoomScaleSheetLayoutView="85" workbookViewId="0">
      <selection activeCell="K16" sqref="K16"/>
    </sheetView>
  </sheetViews>
  <sheetFormatPr defaultColWidth="9.140625" defaultRowHeight="22.5"/>
  <cols>
    <col min="1" max="1" width="46.14062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>
      <c r="A2" s="475" t="s">
        <v>50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</row>
    <row r="3" spans="1:15" ht="24">
      <c r="A3" s="475" t="str">
        <f>'سرمایه‌گذاری در اوراق بهادار '!A3:Q3</f>
        <v>صورت وضعیت درآمدها</v>
      </c>
      <c r="B3" s="475" t="s">
        <v>18</v>
      </c>
      <c r="C3" s="475" t="s">
        <v>18</v>
      </c>
      <c r="D3" s="475" t="s">
        <v>18</v>
      </c>
      <c r="E3" s="475"/>
      <c r="F3" s="475"/>
      <c r="G3" s="475"/>
      <c r="H3" s="475"/>
      <c r="I3" s="475"/>
      <c r="J3" s="475"/>
      <c r="K3" s="475"/>
    </row>
    <row r="4" spans="1:15" ht="26.25">
      <c r="A4" s="444" t="str">
        <f>'سرمایه‌گذاری در اوراق بهادار '!A4:Q4</f>
        <v>برای ماه منتهی به 1405/03/31</v>
      </c>
      <c r="B4" s="444" t="s">
        <v>64</v>
      </c>
      <c r="C4" s="444" t="s">
        <v>0</v>
      </c>
      <c r="D4" s="444" t="s">
        <v>0</v>
      </c>
      <c r="E4" s="444"/>
      <c r="F4" s="444"/>
      <c r="G4" s="444"/>
      <c r="H4" s="444"/>
      <c r="I4" s="444"/>
      <c r="J4" s="444"/>
      <c r="K4" s="444"/>
      <c r="L4" s="22"/>
    </row>
    <row r="5" spans="1:15" ht="24">
      <c r="B5" s="102"/>
      <c r="C5" s="102"/>
      <c r="D5" s="102"/>
      <c r="E5" s="102"/>
      <c r="F5" s="102"/>
      <c r="G5" s="102"/>
    </row>
    <row r="6" spans="1:15" ht="28.5">
      <c r="A6" s="448" t="s">
        <v>161</v>
      </c>
      <c r="B6" s="448"/>
      <c r="C6" s="448"/>
      <c r="D6" s="448"/>
      <c r="E6" s="448"/>
      <c r="F6" s="448"/>
      <c r="G6" s="448"/>
      <c r="H6" s="448"/>
      <c r="I6" s="448"/>
      <c r="J6" s="448"/>
    </row>
    <row r="7" spans="1:15" ht="28.5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>
      <c r="A8" s="476" t="s">
        <v>41</v>
      </c>
      <c r="B8" s="476" t="s">
        <v>41</v>
      </c>
      <c r="C8" s="476" t="str">
        <f>'درآمد ناشی از فروش '!C7</f>
        <v>طی خرداد ماه</v>
      </c>
      <c r="D8" s="476" t="s">
        <v>20</v>
      </c>
      <c r="E8" s="476" t="s">
        <v>20</v>
      </c>
      <c r="G8" s="476" t="str">
        <f>'درآمد ناشی از فروش '!K7</f>
        <v>از ابتدای سال مالی تا پایان خرداد ماه</v>
      </c>
      <c r="H8" s="476" t="s">
        <v>21</v>
      </c>
      <c r="I8" s="476" t="s">
        <v>21</v>
      </c>
    </row>
    <row r="9" spans="1:15" ht="32.25" thickBot="1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>
      <c r="A10" s="68" t="s">
        <v>130</v>
      </c>
      <c r="B10" s="68"/>
      <c r="C10" s="397">
        <v>1888899</v>
      </c>
      <c r="D10" s="232"/>
      <c r="E10" s="108">
        <f t="shared" ref="E10:E25" si="0">C10/$C$26</f>
        <v>7.1729239693242445E-4</v>
      </c>
      <c r="F10" s="232"/>
      <c r="G10" s="398">
        <v>50885504</v>
      </c>
      <c r="H10" s="232"/>
      <c r="I10" s="108">
        <f t="shared" ref="I10:I25" si="1">G10/$G$26</f>
        <v>1.8193138154985206E-2</v>
      </c>
      <c r="K10" s="109"/>
      <c r="L10" s="118"/>
      <c r="M10" s="118"/>
      <c r="N10" s="118"/>
      <c r="O10" s="118"/>
    </row>
    <row r="11" spans="1:15" ht="24.75">
      <c r="A11" s="68" t="s">
        <v>131</v>
      </c>
      <c r="B11" s="68"/>
      <c r="C11" s="397">
        <v>557717</v>
      </c>
      <c r="D11" s="232"/>
      <c r="E11" s="108">
        <f t="shared" si="0"/>
        <v>2.1178801182062193E-4</v>
      </c>
      <c r="F11" s="232"/>
      <c r="G11" s="397">
        <v>1632898</v>
      </c>
      <c r="H11" s="232"/>
      <c r="I11" s="108">
        <f t="shared" si="1"/>
        <v>5.8381143099219446E-4</v>
      </c>
      <c r="K11" s="109"/>
      <c r="L11" s="118"/>
      <c r="M11" s="118"/>
      <c r="N11" s="118"/>
      <c r="O11" s="118"/>
    </row>
    <row r="12" spans="1:15" ht="24.75">
      <c r="A12" s="68" t="s">
        <v>132</v>
      </c>
      <c r="B12" s="68"/>
      <c r="C12" s="397">
        <v>2320</v>
      </c>
      <c r="D12" s="232"/>
      <c r="E12" s="108">
        <f t="shared" si="0"/>
        <v>8.8099912217817074E-7</v>
      </c>
      <c r="F12" s="232"/>
      <c r="G12" s="397">
        <v>6839</v>
      </c>
      <c r="H12" s="232"/>
      <c r="I12" s="108">
        <f t="shared" si="1"/>
        <v>2.4451535714757553E-6</v>
      </c>
      <c r="K12" s="109"/>
      <c r="L12" s="118"/>
      <c r="M12" s="118"/>
      <c r="N12" s="118"/>
      <c r="O12" s="118"/>
    </row>
    <row r="13" spans="1:15" ht="24.75">
      <c r="A13" s="68" t="s">
        <v>133</v>
      </c>
      <c r="B13" s="68"/>
      <c r="C13" s="397">
        <v>0</v>
      </c>
      <c r="D13" s="232"/>
      <c r="E13" s="108">
        <f t="shared" si="0"/>
        <v>0</v>
      </c>
      <c r="F13" s="232"/>
      <c r="G13" s="397">
        <v>0</v>
      </c>
      <c r="H13" s="232"/>
      <c r="I13" s="108">
        <f t="shared" si="1"/>
        <v>0</v>
      </c>
      <c r="K13" s="109"/>
      <c r="L13" s="118"/>
      <c r="M13" s="118"/>
      <c r="N13" s="118"/>
      <c r="O13" s="118"/>
    </row>
    <row r="14" spans="1:15" ht="24.75">
      <c r="A14" s="68" t="s">
        <v>134</v>
      </c>
      <c r="B14" s="68"/>
      <c r="C14" s="397">
        <v>6323</v>
      </c>
      <c r="D14" s="232"/>
      <c r="E14" s="108">
        <f t="shared" si="0"/>
        <v>2.401102348936454E-6</v>
      </c>
      <c r="F14" s="232"/>
      <c r="G14" s="399">
        <v>20996</v>
      </c>
      <c r="H14" s="232"/>
      <c r="I14" s="108">
        <f t="shared" si="1"/>
        <v>7.5067179977635557E-6</v>
      </c>
      <c r="K14" s="109"/>
      <c r="L14" s="118"/>
      <c r="M14" s="118"/>
      <c r="N14" s="118"/>
      <c r="O14" s="118"/>
    </row>
    <row r="15" spans="1:15" ht="24.75">
      <c r="A15" s="68" t="s">
        <v>135</v>
      </c>
      <c r="B15" s="68"/>
      <c r="C15" s="397">
        <v>28127</v>
      </c>
      <c r="D15" s="232"/>
      <c r="E15" s="108">
        <f t="shared" si="0"/>
        <v>1.0680975133407504E-5</v>
      </c>
      <c r="F15" s="232"/>
      <c r="G15" s="399">
        <v>122109</v>
      </c>
      <c r="H15" s="232"/>
      <c r="I15" s="108">
        <f t="shared" si="1"/>
        <v>4.3657736139688993E-5</v>
      </c>
      <c r="K15" s="109"/>
      <c r="L15" s="118"/>
      <c r="M15" s="118"/>
      <c r="N15" s="118"/>
      <c r="O15" s="118"/>
    </row>
    <row r="16" spans="1:15" ht="24.75">
      <c r="A16" s="68" t="s">
        <v>122</v>
      </c>
      <c r="B16" s="68"/>
      <c r="C16" s="397">
        <v>0</v>
      </c>
      <c r="D16" s="232"/>
      <c r="E16" s="108">
        <f t="shared" si="0"/>
        <v>0</v>
      </c>
      <c r="F16" s="232"/>
      <c r="G16" s="399">
        <v>0</v>
      </c>
      <c r="H16" s="232"/>
      <c r="I16" s="108">
        <f t="shared" si="1"/>
        <v>0</v>
      </c>
      <c r="K16" s="109"/>
      <c r="L16" s="118"/>
      <c r="M16" s="118"/>
      <c r="N16" s="118"/>
      <c r="O16" s="118"/>
    </row>
    <row r="17" spans="1:15" ht="24.75">
      <c r="A17" s="68" t="s">
        <v>123</v>
      </c>
      <c r="B17" s="68"/>
      <c r="C17" s="397">
        <v>0</v>
      </c>
      <c r="D17" s="232"/>
      <c r="E17" s="108">
        <f t="shared" si="0"/>
        <v>0</v>
      </c>
      <c r="F17" s="232"/>
      <c r="G17" s="399">
        <v>0</v>
      </c>
      <c r="H17" s="232"/>
      <c r="I17" s="108">
        <f t="shared" si="1"/>
        <v>0</v>
      </c>
      <c r="K17" s="109"/>
      <c r="L17" s="118"/>
      <c r="M17" s="118"/>
      <c r="N17" s="118"/>
      <c r="O17" s="118"/>
    </row>
    <row r="18" spans="1:15" ht="24.75">
      <c r="A18" s="68" t="s">
        <v>123</v>
      </c>
      <c r="B18" s="68"/>
      <c r="C18" s="397">
        <v>0</v>
      </c>
      <c r="D18" s="232"/>
      <c r="E18" s="108">
        <f t="shared" si="0"/>
        <v>0</v>
      </c>
      <c r="F18" s="232"/>
      <c r="G18" s="399">
        <v>0</v>
      </c>
      <c r="H18" s="232"/>
      <c r="I18" s="108">
        <f t="shared" si="1"/>
        <v>0</v>
      </c>
      <c r="K18" s="109"/>
      <c r="L18" s="118"/>
      <c r="M18" s="118"/>
      <c r="N18" s="118"/>
      <c r="O18" s="118"/>
    </row>
    <row r="19" spans="1:15" ht="24.75">
      <c r="A19" s="68" t="s">
        <v>123</v>
      </c>
      <c r="B19" s="68"/>
      <c r="C19" s="397">
        <v>0</v>
      </c>
      <c r="D19" s="232"/>
      <c r="E19" s="108">
        <f t="shared" si="0"/>
        <v>0</v>
      </c>
      <c r="F19" s="232"/>
      <c r="G19" s="399">
        <v>0</v>
      </c>
      <c r="H19" s="232"/>
      <c r="I19" s="108">
        <f t="shared" si="1"/>
        <v>0</v>
      </c>
      <c r="K19" s="109"/>
      <c r="L19" s="118"/>
      <c r="M19" s="118"/>
      <c r="N19" s="118"/>
      <c r="O19" s="118"/>
    </row>
    <row r="20" spans="1:15" ht="24.75">
      <c r="A20" s="68" t="s">
        <v>137</v>
      </c>
      <c r="B20" s="68"/>
      <c r="C20" s="397">
        <v>4387</v>
      </c>
      <c r="D20" s="232"/>
      <c r="E20" s="108">
        <f t="shared" si="0"/>
        <v>1.6659237711188082E-6</v>
      </c>
      <c r="F20" s="232"/>
      <c r="G20" s="399">
        <v>12828</v>
      </c>
      <c r="H20" s="232"/>
      <c r="I20" s="108">
        <f t="shared" si="1"/>
        <v>4.5864059094737514E-6</v>
      </c>
      <c r="K20" s="109"/>
      <c r="L20" s="118"/>
      <c r="M20" s="118"/>
      <c r="N20" s="118"/>
      <c r="O20" s="118"/>
    </row>
    <row r="21" spans="1:15" ht="24.75">
      <c r="A21" s="68" t="s">
        <v>142</v>
      </c>
      <c r="B21" s="68"/>
      <c r="C21" s="397">
        <v>2878215</v>
      </c>
      <c r="D21" s="232"/>
      <c r="E21" s="108">
        <f t="shared" si="0"/>
        <v>1.0929762450172602E-3</v>
      </c>
      <c r="F21" s="232"/>
      <c r="G21" s="399">
        <v>8598561</v>
      </c>
      <c r="H21" s="232"/>
      <c r="I21" s="108">
        <f t="shared" si="1"/>
        <v>3.0742509341573536E-3</v>
      </c>
      <c r="K21" s="109"/>
      <c r="L21" s="118"/>
      <c r="M21" s="118"/>
      <c r="N21" s="118"/>
      <c r="O21" s="118"/>
    </row>
    <row r="22" spans="1:15" ht="24.75">
      <c r="A22" s="68" t="s">
        <v>143</v>
      </c>
      <c r="B22" s="68"/>
      <c r="C22" s="397">
        <v>0</v>
      </c>
      <c r="D22" s="232"/>
      <c r="E22" s="108">
        <f t="shared" si="0"/>
        <v>0</v>
      </c>
      <c r="F22" s="232"/>
      <c r="G22" s="399">
        <v>0</v>
      </c>
      <c r="H22" s="232"/>
      <c r="I22" s="108">
        <f t="shared" si="1"/>
        <v>0</v>
      </c>
      <c r="K22" s="109"/>
      <c r="L22" s="118"/>
      <c r="M22" s="118"/>
      <c r="N22" s="118"/>
      <c r="O22" s="118"/>
    </row>
    <row r="23" spans="1:15" ht="24.75">
      <c r="A23" s="68" t="s">
        <v>143</v>
      </c>
      <c r="B23" s="68"/>
      <c r="C23" s="397">
        <v>0</v>
      </c>
      <c r="D23" s="232"/>
      <c r="E23" s="108">
        <f t="shared" si="0"/>
        <v>0</v>
      </c>
      <c r="F23" s="232"/>
      <c r="G23" s="399">
        <v>0</v>
      </c>
      <c r="H23" s="232"/>
      <c r="I23" s="108">
        <f t="shared" si="1"/>
        <v>0</v>
      </c>
      <c r="K23" s="109"/>
      <c r="L23" s="118"/>
      <c r="M23" s="118"/>
      <c r="N23" s="118"/>
      <c r="O23" s="118"/>
    </row>
    <row r="24" spans="1:15" ht="24.75">
      <c r="A24" s="68" t="s">
        <v>143</v>
      </c>
      <c r="B24" s="68"/>
      <c r="C24" s="397">
        <v>0</v>
      </c>
      <c r="D24" s="232"/>
      <c r="E24" s="108">
        <f t="shared" si="0"/>
        <v>0</v>
      </c>
      <c r="F24" s="232"/>
      <c r="G24" s="399">
        <v>0</v>
      </c>
      <c r="H24" s="232"/>
      <c r="I24" s="108">
        <f t="shared" si="1"/>
        <v>0</v>
      </c>
      <c r="K24" s="109"/>
      <c r="L24" s="118"/>
      <c r="M24" s="118"/>
      <c r="N24" s="118"/>
      <c r="O24" s="118"/>
    </row>
    <row r="25" spans="1:15" ht="24.75">
      <c r="A25" s="68" t="s">
        <v>175</v>
      </c>
      <c r="B25" s="68"/>
      <c r="C25" s="397">
        <v>2628007805</v>
      </c>
      <c r="D25" s="232"/>
      <c r="E25" s="108">
        <f t="shared" si="0"/>
        <v>0.99796231434585403</v>
      </c>
      <c r="F25" s="232"/>
      <c r="G25" s="399">
        <v>2735681601</v>
      </c>
      <c r="H25" s="232"/>
      <c r="I25" s="108">
        <f t="shared" si="1"/>
        <v>0.97809060346624688</v>
      </c>
      <c r="K25" s="109"/>
      <c r="L25" s="118"/>
      <c r="M25" s="118"/>
      <c r="N25" s="118"/>
      <c r="O25" s="118"/>
    </row>
    <row r="26" spans="1:15" s="22" customFormat="1" ht="36.75" customHeight="1" thickBot="1">
      <c r="C26" s="213">
        <f>SUM(C10:C25)</f>
        <v>2633373793</v>
      </c>
      <c r="D26" s="107">
        <f>SUM(D10:D12)</f>
        <v>0</v>
      </c>
      <c r="E26" s="110">
        <f>SUM(E10:E25)</f>
        <v>1</v>
      </c>
      <c r="F26" s="107">
        <f t="shared" ref="F26:J26" si="2">SUM(F10:F12)</f>
        <v>0</v>
      </c>
      <c r="G26" s="213">
        <f>SUM(G10:G25)</f>
        <v>2796961336</v>
      </c>
      <c r="H26" s="107">
        <f t="shared" si="2"/>
        <v>0</v>
      </c>
      <c r="I26" s="110">
        <f>SUM(I10:I25)</f>
        <v>1</v>
      </c>
      <c r="J26" s="22">
        <f t="shared" si="2"/>
        <v>0</v>
      </c>
      <c r="K26" s="67"/>
      <c r="L26" s="118"/>
      <c r="M26" s="118"/>
      <c r="N26" s="118"/>
      <c r="O26" s="118"/>
    </row>
    <row r="27" spans="1:15" ht="23.25" thickTop="1">
      <c r="C27" s="111"/>
      <c r="E27" s="101"/>
      <c r="G27" s="111"/>
      <c r="I27" s="101"/>
    </row>
    <row r="28" spans="1:15">
      <c r="E28" s="101"/>
      <c r="I28" s="101"/>
    </row>
    <row r="29" spans="1:15">
      <c r="E29" s="101"/>
      <c r="I29" s="101"/>
    </row>
    <row r="30" spans="1:15">
      <c r="E30" s="101"/>
      <c r="I30" s="101"/>
    </row>
    <row r="31" spans="1:15">
      <c r="E31" s="101"/>
      <c r="I31" s="101"/>
    </row>
    <row r="32" spans="1:15">
      <c r="E32" s="101"/>
      <c r="I32" s="101"/>
    </row>
    <row r="33" spans="3:11">
      <c r="E33" s="101"/>
      <c r="I33" s="101"/>
    </row>
    <row r="34" spans="3:11">
      <c r="E34" s="101"/>
      <c r="I34" s="101"/>
    </row>
    <row r="35" spans="3:11" ht="24.75">
      <c r="C35" s="141"/>
      <c r="G35" s="141"/>
      <c r="K35" s="112"/>
    </row>
    <row r="36" spans="3:11" ht="24.75">
      <c r="C36" s="141"/>
      <c r="G36" s="141"/>
      <c r="K36" s="112"/>
    </row>
    <row r="37" spans="3:11" ht="24.75">
      <c r="C37" s="141"/>
      <c r="G37" s="141"/>
      <c r="K37" s="112"/>
    </row>
    <row r="38" spans="3:11" ht="24.75">
      <c r="C38" s="141"/>
      <c r="K38" s="112"/>
    </row>
    <row r="39" spans="3:11">
      <c r="C39" s="109"/>
      <c r="G39" s="109"/>
      <c r="K39" s="112"/>
    </row>
    <row r="40" spans="3:11">
      <c r="C40" s="111"/>
      <c r="G40" s="111"/>
      <c r="K40" s="112"/>
    </row>
    <row r="41" spans="3:11">
      <c r="K41" s="112"/>
    </row>
    <row r="42" spans="3:11">
      <c r="K42" s="112"/>
    </row>
    <row r="43" spans="3:11">
      <c r="K43" s="112"/>
    </row>
    <row r="44" spans="3:11">
      <c r="K44" s="112"/>
    </row>
    <row r="45" spans="3:11">
      <c r="K45" s="112"/>
    </row>
    <row r="46" spans="3:11">
      <c r="K46" s="112"/>
    </row>
    <row r="47" spans="3:11">
      <c r="K47" s="112"/>
    </row>
    <row r="48" spans="3:11">
      <c r="K48" s="112"/>
    </row>
    <row r="49" spans="11:11">
      <c r="K49" s="112"/>
    </row>
    <row r="50" spans="11:11">
      <c r="K50" s="112"/>
    </row>
    <row r="51" spans="11:11">
      <c r="K51" s="112"/>
    </row>
    <row r="52" spans="11:11">
      <c r="K52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14" sqref="C14"/>
    </sheetView>
  </sheetViews>
  <sheetFormatPr defaultColWidth="12.140625" defaultRowHeight="22.5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>
      <c r="A2" s="475" t="s">
        <v>50</v>
      </c>
      <c r="B2" s="475"/>
      <c r="C2" s="475"/>
      <c r="D2" s="475"/>
      <c r="E2" s="475"/>
    </row>
    <row r="3" spans="1:13" ht="24">
      <c r="A3" s="475" t="s">
        <v>18</v>
      </c>
      <c r="B3" s="475" t="s">
        <v>18</v>
      </c>
      <c r="C3" s="475" t="s">
        <v>18</v>
      </c>
      <c r="D3" s="475" t="s">
        <v>18</v>
      </c>
      <c r="E3" s="475"/>
    </row>
    <row r="4" spans="1:13" ht="24">
      <c r="A4" s="475" t="str">
        <f>'درآمد سپرده بانکی '!A4:K4</f>
        <v>برای ماه منتهی به 1405/03/31</v>
      </c>
      <c r="B4" s="475" t="s">
        <v>0</v>
      </c>
      <c r="C4" s="475" t="s">
        <v>0</v>
      </c>
      <c r="D4" s="475" t="s">
        <v>0</v>
      </c>
      <c r="E4" s="475"/>
    </row>
    <row r="5" spans="1:13" ht="24">
      <c r="A5" s="102"/>
      <c r="B5" s="102"/>
      <c r="C5" s="264"/>
      <c r="D5" s="102"/>
      <c r="E5" s="102"/>
    </row>
    <row r="6" spans="1:13" ht="28.5">
      <c r="A6" s="448" t="s">
        <v>162</v>
      </c>
      <c r="B6" s="448"/>
      <c r="C6" s="448"/>
      <c r="D6" s="448"/>
      <c r="E6" s="448"/>
    </row>
    <row r="7" spans="1:13" ht="28.5">
      <c r="A7" s="69"/>
      <c r="B7" s="69"/>
      <c r="C7" s="265"/>
      <c r="D7" s="69"/>
      <c r="E7" s="69"/>
    </row>
    <row r="8" spans="1:13" ht="24.75" thickBot="1">
      <c r="A8" s="475" t="s">
        <v>45</v>
      </c>
      <c r="C8" s="266" t="str">
        <f>'درآمد ناشی از فروش '!C7</f>
        <v>طی خرداد ماه</v>
      </c>
      <c r="E8" s="195" t="str">
        <f>'درآمد ناشی از فروش '!K7</f>
        <v>از ابتدای سال مالی تا پایان خرداد ماه</v>
      </c>
      <c r="G8" s="66"/>
    </row>
    <row r="9" spans="1:13" ht="24.75" thickBot="1">
      <c r="A9" s="476" t="s">
        <v>45</v>
      </c>
      <c r="C9" s="266" t="s">
        <v>15</v>
      </c>
      <c r="E9" s="194" t="s">
        <v>15</v>
      </c>
    </row>
    <row r="10" spans="1:13" ht="24">
      <c r="A10" s="113" t="s">
        <v>49</v>
      </c>
      <c r="C10" s="400">
        <v>0</v>
      </c>
      <c r="D10" s="401"/>
      <c r="E10" s="398">
        <v>3862952470</v>
      </c>
      <c r="F10" s="109"/>
      <c r="G10" s="109"/>
      <c r="I10" s="109"/>
    </row>
    <row r="11" spans="1:13" ht="24">
      <c r="A11" s="113" t="s">
        <v>177</v>
      </c>
      <c r="C11" s="402">
        <v>0</v>
      </c>
      <c r="D11" s="401"/>
      <c r="E11" s="399">
        <v>6479</v>
      </c>
      <c r="F11" s="109"/>
      <c r="G11" s="109"/>
      <c r="I11" s="109"/>
    </row>
    <row r="12" spans="1:13" ht="24">
      <c r="A12" s="113" t="s">
        <v>68</v>
      </c>
      <c r="C12" s="498">
        <v>-54657928</v>
      </c>
      <c r="D12" s="401"/>
      <c r="E12" s="403">
        <v>0</v>
      </c>
      <c r="F12" s="109"/>
      <c r="G12" s="390"/>
      <c r="H12" s="391"/>
      <c r="I12" s="390"/>
      <c r="J12" s="392"/>
    </row>
    <row r="13" spans="1:13" ht="27" thickBot="1">
      <c r="A13" s="113" t="s">
        <v>26</v>
      </c>
      <c r="C13" s="267">
        <f>SUM(C10:C12)</f>
        <v>-54657928</v>
      </c>
      <c r="D13" s="22"/>
      <c r="E13" s="214">
        <f>SUM(E10:E12)</f>
        <v>3862958949</v>
      </c>
    </row>
    <row r="14" spans="1:13" ht="23.25" thickTop="1">
      <c r="M14" s="112"/>
    </row>
    <row r="15" spans="1:13">
      <c r="A15" s="144"/>
      <c r="B15"/>
      <c r="C15" s="219"/>
      <c r="E15" s="109"/>
    </row>
    <row r="16" spans="1:13">
      <c r="A16" s="144"/>
      <c r="B16"/>
      <c r="C16" s="219"/>
      <c r="E16" s="111"/>
    </row>
    <row r="17" spans="1:13">
      <c r="A17"/>
      <c r="B17"/>
      <c r="C17" s="219"/>
    </row>
    <row r="18" spans="1:13">
      <c r="A18"/>
      <c r="B18"/>
      <c r="C18" s="219"/>
    </row>
    <row r="19" spans="1:13">
      <c r="A19"/>
      <c r="B19"/>
      <c r="C19" s="219"/>
    </row>
    <row r="20" spans="1:13">
      <c r="A20"/>
      <c r="B20"/>
      <c r="C20" s="219"/>
    </row>
    <row r="21" spans="1:13">
      <c r="A21"/>
      <c r="B21"/>
      <c r="C21" s="219"/>
      <c r="D21"/>
      <c r="E21" s="144"/>
      <c r="F21"/>
      <c r="G21"/>
      <c r="H21" s="219"/>
      <c r="M21" s="112"/>
    </row>
    <row r="22" spans="1:13">
      <c r="A22"/>
      <c r="B22"/>
      <c r="C22" s="219"/>
      <c r="D22"/>
      <c r="E22" s="146"/>
      <c r="F22"/>
      <c r="G22"/>
      <c r="H22" s="219"/>
      <c r="M22" s="112"/>
    </row>
    <row r="23" spans="1:13">
      <c r="A23"/>
      <c r="B23"/>
      <c r="C23" s="219"/>
      <c r="D23"/>
      <c r="E23"/>
      <c r="F23"/>
      <c r="G23"/>
      <c r="H23" s="219"/>
      <c r="M23" s="112"/>
    </row>
    <row r="24" spans="1:13">
      <c r="A24"/>
      <c r="B24"/>
      <c r="C24" s="219"/>
      <c r="D24"/>
      <c r="E24"/>
      <c r="F24"/>
      <c r="G24"/>
      <c r="H24" s="219"/>
      <c r="M24" s="112"/>
    </row>
    <row r="25" spans="1:13">
      <c r="A25"/>
      <c r="B25"/>
      <c r="C25" s="219"/>
      <c r="D25"/>
      <c r="E25"/>
      <c r="F25"/>
      <c r="G25"/>
      <c r="H25" s="219"/>
      <c r="M25" s="112"/>
    </row>
    <row r="26" spans="1:13">
      <c r="A26"/>
      <c r="B26"/>
      <c r="C26" s="219"/>
      <c r="D26"/>
      <c r="E26"/>
      <c r="F26"/>
      <c r="G26"/>
      <c r="H26" s="219"/>
      <c r="M26" s="112"/>
    </row>
    <row r="27" spans="1:13">
      <c r="A27"/>
      <c r="B27"/>
      <c r="C27" s="219"/>
      <c r="D27"/>
      <c r="E27"/>
      <c r="F27"/>
      <c r="G27"/>
      <c r="H27" s="219"/>
      <c r="M27" s="112"/>
    </row>
    <row r="28" spans="1:13">
      <c r="A28"/>
      <c r="B28"/>
      <c r="C28" s="219"/>
      <c r="D28"/>
      <c r="E28"/>
      <c r="F28"/>
      <c r="G28"/>
      <c r="H28" s="219"/>
      <c r="M28" s="112"/>
    </row>
    <row r="29" spans="1:13">
      <c r="A29"/>
      <c r="B29"/>
      <c r="C29" s="219"/>
      <c r="D29"/>
      <c r="E29"/>
      <c r="F29"/>
      <c r="G29"/>
      <c r="H29" s="219"/>
      <c r="M29" s="112"/>
    </row>
    <row r="30" spans="1:13">
      <c r="A30"/>
      <c r="B30"/>
      <c r="C30" s="219"/>
      <c r="D30"/>
      <c r="E30"/>
      <c r="F30"/>
      <c r="G30"/>
      <c r="H30" s="219"/>
      <c r="M30" s="112"/>
    </row>
    <row r="31" spans="1:13">
      <c r="A31"/>
      <c r="B31"/>
      <c r="C31" s="219"/>
      <c r="D31"/>
      <c r="E31"/>
      <c r="F31"/>
      <c r="G31"/>
      <c r="H31" s="219"/>
      <c r="M31" s="112"/>
    </row>
    <row r="32" spans="1:13">
      <c r="A32"/>
      <c r="B32"/>
      <c r="C32" s="219"/>
      <c r="D32"/>
      <c r="E32"/>
      <c r="F32"/>
      <c r="G32"/>
      <c r="H32" s="219"/>
      <c r="M32" s="112"/>
    </row>
    <row r="33" spans="1:13">
      <c r="A33"/>
      <c r="B33"/>
      <c r="C33" s="219"/>
      <c r="D33"/>
      <c r="E33"/>
      <c r="F33"/>
      <c r="G33"/>
      <c r="H33" s="219"/>
      <c r="M33" s="112"/>
    </row>
    <row r="34" spans="1:13">
      <c r="M34" s="112"/>
    </row>
    <row r="35" spans="1:13">
      <c r="M35" s="112"/>
    </row>
    <row r="36" spans="1:13">
      <c r="M36" s="112"/>
    </row>
    <row r="37" spans="1:13">
      <c r="M37" s="112"/>
    </row>
    <row r="38" spans="1:13">
      <c r="M38" s="112"/>
    </row>
    <row r="39" spans="1:13">
      <c r="M39" s="112"/>
    </row>
    <row r="40" spans="1:13">
      <c r="M40" s="112"/>
    </row>
    <row r="41" spans="1:13">
      <c r="M41" s="112"/>
    </row>
    <row r="42" spans="1:13">
      <c r="M42" s="112"/>
    </row>
    <row r="43" spans="1:13">
      <c r="M43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zoomScale="70" zoomScaleNormal="70" zoomScaleSheetLayoutView="70" zoomScalePageLayoutView="70" workbookViewId="0">
      <selection activeCell="I32" sqref="I32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3"/>
    </row>
    <row r="2" spans="1:23" ht="30">
      <c r="A2" s="447" t="s">
        <v>50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3" ht="30">
      <c r="A3" s="447" t="s">
        <v>18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</row>
    <row r="4" spans="1:23" ht="30">
      <c r="A4" s="447" t="str">
        <f>'جمع درآمدها'!A4:I4</f>
        <v>برای ماه منتهی به 1405/03/31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23" ht="30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>
      <c r="A6" s="478" t="s">
        <v>56</v>
      </c>
      <c r="B6" s="478"/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</row>
    <row r="7" spans="1:23" ht="30.75" thickBot="1">
      <c r="A7" s="447" t="s">
        <v>1</v>
      </c>
      <c r="C7" s="477" t="s">
        <v>27</v>
      </c>
      <c r="D7" s="477" t="s">
        <v>27</v>
      </c>
      <c r="E7" s="477" t="s">
        <v>27</v>
      </c>
      <c r="F7" s="477" t="s">
        <v>27</v>
      </c>
      <c r="G7" s="477" t="s">
        <v>27</v>
      </c>
      <c r="I7" s="477" t="str">
        <f>'سودسپرده بانکی '!C7</f>
        <v>طی خرداد ماه</v>
      </c>
      <c r="J7" s="477" t="s">
        <v>20</v>
      </c>
      <c r="K7" s="477" t="s">
        <v>20</v>
      </c>
      <c r="L7" s="477" t="s">
        <v>20</v>
      </c>
      <c r="M7" s="477" t="s">
        <v>20</v>
      </c>
      <c r="O7" s="477" t="str">
        <f>'سودسپرده بانکی '!I7</f>
        <v>از ابتدای سال مالی تا پایان خرداد ماه</v>
      </c>
      <c r="P7" s="477" t="s">
        <v>21</v>
      </c>
      <c r="Q7" s="477" t="s">
        <v>21</v>
      </c>
      <c r="R7" s="477" t="s">
        <v>21</v>
      </c>
      <c r="S7" s="477" t="s">
        <v>21</v>
      </c>
    </row>
    <row r="8" spans="1:23" s="8" customFormat="1" ht="90">
      <c r="A8" s="447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>
      <c r="A9" s="361" t="s">
        <v>116</v>
      </c>
      <c r="B9" s="234"/>
      <c r="C9" s="361" t="s">
        <v>176</v>
      </c>
      <c r="D9" s="405"/>
      <c r="E9" s="376">
        <v>5400000</v>
      </c>
      <c r="F9" s="234"/>
      <c r="G9" s="376">
        <v>890</v>
      </c>
      <c r="H9" s="234"/>
      <c r="I9" s="380">
        <v>0</v>
      </c>
      <c r="J9" s="376"/>
      <c r="K9" s="381">
        <v>0</v>
      </c>
      <c r="L9" s="376"/>
      <c r="M9" s="381">
        <v>0</v>
      </c>
      <c r="N9" s="376"/>
      <c r="O9" s="386">
        <v>4806000000</v>
      </c>
      <c r="P9" s="376"/>
      <c r="Q9" s="386">
        <v>611881650</v>
      </c>
      <c r="R9" s="376"/>
      <c r="S9" s="386">
        <f>O9-Q9</f>
        <v>4194118350</v>
      </c>
      <c r="T9" s="20"/>
      <c r="U9" s="81"/>
    </row>
    <row r="10" spans="1:23" s="8" customFormat="1">
      <c r="A10" s="361" t="s">
        <v>83</v>
      </c>
      <c r="B10" s="234"/>
      <c r="C10" s="361" t="s">
        <v>176</v>
      </c>
      <c r="D10" s="405"/>
      <c r="E10" s="376">
        <v>58821551</v>
      </c>
      <c r="F10" s="234"/>
      <c r="G10" s="376">
        <v>180</v>
      </c>
      <c r="H10" s="234"/>
      <c r="I10" s="380">
        <v>0</v>
      </c>
      <c r="J10" s="376"/>
      <c r="K10" s="381">
        <v>0</v>
      </c>
      <c r="L10" s="376"/>
      <c r="M10" s="381">
        <v>0</v>
      </c>
      <c r="N10" s="376"/>
      <c r="O10" s="386">
        <v>10587879180</v>
      </c>
      <c r="P10" s="376"/>
      <c r="Q10" s="386">
        <v>1348008527</v>
      </c>
      <c r="R10" s="376"/>
      <c r="S10" s="386">
        <f t="shared" ref="S10:S11" si="0">O10-Q10</f>
        <v>9239870653</v>
      </c>
      <c r="T10" s="20"/>
      <c r="U10" s="81"/>
    </row>
    <row r="11" spans="1:23" s="8" customFormat="1">
      <c r="A11" s="125" t="s">
        <v>184</v>
      </c>
      <c r="B11" s="1"/>
      <c r="C11" s="125" t="s">
        <v>190</v>
      </c>
      <c r="D11" s="5"/>
      <c r="E11" s="376">
        <v>1000000</v>
      </c>
      <c r="F11" s="234"/>
      <c r="G11" s="376">
        <v>6928</v>
      </c>
      <c r="H11" s="234"/>
      <c r="I11" s="380">
        <v>6928000000</v>
      </c>
      <c r="J11" s="376"/>
      <c r="K11" s="381">
        <v>464817891</v>
      </c>
      <c r="L11" s="376"/>
      <c r="M11" s="381">
        <v>6463182109</v>
      </c>
      <c r="N11" s="376"/>
      <c r="O11" s="386">
        <v>6928000000</v>
      </c>
      <c r="P11" s="376"/>
      <c r="Q11" s="386">
        <v>464817891</v>
      </c>
      <c r="R11" s="376"/>
      <c r="S11" s="386">
        <f t="shared" si="0"/>
        <v>6463182109</v>
      </c>
      <c r="T11" s="20"/>
      <c r="U11" s="81"/>
    </row>
    <row r="12" spans="1:23" s="8" customFormat="1">
      <c r="A12" s="125" t="s">
        <v>61</v>
      </c>
      <c r="B12" s="1"/>
      <c r="C12" s="125" t="s">
        <v>112</v>
      </c>
      <c r="D12" s="5"/>
      <c r="E12" s="376">
        <v>30000000</v>
      </c>
      <c r="F12" s="234"/>
      <c r="G12" s="376">
        <v>300</v>
      </c>
      <c r="H12" s="234"/>
      <c r="I12" s="380">
        <v>0</v>
      </c>
      <c r="J12" s="376"/>
      <c r="K12" s="381">
        <v>0</v>
      </c>
      <c r="L12" s="376"/>
      <c r="M12" s="381">
        <v>0</v>
      </c>
      <c r="N12" s="376"/>
      <c r="O12" s="386">
        <v>0</v>
      </c>
      <c r="P12" s="376"/>
      <c r="Q12" s="386">
        <v>0</v>
      </c>
      <c r="R12" s="376"/>
      <c r="S12" s="386">
        <f t="shared" ref="S12:S22" si="1">O12+Q12</f>
        <v>0</v>
      </c>
      <c r="T12" s="20"/>
      <c r="U12" s="81"/>
    </row>
    <row r="13" spans="1:23" s="8" customFormat="1">
      <c r="A13" s="125" t="s">
        <v>59</v>
      </c>
      <c r="B13" s="1"/>
      <c r="C13" s="125" t="s">
        <v>118</v>
      </c>
      <c r="D13" s="5"/>
      <c r="E13" s="376">
        <v>8100000</v>
      </c>
      <c r="F13" s="234"/>
      <c r="G13" s="376">
        <v>9120</v>
      </c>
      <c r="H13" s="234"/>
      <c r="I13" s="380">
        <v>0</v>
      </c>
      <c r="J13" s="382"/>
      <c r="K13" s="381">
        <v>0</v>
      </c>
      <c r="L13" s="382"/>
      <c r="M13" s="381">
        <v>0</v>
      </c>
      <c r="N13" s="382"/>
      <c r="O13" s="386">
        <v>0</v>
      </c>
      <c r="P13" s="376"/>
      <c r="Q13" s="386">
        <v>0</v>
      </c>
      <c r="R13" s="382" t="e">
        <f>SUM(#REF!)</f>
        <v>#REF!</v>
      </c>
      <c r="S13" s="386">
        <f t="shared" si="1"/>
        <v>0</v>
      </c>
      <c r="T13" s="20"/>
      <c r="U13" s="81"/>
    </row>
    <row r="14" spans="1:23" s="8" customFormat="1">
      <c r="A14" s="125" t="s">
        <v>70</v>
      </c>
      <c r="B14" s="1"/>
      <c r="C14" s="125" t="s">
        <v>120</v>
      </c>
      <c r="D14" s="5"/>
      <c r="E14" s="376">
        <v>60000001</v>
      </c>
      <c r="F14" s="234"/>
      <c r="G14" s="376">
        <v>167</v>
      </c>
      <c r="H14" s="234"/>
      <c r="I14" s="380">
        <v>0</v>
      </c>
      <c r="J14" s="383"/>
      <c r="K14" s="381">
        <v>0</v>
      </c>
      <c r="L14" s="383"/>
      <c r="M14" s="381">
        <v>0</v>
      </c>
      <c r="N14" s="383"/>
      <c r="O14" s="386">
        <v>0</v>
      </c>
      <c r="P14" s="383"/>
      <c r="Q14" s="386">
        <v>0</v>
      </c>
      <c r="R14" s="383"/>
      <c r="S14" s="386">
        <f t="shared" si="1"/>
        <v>0</v>
      </c>
      <c r="T14" s="20"/>
      <c r="U14" s="81"/>
    </row>
    <row r="15" spans="1:23">
      <c r="A15" s="125" t="s">
        <v>99</v>
      </c>
      <c r="C15" s="125" t="s">
        <v>117</v>
      </c>
      <c r="D15" s="227"/>
      <c r="E15" s="376">
        <v>4600000</v>
      </c>
      <c r="F15" s="234"/>
      <c r="G15" s="376">
        <v>637</v>
      </c>
      <c r="H15" s="234"/>
      <c r="I15" s="380">
        <v>0</v>
      </c>
      <c r="J15" s="234"/>
      <c r="K15" s="381">
        <v>0</v>
      </c>
      <c r="L15" s="234"/>
      <c r="M15" s="381">
        <v>0</v>
      </c>
      <c r="N15" s="234"/>
      <c r="O15" s="386">
        <v>0</v>
      </c>
      <c r="P15" s="234"/>
      <c r="Q15" s="386">
        <v>0</v>
      </c>
      <c r="R15" s="234"/>
      <c r="S15" s="386">
        <f t="shared" si="1"/>
        <v>0</v>
      </c>
      <c r="T15" s="20"/>
      <c r="U15" s="81"/>
      <c r="W15" s="8"/>
    </row>
    <row r="16" spans="1:23">
      <c r="A16" s="125" t="s">
        <v>60</v>
      </c>
      <c r="C16" s="125" t="s">
        <v>119</v>
      </c>
      <c r="D16" s="227"/>
      <c r="E16" s="376">
        <v>40000000</v>
      </c>
      <c r="F16" s="234"/>
      <c r="G16" s="376">
        <v>1000</v>
      </c>
      <c r="H16" s="234"/>
      <c r="I16" s="380">
        <v>0</v>
      </c>
      <c r="J16" s="234"/>
      <c r="K16" s="381">
        <v>0</v>
      </c>
      <c r="L16" s="234"/>
      <c r="M16" s="381">
        <f t="shared" ref="M16" si="2">I16+K16</f>
        <v>0</v>
      </c>
      <c r="N16" s="234"/>
      <c r="O16" s="386">
        <v>0</v>
      </c>
      <c r="P16" s="234"/>
      <c r="Q16" s="386">
        <v>0</v>
      </c>
      <c r="R16" s="234"/>
      <c r="S16" s="386">
        <f t="shared" si="1"/>
        <v>0</v>
      </c>
      <c r="T16" s="20"/>
      <c r="U16" s="81"/>
      <c r="W16" s="8"/>
    </row>
    <row r="17" spans="1:23">
      <c r="A17" s="125" t="s">
        <v>60</v>
      </c>
      <c r="C17" s="125" t="s">
        <v>167</v>
      </c>
      <c r="D17" s="336"/>
      <c r="E17" s="376">
        <v>39000000</v>
      </c>
      <c r="F17" s="234"/>
      <c r="G17" s="376">
        <v>1200</v>
      </c>
      <c r="H17" s="234"/>
      <c r="I17" s="380"/>
      <c r="J17" s="234"/>
      <c r="K17" s="381"/>
      <c r="L17" s="234"/>
      <c r="M17" s="381"/>
      <c r="N17" s="234"/>
      <c r="O17" s="386"/>
      <c r="P17" s="234"/>
      <c r="Q17" s="386"/>
      <c r="R17" s="234"/>
      <c r="S17" s="386">
        <f t="shared" si="1"/>
        <v>0</v>
      </c>
      <c r="T17" s="20"/>
      <c r="U17" s="81"/>
      <c r="W17" s="8"/>
    </row>
    <row r="18" spans="1:23">
      <c r="A18" s="125" t="s">
        <v>94</v>
      </c>
      <c r="C18" s="125" t="s">
        <v>190</v>
      </c>
      <c r="D18" s="227"/>
      <c r="E18" s="376">
        <v>18000000</v>
      </c>
      <c r="F18" s="234"/>
      <c r="G18" s="376">
        <v>1500</v>
      </c>
      <c r="H18" s="234"/>
      <c r="I18" s="380">
        <v>27000000000</v>
      </c>
      <c r="J18" s="234"/>
      <c r="K18" s="381">
        <v>1518422754</v>
      </c>
      <c r="L18" s="234"/>
      <c r="M18" s="381">
        <v>25481577246</v>
      </c>
      <c r="N18" s="234"/>
      <c r="O18" s="386">
        <v>27000000000</v>
      </c>
      <c r="P18" s="234"/>
      <c r="Q18" s="386">
        <v>1518422754</v>
      </c>
      <c r="R18" s="234"/>
      <c r="S18" s="386">
        <f>O18-Q18</f>
        <v>25481577246</v>
      </c>
      <c r="T18" s="20"/>
      <c r="U18" s="81"/>
      <c r="W18" s="8"/>
    </row>
    <row r="19" spans="1:23">
      <c r="A19" s="125" t="s">
        <v>102</v>
      </c>
      <c r="C19" s="125" t="s">
        <v>125</v>
      </c>
      <c r="D19" s="241"/>
      <c r="E19" s="376">
        <v>1221374</v>
      </c>
      <c r="F19" s="234"/>
      <c r="G19" s="376">
        <v>650</v>
      </c>
      <c r="H19" s="234"/>
      <c r="I19" s="380">
        <v>0</v>
      </c>
      <c r="J19" s="234"/>
      <c r="K19" s="381">
        <v>0</v>
      </c>
      <c r="L19" s="234"/>
      <c r="M19" s="381">
        <v>0</v>
      </c>
      <c r="N19" s="234"/>
      <c r="O19" s="386">
        <v>0</v>
      </c>
      <c r="P19" s="234"/>
      <c r="Q19" s="386">
        <v>0</v>
      </c>
      <c r="R19" s="234"/>
      <c r="S19" s="386">
        <f t="shared" si="1"/>
        <v>0</v>
      </c>
      <c r="T19" s="20"/>
      <c r="U19" s="81"/>
      <c r="W19" s="8"/>
    </row>
    <row r="20" spans="1:23">
      <c r="A20" s="125" t="s">
        <v>124</v>
      </c>
      <c r="C20" s="125" t="s">
        <v>139</v>
      </c>
      <c r="D20" s="258"/>
      <c r="E20" s="376">
        <v>15800000</v>
      </c>
      <c r="F20" s="234"/>
      <c r="G20" s="376">
        <v>936</v>
      </c>
      <c r="H20" s="234"/>
      <c r="I20" s="380">
        <v>0</v>
      </c>
      <c r="J20" s="234"/>
      <c r="K20" s="381">
        <v>0</v>
      </c>
      <c r="L20" s="234"/>
      <c r="M20" s="381">
        <v>0</v>
      </c>
      <c r="N20" s="234"/>
      <c r="O20" s="386">
        <v>0</v>
      </c>
      <c r="P20" s="234"/>
      <c r="Q20" s="386">
        <v>0</v>
      </c>
      <c r="R20" s="234"/>
      <c r="S20" s="386">
        <f t="shared" si="1"/>
        <v>0</v>
      </c>
      <c r="T20" s="20"/>
      <c r="U20" s="81"/>
      <c r="W20" s="8"/>
    </row>
    <row r="21" spans="1:23">
      <c r="A21" s="125" t="s">
        <v>113</v>
      </c>
      <c r="C21" s="125" t="s">
        <v>140</v>
      </c>
      <c r="D21" s="258"/>
      <c r="E21" s="376">
        <v>15000000</v>
      </c>
      <c r="F21" s="234"/>
      <c r="G21" s="376">
        <v>300</v>
      </c>
      <c r="H21" s="234"/>
      <c r="I21" s="380">
        <v>0</v>
      </c>
      <c r="J21" s="234"/>
      <c r="K21" s="381">
        <v>0</v>
      </c>
      <c r="L21" s="234"/>
      <c r="M21" s="381">
        <v>0</v>
      </c>
      <c r="N21" s="234"/>
      <c r="O21" s="386">
        <v>0</v>
      </c>
      <c r="P21" s="234"/>
      <c r="Q21" s="386">
        <v>0</v>
      </c>
      <c r="R21" s="234"/>
      <c r="S21" s="386">
        <f t="shared" si="1"/>
        <v>0</v>
      </c>
      <c r="T21" s="20"/>
      <c r="U21" s="81"/>
      <c r="W21" s="8"/>
    </row>
    <row r="22" spans="1:23">
      <c r="A22" s="125" t="s">
        <v>98</v>
      </c>
      <c r="C22" s="125" t="s">
        <v>144</v>
      </c>
      <c r="D22" s="263"/>
      <c r="E22" s="376">
        <v>14500000</v>
      </c>
      <c r="F22" s="234"/>
      <c r="G22" s="376">
        <v>2720</v>
      </c>
      <c r="H22" s="234"/>
      <c r="I22" s="380">
        <v>0</v>
      </c>
      <c r="J22" s="234"/>
      <c r="K22" s="381">
        <v>0</v>
      </c>
      <c r="L22" s="234"/>
      <c r="M22" s="381">
        <v>0</v>
      </c>
      <c r="N22" s="234"/>
      <c r="O22" s="386">
        <v>0</v>
      </c>
      <c r="P22" s="234"/>
      <c r="Q22" s="386">
        <v>0</v>
      </c>
      <c r="R22" s="234"/>
      <c r="S22" s="386">
        <f t="shared" si="1"/>
        <v>0</v>
      </c>
      <c r="T22" s="20"/>
      <c r="U22" s="81"/>
      <c r="W22" s="8"/>
    </row>
    <row r="23" spans="1:23">
      <c r="A23" s="125" t="s">
        <v>95</v>
      </c>
      <c r="C23" s="125" t="s">
        <v>171</v>
      </c>
      <c r="D23" s="377"/>
      <c r="E23" s="376">
        <v>60000000</v>
      </c>
      <c r="F23" s="234"/>
      <c r="G23" s="376">
        <v>290</v>
      </c>
      <c r="H23" s="234"/>
      <c r="I23" s="380"/>
      <c r="J23" s="234"/>
      <c r="K23" s="381"/>
      <c r="L23" s="234"/>
      <c r="M23" s="381">
        <f>I23+K23</f>
        <v>0</v>
      </c>
      <c r="N23" s="234"/>
      <c r="O23" s="386">
        <v>0</v>
      </c>
      <c r="P23" s="234"/>
      <c r="Q23" s="386"/>
      <c r="R23" s="234"/>
      <c r="S23" s="386">
        <f>O23+Q23</f>
        <v>0</v>
      </c>
      <c r="T23" s="20"/>
      <c r="U23" s="81"/>
      <c r="W23" s="8"/>
    </row>
    <row r="24" spans="1:23">
      <c r="A24" s="125" t="s">
        <v>104</v>
      </c>
      <c r="C24" s="125" t="s">
        <v>172</v>
      </c>
      <c r="D24" s="378"/>
      <c r="E24" s="376">
        <v>8500000</v>
      </c>
      <c r="F24" s="234"/>
      <c r="G24" s="376">
        <v>8300</v>
      </c>
      <c r="H24" s="234"/>
      <c r="I24" s="380">
        <v>0</v>
      </c>
      <c r="J24" s="234"/>
      <c r="K24" s="381">
        <v>0</v>
      </c>
      <c r="L24" s="234"/>
      <c r="M24" s="381">
        <f>I24+K24</f>
        <v>0</v>
      </c>
      <c r="N24" s="234"/>
      <c r="O24" s="386">
        <v>0</v>
      </c>
      <c r="P24" s="234"/>
      <c r="Q24" s="386">
        <v>0</v>
      </c>
      <c r="R24" s="234"/>
      <c r="S24" s="386">
        <f>O24+Q24</f>
        <v>0</v>
      </c>
      <c r="T24" s="20"/>
      <c r="U24" s="81"/>
      <c r="W24" s="8"/>
    </row>
    <row r="25" spans="1:23">
      <c r="A25" s="125" t="s">
        <v>169</v>
      </c>
      <c r="C25" s="125" t="s">
        <v>173</v>
      </c>
      <c r="D25" s="384"/>
      <c r="E25" s="376">
        <v>3053256</v>
      </c>
      <c r="F25" s="234"/>
      <c r="G25" s="376">
        <v>1000</v>
      </c>
      <c r="H25" s="234"/>
      <c r="I25" s="380">
        <v>0</v>
      </c>
      <c r="J25" s="234"/>
      <c r="K25" s="381">
        <v>0</v>
      </c>
      <c r="L25" s="234"/>
      <c r="M25" s="381">
        <f>I25+K25</f>
        <v>0</v>
      </c>
      <c r="N25" s="234"/>
      <c r="O25" s="386">
        <v>0</v>
      </c>
      <c r="P25" s="234"/>
      <c r="Q25" s="386">
        <v>0</v>
      </c>
      <c r="R25" s="234"/>
      <c r="S25" s="386">
        <f>O25+Q25</f>
        <v>0</v>
      </c>
      <c r="T25" s="20"/>
      <c r="U25" s="81"/>
      <c r="W25" s="8"/>
    </row>
    <row r="26" spans="1:23" ht="30.75" thickBot="1">
      <c r="A26" s="114" t="s">
        <v>48</v>
      </c>
      <c r="E26" s="237"/>
      <c r="F26" s="237">
        <f>SUM(F9:F18)</f>
        <v>0</v>
      </c>
      <c r="G26" s="237"/>
      <c r="I26" s="404">
        <f>SUM(I9:I25)</f>
        <v>33928000000</v>
      </c>
      <c r="J26" s="404">
        <f>SUM(J9:J19)</f>
        <v>0</v>
      </c>
      <c r="K26" s="404">
        <f>SUM(K9:K25)</f>
        <v>1983240645</v>
      </c>
      <c r="L26" s="404">
        <f>SUM(L9:L19)</f>
        <v>0</v>
      </c>
      <c r="M26" s="404">
        <f>SUM(M9:M25)</f>
        <v>31944759355</v>
      </c>
      <c r="N26" s="404">
        <f>SUM(N9:N19)</f>
        <v>0</v>
      </c>
      <c r="O26" s="404">
        <f>SUM(O9:O25)</f>
        <v>49321879180</v>
      </c>
      <c r="P26" s="404">
        <f>SUM(P9:P19)</f>
        <v>0</v>
      </c>
      <c r="Q26" s="404">
        <f>SUM(Q9:Q25)</f>
        <v>3943130822</v>
      </c>
      <c r="R26" s="28" t="e">
        <f>SUM(R9:R19)</f>
        <v>#REF!</v>
      </c>
      <c r="S26" s="28">
        <f>SUM(S9:S25)</f>
        <v>45378748358</v>
      </c>
      <c r="T26" s="1"/>
    </row>
    <row r="27" spans="1:23" s="78" customFormat="1" ht="41.25" thickTop="1">
      <c r="C27" s="129"/>
      <c r="D27" s="129"/>
      <c r="E27" s="129"/>
      <c r="I27" s="179"/>
      <c r="J27" s="41"/>
      <c r="K27" s="41"/>
      <c r="L27" s="41"/>
      <c r="M27" s="41"/>
      <c r="O27" s="41"/>
      <c r="P27" s="48"/>
      <c r="Q27" s="41"/>
      <c r="R27" s="48"/>
      <c r="S27" s="41"/>
    </row>
    <row r="28" spans="1:23">
      <c r="A28" s="125"/>
      <c r="C28" s="125"/>
      <c r="K28" s="3"/>
      <c r="O28" s="3"/>
      <c r="Q28" s="3"/>
      <c r="T28" s="1"/>
    </row>
    <row r="29" spans="1:23">
      <c r="A29" s="125"/>
      <c r="C29" s="125"/>
      <c r="K29" s="20"/>
      <c r="O29" s="20"/>
      <c r="Q29" s="20"/>
      <c r="T29" s="1"/>
    </row>
    <row r="30" spans="1:23">
      <c r="T30" s="1"/>
    </row>
    <row r="31" spans="1:23">
      <c r="K31" s="3"/>
      <c r="O31" s="3"/>
      <c r="Q31" s="3"/>
      <c r="T31" s="1"/>
    </row>
    <row r="32" spans="1:23">
      <c r="K32" s="20"/>
      <c r="O32" s="20"/>
      <c r="Q32" s="20"/>
      <c r="T32" s="1"/>
    </row>
    <row r="33" spans="1:20">
      <c r="A33" s="125"/>
      <c r="T33" s="1"/>
    </row>
    <row r="34" spans="1:20">
      <c r="T34" s="1"/>
    </row>
    <row r="35" spans="1:20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47" t="s">
        <v>50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20" ht="30">
      <c r="A3" s="447" t="s">
        <v>18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20" ht="30">
      <c r="A4" s="447" t="str">
        <f>'جمع درآمدها'!A4:I4</f>
        <v>برای ماه منتهی به 1405/03/31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79" t="s">
        <v>86</v>
      </c>
      <c r="B6" s="479"/>
      <c r="C6" s="479"/>
    </row>
    <row r="7" spans="1:20" ht="30.75" thickBot="1">
      <c r="A7" s="447" t="s">
        <v>19</v>
      </c>
      <c r="B7" s="447"/>
      <c r="C7" s="447" t="s">
        <v>182</v>
      </c>
      <c r="D7" s="447"/>
      <c r="E7" s="447"/>
      <c r="F7" s="447"/>
      <c r="G7" s="447"/>
      <c r="I7" s="477" t="s">
        <v>183</v>
      </c>
      <c r="J7" s="477" t="s">
        <v>21</v>
      </c>
      <c r="K7" s="477" t="s">
        <v>21</v>
      </c>
      <c r="L7" s="477" t="s">
        <v>21</v>
      </c>
      <c r="M7" s="477" t="s">
        <v>21</v>
      </c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>
      <c r="C11" s="20"/>
      <c r="G11" s="36"/>
      <c r="I11" s="3"/>
      <c r="M11" s="3"/>
    </row>
    <row r="12" spans="1:20">
      <c r="C12" s="74"/>
      <c r="G12" s="36"/>
      <c r="I12" s="74"/>
      <c r="M12" s="74"/>
    </row>
    <row r="13" spans="1:20">
      <c r="G13" s="36"/>
      <c r="M13" s="74"/>
    </row>
    <row r="14" spans="1:20">
      <c r="G14" s="36"/>
    </row>
    <row r="15" spans="1:20">
      <c r="G15" s="36"/>
    </row>
    <row r="16" spans="1:20">
      <c r="G16" s="36"/>
      <c r="M16" s="74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36"/>
    </row>
    <row r="32" spans="7:7">
      <c r="G32" s="36"/>
    </row>
    <row r="33" spans="7:7">
      <c r="G33" s="36"/>
    </row>
    <row r="34" spans="7:7">
      <c r="G34" s="36"/>
    </row>
    <row r="35" spans="7:7">
      <c r="G35" s="36"/>
    </row>
    <row r="36" spans="7:7">
      <c r="G36" s="36"/>
    </row>
    <row r="37" spans="7:7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2"/>
  <sheetViews>
    <sheetView rightToLeft="1" view="pageBreakPreview" topLeftCell="A4" zoomScale="53" zoomScaleNormal="100" zoomScaleSheetLayoutView="53" workbookViewId="0">
      <selection activeCell="C9" sqref="C9:M24"/>
    </sheetView>
  </sheetViews>
  <sheetFormatPr defaultColWidth="9.140625" defaultRowHeight="27.75"/>
  <cols>
    <col min="1" max="1" width="61.285156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47" t="s">
        <v>50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20" ht="30">
      <c r="A3" s="447" t="s">
        <v>18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20" ht="30">
      <c r="A4" s="447" t="str">
        <f>'جمع درآمدها'!A4:I4</f>
        <v>برای ماه منتهی به 1405/03/31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79" t="s">
        <v>55</v>
      </c>
      <c r="B6" s="479"/>
      <c r="C6" s="479"/>
    </row>
    <row r="7" spans="1:20" ht="30.75" thickBot="1">
      <c r="A7" s="447" t="s">
        <v>19</v>
      </c>
      <c r="B7" s="447"/>
      <c r="C7" s="447" t="s">
        <v>182</v>
      </c>
      <c r="D7" s="447"/>
      <c r="E7" s="447"/>
      <c r="F7" s="447"/>
      <c r="G7" s="447"/>
      <c r="I7" s="477" t="s">
        <v>183</v>
      </c>
      <c r="J7" s="477" t="s">
        <v>21</v>
      </c>
      <c r="K7" s="477" t="s">
        <v>21</v>
      </c>
      <c r="L7" s="477" t="s">
        <v>21</v>
      </c>
      <c r="M7" s="477" t="s">
        <v>21</v>
      </c>
      <c r="P7" s="480"/>
      <c r="Q7" s="480"/>
      <c r="R7" s="439"/>
      <c r="S7" s="439"/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2" t="s">
        <v>130</v>
      </c>
      <c r="C9" s="235">
        <v>1888899</v>
      </c>
      <c r="D9" s="234"/>
      <c r="E9" s="235">
        <v>0</v>
      </c>
      <c r="F9" s="235"/>
      <c r="G9" s="235">
        <f>C9-E9</f>
        <v>1888899</v>
      </c>
      <c r="H9" s="235"/>
      <c r="I9" s="235">
        <v>50885504</v>
      </c>
      <c r="J9" s="235"/>
      <c r="K9" s="235">
        <v>0</v>
      </c>
      <c r="L9" s="235"/>
      <c r="M9" s="235">
        <f t="shared" ref="M9:M15" si="0">I9+K9</f>
        <v>50885504</v>
      </c>
      <c r="O9" s="66"/>
      <c r="P9" s="17"/>
      <c r="Q9" s="17"/>
      <c r="R9" s="3"/>
      <c r="S9" s="17"/>
      <c r="T9" s="3"/>
    </row>
    <row r="10" spans="1:20" ht="30">
      <c r="A10" s="2" t="s">
        <v>131</v>
      </c>
      <c r="C10" s="235">
        <v>557717</v>
      </c>
      <c r="D10" s="234"/>
      <c r="E10" s="235">
        <v>0</v>
      </c>
      <c r="F10" s="235"/>
      <c r="G10" s="235">
        <f>C10-E10</f>
        <v>557717</v>
      </c>
      <c r="H10" s="235"/>
      <c r="I10" s="235">
        <v>1632898</v>
      </c>
      <c r="J10" s="235"/>
      <c r="K10" s="235">
        <v>0</v>
      </c>
      <c r="L10" s="235"/>
      <c r="M10" s="235">
        <f t="shared" si="0"/>
        <v>1632898</v>
      </c>
      <c r="O10" s="66"/>
      <c r="P10" s="17"/>
      <c r="Q10" s="17"/>
      <c r="R10" s="3"/>
      <c r="S10" s="17"/>
      <c r="T10" s="3"/>
    </row>
    <row r="11" spans="1:20" ht="30">
      <c r="A11" s="2" t="s">
        <v>132</v>
      </c>
      <c r="C11" s="235">
        <v>2320</v>
      </c>
      <c r="D11" s="234"/>
      <c r="E11" s="235">
        <v>0</v>
      </c>
      <c r="F11" s="235"/>
      <c r="G11" s="235">
        <f t="shared" ref="G11:G14" si="1">C11-E11</f>
        <v>2320</v>
      </c>
      <c r="H11" s="235"/>
      <c r="I11" s="235">
        <v>6839</v>
      </c>
      <c r="J11" s="235"/>
      <c r="K11" s="235">
        <v>0</v>
      </c>
      <c r="L11" s="235"/>
      <c r="M11" s="235">
        <f t="shared" si="0"/>
        <v>6839</v>
      </c>
      <c r="O11" s="66"/>
      <c r="P11" s="17"/>
      <c r="Q11" s="17"/>
      <c r="R11" s="3"/>
      <c r="S11" s="17"/>
      <c r="T11" s="3"/>
    </row>
    <row r="12" spans="1:20" ht="30">
      <c r="A12" s="2" t="s">
        <v>133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0</v>
      </c>
      <c r="J12" s="235"/>
      <c r="K12" s="235">
        <v>0</v>
      </c>
      <c r="L12" s="235"/>
      <c r="M12" s="235">
        <f t="shared" si="0"/>
        <v>0</v>
      </c>
      <c r="O12" s="66"/>
      <c r="P12" s="17"/>
      <c r="Q12" s="17"/>
      <c r="R12" s="3"/>
      <c r="S12" s="17"/>
      <c r="T12" s="3"/>
    </row>
    <row r="13" spans="1:20" ht="30">
      <c r="A13" s="2" t="s">
        <v>134</v>
      </c>
      <c r="C13" s="235">
        <v>6323</v>
      </c>
      <c r="D13" s="234"/>
      <c r="E13" s="235">
        <v>0</v>
      </c>
      <c r="F13" s="235"/>
      <c r="G13" s="235">
        <f t="shared" si="1"/>
        <v>6323</v>
      </c>
      <c r="H13" s="235"/>
      <c r="I13" s="235">
        <v>20996</v>
      </c>
      <c r="J13" s="235"/>
      <c r="K13" s="235">
        <v>0</v>
      </c>
      <c r="L13" s="235"/>
      <c r="M13" s="235">
        <f t="shared" si="0"/>
        <v>20996</v>
      </c>
      <c r="O13" s="66"/>
      <c r="P13" s="17"/>
      <c r="Q13" s="17"/>
      <c r="R13" s="3"/>
      <c r="S13" s="17"/>
      <c r="T13" s="3"/>
    </row>
    <row r="14" spans="1:20" ht="30">
      <c r="A14" s="2" t="s">
        <v>135</v>
      </c>
      <c r="C14" s="235">
        <v>28127</v>
      </c>
      <c r="D14" s="234"/>
      <c r="E14" s="235">
        <v>0</v>
      </c>
      <c r="F14" s="235"/>
      <c r="G14" s="235">
        <f t="shared" si="1"/>
        <v>28127</v>
      </c>
      <c r="H14" s="235"/>
      <c r="I14" s="235">
        <v>122109</v>
      </c>
      <c r="J14" s="235"/>
      <c r="K14" s="235">
        <v>0</v>
      </c>
      <c r="L14" s="235"/>
      <c r="M14" s="235">
        <f>I14+K14</f>
        <v>122109</v>
      </c>
      <c r="O14" s="66"/>
      <c r="P14" s="17"/>
      <c r="Q14" s="17"/>
      <c r="R14" s="3"/>
      <c r="S14" s="17"/>
      <c r="T14" s="3"/>
    </row>
    <row r="15" spans="1:20" ht="30">
      <c r="A15" s="2" t="s">
        <v>122</v>
      </c>
      <c r="C15" s="235">
        <v>0</v>
      </c>
      <c r="D15" s="234"/>
      <c r="E15" s="235">
        <v>0</v>
      </c>
      <c r="F15" s="235"/>
      <c r="G15" s="389">
        <f>C15-E15</f>
        <v>0</v>
      </c>
      <c r="H15" s="235"/>
      <c r="I15" s="235">
        <v>0</v>
      </c>
      <c r="J15" s="235"/>
      <c r="K15" s="235">
        <v>0</v>
      </c>
      <c r="L15" s="235"/>
      <c r="M15" s="235">
        <f t="shared" si="0"/>
        <v>0</v>
      </c>
      <c r="O15" s="66"/>
      <c r="P15" s="17"/>
      <c r="Q15" s="17"/>
      <c r="R15" s="3"/>
      <c r="S15" s="17"/>
      <c r="T15" s="3"/>
    </row>
    <row r="16" spans="1:20" ht="30">
      <c r="A16" s="2" t="s">
        <v>126</v>
      </c>
      <c r="C16" s="235">
        <v>0</v>
      </c>
      <c r="D16" s="234"/>
      <c r="E16" s="235">
        <v>0</v>
      </c>
      <c r="F16" s="235"/>
      <c r="G16" s="389">
        <f t="shared" ref="G16:G23" si="2">C16-E16</f>
        <v>0</v>
      </c>
      <c r="H16" s="235"/>
      <c r="I16" s="235">
        <v>0</v>
      </c>
      <c r="J16" s="235"/>
      <c r="K16" s="235">
        <v>0</v>
      </c>
      <c r="L16" s="235"/>
      <c r="M16" s="235">
        <f t="shared" ref="M16:M23" si="3">I16+K16</f>
        <v>0</v>
      </c>
      <c r="O16" s="66"/>
      <c r="P16" s="17"/>
      <c r="Q16" s="17"/>
      <c r="R16" s="3"/>
      <c r="S16" s="17"/>
      <c r="T16" s="3"/>
    </row>
    <row r="17" spans="1:20" ht="30">
      <c r="A17" s="2" t="s">
        <v>126</v>
      </c>
      <c r="C17" s="235">
        <v>0</v>
      </c>
      <c r="D17" s="234"/>
      <c r="E17" s="235">
        <v>0</v>
      </c>
      <c r="F17" s="235"/>
      <c r="G17" s="389">
        <f>C17-E17</f>
        <v>0</v>
      </c>
      <c r="H17" s="235"/>
      <c r="I17" s="235">
        <v>0</v>
      </c>
      <c r="J17" s="235"/>
      <c r="K17" s="235">
        <v>0</v>
      </c>
      <c r="L17" s="235"/>
      <c r="M17" s="235">
        <f t="shared" si="3"/>
        <v>0</v>
      </c>
      <c r="O17" s="66"/>
      <c r="P17" s="17"/>
      <c r="Q17" s="17"/>
      <c r="R17" s="3"/>
      <c r="S17" s="17"/>
      <c r="T17" s="3"/>
    </row>
    <row r="18" spans="1:20" ht="30">
      <c r="A18" s="2" t="s">
        <v>126</v>
      </c>
      <c r="C18" s="235">
        <v>0</v>
      </c>
      <c r="D18" s="234"/>
      <c r="E18" s="235">
        <v>0</v>
      </c>
      <c r="F18" s="235"/>
      <c r="G18" s="389">
        <f>C18-E18</f>
        <v>0</v>
      </c>
      <c r="H18" s="235"/>
      <c r="I18" s="235">
        <v>0</v>
      </c>
      <c r="J18" s="235"/>
      <c r="K18" s="235">
        <v>0</v>
      </c>
      <c r="L18" s="235"/>
      <c r="M18" s="235">
        <f>I18+K18</f>
        <v>0</v>
      </c>
      <c r="O18" s="66"/>
      <c r="P18" s="17"/>
      <c r="Q18" s="17"/>
      <c r="R18" s="3"/>
      <c r="S18" s="17"/>
      <c r="T18" s="3"/>
    </row>
    <row r="19" spans="1:20" ht="30">
      <c r="A19" s="2" t="s">
        <v>137</v>
      </c>
      <c r="C19" s="235">
        <v>4387</v>
      </c>
      <c r="D19" s="234"/>
      <c r="E19" s="235">
        <v>0</v>
      </c>
      <c r="F19" s="235"/>
      <c r="G19" s="235">
        <f>C19-E19</f>
        <v>4387</v>
      </c>
      <c r="H19" s="235"/>
      <c r="I19" s="235">
        <v>12828</v>
      </c>
      <c r="J19" s="235"/>
      <c r="K19" s="235">
        <v>0</v>
      </c>
      <c r="L19" s="235"/>
      <c r="M19" s="235">
        <f t="shared" si="3"/>
        <v>12828</v>
      </c>
      <c r="O19" s="66"/>
      <c r="P19" s="17"/>
      <c r="Q19" s="17"/>
      <c r="R19" s="3"/>
      <c r="S19" s="17"/>
      <c r="T19" s="3"/>
    </row>
    <row r="20" spans="1:20" ht="30">
      <c r="A20" s="2" t="s">
        <v>142</v>
      </c>
      <c r="C20" s="235">
        <v>2878215</v>
      </c>
      <c r="D20" s="234"/>
      <c r="E20" s="235">
        <v>13</v>
      </c>
      <c r="F20" s="235"/>
      <c r="G20" s="235">
        <f>C20-E20</f>
        <v>2878202</v>
      </c>
      <c r="H20" s="235"/>
      <c r="I20" s="235">
        <v>8598561</v>
      </c>
      <c r="J20" s="235"/>
      <c r="K20" s="235">
        <v>6946</v>
      </c>
      <c r="L20" s="235"/>
      <c r="M20" s="235">
        <f>I20-K20</f>
        <v>8591615</v>
      </c>
      <c r="N20" s="234"/>
      <c r="O20" s="363"/>
      <c r="P20" s="17"/>
      <c r="Q20" s="17"/>
      <c r="R20" s="3"/>
      <c r="S20" s="17"/>
      <c r="T20" s="3"/>
    </row>
    <row r="21" spans="1:20" ht="30">
      <c r="A21" s="2" t="s">
        <v>143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0</v>
      </c>
      <c r="J21" s="235"/>
      <c r="K21" s="235">
        <v>0</v>
      </c>
      <c r="L21" s="235"/>
      <c r="M21" s="235">
        <f t="shared" si="3"/>
        <v>0</v>
      </c>
      <c r="O21" s="66"/>
      <c r="P21" s="17"/>
      <c r="Q21" s="17"/>
      <c r="R21" s="3"/>
      <c r="S21" s="17"/>
      <c r="T21" s="3"/>
    </row>
    <row r="22" spans="1:20" ht="30">
      <c r="A22" s="2" t="s">
        <v>143</v>
      </c>
      <c r="C22" s="235">
        <v>0</v>
      </c>
      <c r="D22" s="234"/>
      <c r="E22" s="235">
        <v>0</v>
      </c>
      <c r="F22" s="235"/>
      <c r="G22" s="235">
        <f t="shared" si="2"/>
        <v>0</v>
      </c>
      <c r="H22" s="235"/>
      <c r="I22" s="235">
        <v>0</v>
      </c>
      <c r="J22" s="235"/>
      <c r="K22" s="235">
        <v>0</v>
      </c>
      <c r="L22" s="235"/>
      <c r="M22" s="235">
        <f t="shared" si="3"/>
        <v>0</v>
      </c>
      <c r="O22" s="66"/>
      <c r="P22" s="17"/>
      <c r="Q22" s="17"/>
      <c r="R22" s="3"/>
      <c r="S22" s="17"/>
      <c r="T22" s="3"/>
    </row>
    <row r="23" spans="1:20" ht="30">
      <c r="A23" s="2" t="s">
        <v>143</v>
      </c>
      <c r="C23" s="235">
        <v>0</v>
      </c>
      <c r="D23" s="234"/>
      <c r="E23" s="235">
        <v>0</v>
      </c>
      <c r="F23" s="235"/>
      <c r="G23" s="235">
        <f t="shared" si="2"/>
        <v>0</v>
      </c>
      <c r="H23" s="235"/>
      <c r="I23" s="235">
        <v>0</v>
      </c>
      <c r="J23" s="235"/>
      <c r="K23" s="235">
        <v>0</v>
      </c>
      <c r="L23" s="235"/>
      <c r="M23" s="235">
        <f t="shared" si="3"/>
        <v>0</v>
      </c>
      <c r="O23" s="66"/>
      <c r="P23" s="17"/>
      <c r="Q23" s="17"/>
      <c r="R23" s="3"/>
      <c r="S23" s="17"/>
      <c r="T23" s="3"/>
    </row>
    <row r="24" spans="1:20" ht="30">
      <c r="A24" s="2" t="s">
        <v>175</v>
      </c>
      <c r="C24" s="235">
        <v>2628007805</v>
      </c>
      <c r="D24" s="234"/>
      <c r="E24" s="235">
        <v>-227130</v>
      </c>
      <c r="F24" s="235"/>
      <c r="G24" s="235">
        <f>C24-E24</f>
        <v>2628234935</v>
      </c>
      <c r="H24" s="235"/>
      <c r="I24" s="235">
        <v>2735681601</v>
      </c>
      <c r="J24" s="235"/>
      <c r="K24" s="235">
        <v>8351</v>
      </c>
      <c r="L24" s="235"/>
      <c r="M24" s="235">
        <f>I24-K24</f>
        <v>2735673250</v>
      </c>
      <c r="N24" s="337"/>
      <c r="O24" s="66"/>
      <c r="P24" s="17"/>
      <c r="Q24" s="17"/>
      <c r="R24" s="3"/>
      <c r="S24" s="17"/>
      <c r="T24" s="3"/>
    </row>
    <row r="25" spans="1:20" ht="30.75" thickBot="1">
      <c r="A25" s="33"/>
      <c r="C25" s="76">
        <f>SUM(C9:C24)</f>
        <v>2633373793</v>
      </c>
      <c r="D25" s="404"/>
      <c r="E25" s="406">
        <f>SUM(E9:E24)</f>
        <v>-227117</v>
      </c>
      <c r="F25" s="76"/>
      <c r="G25" s="76">
        <f>SUM(G9:G24)</f>
        <v>2633600910</v>
      </c>
      <c r="H25" s="76"/>
      <c r="I25" s="76">
        <f>SUM(I9:I24)</f>
        <v>2796961336</v>
      </c>
      <c r="J25" s="76"/>
      <c r="K25" s="406">
        <f>SUM(K9:K24)</f>
        <v>15297</v>
      </c>
      <c r="L25" s="76"/>
      <c r="M25" s="76">
        <f>SUM(M9:M24)</f>
        <v>2796946039</v>
      </c>
    </row>
    <row r="26" spans="1:20" ht="28.5" thickTop="1">
      <c r="C26" s="3"/>
      <c r="I26" s="3"/>
    </row>
    <row r="27" spans="1:20">
      <c r="C27" s="74"/>
      <c r="G27" s="3"/>
      <c r="I27" s="74"/>
      <c r="M27" s="3"/>
    </row>
    <row r="28" spans="1:20">
      <c r="G28" s="74"/>
      <c r="M28" s="74"/>
    </row>
    <row r="33" spans="3:9">
      <c r="G33" s="36"/>
    </row>
    <row r="34" spans="3:9">
      <c r="C34" s="3"/>
      <c r="G34" s="36"/>
      <c r="I34" s="3"/>
    </row>
    <row r="35" spans="3:9">
      <c r="C35" s="74"/>
      <c r="G35" s="36"/>
      <c r="I35" s="74"/>
    </row>
    <row r="36" spans="3:9">
      <c r="G36" s="36"/>
    </row>
    <row r="37" spans="3:9">
      <c r="G37" s="36"/>
    </row>
    <row r="38" spans="3:9">
      <c r="G38" s="36"/>
    </row>
    <row r="39" spans="3:9">
      <c r="G39" s="36"/>
    </row>
    <row r="40" spans="3:9">
      <c r="G40" s="36"/>
    </row>
    <row r="41" spans="3:9">
      <c r="G41" s="36"/>
    </row>
    <row r="42" spans="3:9">
      <c r="G42" s="36"/>
    </row>
    <row r="43" spans="3:9">
      <c r="G43" s="36"/>
    </row>
    <row r="44" spans="3:9">
      <c r="G44" s="36"/>
    </row>
    <row r="45" spans="3:9">
      <c r="G45" s="36"/>
    </row>
    <row r="46" spans="3:9">
      <c r="G46" s="36"/>
    </row>
    <row r="47" spans="3:9">
      <c r="G47" s="36"/>
    </row>
    <row r="48" spans="3:9">
      <c r="G48" s="36"/>
    </row>
    <row r="49" spans="7:7">
      <c r="G49" s="36"/>
    </row>
    <row r="50" spans="7:7">
      <c r="G50" s="36"/>
    </row>
    <row r="51" spans="7:7">
      <c r="G51" s="36"/>
    </row>
    <row r="52" spans="7:7">
      <c r="G52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2"/>
  <sheetViews>
    <sheetView rightToLeft="1" view="pageBreakPreview" topLeftCell="F1" zoomScale="51" zoomScaleNormal="100" zoomScaleSheetLayoutView="51" workbookViewId="0">
      <selection activeCell="R2" sqref="R2:AF53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8.7109375" style="1" bestFit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8" customFormat="1" ht="36">
      <c r="A2" s="482" t="s">
        <v>50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</row>
    <row r="3" spans="1:32" s="78" customFormat="1" ht="36">
      <c r="A3" s="482" t="s">
        <v>18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</row>
    <row r="4" spans="1:32" s="78" customFormat="1" ht="36">
      <c r="A4" s="482" t="str">
        <f>'درآمد ناشی از تغییر قیمت اوراق '!A4:Q4</f>
        <v>برای ماه منتهی به 1405/03/31</v>
      </c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</row>
    <row r="5" spans="1:32" s="78" customFormat="1" ht="3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>
      <c r="A6" s="483" t="s">
        <v>57</v>
      </c>
      <c r="B6" s="483"/>
      <c r="C6" s="483"/>
      <c r="D6" s="483"/>
      <c r="E6" s="483"/>
      <c r="F6" s="483"/>
      <c r="G6" s="483"/>
      <c r="H6" s="483"/>
      <c r="R6" s="481"/>
      <c r="S6" s="481"/>
      <c r="T6" s="481"/>
      <c r="U6" s="481"/>
      <c r="V6" s="481"/>
      <c r="W6" s="481"/>
      <c r="X6" s="481"/>
      <c r="Y6" s="481"/>
      <c r="Z6" s="481"/>
      <c r="AA6" s="481"/>
      <c r="AB6" s="481"/>
      <c r="AC6" s="481"/>
      <c r="AD6" s="481"/>
      <c r="AE6" s="481"/>
      <c r="AF6" s="481"/>
    </row>
    <row r="7" spans="1:32" ht="45" customHeight="1" thickBot="1">
      <c r="A7" s="447" t="s">
        <v>1</v>
      </c>
      <c r="C7" s="477" t="s">
        <v>182</v>
      </c>
      <c r="D7" s="477" t="s">
        <v>20</v>
      </c>
      <c r="E7" s="477" t="s">
        <v>20</v>
      </c>
      <c r="F7" s="477" t="s">
        <v>20</v>
      </c>
      <c r="G7" s="477" t="s">
        <v>20</v>
      </c>
      <c r="H7" s="477" t="s">
        <v>20</v>
      </c>
      <c r="I7" s="477" t="s">
        <v>20</v>
      </c>
      <c r="K7" s="477" t="s">
        <v>183</v>
      </c>
      <c r="L7" s="477" t="s">
        <v>21</v>
      </c>
      <c r="M7" s="477" t="s">
        <v>21</v>
      </c>
      <c r="N7" s="477" t="s">
        <v>21</v>
      </c>
      <c r="O7" s="477" t="s">
        <v>21</v>
      </c>
      <c r="P7" s="477" t="s">
        <v>21</v>
      </c>
      <c r="Q7" s="477" t="s">
        <v>21</v>
      </c>
      <c r="R7" s="481"/>
      <c r="S7" s="481"/>
      <c r="T7" s="481"/>
      <c r="U7" s="481"/>
      <c r="V7" s="481"/>
      <c r="W7" s="481"/>
      <c r="X7" s="481"/>
      <c r="Y7" s="481"/>
      <c r="Z7" s="481"/>
      <c r="AA7" s="481"/>
      <c r="AB7" s="481"/>
      <c r="AC7" s="481"/>
      <c r="AD7" s="481"/>
      <c r="AE7" s="481"/>
      <c r="AF7" s="481"/>
    </row>
    <row r="8" spans="1:32" s="8" customFormat="1" ht="54.75" customHeight="1" thickBot="1">
      <c r="A8" s="477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97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7" customFormat="1" ht="34.5" customHeight="1">
      <c r="A9" s="360" t="s">
        <v>168</v>
      </c>
      <c r="B9" s="234"/>
      <c r="C9" s="233">
        <v>11000000</v>
      </c>
      <c r="D9" s="233"/>
      <c r="E9" s="233">
        <v>168945043467</v>
      </c>
      <c r="F9" s="233"/>
      <c r="G9" s="233">
        <v>184790442100</v>
      </c>
      <c r="H9" s="233"/>
      <c r="I9" s="233">
        <f>E9-G9</f>
        <v>-15845398633</v>
      </c>
      <c r="J9" s="233"/>
      <c r="K9" s="233">
        <v>11000000</v>
      </c>
      <c r="L9" s="233"/>
      <c r="M9" s="233">
        <v>168945043467</v>
      </c>
      <c r="N9" s="233"/>
      <c r="O9" s="233">
        <v>184790442100</v>
      </c>
      <c r="P9" s="233"/>
      <c r="Q9" s="233">
        <f>M9-O9</f>
        <v>-15845398633</v>
      </c>
      <c r="R9" s="226"/>
      <c r="S9" s="226"/>
      <c r="T9" s="340"/>
      <c r="U9" s="339"/>
      <c r="V9" s="338"/>
      <c r="W9" s="339"/>
      <c r="X9" s="341"/>
      <c r="Y9" s="340"/>
      <c r="Z9" s="339"/>
      <c r="AA9" s="339"/>
      <c r="AB9" s="342"/>
      <c r="AC9" s="340"/>
      <c r="AD9" s="342"/>
      <c r="AE9" s="342"/>
      <c r="AF9" s="338"/>
    </row>
    <row r="10" spans="1:32" s="337" customFormat="1" ht="34.5" customHeight="1">
      <c r="A10" s="361" t="s">
        <v>97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0</v>
      </c>
      <c r="L10" s="233"/>
      <c r="M10" s="233">
        <v>0</v>
      </c>
      <c r="N10" s="233"/>
      <c r="O10" s="233">
        <v>0</v>
      </c>
      <c r="P10" s="233"/>
      <c r="Q10" s="233">
        <f t="shared" ref="Q10:Q47" si="0">M10-O10</f>
        <v>0</v>
      </c>
      <c r="R10" s="226"/>
      <c r="S10" s="226"/>
      <c r="T10" s="340"/>
      <c r="U10" s="339"/>
      <c r="V10" s="338"/>
      <c r="W10" s="339"/>
      <c r="X10" s="341"/>
      <c r="Y10" s="340"/>
      <c r="Z10" s="339"/>
      <c r="AA10" s="339"/>
      <c r="AB10" s="342"/>
      <c r="AC10" s="340"/>
      <c r="AD10" s="342"/>
      <c r="AE10" s="342"/>
      <c r="AF10" s="338"/>
    </row>
    <row r="11" spans="1:32" s="337" customFormat="1" ht="34.5" customHeight="1">
      <c r="A11" s="361" t="s">
        <v>82</v>
      </c>
      <c r="B11" s="234"/>
      <c r="C11" s="233">
        <v>0</v>
      </c>
      <c r="D11" s="234"/>
      <c r="E11" s="233">
        <v>0</v>
      </c>
      <c r="F11" s="234"/>
      <c r="G11" s="233">
        <v>0</v>
      </c>
      <c r="H11" s="233"/>
      <c r="I11" s="233">
        <f t="shared" ref="I11:I46" si="1">E11-G11</f>
        <v>0</v>
      </c>
      <c r="J11" s="233"/>
      <c r="K11" s="233">
        <v>0</v>
      </c>
      <c r="L11" s="233"/>
      <c r="M11" s="233">
        <v>0</v>
      </c>
      <c r="N11" s="233"/>
      <c r="O11" s="233">
        <v>0</v>
      </c>
      <c r="P11" s="233"/>
      <c r="Q11" s="233">
        <f t="shared" si="0"/>
        <v>0</v>
      </c>
      <c r="R11" s="226"/>
      <c r="S11" s="226"/>
      <c r="T11" s="340"/>
      <c r="U11" s="339"/>
      <c r="V11" s="338"/>
      <c r="W11" s="339"/>
      <c r="X11" s="341"/>
      <c r="Y11" s="340"/>
      <c r="Z11" s="339"/>
      <c r="AA11" s="339"/>
      <c r="AB11" s="342"/>
      <c r="AC11" s="340"/>
      <c r="AD11" s="342"/>
      <c r="AE11" s="342"/>
      <c r="AF11" s="338"/>
    </row>
    <row r="12" spans="1:32" s="337" customFormat="1" ht="34.5" customHeight="1">
      <c r="A12" s="361" t="s">
        <v>99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0</v>
      </c>
      <c r="L12" s="233"/>
      <c r="M12" s="233">
        <v>0</v>
      </c>
      <c r="N12" s="233"/>
      <c r="O12" s="233">
        <v>0</v>
      </c>
      <c r="P12" s="233"/>
      <c r="Q12" s="233">
        <f t="shared" si="0"/>
        <v>0</v>
      </c>
      <c r="R12" s="226"/>
      <c r="S12" s="226"/>
      <c r="T12" s="340"/>
      <c r="U12" s="339"/>
      <c r="V12" s="338"/>
      <c r="W12" s="339"/>
      <c r="X12" s="341"/>
      <c r="Y12" s="340"/>
      <c r="Z12" s="339"/>
      <c r="AA12" s="339"/>
      <c r="AB12" s="342"/>
      <c r="AC12" s="340"/>
      <c r="AD12" s="342"/>
      <c r="AE12" s="342"/>
      <c r="AF12" s="338"/>
    </row>
    <row r="13" spans="1:32" s="337" customFormat="1" ht="34.5" customHeight="1">
      <c r="A13" s="361" t="s">
        <v>59</v>
      </c>
      <c r="B13" s="234"/>
      <c r="C13" s="233">
        <v>1000000</v>
      </c>
      <c r="D13" s="233"/>
      <c r="E13" s="233">
        <v>107681140473</v>
      </c>
      <c r="F13" s="233"/>
      <c r="G13" s="233">
        <v>72296792203</v>
      </c>
      <c r="H13" s="233"/>
      <c r="I13" s="233">
        <f t="shared" si="1"/>
        <v>35384348270</v>
      </c>
      <c r="J13" s="233"/>
      <c r="K13" s="233">
        <v>1400000</v>
      </c>
      <c r="L13" s="233"/>
      <c r="M13" s="233">
        <v>137465116883</v>
      </c>
      <c r="N13" s="233"/>
      <c r="O13" s="233">
        <v>101215509053</v>
      </c>
      <c r="P13" s="233"/>
      <c r="Q13" s="233">
        <f t="shared" si="0"/>
        <v>36249607830</v>
      </c>
      <c r="R13" s="226"/>
      <c r="S13" s="226"/>
      <c r="T13" s="340"/>
      <c r="U13" s="339"/>
      <c r="V13" s="338"/>
      <c r="W13" s="339"/>
      <c r="X13" s="341"/>
      <c r="Y13" s="340"/>
      <c r="Z13" s="339"/>
      <c r="AA13" s="339"/>
      <c r="AB13" s="342"/>
      <c r="AC13" s="340"/>
      <c r="AD13" s="342"/>
      <c r="AE13" s="342"/>
      <c r="AF13" s="338"/>
    </row>
    <row r="14" spans="1:32" s="337" customFormat="1" ht="34.5" customHeight="1">
      <c r="A14" s="361" t="s">
        <v>110</v>
      </c>
      <c r="B14" s="234"/>
      <c r="C14" s="233">
        <v>0</v>
      </c>
      <c r="D14" s="234"/>
      <c r="E14" s="233">
        <v>0</v>
      </c>
      <c r="F14" s="234"/>
      <c r="G14" s="233">
        <v>0</v>
      </c>
      <c r="H14" s="233"/>
      <c r="I14" s="233"/>
      <c r="J14" s="233"/>
      <c r="K14" s="233">
        <v>0</v>
      </c>
      <c r="L14" s="233"/>
      <c r="M14" s="233">
        <v>0</v>
      </c>
      <c r="N14" s="233"/>
      <c r="O14" s="233">
        <v>0</v>
      </c>
      <c r="P14" s="233"/>
      <c r="Q14" s="233">
        <f t="shared" si="0"/>
        <v>0</v>
      </c>
      <c r="R14" s="226"/>
      <c r="S14" s="226"/>
      <c r="T14" s="340"/>
      <c r="U14" s="339"/>
      <c r="V14" s="338"/>
      <c r="W14" s="339"/>
      <c r="X14" s="341"/>
      <c r="Y14" s="340"/>
      <c r="Z14" s="339"/>
      <c r="AA14" s="339"/>
      <c r="AB14" s="342"/>
      <c r="AC14" s="340"/>
      <c r="AD14" s="342"/>
      <c r="AE14" s="342"/>
      <c r="AF14" s="338"/>
    </row>
    <row r="15" spans="1:32" s="337" customFormat="1" ht="34.5" customHeight="1">
      <c r="A15" s="361" t="s">
        <v>98</v>
      </c>
      <c r="B15" s="234"/>
      <c r="C15" s="233">
        <v>14163</v>
      </c>
      <c r="D15" s="233"/>
      <c r="E15" s="233">
        <v>460533854</v>
      </c>
      <c r="F15" s="233"/>
      <c r="G15" s="233">
        <v>352561046</v>
      </c>
      <c r="H15" s="233"/>
      <c r="I15" s="233">
        <f t="shared" si="1"/>
        <v>107972808</v>
      </c>
      <c r="J15" s="233"/>
      <c r="K15" s="233">
        <v>14163</v>
      </c>
      <c r="L15" s="233"/>
      <c r="M15" s="233">
        <v>460533854</v>
      </c>
      <c r="N15" s="233"/>
      <c r="O15" s="233">
        <v>352561046</v>
      </c>
      <c r="P15" s="233"/>
      <c r="Q15" s="233">
        <f t="shared" si="0"/>
        <v>107972808</v>
      </c>
      <c r="R15" s="226"/>
      <c r="S15" s="226"/>
      <c r="T15" s="340"/>
      <c r="U15" s="339"/>
      <c r="V15" s="338"/>
      <c r="W15" s="339"/>
      <c r="X15" s="341"/>
      <c r="Y15" s="340"/>
      <c r="Z15" s="339"/>
      <c r="AA15" s="339"/>
      <c r="AB15" s="342"/>
      <c r="AC15" s="340"/>
      <c r="AD15" s="342"/>
      <c r="AE15" s="342"/>
      <c r="AF15" s="338"/>
    </row>
    <row r="16" spans="1:32" s="337" customFormat="1" ht="34.5" customHeight="1">
      <c r="A16" s="361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0</v>
      </c>
      <c r="L16" s="233"/>
      <c r="M16" s="233">
        <v>0</v>
      </c>
      <c r="N16" s="233"/>
      <c r="O16" s="233">
        <v>0</v>
      </c>
      <c r="P16" s="233"/>
      <c r="Q16" s="233">
        <f t="shared" si="0"/>
        <v>0</v>
      </c>
      <c r="R16" s="226"/>
      <c r="S16" s="226"/>
      <c r="T16" s="340"/>
      <c r="U16" s="339"/>
      <c r="V16" s="338"/>
      <c r="W16" s="339"/>
      <c r="X16" s="341"/>
      <c r="Y16" s="340"/>
      <c r="Z16" s="339"/>
      <c r="AA16" s="339"/>
      <c r="AB16" s="342"/>
      <c r="AC16" s="340"/>
      <c r="AD16" s="342"/>
      <c r="AE16" s="342"/>
      <c r="AF16" s="338"/>
    </row>
    <row r="17" spans="1:32" s="337" customFormat="1" ht="34.5" customHeight="1">
      <c r="A17" s="361" t="s">
        <v>83</v>
      </c>
      <c r="B17" s="234"/>
      <c r="C17" s="233">
        <v>8849305</v>
      </c>
      <c r="D17" s="234"/>
      <c r="E17" s="233">
        <v>44641576398</v>
      </c>
      <c r="F17" s="234"/>
      <c r="G17" s="233">
        <v>29931350052</v>
      </c>
      <c r="H17" s="233"/>
      <c r="I17" s="233">
        <f t="shared" si="1"/>
        <v>14710226346</v>
      </c>
      <c r="J17" s="233"/>
      <c r="K17" s="233">
        <v>8849305</v>
      </c>
      <c r="L17" s="233"/>
      <c r="M17" s="233">
        <v>44641576398</v>
      </c>
      <c r="N17" s="233"/>
      <c r="O17" s="233">
        <v>29931350052</v>
      </c>
      <c r="P17" s="233"/>
      <c r="Q17" s="233">
        <f t="shared" si="0"/>
        <v>14710226346</v>
      </c>
      <c r="R17" s="226"/>
      <c r="S17" s="226"/>
      <c r="T17" s="340"/>
      <c r="U17" s="339"/>
      <c r="V17" s="338"/>
      <c r="W17" s="339"/>
      <c r="X17" s="341"/>
      <c r="Y17" s="340"/>
      <c r="Z17" s="339"/>
      <c r="AA17" s="339"/>
      <c r="AB17" s="342"/>
      <c r="AC17" s="340"/>
      <c r="AD17" s="342"/>
      <c r="AE17" s="342"/>
      <c r="AF17" s="338"/>
    </row>
    <row r="18" spans="1:32" s="337" customFormat="1" ht="34.5" customHeight="1">
      <c r="A18" s="361" t="s">
        <v>81</v>
      </c>
      <c r="B18" s="234"/>
      <c r="C18" s="233">
        <v>20881869</v>
      </c>
      <c r="D18" s="234"/>
      <c r="E18" s="233">
        <v>136261984940</v>
      </c>
      <c r="F18" s="234"/>
      <c r="G18" s="233">
        <v>131160462333</v>
      </c>
      <c r="H18" s="233"/>
      <c r="I18" s="233">
        <f t="shared" si="1"/>
        <v>5101522607</v>
      </c>
      <c r="J18" s="233"/>
      <c r="K18" s="233">
        <v>21200000</v>
      </c>
      <c r="L18" s="233"/>
      <c r="M18" s="233">
        <v>138175316162</v>
      </c>
      <c r="N18" s="233"/>
      <c r="O18" s="233">
        <v>133158665126</v>
      </c>
      <c r="P18" s="233"/>
      <c r="Q18" s="233">
        <f t="shared" si="0"/>
        <v>5016651036</v>
      </c>
      <c r="R18" s="226"/>
      <c r="S18" s="226"/>
      <c r="T18" s="340"/>
      <c r="U18" s="339"/>
      <c r="V18" s="338"/>
      <c r="W18" s="339"/>
      <c r="X18" s="341"/>
      <c r="Y18" s="340"/>
      <c r="Z18" s="339"/>
      <c r="AA18" s="339"/>
      <c r="AB18" s="342"/>
      <c r="AC18" s="340"/>
      <c r="AD18" s="342"/>
      <c r="AE18" s="342"/>
      <c r="AF18" s="338"/>
    </row>
    <row r="19" spans="1:32" s="337" customFormat="1" ht="34.5" customHeight="1">
      <c r="A19" s="361" t="s">
        <v>96</v>
      </c>
      <c r="B19" s="234"/>
      <c r="C19" s="233">
        <v>0</v>
      </c>
      <c r="D19" s="234"/>
      <c r="E19" s="233">
        <v>0</v>
      </c>
      <c r="F19" s="234"/>
      <c r="G19" s="233">
        <v>0</v>
      </c>
      <c r="H19" s="233"/>
      <c r="I19" s="233">
        <f t="shared" si="1"/>
        <v>0</v>
      </c>
      <c r="J19" s="233"/>
      <c r="K19" s="233">
        <v>0</v>
      </c>
      <c r="L19" s="233"/>
      <c r="M19" s="233">
        <v>0</v>
      </c>
      <c r="N19" s="233"/>
      <c r="O19" s="233">
        <v>0</v>
      </c>
      <c r="P19" s="233"/>
      <c r="Q19" s="233">
        <f t="shared" si="0"/>
        <v>0</v>
      </c>
      <c r="R19" s="226"/>
      <c r="S19" s="226"/>
      <c r="T19" s="340"/>
      <c r="U19" s="339"/>
      <c r="V19" s="338"/>
      <c r="W19" s="339"/>
      <c r="X19" s="341"/>
      <c r="Y19" s="340"/>
      <c r="Z19" s="339"/>
      <c r="AA19" s="339"/>
      <c r="AB19" s="342"/>
      <c r="AC19" s="340"/>
      <c r="AD19" s="342"/>
      <c r="AE19" s="342"/>
      <c r="AF19" s="338"/>
    </row>
    <row r="20" spans="1:32" s="337" customFormat="1" ht="34.5" customHeight="1">
      <c r="A20" s="361" t="s">
        <v>60</v>
      </c>
      <c r="B20" s="234"/>
      <c r="C20" s="233">
        <v>1000000</v>
      </c>
      <c r="D20" s="234"/>
      <c r="E20" s="233">
        <v>9714323335</v>
      </c>
      <c r="F20" s="234"/>
      <c r="G20" s="233">
        <v>8038986470</v>
      </c>
      <c r="H20" s="233"/>
      <c r="I20" s="233">
        <f t="shared" si="1"/>
        <v>1675336865</v>
      </c>
      <c r="J20" s="233"/>
      <c r="K20" s="233">
        <v>1000000</v>
      </c>
      <c r="L20" s="233"/>
      <c r="M20" s="233">
        <v>9714323335</v>
      </c>
      <c r="N20" s="233"/>
      <c r="O20" s="233">
        <v>8038986470</v>
      </c>
      <c r="P20" s="233"/>
      <c r="Q20" s="233">
        <f t="shared" si="0"/>
        <v>1675336865</v>
      </c>
      <c r="R20" s="226"/>
      <c r="S20" s="226"/>
      <c r="T20" s="340"/>
      <c r="U20" s="339"/>
      <c r="V20" s="338"/>
      <c r="W20" s="339"/>
      <c r="X20" s="341"/>
      <c r="Y20" s="340"/>
      <c r="Z20" s="339"/>
      <c r="AA20" s="339"/>
      <c r="AB20" s="342"/>
      <c r="AC20" s="340"/>
      <c r="AD20" s="342"/>
      <c r="AE20" s="342"/>
      <c r="AF20" s="338"/>
    </row>
    <row r="21" spans="1:32" s="337" customFormat="1" ht="34.5" customHeight="1">
      <c r="A21" s="361" t="s">
        <v>74</v>
      </c>
      <c r="B21" s="234"/>
      <c r="C21" s="233">
        <v>0</v>
      </c>
      <c r="D21" s="234"/>
      <c r="E21" s="233">
        <v>0</v>
      </c>
      <c r="F21" s="234"/>
      <c r="G21" s="233">
        <v>0</v>
      </c>
      <c r="H21" s="233"/>
      <c r="I21" s="233">
        <f t="shared" si="1"/>
        <v>0</v>
      </c>
      <c r="J21" s="233"/>
      <c r="K21" s="233">
        <v>0</v>
      </c>
      <c r="L21" s="233"/>
      <c r="M21" s="233">
        <v>0</v>
      </c>
      <c r="N21" s="233"/>
      <c r="O21" s="233">
        <v>0</v>
      </c>
      <c r="P21" s="233"/>
      <c r="Q21" s="233">
        <f t="shared" si="0"/>
        <v>0</v>
      </c>
      <c r="R21" s="226"/>
      <c r="S21" s="226"/>
      <c r="T21" s="340"/>
      <c r="U21" s="339"/>
      <c r="V21" s="338"/>
      <c r="W21" s="339"/>
      <c r="X21" s="341"/>
      <c r="Y21" s="340"/>
      <c r="Z21" s="339"/>
      <c r="AA21" s="339"/>
      <c r="AB21" s="342"/>
      <c r="AC21" s="340"/>
      <c r="AD21" s="342"/>
      <c r="AE21" s="342"/>
      <c r="AF21" s="338"/>
    </row>
    <row r="22" spans="1:32" s="337" customFormat="1" ht="34.5" customHeight="1">
      <c r="A22" s="361" t="s">
        <v>109</v>
      </c>
      <c r="B22" s="234"/>
      <c r="C22" s="233">
        <v>0</v>
      </c>
      <c r="D22" s="234"/>
      <c r="E22" s="233">
        <v>0</v>
      </c>
      <c r="F22" s="234"/>
      <c r="G22" s="233">
        <v>0</v>
      </c>
      <c r="H22" s="233"/>
      <c r="I22" s="233">
        <f t="shared" si="1"/>
        <v>0</v>
      </c>
      <c r="J22" s="233"/>
      <c r="K22" s="233">
        <v>0</v>
      </c>
      <c r="L22" s="233"/>
      <c r="M22" s="233">
        <v>0</v>
      </c>
      <c r="N22" s="233"/>
      <c r="O22" s="233">
        <v>0</v>
      </c>
      <c r="P22" s="233"/>
      <c r="Q22" s="233">
        <f t="shared" si="0"/>
        <v>0</v>
      </c>
      <c r="R22" s="226"/>
      <c r="S22" s="226"/>
      <c r="T22" s="340"/>
      <c r="U22" s="339"/>
      <c r="V22" s="338"/>
      <c r="W22" s="339"/>
      <c r="X22" s="341"/>
      <c r="Y22" s="340"/>
      <c r="Z22" s="339"/>
      <c r="AA22" s="339"/>
      <c r="AB22" s="342"/>
      <c r="AC22" s="340"/>
      <c r="AD22" s="342"/>
      <c r="AE22" s="342"/>
      <c r="AF22" s="338"/>
    </row>
    <row r="23" spans="1:32" s="337" customFormat="1" ht="34.5" customHeight="1">
      <c r="A23" s="361" t="s">
        <v>124</v>
      </c>
      <c r="B23" s="234"/>
      <c r="C23" s="233">
        <v>0</v>
      </c>
      <c r="D23" s="234"/>
      <c r="E23" s="233">
        <v>0</v>
      </c>
      <c r="F23" s="234"/>
      <c r="G23" s="233">
        <v>0</v>
      </c>
      <c r="H23" s="233"/>
      <c r="I23" s="233">
        <f>E23-G23</f>
        <v>0</v>
      </c>
      <c r="J23" s="233"/>
      <c r="K23" s="233">
        <v>0</v>
      </c>
      <c r="L23" s="233"/>
      <c r="M23" s="233">
        <v>0</v>
      </c>
      <c r="N23" s="233"/>
      <c r="O23" s="233">
        <v>0</v>
      </c>
      <c r="P23" s="233"/>
      <c r="Q23" s="233">
        <f t="shared" si="0"/>
        <v>0</v>
      </c>
      <c r="R23" s="226"/>
      <c r="S23" s="226"/>
      <c r="T23" s="340"/>
      <c r="U23" s="339"/>
      <c r="V23" s="338"/>
      <c r="W23" s="339"/>
      <c r="X23" s="341"/>
      <c r="Y23" s="340"/>
      <c r="Z23" s="339"/>
      <c r="AA23" s="339"/>
      <c r="AB23" s="342"/>
      <c r="AC23" s="340"/>
      <c r="AD23" s="342"/>
      <c r="AE23" s="342"/>
      <c r="AF23" s="338"/>
    </row>
    <row r="24" spans="1:32" s="337" customFormat="1" ht="38.25" customHeight="1">
      <c r="A24" s="361" t="s">
        <v>108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0</v>
      </c>
      <c r="L24" s="233"/>
      <c r="M24" s="233">
        <v>0</v>
      </c>
      <c r="N24" s="233"/>
      <c r="O24" s="233">
        <v>0</v>
      </c>
      <c r="P24" s="233"/>
      <c r="Q24" s="233">
        <f t="shared" si="0"/>
        <v>0</v>
      </c>
      <c r="R24" s="226"/>
      <c r="S24" s="226"/>
      <c r="T24" s="340"/>
      <c r="U24" s="339"/>
      <c r="V24" s="338"/>
      <c r="W24" s="339"/>
      <c r="X24" s="341"/>
      <c r="Y24" s="340"/>
      <c r="Z24" s="339"/>
      <c r="AA24" s="339"/>
      <c r="AB24" s="342"/>
      <c r="AC24" s="340"/>
      <c r="AD24" s="342"/>
      <c r="AE24" s="342"/>
      <c r="AF24" s="338"/>
    </row>
    <row r="25" spans="1:32" s="226" customFormat="1" ht="38.25" customHeight="1">
      <c r="A25" s="361" t="s">
        <v>95</v>
      </c>
      <c r="B25" s="233"/>
      <c r="C25" s="233">
        <v>0</v>
      </c>
      <c r="D25" s="233"/>
      <c r="E25" s="233">
        <v>0</v>
      </c>
      <c r="F25" s="233"/>
      <c r="G25" s="233">
        <v>0</v>
      </c>
      <c r="H25" s="233"/>
      <c r="I25" s="233">
        <f t="shared" si="1"/>
        <v>0</v>
      </c>
      <c r="J25" s="387">
        <f ca="1">SUM(J9:J25)</f>
        <v>0</v>
      </c>
      <c r="K25" s="233">
        <v>0</v>
      </c>
      <c r="L25" s="387"/>
      <c r="M25" s="233">
        <v>0</v>
      </c>
      <c r="N25" s="233"/>
      <c r="O25" s="233">
        <v>0</v>
      </c>
      <c r="P25" s="233">
        <f ca="1">SUM(P9:P25)</f>
        <v>0</v>
      </c>
      <c r="Q25" s="233">
        <f t="shared" si="0"/>
        <v>0</v>
      </c>
      <c r="T25" s="340"/>
      <c r="U25" s="339"/>
      <c r="V25" s="338"/>
      <c r="W25" s="339"/>
      <c r="X25" s="341"/>
      <c r="Y25" s="340"/>
      <c r="Z25" s="339"/>
      <c r="AA25" s="339"/>
      <c r="AB25" s="342"/>
      <c r="AC25" s="340"/>
      <c r="AD25" s="342"/>
      <c r="AE25" s="342"/>
    </row>
    <row r="26" spans="1:32" s="226" customFormat="1" ht="38.25" customHeight="1">
      <c r="A26" s="361" t="s">
        <v>128</v>
      </c>
      <c r="B26" s="233"/>
      <c r="C26" s="233">
        <v>0</v>
      </c>
      <c r="D26" s="234"/>
      <c r="E26" s="233">
        <v>0</v>
      </c>
      <c r="F26" s="234"/>
      <c r="G26" s="233">
        <v>0</v>
      </c>
      <c r="H26" s="233"/>
      <c r="I26" s="233"/>
      <c r="J26" s="233"/>
      <c r="K26" s="233">
        <v>0</v>
      </c>
      <c r="L26" s="233"/>
      <c r="M26" s="233">
        <v>0</v>
      </c>
      <c r="N26" s="233"/>
      <c r="O26" s="233">
        <v>0</v>
      </c>
      <c r="P26" s="233"/>
      <c r="Q26" s="233">
        <f t="shared" si="0"/>
        <v>0</v>
      </c>
      <c r="T26" s="340"/>
      <c r="U26" s="339"/>
      <c r="V26" s="338"/>
      <c r="W26" s="339"/>
      <c r="X26" s="341"/>
      <c r="Y26" s="340"/>
      <c r="Z26" s="339"/>
      <c r="AA26" s="339"/>
      <c r="AB26" s="342"/>
      <c r="AC26" s="340"/>
      <c r="AD26" s="342"/>
      <c r="AE26" s="342"/>
    </row>
    <row r="27" spans="1:32" s="226" customFormat="1" ht="38.25" customHeight="1">
      <c r="A27" s="361" t="s">
        <v>71</v>
      </c>
      <c r="B27" s="233"/>
      <c r="C27" s="233">
        <v>0</v>
      </c>
      <c r="D27" s="234"/>
      <c r="E27" s="233">
        <v>0</v>
      </c>
      <c r="F27" s="234"/>
      <c r="G27" s="233">
        <v>0</v>
      </c>
      <c r="H27" s="233"/>
      <c r="I27" s="233"/>
      <c r="J27" s="233"/>
      <c r="K27" s="233">
        <v>0</v>
      </c>
      <c r="L27" s="233"/>
      <c r="M27" s="233">
        <v>0</v>
      </c>
      <c r="N27" s="233"/>
      <c r="O27" s="233">
        <v>0</v>
      </c>
      <c r="P27" s="233"/>
      <c r="Q27" s="233">
        <f t="shared" si="0"/>
        <v>0</v>
      </c>
      <c r="T27" s="340"/>
      <c r="U27" s="339"/>
      <c r="V27" s="338"/>
      <c r="W27" s="339"/>
      <c r="X27" s="341"/>
      <c r="Y27" s="340"/>
      <c r="Z27" s="339"/>
      <c r="AA27" s="339"/>
      <c r="AB27" s="342"/>
      <c r="AC27" s="340"/>
      <c r="AD27" s="342"/>
      <c r="AE27" s="342"/>
    </row>
    <row r="28" spans="1:32" s="226" customFormat="1" ht="38.25" customHeight="1">
      <c r="A28" s="361" t="s">
        <v>187</v>
      </c>
      <c r="B28" s="233"/>
      <c r="C28" s="233">
        <v>5000000</v>
      </c>
      <c r="D28" s="234"/>
      <c r="E28" s="233">
        <v>11966776287</v>
      </c>
      <c r="F28" s="234"/>
      <c r="G28" s="233">
        <v>10756040263</v>
      </c>
      <c r="H28" s="233"/>
      <c r="I28" s="233">
        <f t="shared" si="1"/>
        <v>1210736024</v>
      </c>
      <c r="J28" s="233"/>
      <c r="K28" s="233">
        <v>5000000</v>
      </c>
      <c r="L28" s="233"/>
      <c r="M28" s="233">
        <v>11966776287</v>
      </c>
      <c r="N28" s="233"/>
      <c r="O28" s="233">
        <v>10756040263</v>
      </c>
      <c r="P28" s="233"/>
      <c r="Q28" s="233">
        <f t="shared" si="0"/>
        <v>1210736024</v>
      </c>
      <c r="T28" s="340"/>
      <c r="U28" s="339"/>
      <c r="V28" s="338"/>
      <c r="W28" s="339"/>
      <c r="X28" s="341"/>
      <c r="Y28" s="340"/>
      <c r="Z28" s="339"/>
      <c r="AA28" s="339"/>
      <c r="AB28" s="342"/>
      <c r="AC28" s="340"/>
      <c r="AD28" s="342"/>
      <c r="AE28" s="342"/>
    </row>
    <row r="29" spans="1:32" s="226" customFormat="1" ht="38.25" customHeight="1">
      <c r="A29" s="361" t="s">
        <v>61</v>
      </c>
      <c r="B29" s="233"/>
      <c r="C29" s="233">
        <v>0</v>
      </c>
      <c r="D29" s="234"/>
      <c r="E29" s="233">
        <v>0</v>
      </c>
      <c r="F29" s="234"/>
      <c r="G29" s="233">
        <v>0</v>
      </c>
      <c r="H29" s="233"/>
      <c r="I29" s="233">
        <f t="shared" si="1"/>
        <v>0</v>
      </c>
      <c r="J29" s="233"/>
      <c r="K29" s="233">
        <v>0</v>
      </c>
      <c r="L29" s="233"/>
      <c r="M29" s="233">
        <v>0</v>
      </c>
      <c r="N29" s="233"/>
      <c r="O29" s="233">
        <v>0</v>
      </c>
      <c r="P29" s="233"/>
      <c r="Q29" s="233">
        <f t="shared" si="0"/>
        <v>0</v>
      </c>
      <c r="T29" s="340"/>
      <c r="U29" s="339"/>
      <c r="V29" s="338"/>
      <c r="W29" s="339"/>
      <c r="X29" s="341"/>
      <c r="Y29" s="340"/>
      <c r="Z29" s="339"/>
      <c r="AA29" s="339"/>
      <c r="AB29" s="342"/>
      <c r="AC29" s="340"/>
      <c r="AD29" s="342"/>
      <c r="AE29" s="342"/>
    </row>
    <row r="30" spans="1:32" s="337" customFormat="1" ht="38.25" customHeight="1">
      <c r="A30" s="361" t="s">
        <v>70</v>
      </c>
      <c r="B30" s="234"/>
      <c r="C30" s="233">
        <v>0</v>
      </c>
      <c r="D30" s="234"/>
      <c r="E30" s="233">
        <v>0</v>
      </c>
      <c r="F30" s="234"/>
      <c r="G30" s="233">
        <v>0</v>
      </c>
      <c r="H30" s="234"/>
      <c r="I30" s="233">
        <f t="shared" si="1"/>
        <v>0</v>
      </c>
      <c r="J30" s="234"/>
      <c r="K30" s="233">
        <v>0</v>
      </c>
      <c r="L30" s="234"/>
      <c r="M30" s="233">
        <v>0</v>
      </c>
      <c r="N30" s="234"/>
      <c r="O30" s="233">
        <v>0</v>
      </c>
      <c r="P30" s="234"/>
      <c r="Q30" s="233">
        <f t="shared" si="0"/>
        <v>0</v>
      </c>
      <c r="R30" s="226"/>
      <c r="S30" s="226"/>
      <c r="T30" s="340"/>
      <c r="U30" s="339"/>
      <c r="V30" s="338"/>
      <c r="W30" s="339"/>
      <c r="X30" s="341"/>
      <c r="Y30" s="340"/>
      <c r="Z30" s="339"/>
      <c r="AA30" s="339"/>
      <c r="AB30" s="342"/>
      <c r="AC30" s="340"/>
      <c r="AD30" s="342"/>
      <c r="AE30" s="342"/>
      <c r="AF30" s="338"/>
    </row>
    <row r="31" spans="1:32" s="337" customFormat="1" ht="38.25" customHeight="1">
      <c r="A31" s="361" t="s">
        <v>101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0</v>
      </c>
      <c r="L31" s="234"/>
      <c r="M31" s="233">
        <v>0</v>
      </c>
      <c r="N31" s="234"/>
      <c r="O31" s="233">
        <v>0</v>
      </c>
      <c r="P31" s="234"/>
      <c r="Q31" s="233">
        <f t="shared" si="0"/>
        <v>0</v>
      </c>
      <c r="R31" s="226"/>
      <c r="S31" s="226"/>
      <c r="T31" s="340"/>
      <c r="U31" s="339"/>
      <c r="V31" s="338"/>
      <c r="W31" s="339"/>
      <c r="X31" s="341"/>
      <c r="Y31" s="340"/>
      <c r="Z31" s="339"/>
      <c r="AA31" s="339"/>
      <c r="AB31" s="342"/>
      <c r="AC31" s="340"/>
      <c r="AD31" s="342"/>
      <c r="AE31" s="342"/>
      <c r="AF31" s="338"/>
    </row>
    <row r="32" spans="1:32" s="337" customFormat="1" ht="38.25" customHeight="1">
      <c r="A32" s="361" t="s">
        <v>84</v>
      </c>
      <c r="B32" s="234"/>
      <c r="C32" s="233">
        <v>0</v>
      </c>
      <c r="D32" s="234"/>
      <c r="E32" s="233">
        <v>0</v>
      </c>
      <c r="F32" s="234"/>
      <c r="G32" s="233">
        <v>0</v>
      </c>
      <c r="H32" s="234"/>
      <c r="I32" s="233">
        <f t="shared" si="1"/>
        <v>0</v>
      </c>
      <c r="J32" s="234"/>
      <c r="K32" s="233">
        <v>0</v>
      </c>
      <c r="L32" s="234"/>
      <c r="M32" s="233">
        <v>0</v>
      </c>
      <c r="N32" s="234"/>
      <c r="O32" s="233">
        <v>0</v>
      </c>
      <c r="P32" s="234"/>
      <c r="Q32" s="233">
        <f t="shared" si="0"/>
        <v>0</v>
      </c>
      <c r="R32" s="226"/>
      <c r="S32" s="226"/>
      <c r="T32" s="340"/>
      <c r="U32" s="339"/>
      <c r="V32" s="338"/>
      <c r="W32" s="339"/>
      <c r="X32" s="341"/>
      <c r="Y32" s="340"/>
      <c r="Z32" s="339"/>
      <c r="AA32" s="339"/>
      <c r="AB32" s="342"/>
      <c r="AC32" s="340"/>
      <c r="AD32" s="342"/>
      <c r="AE32" s="342"/>
      <c r="AF32" s="338"/>
    </row>
    <row r="33" spans="1:32" s="337" customFormat="1" ht="38.25" customHeight="1">
      <c r="A33" s="361" t="s">
        <v>115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0</v>
      </c>
      <c r="L33" s="234"/>
      <c r="M33" s="233">
        <v>0</v>
      </c>
      <c r="N33" s="234"/>
      <c r="O33" s="233">
        <v>0</v>
      </c>
      <c r="P33" s="234"/>
      <c r="Q33" s="233">
        <f t="shared" si="0"/>
        <v>0</v>
      </c>
      <c r="R33" s="226"/>
      <c r="S33" s="226"/>
      <c r="T33" s="340"/>
      <c r="U33" s="339"/>
      <c r="V33" s="338"/>
      <c r="W33" s="339"/>
      <c r="X33" s="341"/>
      <c r="Y33" s="340"/>
      <c r="Z33" s="339"/>
      <c r="AA33" s="339"/>
      <c r="AB33" s="342"/>
      <c r="AC33" s="340"/>
      <c r="AD33" s="342"/>
      <c r="AE33" s="342"/>
      <c r="AF33" s="338"/>
    </row>
    <row r="34" spans="1:32" s="337" customFormat="1" ht="38.25" customHeight="1">
      <c r="A34" s="361" t="s">
        <v>94</v>
      </c>
      <c r="B34" s="234"/>
      <c r="C34" s="233">
        <v>8000000</v>
      </c>
      <c r="D34" s="234"/>
      <c r="E34" s="233">
        <v>212877271538</v>
      </c>
      <c r="F34" s="234"/>
      <c r="G34" s="233">
        <v>110578568767</v>
      </c>
      <c r="H34" s="234"/>
      <c r="I34" s="233">
        <f t="shared" si="1"/>
        <v>102298702771</v>
      </c>
      <c r="J34" s="234"/>
      <c r="K34" s="233">
        <v>8000000</v>
      </c>
      <c r="L34" s="234"/>
      <c r="M34" s="233">
        <v>212877271538</v>
      </c>
      <c r="N34" s="234"/>
      <c r="O34" s="233">
        <v>110578568767</v>
      </c>
      <c r="P34" s="234"/>
      <c r="Q34" s="233">
        <f t="shared" si="0"/>
        <v>102298702771</v>
      </c>
      <c r="R34" s="226"/>
      <c r="S34" s="226"/>
      <c r="T34" s="340"/>
      <c r="U34" s="339"/>
      <c r="V34" s="338"/>
      <c r="W34" s="339"/>
      <c r="X34" s="341"/>
      <c r="Y34" s="340"/>
      <c r="Z34" s="339"/>
      <c r="AA34" s="339"/>
      <c r="AB34" s="342"/>
      <c r="AC34" s="340"/>
      <c r="AD34" s="342"/>
      <c r="AE34" s="342"/>
      <c r="AF34" s="338"/>
    </row>
    <row r="35" spans="1:32" s="337" customFormat="1" ht="38.25" customHeight="1">
      <c r="A35" s="362" t="s">
        <v>111</v>
      </c>
      <c r="B35" s="234"/>
      <c r="C35" s="233">
        <v>0</v>
      </c>
      <c r="D35" s="234"/>
      <c r="E35" s="233">
        <v>0</v>
      </c>
      <c r="F35" s="234"/>
      <c r="G35" s="233">
        <v>0</v>
      </c>
      <c r="H35" s="234"/>
      <c r="I35" s="233">
        <f t="shared" si="1"/>
        <v>0</v>
      </c>
      <c r="J35" s="234"/>
      <c r="K35" s="233">
        <v>0</v>
      </c>
      <c r="L35" s="234"/>
      <c r="M35" s="233">
        <v>0</v>
      </c>
      <c r="N35" s="234"/>
      <c r="O35" s="233">
        <v>0</v>
      </c>
      <c r="P35" s="234"/>
      <c r="Q35" s="233">
        <f t="shared" si="0"/>
        <v>0</v>
      </c>
      <c r="R35" s="226"/>
      <c r="S35" s="226"/>
      <c r="T35" s="340"/>
      <c r="U35" s="339"/>
      <c r="V35" s="338"/>
      <c r="W35" s="339"/>
      <c r="X35" s="341"/>
      <c r="Y35" s="340"/>
      <c r="Z35" s="339"/>
      <c r="AA35" s="339"/>
      <c r="AB35" s="342"/>
      <c r="AC35" s="340"/>
      <c r="AD35" s="342"/>
      <c r="AE35" s="342"/>
      <c r="AF35" s="338"/>
    </row>
    <row r="36" spans="1:32" s="337" customFormat="1" ht="38.25" customHeight="1">
      <c r="A36" s="362" t="s">
        <v>103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0</v>
      </c>
      <c r="L36" s="234"/>
      <c r="M36" s="233">
        <v>0</v>
      </c>
      <c r="N36" s="234"/>
      <c r="O36" s="233">
        <v>0</v>
      </c>
      <c r="P36" s="234"/>
      <c r="Q36" s="233">
        <f t="shared" si="0"/>
        <v>0</v>
      </c>
      <c r="R36" s="226"/>
      <c r="S36" s="226"/>
      <c r="T36" s="340"/>
      <c r="U36" s="339"/>
      <c r="V36" s="338"/>
      <c r="W36" s="339"/>
      <c r="X36" s="341"/>
      <c r="Y36" s="340"/>
      <c r="Z36" s="339"/>
      <c r="AA36" s="339"/>
      <c r="AB36" s="342"/>
      <c r="AC36" s="340"/>
      <c r="AD36" s="342"/>
      <c r="AE36" s="342"/>
      <c r="AF36" s="338"/>
    </row>
    <row r="37" spans="1:32" s="337" customFormat="1" ht="38.25" customHeight="1">
      <c r="A37" s="362" t="s">
        <v>106</v>
      </c>
      <c r="B37" s="234"/>
      <c r="C37" s="233">
        <v>0</v>
      </c>
      <c r="D37" s="234"/>
      <c r="E37" s="233">
        <v>0</v>
      </c>
      <c r="F37" s="234"/>
      <c r="G37" s="233">
        <v>0</v>
      </c>
      <c r="H37" s="234"/>
      <c r="I37" s="233"/>
      <c r="J37" s="234"/>
      <c r="K37" s="233">
        <v>0</v>
      </c>
      <c r="L37" s="234"/>
      <c r="M37" s="233">
        <v>0</v>
      </c>
      <c r="N37" s="234"/>
      <c r="O37" s="233">
        <v>0</v>
      </c>
      <c r="P37" s="234"/>
      <c r="Q37" s="233">
        <f t="shared" si="0"/>
        <v>0</v>
      </c>
      <c r="R37" s="226"/>
      <c r="S37" s="226"/>
      <c r="T37" s="340"/>
      <c r="U37" s="339"/>
      <c r="V37" s="338"/>
      <c r="W37" s="339"/>
      <c r="X37" s="341"/>
      <c r="Y37" s="340"/>
      <c r="Z37" s="339"/>
      <c r="AA37" s="339"/>
      <c r="AB37" s="342"/>
      <c r="AC37" s="340"/>
      <c r="AD37" s="342"/>
      <c r="AE37" s="342"/>
      <c r="AF37" s="338"/>
    </row>
    <row r="38" spans="1:32" s="337" customFormat="1" ht="38.25" customHeight="1">
      <c r="A38" s="362" t="s">
        <v>107</v>
      </c>
      <c r="B38" s="234"/>
      <c r="C38" s="233">
        <v>0</v>
      </c>
      <c r="D38" s="234"/>
      <c r="E38" s="233">
        <v>0</v>
      </c>
      <c r="F38" s="234"/>
      <c r="G38" s="233">
        <v>0</v>
      </c>
      <c r="H38" s="234"/>
      <c r="I38" s="233">
        <f>E38-G38</f>
        <v>0</v>
      </c>
      <c r="J38" s="234"/>
      <c r="K38" s="233">
        <v>0</v>
      </c>
      <c r="L38" s="234"/>
      <c r="M38" s="233">
        <v>0</v>
      </c>
      <c r="N38" s="234"/>
      <c r="O38" s="233">
        <v>0</v>
      </c>
      <c r="P38" s="234"/>
      <c r="Q38" s="233">
        <f t="shared" si="0"/>
        <v>0</v>
      </c>
      <c r="R38" s="226"/>
      <c r="S38" s="226"/>
      <c r="T38" s="340"/>
      <c r="U38" s="339"/>
      <c r="V38" s="338"/>
      <c r="W38" s="339"/>
      <c r="X38" s="341"/>
      <c r="Y38" s="340"/>
      <c r="Z38" s="339"/>
      <c r="AA38" s="339"/>
      <c r="AB38" s="342"/>
      <c r="AC38" s="340"/>
      <c r="AD38" s="342"/>
      <c r="AE38" s="342"/>
      <c r="AF38" s="338"/>
    </row>
    <row r="39" spans="1:32" s="337" customFormat="1" ht="38.25" customHeight="1">
      <c r="A39" s="362" t="s">
        <v>113</v>
      </c>
      <c r="B39" s="234"/>
      <c r="C39" s="233">
        <v>500000</v>
      </c>
      <c r="D39" s="234"/>
      <c r="E39" s="233">
        <v>6151315852</v>
      </c>
      <c r="F39" s="234"/>
      <c r="G39" s="233">
        <v>4582715408</v>
      </c>
      <c r="H39" s="234"/>
      <c r="I39" s="233">
        <f>E39-G39</f>
        <v>1568600444</v>
      </c>
      <c r="J39" s="234"/>
      <c r="K39" s="233">
        <v>500000</v>
      </c>
      <c r="L39" s="234"/>
      <c r="M39" s="233">
        <v>6151315852</v>
      </c>
      <c r="N39" s="234"/>
      <c r="O39" s="233">
        <v>4582715408</v>
      </c>
      <c r="P39" s="234"/>
      <c r="Q39" s="233">
        <f t="shared" si="0"/>
        <v>1568600444</v>
      </c>
      <c r="R39" s="226"/>
      <c r="S39" s="226"/>
      <c r="T39" s="340"/>
      <c r="U39" s="339"/>
      <c r="V39" s="338"/>
      <c r="W39" s="339"/>
      <c r="X39" s="341"/>
      <c r="Y39" s="340"/>
      <c r="Z39" s="339"/>
      <c r="AA39" s="339"/>
      <c r="AB39" s="342"/>
      <c r="AC39" s="340"/>
      <c r="AD39" s="342"/>
      <c r="AE39" s="342"/>
      <c r="AF39" s="338"/>
    </row>
    <row r="40" spans="1:32" s="337" customFormat="1" ht="38.25" customHeight="1">
      <c r="A40" s="362" t="s">
        <v>127</v>
      </c>
      <c r="B40" s="234"/>
      <c r="C40" s="233">
        <v>0</v>
      </c>
      <c r="D40" s="234"/>
      <c r="E40" s="233">
        <v>0</v>
      </c>
      <c r="F40" s="234"/>
      <c r="G40" s="233">
        <v>0</v>
      </c>
      <c r="H40" s="234"/>
      <c r="I40" s="233">
        <f>E40-G40</f>
        <v>0</v>
      </c>
      <c r="J40" s="234"/>
      <c r="K40" s="233">
        <v>0</v>
      </c>
      <c r="L40" s="234"/>
      <c r="M40" s="233">
        <v>0</v>
      </c>
      <c r="N40" s="234"/>
      <c r="O40" s="233">
        <v>0</v>
      </c>
      <c r="P40" s="234"/>
      <c r="Q40" s="233">
        <f t="shared" si="0"/>
        <v>0</v>
      </c>
      <c r="R40" s="226"/>
      <c r="S40" s="226"/>
      <c r="T40" s="340"/>
      <c r="U40" s="339"/>
      <c r="V40" s="338"/>
      <c r="W40" s="339"/>
      <c r="X40" s="341"/>
      <c r="Y40" s="340"/>
      <c r="Z40" s="339"/>
      <c r="AA40" s="339"/>
      <c r="AB40" s="342"/>
      <c r="AC40" s="340"/>
      <c r="AD40" s="342"/>
      <c r="AE40" s="342"/>
      <c r="AF40" s="338"/>
    </row>
    <row r="41" spans="1:32" s="337" customFormat="1" ht="38.25" customHeight="1">
      <c r="A41" s="362" t="s">
        <v>114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0</v>
      </c>
      <c r="L41" s="234"/>
      <c r="M41" s="233">
        <v>0</v>
      </c>
      <c r="N41" s="234"/>
      <c r="O41" s="233">
        <v>0</v>
      </c>
      <c r="P41" s="234"/>
      <c r="Q41" s="233">
        <f t="shared" si="0"/>
        <v>0</v>
      </c>
      <c r="R41" s="226"/>
      <c r="S41" s="226"/>
      <c r="T41" s="340"/>
      <c r="U41" s="339"/>
      <c r="V41" s="338"/>
      <c r="W41" s="339"/>
      <c r="X41" s="341"/>
      <c r="Y41" s="340"/>
      <c r="Z41" s="339"/>
      <c r="AA41" s="339"/>
      <c r="AB41" s="342"/>
      <c r="AC41" s="340"/>
      <c r="AD41" s="342"/>
      <c r="AE41" s="342"/>
      <c r="AF41" s="338"/>
    </row>
    <row r="42" spans="1:32" s="337" customFormat="1" ht="38.25" customHeight="1">
      <c r="A42" s="362" t="s">
        <v>166</v>
      </c>
      <c r="B42" s="234"/>
      <c r="C42" s="233">
        <v>0</v>
      </c>
      <c r="D42" s="234"/>
      <c r="E42" s="233">
        <v>0</v>
      </c>
      <c r="F42" s="234"/>
      <c r="G42" s="233">
        <v>0</v>
      </c>
      <c r="H42" s="234"/>
      <c r="I42" s="233">
        <f t="shared" si="1"/>
        <v>0</v>
      </c>
      <c r="J42" s="234"/>
      <c r="K42" s="233">
        <v>0</v>
      </c>
      <c r="L42" s="234"/>
      <c r="M42" s="233">
        <v>0</v>
      </c>
      <c r="N42" s="234"/>
      <c r="O42" s="233">
        <v>0</v>
      </c>
      <c r="P42" s="234"/>
      <c r="Q42" s="233">
        <f t="shared" si="0"/>
        <v>0</v>
      </c>
      <c r="R42" s="226"/>
      <c r="S42" s="226"/>
      <c r="T42" s="340"/>
      <c r="U42" s="339"/>
      <c r="V42" s="338"/>
      <c r="W42" s="339"/>
      <c r="X42" s="341"/>
      <c r="Y42" s="340"/>
      <c r="Z42" s="339"/>
      <c r="AA42" s="339"/>
      <c r="AB42" s="342"/>
      <c r="AC42" s="340"/>
      <c r="AD42" s="342"/>
      <c r="AE42" s="342"/>
      <c r="AF42" s="338"/>
    </row>
    <row r="43" spans="1:32" s="337" customFormat="1" ht="38.25" customHeight="1">
      <c r="A43" s="362" t="s">
        <v>170</v>
      </c>
      <c r="B43" s="234"/>
      <c r="C43" s="233">
        <v>0</v>
      </c>
      <c r="D43" s="234"/>
      <c r="E43" s="233">
        <v>0</v>
      </c>
      <c r="F43" s="234"/>
      <c r="G43" s="233">
        <v>0</v>
      </c>
      <c r="H43" s="234"/>
      <c r="I43" s="233">
        <f t="shared" si="1"/>
        <v>0</v>
      </c>
      <c r="J43" s="234"/>
      <c r="K43" s="233">
        <v>0</v>
      </c>
      <c r="L43" s="234"/>
      <c r="M43" s="233">
        <v>0</v>
      </c>
      <c r="N43" s="234"/>
      <c r="O43" s="233">
        <v>0</v>
      </c>
      <c r="P43" s="234"/>
      <c r="Q43" s="233">
        <f t="shared" si="0"/>
        <v>0</v>
      </c>
      <c r="R43" s="226"/>
      <c r="S43" s="226"/>
      <c r="T43" s="340"/>
      <c r="U43" s="339"/>
      <c r="V43" s="338"/>
      <c r="W43" s="339"/>
      <c r="X43" s="341"/>
      <c r="Y43" s="340"/>
      <c r="Z43" s="339"/>
      <c r="AA43" s="339"/>
      <c r="AB43" s="342"/>
      <c r="AC43" s="340"/>
      <c r="AD43" s="342"/>
      <c r="AE43" s="342"/>
      <c r="AF43" s="338"/>
    </row>
    <row r="44" spans="1:32" s="337" customFormat="1" ht="38.25" customHeight="1">
      <c r="A44" s="362" t="s">
        <v>186</v>
      </c>
      <c r="B44" s="234"/>
      <c r="C44" s="233">
        <v>5000000</v>
      </c>
      <c r="D44" s="234"/>
      <c r="E44" s="233">
        <v>111729602551</v>
      </c>
      <c r="F44" s="234"/>
      <c r="G44" s="233">
        <v>90089360037</v>
      </c>
      <c r="H44" s="234"/>
      <c r="I44" s="233">
        <f t="shared" si="1"/>
        <v>21640242514</v>
      </c>
      <c r="J44" s="234"/>
      <c r="K44" s="233">
        <v>5000000</v>
      </c>
      <c r="L44" s="234"/>
      <c r="M44" s="233">
        <v>111729602551</v>
      </c>
      <c r="N44" s="234"/>
      <c r="O44" s="233">
        <v>90089360037</v>
      </c>
      <c r="P44" s="234"/>
      <c r="Q44" s="233">
        <f t="shared" si="0"/>
        <v>21640242514</v>
      </c>
      <c r="R44" s="226"/>
      <c r="S44" s="226"/>
      <c r="T44" s="340"/>
      <c r="U44" s="339"/>
      <c r="V44" s="338"/>
      <c r="W44" s="339"/>
      <c r="X44" s="341"/>
      <c r="Y44" s="340"/>
      <c r="Z44" s="339"/>
      <c r="AA44" s="339"/>
      <c r="AB44" s="342"/>
      <c r="AC44" s="340"/>
      <c r="AD44" s="342"/>
      <c r="AE44" s="342"/>
      <c r="AF44" s="338"/>
    </row>
    <row r="45" spans="1:32" s="337" customFormat="1" ht="38.25" customHeight="1">
      <c r="A45" s="362" t="s">
        <v>121</v>
      </c>
      <c r="B45" s="234"/>
      <c r="C45" s="233">
        <v>0</v>
      </c>
      <c r="D45" s="234"/>
      <c r="E45" s="233">
        <v>0</v>
      </c>
      <c r="F45" s="234"/>
      <c r="G45" s="233">
        <v>0</v>
      </c>
      <c r="H45" s="234"/>
      <c r="I45" s="233">
        <f>E45-G45</f>
        <v>0</v>
      </c>
      <c r="J45" s="234"/>
      <c r="K45" s="233">
        <v>0</v>
      </c>
      <c r="L45" s="234"/>
      <c r="M45" s="233">
        <v>0</v>
      </c>
      <c r="N45" s="234"/>
      <c r="O45" s="233">
        <v>0</v>
      </c>
      <c r="P45" s="234"/>
      <c r="Q45" s="233">
        <f t="shared" si="0"/>
        <v>0</v>
      </c>
      <c r="R45" s="226"/>
      <c r="S45" s="226"/>
      <c r="T45" s="340"/>
      <c r="U45" s="339"/>
      <c r="V45" s="338"/>
      <c r="W45" s="339"/>
      <c r="X45" s="341"/>
      <c r="Y45" s="340"/>
      <c r="Z45" s="339"/>
      <c r="AA45" s="339"/>
      <c r="AB45" s="342"/>
      <c r="AC45" s="340"/>
      <c r="AD45" s="342"/>
      <c r="AE45" s="342"/>
      <c r="AF45" s="338"/>
    </row>
    <row r="46" spans="1:32" s="337" customFormat="1" ht="38.25" customHeight="1">
      <c r="A46" s="362" t="s">
        <v>189</v>
      </c>
      <c r="B46" s="234"/>
      <c r="C46" s="233">
        <v>700000</v>
      </c>
      <c r="D46" s="234"/>
      <c r="E46" s="233">
        <v>87307101917</v>
      </c>
      <c r="F46" s="234"/>
      <c r="G46" s="233">
        <v>77588285352</v>
      </c>
      <c r="H46" s="234"/>
      <c r="I46" s="233">
        <f t="shared" si="1"/>
        <v>9718816565</v>
      </c>
      <c r="J46" s="234"/>
      <c r="K46" s="233">
        <v>700000</v>
      </c>
      <c r="L46" s="234"/>
      <c r="M46" s="233">
        <v>87307101917</v>
      </c>
      <c r="N46" s="234"/>
      <c r="O46" s="233">
        <v>77588285352</v>
      </c>
      <c r="P46" s="234"/>
      <c r="Q46" s="233">
        <f t="shared" si="0"/>
        <v>9718816565</v>
      </c>
      <c r="R46" s="226"/>
      <c r="S46" s="226"/>
      <c r="T46" s="340"/>
      <c r="U46" s="339"/>
      <c r="V46" s="338"/>
      <c r="W46" s="339"/>
      <c r="X46" s="341"/>
      <c r="Y46" s="340"/>
      <c r="Z46" s="339"/>
      <c r="AA46" s="339"/>
      <c r="AB46" s="342"/>
      <c r="AC46" s="340"/>
      <c r="AD46" s="342"/>
      <c r="AE46" s="342"/>
      <c r="AF46" s="338"/>
    </row>
    <row r="47" spans="1:32" s="337" customFormat="1" ht="38.25" customHeight="1">
      <c r="A47" s="362" t="s">
        <v>169</v>
      </c>
      <c r="B47" s="234"/>
      <c r="C47" s="233">
        <v>200000</v>
      </c>
      <c r="D47" s="234"/>
      <c r="E47" s="233">
        <v>2696989885</v>
      </c>
      <c r="F47" s="234"/>
      <c r="G47" s="233">
        <v>1574554490</v>
      </c>
      <c r="H47" s="234"/>
      <c r="I47" s="233">
        <f>E47-G47</f>
        <v>1122435395</v>
      </c>
      <c r="J47" s="234"/>
      <c r="K47" s="233">
        <v>200000</v>
      </c>
      <c r="L47" s="234"/>
      <c r="M47" s="233">
        <v>2696989885</v>
      </c>
      <c r="N47" s="234"/>
      <c r="O47" s="233">
        <v>1574554490</v>
      </c>
      <c r="P47" s="234"/>
      <c r="Q47" s="233">
        <f t="shared" si="0"/>
        <v>1122435395</v>
      </c>
      <c r="R47" s="226"/>
      <c r="S47" s="226"/>
      <c r="T47" s="340"/>
      <c r="U47" s="339"/>
      <c r="V47" s="338"/>
      <c r="W47" s="339"/>
      <c r="X47" s="341"/>
      <c r="Y47" s="340"/>
      <c r="Z47" s="339"/>
      <c r="AA47" s="339"/>
      <c r="AB47" s="342"/>
      <c r="AC47" s="340"/>
      <c r="AD47" s="342"/>
      <c r="AE47" s="342"/>
      <c r="AF47" s="338"/>
    </row>
    <row r="48" spans="1:32" ht="38.25" customHeight="1" thickBot="1">
      <c r="A48" s="151" t="s">
        <v>48</v>
      </c>
      <c r="B48" s="82"/>
      <c r="C48" s="82"/>
      <c r="D48" s="215">
        <f>SUM(D9:D34)</f>
        <v>0</v>
      </c>
      <c r="E48" s="215">
        <f>SUM(E9:E47)</f>
        <v>900433660497</v>
      </c>
      <c r="F48" s="215">
        <f>SUM(F9:F41)</f>
        <v>0</v>
      </c>
      <c r="G48" s="215">
        <f>SUM(G9:G47)</f>
        <v>721740118521</v>
      </c>
      <c r="H48" s="215">
        <f>SUM(H9:H41)</f>
        <v>0</v>
      </c>
      <c r="I48" s="215">
        <f>SUM(I9:I47)</f>
        <v>178693541976</v>
      </c>
      <c r="J48" s="215">
        <f ca="1">SUM(J9:J33)</f>
        <v>240801347041</v>
      </c>
      <c r="K48" s="82"/>
      <c r="L48" s="215">
        <f>SUM(L9:L34)</f>
        <v>0</v>
      </c>
      <c r="M48" s="215">
        <f>SUM(M9:M47)</f>
        <v>932130968129</v>
      </c>
      <c r="N48" s="215">
        <f t="shared" ref="N48:P48" si="2">SUM(N9:N41)</f>
        <v>0</v>
      </c>
      <c r="O48" s="215">
        <f>SUM(O9:O47)</f>
        <v>752657038164</v>
      </c>
      <c r="P48" s="215">
        <f t="shared" ca="1" si="2"/>
        <v>121956191141</v>
      </c>
      <c r="Q48" s="215">
        <f>SUM(Q9:Q47)</f>
        <v>179473929965</v>
      </c>
      <c r="R48" s="20"/>
    </row>
    <row r="49" spans="1:19" ht="38.25" customHeight="1" thickTop="1">
      <c r="I49" s="20"/>
      <c r="K49" s="45"/>
      <c r="Q49" s="20"/>
    </row>
    <row r="50" spans="1:19" ht="38.25" customHeight="1">
      <c r="C50" s="45"/>
      <c r="E50" s="20"/>
      <c r="I50" s="20"/>
      <c r="K50" s="45"/>
      <c r="M50" s="3"/>
      <c r="Q50" s="20"/>
    </row>
    <row r="51" spans="1:19" ht="38.25" customHeight="1">
      <c r="C51" s="45"/>
      <c r="I51" s="20"/>
      <c r="K51" s="45"/>
      <c r="M51" s="20"/>
      <c r="Q51" s="20"/>
    </row>
    <row r="52" spans="1:19" ht="38.25" customHeight="1">
      <c r="C52" s="45"/>
      <c r="I52" s="20"/>
      <c r="K52" s="45"/>
      <c r="O52" s="3"/>
      <c r="Q52" s="496"/>
    </row>
    <row r="53" spans="1:19">
      <c r="C53" s="45"/>
      <c r="G53" s="20"/>
      <c r="I53" s="20"/>
      <c r="K53" s="45"/>
      <c r="M53" s="3"/>
      <c r="Q53" s="496"/>
      <c r="S53" s="203"/>
    </row>
    <row r="54" spans="1:19">
      <c r="C54" s="45"/>
      <c r="G54" s="260"/>
      <c r="I54" s="20"/>
      <c r="K54" s="45"/>
      <c r="Q54" s="20"/>
      <c r="S54" s="20"/>
    </row>
    <row r="55" spans="1:19" ht="40.5">
      <c r="C55" s="45"/>
      <c r="I55" s="20"/>
      <c r="K55" s="45"/>
      <c r="Q55" s="41"/>
      <c r="S55" s="20"/>
    </row>
    <row r="56" spans="1:19">
      <c r="C56" s="45"/>
      <c r="I56" s="20"/>
      <c r="K56" s="45"/>
      <c r="Q56" s="20"/>
      <c r="S56" s="20"/>
    </row>
    <row r="57" spans="1:19">
      <c r="A57" s="481"/>
      <c r="B57" s="481"/>
      <c r="C57" s="481"/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1"/>
      <c r="R57" s="481"/>
      <c r="S57" s="20"/>
    </row>
    <row r="58" spans="1:19">
      <c r="A58" s="481"/>
      <c r="B58" s="481"/>
      <c r="C58" s="481"/>
      <c r="D58" s="481"/>
      <c r="E58" s="481"/>
      <c r="F58" s="481"/>
      <c r="G58" s="481"/>
      <c r="H58" s="481"/>
      <c r="I58" s="481"/>
      <c r="J58" s="481"/>
      <c r="K58" s="481"/>
      <c r="L58" s="481"/>
      <c r="M58" s="481"/>
      <c r="N58" s="481"/>
      <c r="O58" s="481"/>
      <c r="P58" s="481"/>
      <c r="Q58" s="481"/>
      <c r="R58" s="481"/>
    </row>
    <row r="59" spans="1:19">
      <c r="C59" s="125"/>
      <c r="D59" s="125"/>
      <c r="E59" s="125"/>
      <c r="G59" s="125"/>
      <c r="I59" s="125"/>
      <c r="K59" s="125"/>
      <c r="L59" s="125"/>
      <c r="M59" s="125"/>
      <c r="O59" s="203"/>
      <c r="Q59" s="203"/>
      <c r="R59" s="203"/>
    </row>
    <row r="60" spans="1:19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  <c r="Q60" s="3"/>
    </row>
    <row r="61" spans="1:19">
      <c r="A61" s="125"/>
      <c r="B61" s="125"/>
      <c r="C61" s="82"/>
      <c r="D61" s="82"/>
      <c r="E61" s="20"/>
      <c r="G61" s="82"/>
      <c r="I61" s="20"/>
      <c r="K61" s="82"/>
      <c r="L61" s="82"/>
      <c r="M61" s="82"/>
      <c r="O61" s="20"/>
      <c r="Q61" s="3"/>
    </row>
    <row r="62" spans="1:19">
      <c r="A62" s="125"/>
      <c r="B62" s="125"/>
      <c r="C62" s="82"/>
      <c r="D62" s="82"/>
      <c r="E62" s="20"/>
      <c r="G62" s="82"/>
      <c r="I62" s="20"/>
      <c r="K62" s="82"/>
      <c r="L62" s="82"/>
      <c r="M62" s="82"/>
      <c r="O62" s="20"/>
      <c r="Q62" s="20"/>
    </row>
    <row r="63" spans="1:19">
      <c r="A63" s="125"/>
      <c r="B63" s="125"/>
      <c r="C63" s="82"/>
      <c r="D63" s="82"/>
      <c r="E63" s="20"/>
      <c r="G63" s="82"/>
      <c r="I63" s="20"/>
      <c r="K63" s="82"/>
      <c r="L63" s="82"/>
      <c r="M63" s="82"/>
      <c r="O63" s="20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7:R58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3"/>
  <sheetViews>
    <sheetView rightToLeft="1" view="pageBreakPreview" zoomScale="50" zoomScaleNormal="50" zoomScaleSheetLayoutView="50" workbookViewId="0">
      <selection activeCell="Q31" sqref="Q31"/>
    </sheetView>
  </sheetViews>
  <sheetFormatPr defaultColWidth="9.140625" defaultRowHeight="42.7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4.710937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>
      <c r="C1" s="84"/>
      <c r="K1" s="84"/>
      <c r="Q1" s="85"/>
      <c r="R1" s="85"/>
      <c r="S1" s="85"/>
      <c r="U1" s="85"/>
      <c r="AA1" s="7"/>
    </row>
    <row r="2" spans="1:33" s="86" customFormat="1">
      <c r="A2" s="486" t="s">
        <v>50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191"/>
      <c r="S2" s="191"/>
      <c r="U2" s="142"/>
      <c r="AA2" s="7"/>
    </row>
    <row r="3" spans="1:33" s="86" customFormat="1">
      <c r="A3" s="486" t="s">
        <v>18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191"/>
      <c r="S3" s="191"/>
      <c r="U3" s="142"/>
      <c r="AA3" s="7"/>
    </row>
    <row r="4" spans="1:33" s="86" customFormat="1">
      <c r="A4" s="486" t="str">
        <f>'درآمد سود سهام '!A4:S4</f>
        <v>برای ماه منتهی به 1405/03/31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191"/>
      <c r="S4" s="191"/>
      <c r="U4" s="142"/>
      <c r="AA4" s="7"/>
    </row>
    <row r="5" spans="1:33" s="83" customFormat="1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>
      <c r="A6" s="483" t="s">
        <v>85</v>
      </c>
      <c r="B6" s="483"/>
      <c r="C6" s="483"/>
      <c r="D6" s="483"/>
      <c r="E6" s="483"/>
      <c r="F6" s="483"/>
      <c r="G6" s="483"/>
      <c r="H6" s="483"/>
      <c r="I6" s="483"/>
      <c r="V6" s="485"/>
      <c r="W6" s="485"/>
      <c r="X6" s="485"/>
      <c r="Y6" s="485"/>
      <c r="Z6" s="485"/>
      <c r="AA6" s="485"/>
      <c r="AB6" s="485"/>
      <c r="AC6" s="485"/>
      <c r="AD6" s="485"/>
      <c r="AE6" s="485"/>
      <c r="AF6" s="485"/>
      <c r="AG6" s="485"/>
    </row>
    <row r="7" spans="1:33" s="50" customFormat="1" ht="43.5" customHeight="1" thickBot="1">
      <c r="A7" s="411" t="s">
        <v>1</v>
      </c>
      <c r="C7" s="487" t="s">
        <v>182</v>
      </c>
      <c r="D7" s="487" t="s">
        <v>20</v>
      </c>
      <c r="E7" s="487" t="s">
        <v>20</v>
      </c>
      <c r="F7" s="487" t="s">
        <v>20</v>
      </c>
      <c r="G7" s="487" t="s">
        <v>20</v>
      </c>
      <c r="H7" s="487" t="s">
        <v>20</v>
      </c>
      <c r="I7" s="487" t="s">
        <v>20</v>
      </c>
      <c r="J7" s="1"/>
      <c r="K7" s="487" t="s">
        <v>183</v>
      </c>
      <c r="L7" s="487" t="s">
        <v>21</v>
      </c>
      <c r="M7" s="487" t="s">
        <v>21</v>
      </c>
      <c r="N7" s="487" t="s">
        <v>21</v>
      </c>
      <c r="O7" s="487" t="s">
        <v>21</v>
      </c>
      <c r="P7" s="487" t="s">
        <v>21</v>
      </c>
      <c r="Q7" s="487" t="s">
        <v>21</v>
      </c>
      <c r="R7" s="205"/>
      <c r="S7" s="205"/>
      <c r="U7" s="168"/>
      <c r="V7" s="485"/>
      <c r="W7" s="485"/>
      <c r="X7" s="485"/>
      <c r="Y7" s="485"/>
      <c r="Z7" s="485"/>
      <c r="AA7" s="485"/>
      <c r="AB7" s="485"/>
      <c r="AC7" s="485"/>
      <c r="AD7" s="485"/>
      <c r="AE7" s="485"/>
      <c r="AF7" s="485"/>
      <c r="AG7" s="485"/>
    </row>
    <row r="8" spans="1:33" s="91" customFormat="1" ht="66" customHeight="1" thickBot="1">
      <c r="A8" s="411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>
      <c r="A9" s="133" t="s">
        <v>60</v>
      </c>
      <c r="B9" s="1"/>
      <c r="C9" s="376">
        <v>35000000</v>
      </c>
      <c r="D9" s="235"/>
      <c r="E9" s="376">
        <v>373688882000</v>
      </c>
      <c r="F9" s="492"/>
      <c r="G9" s="376">
        <v>282753704415</v>
      </c>
      <c r="H9" s="235"/>
      <c r="I9" s="233">
        <f t="shared" ref="I9:I29" si="0">E9-G9</f>
        <v>90935177585</v>
      </c>
      <c r="J9" s="235"/>
      <c r="K9" s="233">
        <v>35000000</v>
      </c>
      <c r="L9" s="492"/>
      <c r="M9" s="233">
        <v>373688882000</v>
      </c>
      <c r="N9" s="492"/>
      <c r="O9" s="233">
        <v>281364526415</v>
      </c>
      <c r="P9" s="235"/>
      <c r="Q9" s="233">
        <f t="shared" ref="Q9:Q29" si="1">M9-O9</f>
        <v>92324355585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>
      <c r="A10" s="133" t="s">
        <v>94</v>
      </c>
      <c r="B10" s="1"/>
      <c r="C10" s="376">
        <v>10000000</v>
      </c>
      <c r="D10" s="235"/>
      <c r="E10" s="376">
        <v>265630679000</v>
      </c>
      <c r="F10" s="492"/>
      <c r="G10" s="376">
        <v>153226333433</v>
      </c>
      <c r="H10" s="235"/>
      <c r="I10" s="233">
        <f t="shared" si="0"/>
        <v>112404345567</v>
      </c>
      <c r="J10" s="235"/>
      <c r="K10" s="233">
        <v>10000000</v>
      </c>
      <c r="L10" s="492"/>
      <c r="M10" s="233">
        <v>265630679000</v>
      </c>
      <c r="N10" s="492"/>
      <c r="O10" s="233">
        <v>138223211033</v>
      </c>
      <c r="P10" s="235"/>
      <c r="Q10" s="233">
        <f t="shared" si="1"/>
        <v>127407467967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>
      <c r="A11" s="133" t="s">
        <v>59</v>
      </c>
      <c r="B11" s="1"/>
      <c r="C11" s="376">
        <v>7000000</v>
      </c>
      <c r="D11" s="235"/>
      <c r="E11" s="376">
        <v>774258358300</v>
      </c>
      <c r="F11" s="492"/>
      <c r="G11" s="376">
        <v>532352854997</v>
      </c>
      <c r="H11" s="235"/>
      <c r="I11" s="233">
        <f t="shared" si="0"/>
        <v>241905503303</v>
      </c>
      <c r="J11" s="235"/>
      <c r="K11" s="233">
        <v>7000000</v>
      </c>
      <c r="L11" s="492"/>
      <c r="M11" s="233">
        <v>774258358300</v>
      </c>
      <c r="N11" s="492"/>
      <c r="O11" s="233">
        <v>506077545427</v>
      </c>
      <c r="P11" s="235"/>
      <c r="Q11" s="233">
        <f t="shared" si="1"/>
        <v>268180812873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>
      <c r="A12" s="133" t="s">
        <v>105</v>
      </c>
      <c r="B12" s="1"/>
      <c r="C12" s="376">
        <v>8360000</v>
      </c>
      <c r="D12" s="235"/>
      <c r="E12" s="376">
        <v>523355347548</v>
      </c>
      <c r="F12" s="492"/>
      <c r="G12" s="376">
        <v>309085754472</v>
      </c>
      <c r="H12" s="235"/>
      <c r="I12" s="233">
        <f t="shared" si="0"/>
        <v>214269593076</v>
      </c>
      <c r="J12" s="235"/>
      <c r="K12" s="233">
        <v>8360000</v>
      </c>
      <c r="L12" s="492"/>
      <c r="M12" s="233">
        <v>523355347548</v>
      </c>
      <c r="N12" s="492"/>
      <c r="O12" s="233">
        <v>291416601036</v>
      </c>
      <c r="P12" s="235"/>
      <c r="Q12" s="233">
        <f t="shared" si="1"/>
        <v>231938746512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>
      <c r="A13" s="133" t="s">
        <v>98</v>
      </c>
      <c r="B13" s="1"/>
      <c r="C13" s="376">
        <v>14200000</v>
      </c>
      <c r="D13" s="235"/>
      <c r="E13" s="376">
        <v>579672226760</v>
      </c>
      <c r="F13" s="492"/>
      <c r="G13" s="376">
        <v>365599692126</v>
      </c>
      <c r="H13" s="235"/>
      <c r="I13" s="233">
        <f t="shared" si="0"/>
        <v>214072534634</v>
      </c>
      <c r="J13" s="235"/>
      <c r="K13" s="233">
        <v>14200000</v>
      </c>
      <c r="L13" s="492"/>
      <c r="M13" s="233">
        <v>579672226760</v>
      </c>
      <c r="N13" s="492"/>
      <c r="O13" s="233">
        <v>353482090886</v>
      </c>
      <c r="P13" s="235"/>
      <c r="Q13" s="233">
        <f t="shared" si="1"/>
        <v>226190135874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>
      <c r="A14" s="133" t="s">
        <v>113</v>
      </c>
      <c r="B14" s="1"/>
      <c r="C14" s="376">
        <v>21500000</v>
      </c>
      <c r="D14" s="235"/>
      <c r="E14" s="376">
        <v>299739960250</v>
      </c>
      <c r="F14" s="492"/>
      <c r="G14" s="376">
        <v>207704435568</v>
      </c>
      <c r="H14" s="235"/>
      <c r="I14" s="233">
        <f t="shared" si="0"/>
        <v>92035524682</v>
      </c>
      <c r="J14" s="235"/>
      <c r="K14" s="233">
        <v>21500000</v>
      </c>
      <c r="L14" s="492"/>
      <c r="M14" s="233">
        <v>299739960250</v>
      </c>
      <c r="N14" s="492"/>
      <c r="O14" s="233">
        <v>205719895568</v>
      </c>
      <c r="P14" s="235"/>
      <c r="Q14" s="233">
        <f t="shared" si="1"/>
        <v>94020064682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>
      <c r="A15" s="133" t="s">
        <v>95</v>
      </c>
      <c r="B15" s="1"/>
      <c r="C15" s="376">
        <v>62000000</v>
      </c>
      <c r="D15" s="235"/>
      <c r="E15" s="376">
        <v>153186642600</v>
      </c>
      <c r="F15" s="492"/>
      <c r="G15" s="376">
        <v>125590301541</v>
      </c>
      <c r="H15" s="235"/>
      <c r="I15" s="233">
        <f t="shared" si="0"/>
        <v>27596341059</v>
      </c>
      <c r="J15" s="235"/>
      <c r="K15" s="233">
        <v>62000000</v>
      </c>
      <c r="L15" s="492"/>
      <c r="M15" s="233">
        <v>153186642600</v>
      </c>
      <c r="N15" s="492"/>
      <c r="O15" s="233">
        <v>124756794741</v>
      </c>
      <c r="P15" s="235"/>
      <c r="Q15" s="233">
        <f t="shared" si="1"/>
        <v>28429847859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>
      <c r="A16" s="133" t="s">
        <v>61</v>
      </c>
      <c r="B16" s="1"/>
      <c r="C16" s="376">
        <v>42936411</v>
      </c>
      <c r="D16" s="235"/>
      <c r="E16" s="376">
        <v>431583712060</v>
      </c>
      <c r="F16" s="492"/>
      <c r="G16" s="376">
        <v>263721932640</v>
      </c>
      <c r="H16" s="235"/>
      <c r="I16" s="233">
        <f t="shared" si="0"/>
        <v>167861779420</v>
      </c>
      <c r="J16" s="235"/>
      <c r="K16" s="233">
        <v>42936411</v>
      </c>
      <c r="L16" s="492"/>
      <c r="M16" s="233">
        <v>431583712060</v>
      </c>
      <c r="N16" s="492"/>
      <c r="O16" s="233">
        <v>248810353250</v>
      </c>
      <c r="P16" s="235"/>
      <c r="Q16" s="233">
        <f t="shared" si="1"/>
        <v>182773358810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>
      <c r="A17" s="133" t="s">
        <v>83</v>
      </c>
      <c r="B17" s="1"/>
      <c r="C17" s="376">
        <v>80000001</v>
      </c>
      <c r="D17" s="235"/>
      <c r="E17" s="376">
        <v>538207254727</v>
      </c>
      <c r="F17" s="492"/>
      <c r="G17" s="376">
        <v>332611605495</v>
      </c>
      <c r="H17" s="235"/>
      <c r="I17" s="233">
        <f t="shared" si="0"/>
        <v>205595649232</v>
      </c>
      <c r="J17" s="235"/>
      <c r="K17" s="233">
        <v>80000001</v>
      </c>
      <c r="L17" s="492"/>
      <c r="M17" s="233">
        <v>538207254727</v>
      </c>
      <c r="N17" s="492"/>
      <c r="O17" s="233">
        <v>343117640369</v>
      </c>
      <c r="P17" s="235"/>
      <c r="Q17" s="233">
        <f t="shared" si="1"/>
        <v>195089614358</v>
      </c>
      <c r="R17" s="82"/>
      <c r="S17" s="22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>
      <c r="A18" s="133" t="s">
        <v>84</v>
      </c>
      <c r="B18" s="1"/>
      <c r="C18" s="376">
        <v>110000000</v>
      </c>
      <c r="D18" s="235"/>
      <c r="E18" s="376">
        <v>533742033000</v>
      </c>
      <c r="F18" s="492"/>
      <c r="G18" s="376">
        <v>414650453540</v>
      </c>
      <c r="H18" s="235"/>
      <c r="I18" s="233">
        <f t="shared" si="0"/>
        <v>119091579460</v>
      </c>
      <c r="J18" s="235"/>
      <c r="K18" s="233">
        <v>110000000</v>
      </c>
      <c r="L18" s="492"/>
      <c r="M18" s="233">
        <v>533742033000</v>
      </c>
      <c r="N18" s="492"/>
      <c r="O18" s="233">
        <v>405795436060</v>
      </c>
      <c r="P18" s="235"/>
      <c r="Q18" s="233">
        <f t="shared" si="1"/>
        <v>127946596940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>
      <c r="A19" s="133" t="s">
        <v>81</v>
      </c>
      <c r="B19" s="234"/>
      <c r="C19" s="376">
        <v>50000000</v>
      </c>
      <c r="D19" s="235"/>
      <c r="E19" s="376">
        <v>389962110000</v>
      </c>
      <c r="F19" s="492"/>
      <c r="G19" s="376">
        <v>342746237472</v>
      </c>
      <c r="H19" s="235"/>
      <c r="I19" s="233">
        <f t="shared" si="0"/>
        <v>47215872528</v>
      </c>
      <c r="J19" s="235"/>
      <c r="K19" s="233">
        <v>50000000</v>
      </c>
      <c r="L19" s="492"/>
      <c r="M19" s="233">
        <v>389962110000</v>
      </c>
      <c r="N19" s="492"/>
      <c r="O19" s="233">
        <v>355207813227</v>
      </c>
      <c r="P19" s="235"/>
      <c r="Q19" s="233">
        <f t="shared" si="1"/>
        <v>34754296773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>
      <c r="A20" s="133" t="s">
        <v>116</v>
      </c>
      <c r="B20" s="1"/>
      <c r="C20" s="376">
        <v>5400000</v>
      </c>
      <c r="D20" s="235"/>
      <c r="E20" s="376">
        <v>96502226580</v>
      </c>
      <c r="F20" s="492"/>
      <c r="G20" s="376">
        <v>62423705700</v>
      </c>
      <c r="H20" s="235"/>
      <c r="I20" s="233">
        <f t="shared" si="0"/>
        <v>34078520880</v>
      </c>
      <c r="J20" s="235"/>
      <c r="K20" s="233">
        <v>5400000</v>
      </c>
      <c r="L20" s="492"/>
      <c r="M20" s="233">
        <v>96502226580</v>
      </c>
      <c r="N20" s="492"/>
      <c r="O20" s="233">
        <v>67192555320</v>
      </c>
      <c r="P20" s="235"/>
      <c r="Q20" s="233">
        <f t="shared" si="1"/>
        <v>29309671260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>
      <c r="A21" s="133" t="s">
        <v>169</v>
      </c>
      <c r="B21" s="1"/>
      <c r="C21" s="376">
        <v>3000000</v>
      </c>
      <c r="D21" s="235"/>
      <c r="E21" s="376">
        <v>43163745000</v>
      </c>
      <c r="F21" s="492"/>
      <c r="G21" s="376">
        <v>24315137885</v>
      </c>
      <c r="H21" s="235"/>
      <c r="I21" s="233">
        <f>E21-G21</f>
        <v>18848607115</v>
      </c>
      <c r="J21" s="235"/>
      <c r="K21" s="233">
        <v>3000000</v>
      </c>
      <c r="L21" s="492"/>
      <c r="M21" s="233">
        <v>43163745000</v>
      </c>
      <c r="N21" s="492"/>
      <c r="O21" s="233">
        <v>23618317389</v>
      </c>
      <c r="P21" s="235"/>
      <c r="Q21" s="233">
        <f t="shared" si="1"/>
        <v>19545427611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>
      <c r="A22" s="133" t="s">
        <v>136</v>
      </c>
      <c r="B22" s="1"/>
      <c r="C22" s="376">
        <v>17570</v>
      </c>
      <c r="D22" s="235"/>
      <c r="E22" s="376">
        <v>368420690873</v>
      </c>
      <c r="F22" s="492"/>
      <c r="G22" s="376">
        <v>448713235368</v>
      </c>
      <c r="H22" s="235"/>
      <c r="I22" s="233">
        <f t="shared" si="0"/>
        <v>-80292544495</v>
      </c>
      <c r="J22" s="235"/>
      <c r="K22" s="233">
        <v>17570</v>
      </c>
      <c r="L22" s="492"/>
      <c r="M22" s="233">
        <v>368420690873</v>
      </c>
      <c r="N22" s="492"/>
      <c r="O22" s="233">
        <v>432576201782</v>
      </c>
      <c r="P22" s="235"/>
      <c r="Q22" s="233">
        <f t="shared" si="1"/>
        <v>-64155510909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>
      <c r="A23" s="133" t="s">
        <v>185</v>
      </c>
      <c r="B23" s="1"/>
      <c r="C23" s="376">
        <v>100000000</v>
      </c>
      <c r="D23" s="235"/>
      <c r="E23" s="376">
        <v>104287577000</v>
      </c>
      <c r="F23" s="492"/>
      <c r="G23" s="376">
        <v>115025156773</v>
      </c>
      <c r="H23" s="235"/>
      <c r="I23" s="233">
        <f t="shared" si="0"/>
        <v>-10737579773</v>
      </c>
      <c r="J23" s="235"/>
      <c r="K23" s="233">
        <v>100000000</v>
      </c>
      <c r="L23" s="492"/>
      <c r="M23" s="233">
        <v>104287577000</v>
      </c>
      <c r="N23" s="492"/>
      <c r="O23" s="233">
        <v>115025156773</v>
      </c>
      <c r="P23" s="235"/>
      <c r="Q23" s="233">
        <f t="shared" si="1"/>
        <v>-10737579773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s="50" customFormat="1" ht="40.5" customHeight="1">
      <c r="A24" s="133" t="s">
        <v>184</v>
      </c>
      <c r="B24" s="1"/>
      <c r="C24" s="376">
        <v>1850103</v>
      </c>
      <c r="D24" s="235"/>
      <c r="E24" s="376">
        <v>129258797965</v>
      </c>
      <c r="F24" s="492"/>
      <c r="G24" s="376">
        <v>143279081197</v>
      </c>
      <c r="H24" s="235"/>
      <c r="I24" s="233">
        <f t="shared" si="0"/>
        <v>-14020283232</v>
      </c>
      <c r="J24" s="235"/>
      <c r="K24" s="233">
        <v>1850103</v>
      </c>
      <c r="L24" s="492"/>
      <c r="M24" s="233">
        <v>129258797965</v>
      </c>
      <c r="N24" s="492"/>
      <c r="O24" s="233">
        <v>143279081197</v>
      </c>
      <c r="P24" s="235"/>
      <c r="Q24" s="233">
        <f t="shared" si="1"/>
        <v>-14020283232</v>
      </c>
      <c r="R24" s="207"/>
      <c r="S24" s="222"/>
      <c r="T24" s="225"/>
      <c r="U24" s="223"/>
      <c r="V24" s="61"/>
      <c r="W24" s="61"/>
      <c r="X24" s="61"/>
      <c r="Y24" s="60"/>
      <c r="Z24" s="197"/>
      <c r="AA24" s="168"/>
      <c r="AB24" s="200"/>
      <c r="AC24" s="183"/>
      <c r="AD24" s="183"/>
      <c r="AG24" s="183"/>
    </row>
    <row r="25" spans="1:33" s="50" customFormat="1" ht="40.5" customHeight="1">
      <c r="A25" s="133" t="s">
        <v>188</v>
      </c>
      <c r="B25" s="1"/>
      <c r="C25" s="376">
        <v>800000</v>
      </c>
      <c r="D25" s="235"/>
      <c r="E25" s="376">
        <v>17297250640</v>
      </c>
      <c r="F25" s="492"/>
      <c r="G25" s="376">
        <v>13612166401</v>
      </c>
      <c r="H25" s="235"/>
      <c r="I25" s="233">
        <f t="shared" si="0"/>
        <v>3685084239</v>
      </c>
      <c r="J25" s="235"/>
      <c r="K25" s="233">
        <v>800000</v>
      </c>
      <c r="L25" s="492"/>
      <c r="M25" s="233">
        <v>17297250640</v>
      </c>
      <c r="N25" s="492"/>
      <c r="O25" s="233">
        <v>13612166401</v>
      </c>
      <c r="P25" s="235"/>
      <c r="Q25" s="233">
        <f t="shared" si="1"/>
        <v>3685084239</v>
      </c>
      <c r="R25" s="207"/>
      <c r="S25" s="222"/>
      <c r="T25" s="225"/>
      <c r="U25" s="223"/>
      <c r="V25" s="61"/>
      <c r="W25" s="61"/>
      <c r="X25" s="61"/>
      <c r="Y25" s="60"/>
      <c r="Z25" s="197"/>
      <c r="AA25" s="168"/>
      <c r="AB25" s="200"/>
      <c r="AC25" s="183"/>
      <c r="AD25" s="183"/>
      <c r="AG25" s="183"/>
    </row>
    <row r="26" spans="1:33" s="50" customFormat="1" ht="40.5" customHeight="1">
      <c r="A26" s="133" t="s">
        <v>100</v>
      </c>
      <c r="B26" s="1"/>
      <c r="C26" s="376">
        <v>6600000</v>
      </c>
      <c r="D26" s="235"/>
      <c r="E26" s="376">
        <v>35299012980</v>
      </c>
      <c r="F26" s="492"/>
      <c r="G26" s="376">
        <v>28392855628</v>
      </c>
      <c r="H26" s="235"/>
      <c r="I26" s="233">
        <f t="shared" si="0"/>
        <v>6906157352</v>
      </c>
      <c r="J26" s="235"/>
      <c r="K26" s="233">
        <v>6600000</v>
      </c>
      <c r="L26" s="492"/>
      <c r="M26" s="233">
        <v>35299012980</v>
      </c>
      <c r="N26" s="492"/>
      <c r="O26" s="233">
        <v>28392855628</v>
      </c>
      <c r="P26" s="235"/>
      <c r="Q26" s="233">
        <f t="shared" si="1"/>
        <v>6906157352</v>
      </c>
      <c r="R26" s="207"/>
      <c r="S26" s="222"/>
      <c r="T26" s="225"/>
      <c r="U26" s="223"/>
      <c r="V26" s="61"/>
      <c r="W26" s="61"/>
      <c r="X26" s="61"/>
      <c r="Y26" s="60"/>
      <c r="Z26" s="197"/>
      <c r="AA26" s="168"/>
      <c r="AB26" s="200"/>
      <c r="AC26" s="183"/>
      <c r="AD26" s="183"/>
      <c r="AG26" s="183"/>
    </row>
    <row r="27" spans="1:33" s="50" customFormat="1" ht="40.5" customHeight="1">
      <c r="A27" s="133" t="s">
        <v>114</v>
      </c>
      <c r="B27" s="1"/>
      <c r="C27" s="376">
        <v>18154601</v>
      </c>
      <c r="D27" s="235"/>
      <c r="E27" s="376">
        <v>505642430509</v>
      </c>
      <c r="F27" s="492"/>
      <c r="G27" s="376">
        <v>483022643792</v>
      </c>
      <c r="H27" s="235"/>
      <c r="I27" s="233">
        <f t="shared" si="0"/>
        <v>22619786717</v>
      </c>
      <c r="J27" s="235"/>
      <c r="K27" s="233">
        <v>18154601</v>
      </c>
      <c r="L27" s="492"/>
      <c r="M27" s="233">
        <v>505642430509</v>
      </c>
      <c r="N27" s="492"/>
      <c r="O27" s="233">
        <v>483022643792</v>
      </c>
      <c r="P27" s="235"/>
      <c r="Q27" s="233">
        <f t="shared" si="1"/>
        <v>22619786717</v>
      </c>
      <c r="R27" s="207"/>
      <c r="S27" s="222"/>
      <c r="T27" s="225"/>
      <c r="U27" s="223"/>
      <c r="V27" s="61"/>
      <c r="W27" s="61"/>
      <c r="X27" s="61"/>
      <c r="Y27" s="60"/>
      <c r="Z27" s="197"/>
      <c r="AA27" s="168"/>
      <c r="AB27" s="200"/>
      <c r="AC27" s="183"/>
      <c r="AD27" s="183"/>
      <c r="AG27" s="183"/>
    </row>
    <row r="28" spans="1:33" s="50" customFormat="1" ht="40.5" customHeight="1">
      <c r="A28" s="133" t="s">
        <v>67</v>
      </c>
      <c r="B28" s="1"/>
      <c r="C28" s="376">
        <v>20000000</v>
      </c>
      <c r="D28" s="235"/>
      <c r="E28" s="376">
        <v>93293225400</v>
      </c>
      <c r="F28" s="492"/>
      <c r="G28" s="376">
        <v>93964420560</v>
      </c>
      <c r="H28" s="235"/>
      <c r="I28" s="233">
        <f t="shared" si="0"/>
        <v>-671195160</v>
      </c>
      <c r="J28" s="235"/>
      <c r="K28" s="233">
        <v>20000000</v>
      </c>
      <c r="L28" s="492"/>
      <c r="M28" s="233">
        <v>93293225400</v>
      </c>
      <c r="N28" s="492"/>
      <c r="O28" s="233">
        <v>93964420560</v>
      </c>
      <c r="P28" s="235"/>
      <c r="Q28" s="233">
        <f t="shared" si="1"/>
        <v>-671195160</v>
      </c>
      <c r="R28" s="207"/>
      <c r="S28" s="222"/>
      <c r="T28" s="225"/>
      <c r="U28" s="223"/>
      <c r="V28" s="61"/>
      <c r="W28" s="61"/>
      <c r="X28" s="61"/>
      <c r="Y28" s="60"/>
      <c r="Z28" s="197"/>
      <c r="AA28" s="168"/>
      <c r="AB28" s="200"/>
      <c r="AC28" s="183"/>
      <c r="AD28" s="183"/>
      <c r="AG28" s="183"/>
    </row>
    <row r="29" spans="1:33" s="50" customFormat="1" ht="40.5" customHeight="1">
      <c r="A29" s="133" t="s">
        <v>189</v>
      </c>
      <c r="B29" s="1"/>
      <c r="C29" s="376">
        <v>1800000</v>
      </c>
      <c r="D29" s="235"/>
      <c r="E29" s="376">
        <v>235584743400</v>
      </c>
      <c r="F29" s="492"/>
      <c r="G29" s="376">
        <v>199512733749</v>
      </c>
      <c r="H29" s="235"/>
      <c r="I29" s="233">
        <f t="shared" si="0"/>
        <v>36072009651</v>
      </c>
      <c r="J29" s="235"/>
      <c r="K29" s="233">
        <v>1800000</v>
      </c>
      <c r="L29" s="492"/>
      <c r="M29" s="233">
        <v>235584743400</v>
      </c>
      <c r="N29" s="492"/>
      <c r="O29" s="233">
        <v>199512733749</v>
      </c>
      <c r="P29" s="235"/>
      <c r="Q29" s="233">
        <f t="shared" si="1"/>
        <v>36072009651</v>
      </c>
      <c r="R29" s="207"/>
      <c r="S29" s="222"/>
      <c r="T29" s="225"/>
      <c r="U29" s="223"/>
      <c r="V29" s="61"/>
      <c r="W29" s="61"/>
      <c r="X29" s="61"/>
      <c r="Y29" s="60"/>
      <c r="Z29" s="197"/>
      <c r="AA29" s="168"/>
      <c r="AB29" s="200"/>
      <c r="AC29" s="183"/>
      <c r="AD29" s="183"/>
      <c r="AG29" s="183"/>
    </row>
    <row r="30" spans="1:33" ht="36.75" thickBot="1">
      <c r="A30" s="134" t="s">
        <v>48</v>
      </c>
      <c r="B30" s="35"/>
      <c r="C30" s="94"/>
      <c r="D30" s="35"/>
      <c r="E30" s="216">
        <f>SUM(E9:E29)</f>
        <v>6491776906592</v>
      </c>
      <c r="F30" s="216">
        <f>SUM(F9:F20)</f>
        <v>0</v>
      </c>
      <c r="G30" s="216">
        <f>SUM(G9:G29)</f>
        <v>4942304442752</v>
      </c>
      <c r="H30" s="216">
        <f>SUM(H9:H20)</f>
        <v>0</v>
      </c>
      <c r="I30" s="216">
        <f>SUM(I9:I29)</f>
        <v>1549472463840</v>
      </c>
      <c r="J30" s="216"/>
      <c r="K30" s="217"/>
      <c r="L30" s="216"/>
      <c r="M30" s="216">
        <f>SUM(M9:M29)</f>
        <v>6491776906592</v>
      </c>
      <c r="N30" s="216">
        <f>SUM(N9:N20)</f>
        <v>0</v>
      </c>
      <c r="O30" s="216">
        <f>SUM(O9:O29)</f>
        <v>4854168040603</v>
      </c>
      <c r="P30" s="216">
        <f>SUM(P9:P20)</f>
        <v>0</v>
      </c>
      <c r="Q30" s="216">
        <f>SUM(Q9:Q29)</f>
        <v>1637608865989</v>
      </c>
      <c r="R30" s="207"/>
      <c r="S30" s="207"/>
      <c r="T30" s="225"/>
      <c r="U30" s="224"/>
      <c r="V30" s="61"/>
      <c r="AA30" s="6"/>
    </row>
    <row r="31" spans="1:33" s="6" customFormat="1" ht="32.25" thickTop="1">
      <c r="A31" s="133"/>
      <c r="C31" s="130"/>
      <c r="D31" s="17"/>
      <c r="E31" s="130"/>
      <c r="F31" s="17"/>
      <c r="G31" s="130"/>
      <c r="H31" s="17"/>
      <c r="I31" s="82"/>
      <c r="J31" s="17"/>
      <c r="K31" s="82"/>
      <c r="L31" s="17"/>
      <c r="M31" s="82"/>
      <c r="N31" s="17"/>
      <c r="O31" s="82"/>
      <c r="P31" s="17"/>
      <c r="Q31" s="82"/>
      <c r="R31" s="82"/>
      <c r="S31" s="82"/>
      <c r="T31" s="225"/>
      <c r="V31" s="61"/>
    </row>
    <row r="32" spans="1:33" s="6" customFormat="1">
      <c r="A32" s="89"/>
      <c r="B32" s="89"/>
      <c r="C32" s="152"/>
      <c r="D32" s="89"/>
      <c r="E32" s="3"/>
      <c r="F32" s="1"/>
      <c r="G32" s="3"/>
      <c r="H32" s="1"/>
      <c r="I32" s="17"/>
      <c r="J32" s="89"/>
      <c r="K32" s="90"/>
      <c r="L32" s="89"/>
      <c r="M32" s="262"/>
      <c r="N32" s="89"/>
      <c r="O32" s="89"/>
      <c r="P32" s="89"/>
      <c r="T32" s="225"/>
      <c r="V32" s="61"/>
      <c r="W32" s="89"/>
      <c r="X32" s="89"/>
      <c r="Y32" s="89"/>
      <c r="Z32" s="89"/>
      <c r="AA32" s="7"/>
    </row>
    <row r="33" spans="1:27" s="6" customFormat="1">
      <c r="A33" s="89"/>
      <c r="B33" s="89"/>
      <c r="C33" s="152"/>
      <c r="D33" s="89"/>
      <c r="E33" s="3"/>
      <c r="F33" s="1"/>
      <c r="G33" s="3"/>
      <c r="H33" s="1"/>
      <c r="I33" s="17"/>
      <c r="J33" s="89"/>
      <c r="K33" s="152"/>
      <c r="L33" s="89"/>
      <c r="M33" s="261"/>
      <c r="N33" s="89"/>
      <c r="O33" s="262"/>
      <c r="P33" s="89"/>
      <c r="T33" s="225"/>
      <c r="V33" s="61"/>
      <c r="W33" s="89"/>
      <c r="X33" s="89"/>
      <c r="Y33" s="89"/>
      <c r="Z33" s="89"/>
      <c r="AA33" s="7"/>
    </row>
    <row r="34" spans="1:27" s="6" customFormat="1">
      <c r="A34" s="484"/>
      <c r="B34" s="484"/>
      <c r="C34" s="484"/>
      <c r="D34" s="484"/>
      <c r="E34" s="484"/>
      <c r="F34" s="484"/>
      <c r="G34" s="484"/>
      <c r="H34" s="35"/>
      <c r="I34" s="17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225"/>
      <c r="V34" s="61"/>
      <c r="W34" s="89"/>
      <c r="X34" s="89"/>
      <c r="Y34" s="89"/>
      <c r="Z34" s="89"/>
      <c r="AA34" s="7"/>
    </row>
    <row r="35" spans="1:27" s="6" customFormat="1">
      <c r="A35" s="484"/>
      <c r="B35" s="484"/>
      <c r="C35" s="484"/>
      <c r="D35" s="484"/>
      <c r="E35" s="484"/>
      <c r="F35" s="484"/>
      <c r="G35" s="484"/>
      <c r="H35" s="35"/>
      <c r="I35" s="17"/>
      <c r="J35" s="95"/>
      <c r="K35" s="95"/>
      <c r="L35" s="95"/>
      <c r="M35" s="95"/>
      <c r="N35" s="95"/>
      <c r="O35" s="95"/>
      <c r="P35" s="95"/>
      <c r="Q35" s="95"/>
      <c r="R35" s="95"/>
      <c r="S35" s="95"/>
      <c r="V35" s="89"/>
      <c r="W35" s="89"/>
      <c r="X35" s="89"/>
      <c r="Y35" s="89"/>
      <c r="Z35" s="89"/>
      <c r="AA35" s="7"/>
    </row>
    <row r="36" spans="1:27" s="6" customFormat="1" ht="33.75">
      <c r="A36" s="89"/>
      <c r="B36" s="89"/>
      <c r="C36" s="52"/>
      <c r="D36" s="199"/>
      <c r="E36" s="199"/>
      <c r="F36" s="89"/>
      <c r="G36" s="199"/>
      <c r="H36" s="89"/>
      <c r="I36" s="95"/>
      <c r="J36" s="95"/>
      <c r="K36" s="95"/>
      <c r="L36" s="95"/>
      <c r="M36" s="95"/>
      <c r="N36" s="95"/>
      <c r="O36" s="95"/>
      <c r="P36" s="95"/>
      <c r="Q36" s="262"/>
      <c r="R36" s="89"/>
      <c r="S36" s="89"/>
      <c r="V36" s="89"/>
      <c r="W36" s="89"/>
      <c r="X36" s="89"/>
      <c r="Y36" s="89"/>
      <c r="Z36" s="89"/>
    </row>
    <row r="37" spans="1:27" s="6" customFormat="1">
      <c r="A37" s="198"/>
      <c r="B37" s="35"/>
      <c r="C37" s="94"/>
      <c r="D37" s="35"/>
      <c r="E37" s="35"/>
      <c r="F37" s="35"/>
      <c r="G37" s="35"/>
      <c r="H37" s="95"/>
      <c r="I37" s="95"/>
      <c r="J37" s="95"/>
      <c r="K37" s="95"/>
      <c r="L37" s="95"/>
      <c r="M37" s="95"/>
      <c r="N37" s="95"/>
      <c r="O37" s="95"/>
      <c r="P37" s="95"/>
      <c r="U37" s="89"/>
      <c r="V37" s="89"/>
      <c r="W37" s="89"/>
      <c r="X37" s="89"/>
      <c r="Y37" s="89"/>
      <c r="Z37" s="7"/>
    </row>
    <row r="38" spans="1:27" s="6" customFormat="1">
      <c r="A38" s="198"/>
      <c r="B38" s="35"/>
      <c r="C38" s="94"/>
      <c r="D38" s="35"/>
      <c r="E38" s="35"/>
      <c r="F38" s="35"/>
      <c r="G38" s="35"/>
      <c r="H38" s="95"/>
      <c r="I38" s="95"/>
      <c r="J38" s="95"/>
      <c r="K38" s="95"/>
      <c r="L38" s="95"/>
      <c r="M38" s="95"/>
      <c r="N38" s="95"/>
      <c r="O38" s="95"/>
      <c r="P38" s="95"/>
      <c r="U38" s="89"/>
      <c r="V38" s="89"/>
      <c r="W38" s="89"/>
      <c r="X38" s="89"/>
      <c r="Y38" s="89"/>
      <c r="Z38" s="7"/>
    </row>
    <row r="39" spans="1:27" s="6" customFormat="1">
      <c r="A39" s="198"/>
      <c r="B39" s="35"/>
      <c r="C39" s="94"/>
      <c r="D39" s="35"/>
      <c r="E39" s="35"/>
      <c r="F39" s="35"/>
      <c r="G39" s="35"/>
      <c r="H39" s="96"/>
      <c r="I39" s="95"/>
      <c r="J39" s="95"/>
      <c r="K39" s="95"/>
      <c r="L39" s="95"/>
      <c r="M39" s="95"/>
      <c r="N39" s="95"/>
      <c r="O39" s="95"/>
      <c r="P39" s="96"/>
      <c r="U39" s="89"/>
      <c r="V39" s="89"/>
      <c r="W39" s="89"/>
      <c r="X39" s="89"/>
      <c r="Y39" s="89"/>
      <c r="Z39" s="7"/>
    </row>
    <row r="40" spans="1:27">
      <c r="A40" s="198"/>
      <c r="B40" s="35"/>
      <c r="C40" s="9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89"/>
      <c r="R40" s="89"/>
      <c r="S40" s="89"/>
      <c r="T40" s="6"/>
      <c r="U40" s="89"/>
      <c r="Z40" s="7"/>
      <c r="AA40" s="89"/>
    </row>
    <row r="41" spans="1:27">
      <c r="A41" s="198"/>
      <c r="B41" s="35"/>
      <c r="C41" s="9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89"/>
      <c r="R41" s="89"/>
      <c r="S41" s="89"/>
      <c r="T41" s="6"/>
      <c r="U41" s="89"/>
      <c r="Z41" s="7"/>
      <c r="AA41" s="89"/>
    </row>
    <row r="42" spans="1:27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>
      <c r="A43" s="199"/>
      <c r="C43" s="152"/>
      <c r="E43" s="98"/>
      <c r="G43" s="35"/>
      <c r="H43" s="99"/>
      <c r="J43" s="97"/>
      <c r="K43" s="89"/>
      <c r="L43" s="98"/>
      <c r="N43" s="98"/>
      <c r="P43" s="100"/>
      <c r="Q43" s="89"/>
      <c r="R43" s="89"/>
      <c r="S43" s="89"/>
      <c r="T43" s="6"/>
      <c r="U43" s="89"/>
      <c r="Z43" s="7"/>
      <c r="AA43" s="89"/>
    </row>
    <row r="44" spans="1:27">
      <c r="A44" s="198"/>
      <c r="B44" s="35"/>
      <c r="C44" s="94"/>
      <c r="D44" s="35"/>
      <c r="E44" s="35"/>
      <c r="F44" s="35"/>
      <c r="G44" s="35"/>
      <c r="H44" s="35"/>
      <c r="I44" s="35"/>
      <c r="J44" s="94"/>
      <c r="K44" s="35"/>
      <c r="L44" s="35"/>
      <c r="M44" s="35"/>
      <c r="N44" s="35"/>
      <c r="O44" s="35"/>
      <c r="P44" s="6"/>
      <c r="Q44" s="89"/>
      <c r="R44" s="89"/>
      <c r="S44" s="89"/>
      <c r="T44" s="6"/>
      <c r="U44" s="89"/>
      <c r="Z44" s="7"/>
      <c r="AA44" s="89"/>
    </row>
    <row r="45" spans="1:27">
      <c r="A45" s="198"/>
      <c r="B45" s="35"/>
      <c r="C45" s="94"/>
      <c r="D45" s="35"/>
      <c r="E45" s="35"/>
      <c r="F45" s="35"/>
      <c r="G45" s="35"/>
      <c r="H45" s="35"/>
      <c r="I45" s="35"/>
      <c r="J45" s="94"/>
      <c r="K45" s="35"/>
      <c r="L45" s="35"/>
      <c r="M45" s="35"/>
      <c r="N45" s="35"/>
      <c r="O45" s="35"/>
      <c r="P45" s="6"/>
      <c r="Q45" s="89"/>
      <c r="R45" s="89"/>
      <c r="S45" s="89"/>
      <c r="T45" s="6"/>
      <c r="U45" s="89"/>
      <c r="Z45" s="7"/>
      <c r="AA45" s="89"/>
    </row>
    <row r="46" spans="1:27">
      <c r="A46" s="198"/>
      <c r="B46" s="35"/>
      <c r="C46" s="94"/>
      <c r="D46" s="35"/>
      <c r="E46" s="35"/>
      <c r="F46" s="35"/>
      <c r="G46" s="35"/>
      <c r="H46" s="35"/>
      <c r="I46" s="35"/>
      <c r="J46" s="94"/>
      <c r="K46" s="35"/>
      <c r="L46" s="35"/>
      <c r="M46" s="35"/>
      <c r="N46" s="35"/>
      <c r="O46" s="35"/>
      <c r="P46" s="6"/>
      <c r="Q46" s="89"/>
      <c r="R46" s="89"/>
      <c r="S46" s="89"/>
      <c r="T46" s="6"/>
      <c r="U46" s="89"/>
      <c r="Z46" s="7"/>
      <c r="AA46" s="89"/>
    </row>
    <row r="47" spans="1:27">
      <c r="A47" s="198"/>
      <c r="B47" s="35"/>
      <c r="C47" s="94"/>
      <c r="D47" s="35"/>
      <c r="E47" s="35"/>
      <c r="F47" s="35"/>
      <c r="G47" s="35"/>
      <c r="H47" s="35"/>
      <c r="I47" s="35"/>
      <c r="J47" s="94"/>
      <c r="K47" s="35"/>
      <c r="L47" s="35"/>
      <c r="M47" s="35"/>
      <c r="N47" s="35"/>
      <c r="O47" s="35"/>
      <c r="P47" s="6"/>
      <c r="Q47" s="89"/>
      <c r="R47" s="89"/>
      <c r="S47" s="89"/>
      <c r="T47" s="6"/>
      <c r="U47" s="89"/>
      <c r="Z47" s="7"/>
      <c r="AA47" s="89"/>
    </row>
    <row r="48" spans="1:27">
      <c r="A48" s="198"/>
      <c r="B48" s="35"/>
      <c r="C48" s="94"/>
      <c r="D48" s="35"/>
      <c r="E48" s="35"/>
      <c r="F48" s="35"/>
      <c r="G48" s="35"/>
      <c r="H48" s="35"/>
      <c r="I48" s="35"/>
      <c r="J48" s="94"/>
      <c r="K48" s="35"/>
      <c r="L48" s="35"/>
      <c r="M48" s="35"/>
      <c r="N48" s="35"/>
      <c r="O48" s="35"/>
      <c r="P48" s="6"/>
      <c r="Q48" s="89"/>
      <c r="R48" s="89"/>
      <c r="S48" s="89"/>
      <c r="T48" s="6"/>
      <c r="U48" s="89"/>
      <c r="Z48" s="7"/>
      <c r="AA48" s="89"/>
    </row>
    <row r="49" spans="1:27">
      <c r="A49" s="198"/>
      <c r="B49" s="35"/>
      <c r="C49" s="94"/>
      <c r="D49" s="35"/>
      <c r="E49" s="35"/>
      <c r="F49" s="35"/>
      <c r="G49" s="35"/>
      <c r="H49" s="35"/>
      <c r="I49" s="35"/>
      <c r="J49" s="94"/>
      <c r="K49" s="35"/>
      <c r="L49" s="35"/>
      <c r="M49" s="35"/>
      <c r="N49" s="35"/>
      <c r="O49" s="35"/>
      <c r="P49" s="6"/>
      <c r="Q49" s="89"/>
      <c r="R49" s="89"/>
      <c r="S49" s="89"/>
      <c r="T49" s="6"/>
      <c r="U49" s="89"/>
      <c r="Z49" s="7"/>
      <c r="AA49" s="89"/>
    </row>
    <row r="50" spans="1:27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>
      <c r="A52" s="199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>
      <c r="A54" s="199"/>
      <c r="G54" s="35"/>
      <c r="J54" s="90"/>
      <c r="K54" s="89"/>
      <c r="P54" s="6"/>
      <c r="Q54" s="89"/>
      <c r="R54" s="89"/>
      <c r="S54" s="89"/>
      <c r="T54" s="6"/>
      <c r="U54" s="89"/>
      <c r="Z54" s="7"/>
      <c r="AA54" s="89"/>
    </row>
    <row r="55" spans="1:27">
      <c r="A55" s="199"/>
      <c r="G55" s="35"/>
      <c r="J55" s="90"/>
      <c r="K55" s="89"/>
      <c r="P55" s="6"/>
      <c r="Q55" s="89"/>
      <c r="R55" s="89"/>
      <c r="S55" s="89"/>
      <c r="T55" s="6"/>
      <c r="U55" s="89"/>
      <c r="Z55" s="7"/>
      <c r="AA55" s="89"/>
    </row>
    <row r="56" spans="1:27">
      <c r="A56" s="199"/>
      <c r="G56" s="35"/>
      <c r="J56" s="90"/>
      <c r="K56" s="89"/>
      <c r="P56" s="6"/>
      <c r="Q56" s="89"/>
      <c r="R56" s="89"/>
      <c r="S56" s="89"/>
      <c r="T56" s="6"/>
      <c r="U56" s="89"/>
      <c r="Z56" s="7"/>
      <c r="AA56" s="89"/>
    </row>
    <row r="57" spans="1:27">
      <c r="A57" s="199"/>
      <c r="G57" s="35"/>
      <c r="J57" s="90"/>
      <c r="K57" s="89"/>
      <c r="P57" s="6"/>
      <c r="Q57" s="89"/>
      <c r="R57" s="89"/>
      <c r="S57" s="89"/>
      <c r="T57" s="6"/>
      <c r="U57" s="89"/>
      <c r="Z57" s="7"/>
      <c r="AA57" s="89"/>
    </row>
    <row r="58" spans="1:27">
      <c r="A58" s="199"/>
      <c r="E58" s="201"/>
      <c r="G58" s="35"/>
      <c r="J58" s="90"/>
      <c r="K58" s="89"/>
      <c r="P58" s="6"/>
      <c r="Q58" s="89"/>
      <c r="R58" s="89"/>
      <c r="S58" s="89"/>
      <c r="T58" s="6"/>
      <c r="U58" s="89"/>
      <c r="Z58" s="7"/>
      <c r="AA58" s="89"/>
    </row>
    <row r="59" spans="1:27">
      <c r="A59" s="199"/>
      <c r="G59" s="35"/>
      <c r="J59" s="90"/>
      <c r="K59" s="89"/>
      <c r="P59" s="6"/>
      <c r="Q59" s="89"/>
      <c r="R59" s="89"/>
      <c r="S59" s="89"/>
      <c r="T59" s="6"/>
      <c r="U59" s="89"/>
      <c r="Z59" s="7"/>
      <c r="AA59" s="89"/>
    </row>
    <row r="60" spans="1:27">
      <c r="A60" s="199"/>
      <c r="D60" s="90"/>
      <c r="E60" s="90"/>
      <c r="G60" s="35"/>
    </row>
    <row r="61" spans="1:27">
      <c r="A61" s="199"/>
      <c r="D61" s="90"/>
      <c r="E61" s="90"/>
      <c r="G61" s="35"/>
    </row>
    <row r="62" spans="1:27">
      <c r="A62" s="199"/>
      <c r="D62" s="90"/>
      <c r="E62" s="90"/>
      <c r="G62" s="35"/>
    </row>
    <row r="63" spans="1:27">
      <c r="A63" s="202"/>
      <c r="D63" s="90"/>
      <c r="E63" s="90"/>
      <c r="G63" s="35"/>
    </row>
  </sheetData>
  <sortState xmlns:xlrd2="http://schemas.microsoft.com/office/spreadsheetml/2017/richdata2" ref="A9:Q10">
    <sortCondition descending="1" ref="Q9:Q10"/>
  </sortState>
  <mergeCells count="9">
    <mergeCell ref="A34:G35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72"/>
  <sheetViews>
    <sheetView rightToLeft="1" view="pageBreakPreview" zoomScale="40" zoomScaleNormal="40" zoomScaleSheetLayoutView="40" workbookViewId="0">
      <selection activeCell="Y37" sqref="Y37"/>
    </sheetView>
  </sheetViews>
  <sheetFormatPr defaultColWidth="9.140625" defaultRowHeight="36.7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6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64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>
      <c r="A2" s="409" t="s">
        <v>50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</row>
    <row r="3" spans="1:54" ht="47.25" customHeight="1">
      <c r="A3" s="409" t="s">
        <v>62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</row>
    <row r="4" spans="1:54" ht="47.25" customHeight="1">
      <c r="A4" s="409" t="s">
        <v>179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</row>
    <row r="5" spans="1:54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65"/>
      <c r="AC6" s="242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65"/>
      <c r="AC7" s="242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>
      <c r="A9" s="411" t="s">
        <v>1</v>
      </c>
      <c r="C9" s="410" t="s">
        <v>174</v>
      </c>
      <c r="D9" s="410" t="s">
        <v>65</v>
      </c>
      <c r="E9" s="410" t="s">
        <v>65</v>
      </c>
      <c r="F9" s="410" t="s">
        <v>65</v>
      </c>
      <c r="G9" s="410" t="s">
        <v>65</v>
      </c>
      <c r="I9" s="410" t="s">
        <v>2</v>
      </c>
      <c r="J9" s="410" t="s">
        <v>2</v>
      </c>
      <c r="K9" s="410" t="s">
        <v>2</v>
      </c>
      <c r="L9" s="410" t="s">
        <v>2</v>
      </c>
      <c r="M9" s="410" t="s">
        <v>2</v>
      </c>
      <c r="N9" s="410" t="s">
        <v>2</v>
      </c>
      <c r="O9" s="410" t="s">
        <v>2</v>
      </c>
      <c r="Q9" s="410" t="s">
        <v>180</v>
      </c>
      <c r="R9" s="410" t="s">
        <v>66</v>
      </c>
      <c r="S9" s="410" t="s">
        <v>66</v>
      </c>
      <c r="T9" s="410" t="s">
        <v>66</v>
      </c>
      <c r="U9" s="410" t="s">
        <v>66</v>
      </c>
      <c r="V9" s="410" t="s">
        <v>66</v>
      </c>
      <c r="W9" s="410" t="s">
        <v>66</v>
      </c>
      <c r="X9" s="410" t="s">
        <v>66</v>
      </c>
      <c r="Y9" s="410" t="s">
        <v>66</v>
      </c>
      <c r="AB9" s="419"/>
      <c r="AC9" s="419"/>
      <c r="AD9" s="419"/>
      <c r="AE9" s="419"/>
      <c r="AF9" s="419"/>
      <c r="AG9" s="419"/>
      <c r="AH9" s="419"/>
      <c r="AI9" s="419"/>
      <c r="AJ9" s="419"/>
      <c r="AK9" s="419"/>
      <c r="AL9" s="419"/>
      <c r="AM9" s="419"/>
      <c r="AN9" s="419"/>
      <c r="AO9" s="419"/>
      <c r="AP9" s="419"/>
      <c r="AQ9" s="419"/>
      <c r="AR9" s="419"/>
      <c r="AS9" s="419"/>
      <c r="AT9" s="419"/>
      <c r="AU9" s="419"/>
      <c r="AV9" s="419"/>
      <c r="AW9" s="419"/>
      <c r="AX9" s="419"/>
      <c r="AY9" s="419"/>
      <c r="AZ9" s="419"/>
      <c r="BA9" s="419"/>
    </row>
    <row r="10" spans="1:54" ht="33.75" customHeight="1">
      <c r="A10" s="411" t="s">
        <v>1</v>
      </c>
      <c r="C10" s="412" t="s">
        <v>4</v>
      </c>
      <c r="D10" s="231"/>
      <c r="E10" s="412" t="s">
        <v>5</v>
      </c>
      <c r="F10" s="231"/>
      <c r="G10" s="412" t="s">
        <v>6</v>
      </c>
      <c r="H10" s="231"/>
      <c r="I10" s="417" t="s">
        <v>7</v>
      </c>
      <c r="J10" s="417" t="s">
        <v>7</v>
      </c>
      <c r="K10" s="417" t="s">
        <v>7</v>
      </c>
      <c r="L10" s="231"/>
      <c r="M10" s="417" t="s">
        <v>8</v>
      </c>
      <c r="N10" s="417" t="s">
        <v>8</v>
      </c>
      <c r="O10" s="417" t="s">
        <v>8</v>
      </c>
      <c r="P10" s="231"/>
      <c r="Q10" s="412" t="s">
        <v>4</v>
      </c>
      <c r="R10" s="231"/>
      <c r="S10" s="412" t="s">
        <v>9</v>
      </c>
      <c r="T10" s="231"/>
      <c r="U10" s="412" t="s">
        <v>5</v>
      </c>
      <c r="V10" s="412"/>
      <c r="W10" s="412" t="s">
        <v>6</v>
      </c>
      <c r="X10" s="231"/>
      <c r="Y10" s="415" t="s">
        <v>10</v>
      </c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  <c r="AN10" s="419"/>
      <c r="AO10" s="419"/>
      <c r="AP10" s="419"/>
      <c r="AQ10" s="419"/>
      <c r="AR10" s="419"/>
      <c r="AS10" s="419"/>
      <c r="AT10" s="419"/>
      <c r="AU10" s="419"/>
      <c r="AV10" s="419"/>
      <c r="AW10" s="419"/>
      <c r="AX10" s="419"/>
      <c r="AY10" s="419"/>
      <c r="AZ10" s="419"/>
      <c r="BA10" s="419"/>
    </row>
    <row r="11" spans="1:54" ht="60.75" customHeight="1">
      <c r="A11" s="411" t="s">
        <v>1</v>
      </c>
      <c r="C11" s="413" t="s">
        <v>4</v>
      </c>
      <c r="D11" s="231"/>
      <c r="E11" s="414" t="s">
        <v>5</v>
      </c>
      <c r="F11" s="231"/>
      <c r="G11" s="414" t="s">
        <v>6</v>
      </c>
      <c r="H11" s="231"/>
      <c r="I11" s="253" t="s">
        <v>4</v>
      </c>
      <c r="J11" s="231"/>
      <c r="K11" s="253" t="s">
        <v>5</v>
      </c>
      <c r="L11" s="231"/>
      <c r="M11" s="253" t="s">
        <v>4</v>
      </c>
      <c r="N11" s="231"/>
      <c r="O11" s="253" t="s">
        <v>11</v>
      </c>
      <c r="P11" s="231"/>
      <c r="Q11" s="414" t="s">
        <v>4</v>
      </c>
      <c r="R11" s="231"/>
      <c r="S11" s="414" t="s">
        <v>9</v>
      </c>
      <c r="T11" s="231"/>
      <c r="U11" s="414" t="s">
        <v>5</v>
      </c>
      <c r="V11" s="414"/>
      <c r="W11" s="414"/>
      <c r="X11" s="231"/>
      <c r="Y11" s="416" t="s">
        <v>10</v>
      </c>
      <c r="AB11" s="132"/>
    </row>
    <row r="12" spans="1:54" ht="41.25" customHeight="1">
      <c r="A12" s="357" t="s">
        <v>83</v>
      </c>
      <c r="B12" s="298"/>
      <c r="C12" s="230">
        <v>58821551</v>
      </c>
      <c r="D12" s="230"/>
      <c r="E12" s="230">
        <v>169607477733</v>
      </c>
      <c r="F12" s="230"/>
      <c r="G12" s="230">
        <v>188349858545.55499</v>
      </c>
      <c r="H12" s="230"/>
      <c r="I12" s="230">
        <v>30027755</v>
      </c>
      <c r="J12" s="230"/>
      <c r="K12" s="230">
        <v>174193097002</v>
      </c>
      <c r="L12" s="230"/>
      <c r="M12" s="230">
        <v>-8849305</v>
      </c>
      <c r="N12" s="230"/>
      <c r="O12" s="230">
        <v>44641576398</v>
      </c>
      <c r="P12" s="230"/>
      <c r="Q12" s="230">
        <v>80000001</v>
      </c>
      <c r="R12" s="488"/>
      <c r="S12" s="230">
        <v>6780</v>
      </c>
      <c r="T12" s="230"/>
      <c r="U12" s="230">
        <v>318265504224</v>
      </c>
      <c r="V12" s="230"/>
      <c r="W12" s="230">
        <v>538207254727.591</v>
      </c>
      <c r="X12" s="230"/>
      <c r="Y12" s="236">
        <f>W12/'جمع درآمدها'!$J$6</f>
        <v>8.0743039296369543E-2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>
      <c r="A13" s="357" t="s">
        <v>61</v>
      </c>
      <c r="B13" s="299"/>
      <c r="C13" s="230">
        <v>42936411</v>
      </c>
      <c r="D13" s="230"/>
      <c r="E13" s="230">
        <v>215961438298</v>
      </c>
      <c r="F13" s="230"/>
      <c r="G13" s="230">
        <v>263721932640.98401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42936411</v>
      </c>
      <c r="R13" s="488"/>
      <c r="S13" s="230">
        <v>10130</v>
      </c>
      <c r="T13" s="230"/>
      <c r="U13" s="230">
        <v>215961438298</v>
      </c>
      <c r="V13" s="230"/>
      <c r="W13" s="230">
        <v>431583712060.28601</v>
      </c>
      <c r="X13" s="230"/>
      <c r="Y13" s="236">
        <f>W13/'جمع درآمدها'!$J$6</f>
        <v>6.4747140281849996E-2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>
      <c r="A14" s="357" t="s">
        <v>67</v>
      </c>
      <c r="B14" s="299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20000000</v>
      </c>
      <c r="J14" s="230"/>
      <c r="K14" s="230">
        <v>93964420560</v>
      </c>
      <c r="L14" s="230"/>
      <c r="M14" s="230">
        <v>0</v>
      </c>
      <c r="N14" s="230"/>
      <c r="O14" s="230">
        <v>0</v>
      </c>
      <c r="P14" s="230"/>
      <c r="Q14" s="230">
        <v>20000000</v>
      </c>
      <c r="R14" s="488"/>
      <c r="S14" s="230">
        <v>4701</v>
      </c>
      <c r="T14" s="230"/>
      <c r="U14" s="230">
        <v>93964420560</v>
      </c>
      <c r="V14" s="230"/>
      <c r="W14" s="230">
        <v>93293225400</v>
      </c>
      <c r="X14" s="230"/>
      <c r="Y14" s="236">
        <f>W14/'جمع درآمدها'!$J$6</f>
        <v>1.3996055419895655E-2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>
      <c r="A15" s="357" t="s">
        <v>84</v>
      </c>
      <c r="B15" s="299"/>
      <c r="C15" s="230">
        <v>92000000</v>
      </c>
      <c r="D15" s="230"/>
      <c r="E15" s="230">
        <v>304318026987</v>
      </c>
      <c r="F15" s="230"/>
      <c r="G15" s="230">
        <v>323071204760</v>
      </c>
      <c r="H15" s="230"/>
      <c r="I15" s="230">
        <v>18000000</v>
      </c>
      <c r="J15" s="230"/>
      <c r="K15" s="230">
        <v>91579248780</v>
      </c>
      <c r="L15" s="230"/>
      <c r="M15" s="230">
        <v>0</v>
      </c>
      <c r="N15" s="230"/>
      <c r="O15" s="230">
        <v>0</v>
      </c>
      <c r="P15" s="230"/>
      <c r="Q15" s="230">
        <v>110000000</v>
      </c>
      <c r="R15" s="488"/>
      <c r="S15" s="230">
        <v>4890</v>
      </c>
      <c r="T15" s="230"/>
      <c r="U15" s="230">
        <v>395897275767</v>
      </c>
      <c r="V15" s="230"/>
      <c r="W15" s="230">
        <v>533742033000</v>
      </c>
      <c r="X15" s="230"/>
      <c r="Y15" s="236">
        <f>W15/'جمع درآمدها'!$J$6</f>
        <v>8.007315688536347E-2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>
      <c r="A16" s="357" t="s">
        <v>94</v>
      </c>
      <c r="B16" s="299"/>
      <c r="C16" s="230">
        <v>18000000</v>
      </c>
      <c r="D16" s="230"/>
      <c r="E16" s="230">
        <v>129407007443</v>
      </c>
      <c r="F16" s="230"/>
      <c r="G16" s="230">
        <v>263804902200</v>
      </c>
      <c r="H16" s="230"/>
      <c r="I16" s="230">
        <v>0</v>
      </c>
      <c r="J16" s="230"/>
      <c r="K16" s="230">
        <v>0</v>
      </c>
      <c r="L16" s="230"/>
      <c r="M16" s="230">
        <v>-8000000</v>
      </c>
      <c r="N16" s="230"/>
      <c r="O16" s="230">
        <v>212877271538</v>
      </c>
      <c r="P16" s="230"/>
      <c r="Q16" s="230">
        <v>10000000</v>
      </c>
      <c r="R16" s="488"/>
      <c r="S16" s="230">
        <v>26770</v>
      </c>
      <c r="T16" s="230"/>
      <c r="U16" s="230">
        <v>71892781918</v>
      </c>
      <c r="V16" s="230"/>
      <c r="W16" s="230">
        <v>265630679000</v>
      </c>
      <c r="X16" s="230"/>
      <c r="Y16" s="236">
        <f>W16/'جمع درآمدها'!$J$6</f>
        <v>3.9850500275537833E-2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>
      <c r="A17" s="357" t="s">
        <v>59</v>
      </c>
      <c r="B17" s="299"/>
      <c r="C17" s="230">
        <v>8000000</v>
      </c>
      <c r="D17" s="230"/>
      <c r="E17" s="230">
        <v>292028578884</v>
      </c>
      <c r="F17" s="230"/>
      <c r="G17" s="230">
        <v>604649647200</v>
      </c>
      <c r="H17" s="230"/>
      <c r="I17" s="230">
        <v>0</v>
      </c>
      <c r="J17" s="230"/>
      <c r="K17" s="230">
        <v>0</v>
      </c>
      <c r="L17" s="230"/>
      <c r="M17" s="230">
        <v>-1000000</v>
      </c>
      <c r="N17" s="230"/>
      <c r="O17" s="230">
        <v>107681140473</v>
      </c>
      <c r="P17" s="230"/>
      <c r="Q17" s="230">
        <v>7000000</v>
      </c>
      <c r="R17" s="488"/>
      <c r="S17" s="230">
        <v>111470</v>
      </c>
      <c r="T17" s="230"/>
      <c r="U17" s="230">
        <v>255525006525</v>
      </c>
      <c r="V17" s="230"/>
      <c r="W17" s="230">
        <v>774258358300</v>
      </c>
      <c r="X17" s="230"/>
      <c r="Y17" s="236">
        <f>W17/'جمع درآمدها'!$J$6</f>
        <v>0.11615594643257159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>
      <c r="A18" s="357" t="s">
        <v>72</v>
      </c>
      <c r="B18" s="299"/>
      <c r="C18" s="230">
        <v>8360000</v>
      </c>
      <c r="D18" s="230"/>
      <c r="E18" s="230">
        <v>241437817866</v>
      </c>
      <c r="F18" s="230"/>
      <c r="G18" s="230">
        <v>309085754472</v>
      </c>
      <c r="H18" s="230"/>
      <c r="I18" s="230">
        <v>0</v>
      </c>
      <c r="J18" s="230"/>
      <c r="K18" s="230">
        <v>0</v>
      </c>
      <c r="L18" s="230"/>
      <c r="M18" s="230">
        <v>0</v>
      </c>
      <c r="N18" s="230"/>
      <c r="O18" s="230">
        <v>0</v>
      </c>
      <c r="P18" s="230"/>
      <c r="Q18" s="230">
        <v>8360000</v>
      </c>
      <c r="R18" s="488"/>
      <c r="S18" s="230">
        <v>63090</v>
      </c>
      <c r="T18" s="230"/>
      <c r="U18" s="230">
        <v>241437817866</v>
      </c>
      <c r="V18" s="230"/>
      <c r="W18" s="230">
        <v>523355347548</v>
      </c>
      <c r="X18" s="230"/>
      <c r="Y18" s="236">
        <f>W18/'جمع درآمدها'!$J$6</f>
        <v>7.8514923427447064E-2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>
      <c r="A19" s="357" t="s">
        <v>98</v>
      </c>
      <c r="B19" s="299"/>
      <c r="C19" s="230">
        <v>14200000</v>
      </c>
      <c r="D19" s="230"/>
      <c r="E19" s="230">
        <v>460305890998</v>
      </c>
      <c r="F19" s="230"/>
      <c r="G19" s="230">
        <v>365500669960</v>
      </c>
      <c r="H19" s="230"/>
      <c r="I19" s="230">
        <v>14163</v>
      </c>
      <c r="J19" s="230"/>
      <c r="K19" s="230">
        <v>451583212</v>
      </c>
      <c r="L19" s="230"/>
      <c r="M19" s="230">
        <v>-14163</v>
      </c>
      <c r="N19" s="230"/>
      <c r="O19" s="230">
        <v>460533854</v>
      </c>
      <c r="P19" s="230"/>
      <c r="Q19" s="230">
        <v>14200000</v>
      </c>
      <c r="R19" s="488"/>
      <c r="S19" s="230">
        <v>41140</v>
      </c>
      <c r="T19" s="230"/>
      <c r="U19" s="230">
        <v>460298375204</v>
      </c>
      <c r="V19" s="230"/>
      <c r="W19" s="230">
        <v>579672226760</v>
      </c>
      <c r="X19" s="230"/>
      <c r="Y19" s="236">
        <f>W19/'جمع درآمدها'!$J$6</f>
        <v>8.6963705845968978E-2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>
      <c r="A20" s="357" t="s">
        <v>60</v>
      </c>
      <c r="B20" s="299"/>
      <c r="C20" s="230">
        <v>35000000</v>
      </c>
      <c r="D20" s="230"/>
      <c r="E20" s="230">
        <v>311446125545</v>
      </c>
      <c r="F20" s="230"/>
      <c r="G20" s="230">
        <v>282350428500</v>
      </c>
      <c r="H20" s="230"/>
      <c r="I20" s="230">
        <v>1000000</v>
      </c>
      <c r="J20" s="230"/>
      <c r="K20" s="230">
        <v>8442262385</v>
      </c>
      <c r="L20" s="230"/>
      <c r="M20" s="230">
        <v>-1000000</v>
      </c>
      <c r="N20" s="230"/>
      <c r="O20" s="230">
        <v>9714323335</v>
      </c>
      <c r="P20" s="230"/>
      <c r="Q20" s="230">
        <v>35000000</v>
      </c>
      <c r="R20" s="488"/>
      <c r="S20" s="230">
        <v>10760</v>
      </c>
      <c r="T20" s="230"/>
      <c r="U20" s="230">
        <v>311002599375</v>
      </c>
      <c r="V20" s="230"/>
      <c r="W20" s="230">
        <v>373688882000</v>
      </c>
      <c r="X20" s="230"/>
      <c r="Y20" s="236">
        <f>W20/'جمع درآمدها'!$J$6</f>
        <v>5.6061630197114486E-2</v>
      </c>
      <c r="AA20" s="369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>
      <c r="A21" s="357" t="s">
        <v>95</v>
      </c>
      <c r="B21" s="299"/>
      <c r="C21" s="230">
        <v>52500000</v>
      </c>
      <c r="D21" s="230"/>
      <c r="E21" s="230">
        <v>85642460456</v>
      </c>
      <c r="F21" s="230"/>
      <c r="G21" s="230">
        <v>104084161650</v>
      </c>
      <c r="H21" s="230"/>
      <c r="I21" s="230">
        <v>9500000</v>
      </c>
      <c r="J21" s="230"/>
      <c r="K21" s="230">
        <v>21506139891</v>
      </c>
      <c r="L21" s="230"/>
      <c r="M21" s="230">
        <v>0</v>
      </c>
      <c r="N21" s="230"/>
      <c r="O21" s="230">
        <v>0</v>
      </c>
      <c r="P21" s="230"/>
      <c r="Q21" s="230">
        <v>62000000</v>
      </c>
      <c r="R21" s="488"/>
      <c r="S21" s="230">
        <v>2490</v>
      </c>
      <c r="T21" s="230"/>
      <c r="U21" s="230">
        <v>107148600347</v>
      </c>
      <c r="V21" s="230"/>
      <c r="W21" s="230">
        <v>153186642600</v>
      </c>
      <c r="X21" s="230"/>
      <c r="Y21" s="236">
        <f>W21/'جمع درآمدها'!$J$6</f>
        <v>2.2981397954940346E-2</v>
      </c>
      <c r="AA21" s="369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>
      <c r="A22" s="357" t="s">
        <v>81</v>
      </c>
      <c r="B22" s="299"/>
      <c r="C22" s="230">
        <v>35881869</v>
      </c>
      <c r="D22" s="230"/>
      <c r="E22" s="230">
        <v>243976008247</v>
      </c>
      <c r="F22" s="231"/>
      <c r="G22" s="230">
        <v>212914922872.72699</v>
      </c>
      <c r="H22" s="379"/>
      <c r="I22" s="230">
        <v>35000000</v>
      </c>
      <c r="J22" s="231"/>
      <c r="K22" s="230">
        <v>260991776933</v>
      </c>
      <c r="L22" s="231"/>
      <c r="M22" s="230">
        <v>-20881869</v>
      </c>
      <c r="N22" s="231"/>
      <c r="O22" s="230">
        <v>136261984940</v>
      </c>
      <c r="P22" s="489"/>
      <c r="Q22" s="230">
        <v>50000000</v>
      </c>
      <c r="R22" s="231"/>
      <c r="S22" s="230">
        <v>7860</v>
      </c>
      <c r="T22" s="379"/>
      <c r="U22" s="230">
        <v>362983123148</v>
      </c>
      <c r="V22" s="231"/>
      <c r="W22" s="230">
        <v>389962110000</v>
      </c>
      <c r="X22" s="231"/>
      <c r="Y22" s="236">
        <f>W22/'جمع درآمدها'!$J$6</f>
        <v>5.8502975750042464E-2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>
      <c r="A23" s="357" t="s">
        <v>127</v>
      </c>
      <c r="B23" s="299"/>
      <c r="C23" s="230">
        <v>0</v>
      </c>
      <c r="D23" s="230"/>
      <c r="E23" s="230">
        <v>0</v>
      </c>
      <c r="F23" s="231"/>
      <c r="G23" s="230">
        <v>0</v>
      </c>
      <c r="H23" s="379"/>
      <c r="I23" s="230">
        <v>1850103</v>
      </c>
      <c r="J23" s="231"/>
      <c r="K23" s="230">
        <v>143279081197</v>
      </c>
      <c r="L23" s="231"/>
      <c r="M23" s="230">
        <v>0</v>
      </c>
      <c r="N23" s="231"/>
      <c r="O23" s="230">
        <v>0</v>
      </c>
      <c r="P23" s="489"/>
      <c r="Q23" s="230">
        <v>1850103</v>
      </c>
      <c r="R23" s="231"/>
      <c r="S23" s="230">
        <v>70410</v>
      </c>
      <c r="T23" s="379"/>
      <c r="U23" s="230">
        <v>143279081197</v>
      </c>
      <c r="V23" s="231"/>
      <c r="W23" s="230">
        <v>129258797965.26199</v>
      </c>
      <c r="X23" s="231"/>
      <c r="Y23" s="236">
        <f>W23/'جمع درآمدها'!$J$6</f>
        <v>1.9391689933263928E-2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>
      <c r="A24" s="357" t="s">
        <v>113</v>
      </c>
      <c r="B24" s="299"/>
      <c r="C24" s="230">
        <v>8000000</v>
      </c>
      <c r="D24" s="230"/>
      <c r="E24" s="230">
        <v>50180573162</v>
      </c>
      <c r="F24" s="231"/>
      <c r="G24" s="230">
        <v>68268176000</v>
      </c>
      <c r="H24" s="379">
        <v>0</v>
      </c>
      <c r="I24" s="230">
        <v>14000000</v>
      </c>
      <c r="J24" s="231"/>
      <c r="K24" s="230">
        <v>144018974976</v>
      </c>
      <c r="L24" s="231"/>
      <c r="M24" s="230">
        <v>-500000</v>
      </c>
      <c r="N24" s="231"/>
      <c r="O24" s="230">
        <v>6151315852</v>
      </c>
      <c r="P24" s="489"/>
      <c r="Q24" s="230">
        <v>21500000</v>
      </c>
      <c r="R24" s="231"/>
      <c r="S24" s="230">
        <v>14050</v>
      </c>
      <c r="T24" s="379"/>
      <c r="U24" s="230">
        <v>190019409306</v>
      </c>
      <c r="V24" s="231"/>
      <c r="W24" s="230">
        <v>299739960250</v>
      </c>
      <c r="X24" s="231">
        <v>64951227000</v>
      </c>
      <c r="Y24" s="236">
        <f>W24/'جمع درآمدها'!$J$6</f>
        <v>4.4967649871995106E-2</v>
      </c>
      <c r="AB24" s="185"/>
      <c r="AC24" s="243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>
      <c r="A25" s="357" t="s">
        <v>116</v>
      </c>
      <c r="B25" s="299"/>
      <c r="C25" s="230">
        <v>5400000</v>
      </c>
      <c r="D25" s="230"/>
      <c r="E25" s="230">
        <v>94125647720</v>
      </c>
      <c r="F25" s="231"/>
      <c r="G25" s="230">
        <v>62423705700</v>
      </c>
      <c r="H25" s="379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489"/>
      <c r="Q25" s="230">
        <v>5400000</v>
      </c>
      <c r="R25" s="231"/>
      <c r="S25" s="230">
        <v>18010</v>
      </c>
      <c r="T25" s="379"/>
      <c r="U25" s="230">
        <v>94125647720</v>
      </c>
      <c r="V25" s="231"/>
      <c r="W25" s="230">
        <v>96502226580</v>
      </c>
      <c r="X25" s="231"/>
      <c r="Y25" s="236">
        <f>W25/'جمع درآمدها'!$J$6</f>
        <v>1.4477476853930355E-2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>
      <c r="A26" s="357" t="s">
        <v>168</v>
      </c>
      <c r="B26" s="299"/>
      <c r="C26" s="230">
        <v>11000000</v>
      </c>
      <c r="D26" s="230"/>
      <c r="E26" s="230">
        <v>193445706527</v>
      </c>
      <c r="F26" s="231"/>
      <c r="G26" s="230">
        <v>173984621800</v>
      </c>
      <c r="H26" s="379">
        <v>0</v>
      </c>
      <c r="I26" s="230">
        <v>0</v>
      </c>
      <c r="J26" s="231"/>
      <c r="K26" s="230">
        <v>0</v>
      </c>
      <c r="L26" s="231"/>
      <c r="M26" s="230">
        <v>-11000000</v>
      </c>
      <c r="N26" s="231"/>
      <c r="O26" s="230">
        <v>168945043467</v>
      </c>
      <c r="P26" s="489"/>
      <c r="Q26" s="230">
        <v>0</v>
      </c>
      <c r="R26" s="231"/>
      <c r="S26" s="230">
        <v>0</v>
      </c>
      <c r="T26" s="379"/>
      <c r="U26" s="230">
        <v>0</v>
      </c>
      <c r="V26" s="231"/>
      <c r="W26" s="230">
        <v>0</v>
      </c>
      <c r="X26" s="231"/>
      <c r="Y26" s="236">
        <f>W26/'جمع درآمدها'!$J$6</f>
        <v>0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>
      <c r="A27" s="357" t="s">
        <v>169</v>
      </c>
      <c r="B27" s="299"/>
      <c r="C27" s="230">
        <v>3053256</v>
      </c>
      <c r="D27" s="230"/>
      <c r="E27" s="230">
        <v>28835841636</v>
      </c>
      <c r="F27" s="231"/>
      <c r="G27" s="230">
        <v>23934269215.848</v>
      </c>
      <c r="H27" s="379"/>
      <c r="I27" s="230">
        <v>146744</v>
      </c>
      <c r="J27" s="231"/>
      <c r="K27" s="230">
        <v>1955423160</v>
      </c>
      <c r="L27" s="231"/>
      <c r="M27" s="230">
        <v>-200000</v>
      </c>
      <c r="N27" s="231"/>
      <c r="O27" s="230">
        <v>2696989885</v>
      </c>
      <c r="P27" s="489"/>
      <c r="Q27" s="230">
        <v>3000000</v>
      </c>
      <c r="R27" s="231"/>
      <c r="S27" s="230">
        <v>14500</v>
      </c>
      <c r="T27" s="379"/>
      <c r="U27" s="230">
        <v>28866810748</v>
      </c>
      <c r="V27" s="231"/>
      <c r="W27" s="230">
        <v>43163745000</v>
      </c>
      <c r="X27" s="231"/>
      <c r="Y27" s="236">
        <f>W27/'جمع درآمدها'!$J$6</f>
        <v>6.4755202166077537E-3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>
      <c r="A28" s="357" t="s">
        <v>100</v>
      </c>
      <c r="B28" s="299"/>
      <c r="C28" s="230"/>
      <c r="D28" s="230"/>
      <c r="E28" s="230">
        <v>0</v>
      </c>
      <c r="F28" s="231"/>
      <c r="G28" s="230">
        <v>0</v>
      </c>
      <c r="H28" s="379"/>
      <c r="I28" s="230">
        <v>6600000</v>
      </c>
      <c r="J28" s="231"/>
      <c r="K28" s="230">
        <v>28392855628</v>
      </c>
      <c r="L28" s="231"/>
      <c r="M28" s="230">
        <v>0</v>
      </c>
      <c r="N28" s="231"/>
      <c r="O28" s="230">
        <v>0</v>
      </c>
      <c r="P28" s="489"/>
      <c r="Q28" s="230">
        <v>6600000</v>
      </c>
      <c r="R28" s="231"/>
      <c r="S28" s="230">
        <v>5390</v>
      </c>
      <c r="T28" s="379"/>
      <c r="U28" s="230">
        <v>28392855628</v>
      </c>
      <c r="V28" s="231"/>
      <c r="W28" s="230">
        <v>35299012980</v>
      </c>
      <c r="X28" s="231"/>
      <c r="Y28" s="236">
        <f>W28/'جمع درآمدها'!$J$6</f>
        <v>5.2956357743817063E-3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>
      <c r="A29" s="357" t="s">
        <v>114</v>
      </c>
      <c r="B29" s="299"/>
      <c r="C29" s="230"/>
      <c r="D29" s="230"/>
      <c r="E29" s="230">
        <v>0</v>
      </c>
      <c r="F29" s="231"/>
      <c r="G29" s="230">
        <v>0</v>
      </c>
      <c r="H29" s="379"/>
      <c r="I29" s="230">
        <v>18154601</v>
      </c>
      <c r="J29" s="231"/>
      <c r="K29" s="230">
        <v>483022643792</v>
      </c>
      <c r="L29" s="231"/>
      <c r="M29" s="230">
        <v>0</v>
      </c>
      <c r="N29" s="231"/>
      <c r="O29" s="230">
        <v>0</v>
      </c>
      <c r="P29" s="489"/>
      <c r="Q29" s="230">
        <v>18154601</v>
      </c>
      <c r="R29" s="231"/>
      <c r="S29" s="230">
        <v>28069</v>
      </c>
      <c r="T29" s="379"/>
      <c r="U29" s="230">
        <v>483022643792</v>
      </c>
      <c r="V29" s="231"/>
      <c r="W29" s="230">
        <v>505642430509.02502</v>
      </c>
      <c r="X29" s="231"/>
      <c r="Y29" s="236">
        <f>W29/'جمع درآمدها'!$J$6</f>
        <v>7.5857592549855732E-2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>
      <c r="A30" s="357" t="s">
        <v>185</v>
      </c>
      <c r="B30" s="299"/>
      <c r="C30" s="230"/>
      <c r="D30" s="230"/>
      <c r="E30" s="230">
        <v>0</v>
      </c>
      <c r="F30" s="231"/>
      <c r="G30" s="230">
        <v>0</v>
      </c>
      <c r="H30" s="379">
        <v>0</v>
      </c>
      <c r="I30" s="230">
        <v>100000000</v>
      </c>
      <c r="J30" s="231"/>
      <c r="K30" s="230">
        <v>115025156773</v>
      </c>
      <c r="L30" s="231"/>
      <c r="M30" s="230">
        <v>0</v>
      </c>
      <c r="N30" s="231"/>
      <c r="O30" s="230">
        <v>0</v>
      </c>
      <c r="P30" s="489"/>
      <c r="Q30" s="230">
        <v>100000000</v>
      </c>
      <c r="R30" s="231"/>
      <c r="S30" s="230">
        <v>1051</v>
      </c>
      <c r="T30" s="379"/>
      <c r="U30" s="230">
        <v>115025156773</v>
      </c>
      <c r="V30" s="231"/>
      <c r="W30" s="230">
        <v>104287577000</v>
      </c>
      <c r="X30" s="231">
        <v>77099379000</v>
      </c>
      <c r="Y30" s="236">
        <f>W30/'جمع درآمدها'!$J$6</f>
        <v>1.5645452293459192E-2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>
      <c r="A31" s="357" t="s">
        <v>184</v>
      </c>
      <c r="B31" s="299"/>
      <c r="C31" s="230"/>
      <c r="D31" s="230"/>
      <c r="E31" s="230">
        <v>0</v>
      </c>
      <c r="F31" s="231"/>
      <c r="G31" s="230">
        <v>0</v>
      </c>
      <c r="H31" s="379"/>
      <c r="I31" s="230">
        <v>20000000</v>
      </c>
      <c r="J31" s="231"/>
      <c r="K31" s="230">
        <v>93964420560</v>
      </c>
      <c r="L31" s="231"/>
      <c r="M31" s="230">
        <v>0</v>
      </c>
      <c r="N31" s="231"/>
      <c r="O31" s="230">
        <v>0</v>
      </c>
      <c r="P31" s="489"/>
      <c r="Q31" s="230">
        <v>20000000</v>
      </c>
      <c r="R31" s="231"/>
      <c r="S31" s="230">
        <v>4701</v>
      </c>
      <c r="T31" s="379"/>
      <c r="U31" s="230">
        <v>93964420560</v>
      </c>
      <c r="V31" s="231"/>
      <c r="W31" s="230">
        <v>93293225400</v>
      </c>
      <c r="X31" s="231"/>
      <c r="Y31" s="236">
        <f>W31/'جمع درآمدها'!$J$6</f>
        <v>1.3996055419895655E-2</v>
      </c>
      <c r="AD31" s="185"/>
      <c r="AE31" s="185"/>
      <c r="AF31" s="60"/>
      <c r="AG31" s="60"/>
      <c r="AH31" s="60"/>
      <c r="AI31" s="60"/>
      <c r="AJ31" s="60"/>
      <c r="AK31" s="60"/>
      <c r="AO31" s="187"/>
      <c r="AP31" s="186"/>
      <c r="AQ31" s="186"/>
      <c r="AR31" s="186"/>
      <c r="AS31" s="186"/>
      <c r="AT31" s="186"/>
      <c r="AU31" s="186"/>
      <c r="AV31" s="168"/>
      <c r="AW31" s="50"/>
      <c r="AX31" s="185"/>
      <c r="AY31" s="59"/>
      <c r="AZ31" s="60"/>
      <c r="BA31" s="60"/>
    </row>
    <row r="32" spans="1:54" ht="41.25" customHeight="1">
      <c r="A32" s="357" t="s">
        <v>186</v>
      </c>
      <c r="B32" s="299"/>
      <c r="C32" s="230"/>
      <c r="D32" s="230"/>
      <c r="E32" s="230"/>
      <c r="F32" s="231"/>
      <c r="G32" s="230"/>
      <c r="H32" s="379"/>
      <c r="I32" s="230">
        <v>5000000</v>
      </c>
      <c r="J32" s="231"/>
      <c r="K32" s="230">
        <v>90089360037</v>
      </c>
      <c r="L32" s="231"/>
      <c r="M32" s="230">
        <v>-5000000</v>
      </c>
      <c r="N32" s="231"/>
      <c r="O32" s="230">
        <v>111729602551</v>
      </c>
      <c r="P32" s="489"/>
      <c r="Q32" s="230">
        <v>0</v>
      </c>
      <c r="R32" s="231"/>
      <c r="S32" s="230">
        <v>0</v>
      </c>
      <c r="T32" s="379"/>
      <c r="U32" s="230">
        <v>0</v>
      </c>
      <c r="V32" s="231"/>
      <c r="W32" s="230">
        <v>0</v>
      </c>
      <c r="X32" s="231"/>
      <c r="Y32" s="236">
        <f>W32/'جمع درآمدها'!$J$6</f>
        <v>0</v>
      </c>
      <c r="AD32" s="185"/>
      <c r="AE32" s="185"/>
      <c r="AF32" s="60"/>
      <c r="AG32" s="60"/>
      <c r="AH32" s="60"/>
      <c r="AI32" s="60"/>
      <c r="AJ32" s="60"/>
      <c r="AK32" s="60"/>
      <c r="AO32" s="187"/>
      <c r="AP32" s="186"/>
      <c r="AQ32" s="186"/>
      <c r="AR32" s="186"/>
      <c r="AS32" s="186"/>
      <c r="AT32" s="186"/>
      <c r="AU32" s="186"/>
      <c r="AV32" s="168"/>
      <c r="AW32" s="50"/>
      <c r="AX32" s="185"/>
      <c r="AY32" s="59"/>
      <c r="AZ32" s="60"/>
      <c r="BA32" s="60"/>
    </row>
    <row r="33" spans="1:53" ht="41.25" customHeight="1">
      <c r="A33" s="357" t="s">
        <v>187</v>
      </c>
      <c r="B33" s="299"/>
      <c r="C33" s="230"/>
      <c r="D33" s="230"/>
      <c r="E33" s="230"/>
      <c r="F33" s="231"/>
      <c r="G33" s="230"/>
      <c r="H33" s="379"/>
      <c r="I33" s="230">
        <v>5000000</v>
      </c>
      <c r="J33" s="231"/>
      <c r="K33" s="230">
        <v>10756040263</v>
      </c>
      <c r="L33" s="231"/>
      <c r="M33" s="230">
        <v>-5000000</v>
      </c>
      <c r="N33" s="231"/>
      <c r="O33" s="230">
        <v>11966776287</v>
      </c>
      <c r="P33" s="489"/>
      <c r="Q33" s="230">
        <v>0</v>
      </c>
      <c r="R33" s="231"/>
      <c r="S33" s="230">
        <v>0</v>
      </c>
      <c r="T33" s="379"/>
      <c r="U33" s="230">
        <v>0</v>
      </c>
      <c r="V33" s="231"/>
      <c r="W33" s="230">
        <v>0</v>
      </c>
      <c r="X33" s="231"/>
      <c r="Y33" s="236">
        <f>W33/'جمع درآمدها'!$J$6</f>
        <v>0</v>
      </c>
      <c r="AD33" s="185"/>
      <c r="AE33" s="185"/>
      <c r="AF33" s="60"/>
      <c r="AG33" s="60"/>
      <c r="AH33" s="60"/>
      <c r="AI33" s="60"/>
      <c r="AJ33" s="60"/>
      <c r="AK33" s="60"/>
      <c r="AO33" s="187"/>
      <c r="AP33" s="186"/>
      <c r="AQ33" s="186"/>
      <c r="AR33" s="186"/>
      <c r="AS33" s="186"/>
      <c r="AT33" s="186"/>
      <c r="AU33" s="186"/>
      <c r="AV33" s="168"/>
      <c r="AW33" s="50"/>
      <c r="AX33" s="185"/>
      <c r="AY33" s="59"/>
      <c r="AZ33" s="60"/>
      <c r="BA33" s="60"/>
    </row>
    <row r="34" spans="1:53" ht="41.25" customHeight="1">
      <c r="A34" s="357" t="s">
        <v>188</v>
      </c>
      <c r="B34" s="299"/>
      <c r="C34" s="230"/>
      <c r="D34" s="230"/>
      <c r="E34" s="230"/>
      <c r="F34" s="231"/>
      <c r="G34" s="230"/>
      <c r="H34" s="379"/>
      <c r="I34" s="230">
        <v>800000</v>
      </c>
      <c r="J34" s="231"/>
      <c r="K34" s="230">
        <v>13612166401</v>
      </c>
      <c r="L34" s="231"/>
      <c r="M34" s="230">
        <v>0</v>
      </c>
      <c r="N34" s="231"/>
      <c r="O34" s="230">
        <v>0</v>
      </c>
      <c r="P34" s="489"/>
      <c r="Q34" s="230">
        <v>800000</v>
      </c>
      <c r="R34" s="231"/>
      <c r="S34" s="230">
        <v>21790</v>
      </c>
      <c r="T34" s="379"/>
      <c r="U34" s="230">
        <v>13612166401</v>
      </c>
      <c r="V34" s="231"/>
      <c r="W34" s="230">
        <v>17297250640</v>
      </c>
      <c r="X34" s="231"/>
      <c r="Y34" s="236">
        <f>W34/'جمع درآمدها'!$J$6</f>
        <v>2.5949716877219854E-3</v>
      </c>
      <c r="AD34" s="185"/>
      <c r="AE34" s="185"/>
      <c r="AF34" s="60"/>
      <c r="AG34" s="60"/>
      <c r="AH34" s="60"/>
      <c r="AI34" s="60"/>
      <c r="AJ34" s="60"/>
      <c r="AK34" s="60"/>
      <c r="AO34" s="187"/>
      <c r="AP34" s="186"/>
      <c r="AQ34" s="186"/>
      <c r="AR34" s="186"/>
      <c r="AS34" s="186"/>
      <c r="AT34" s="186"/>
      <c r="AU34" s="186"/>
      <c r="AV34" s="168"/>
      <c r="AW34" s="50"/>
      <c r="AX34" s="185"/>
      <c r="AY34" s="59"/>
      <c r="AZ34" s="60"/>
      <c r="BA34" s="60"/>
    </row>
    <row r="35" spans="1:53" ht="41.25" customHeight="1">
      <c r="A35" s="357" t="s">
        <v>189</v>
      </c>
      <c r="B35" s="299"/>
      <c r="C35" s="230"/>
      <c r="D35" s="230"/>
      <c r="E35" s="230"/>
      <c r="F35" s="231"/>
      <c r="G35" s="230"/>
      <c r="H35" s="379"/>
      <c r="I35" s="230">
        <v>2500000</v>
      </c>
      <c r="J35" s="231"/>
      <c r="K35" s="230">
        <v>277101019101</v>
      </c>
      <c r="L35" s="231"/>
      <c r="M35" s="230">
        <v>-700000</v>
      </c>
      <c r="N35" s="231"/>
      <c r="O35" s="230">
        <v>87307101917</v>
      </c>
      <c r="P35" s="489"/>
      <c r="Q35" s="230">
        <v>1800000</v>
      </c>
      <c r="R35" s="231"/>
      <c r="S35" s="230">
        <v>131900</v>
      </c>
      <c r="T35" s="379"/>
      <c r="U35" s="230">
        <v>199512733749</v>
      </c>
      <c r="V35" s="231"/>
      <c r="W35" s="230">
        <v>235584743400</v>
      </c>
      <c r="X35" s="231"/>
      <c r="Y35" s="236">
        <f>W35/'جمع درآمدها'!$J$6</f>
        <v>3.5342942754643975E-2</v>
      </c>
      <c r="AD35" s="185"/>
      <c r="AE35" s="185"/>
      <c r="AF35" s="60"/>
      <c r="AG35" s="60"/>
      <c r="AH35" s="60"/>
      <c r="AI35" s="60"/>
      <c r="AJ35" s="60"/>
      <c r="AK35" s="60"/>
      <c r="AO35" s="187"/>
      <c r="AP35" s="186"/>
      <c r="AQ35" s="186"/>
      <c r="AR35" s="186"/>
      <c r="AS35" s="186"/>
      <c r="AT35" s="186"/>
      <c r="AU35" s="186"/>
      <c r="AV35" s="168"/>
      <c r="AW35" s="50"/>
      <c r="AX35" s="185"/>
      <c r="AY35" s="59"/>
      <c r="AZ35" s="60"/>
      <c r="BA35" s="60"/>
    </row>
    <row r="36" spans="1:53" ht="41.25" customHeight="1" thickBot="1">
      <c r="A36" s="148" t="s">
        <v>48</v>
      </c>
      <c r="B36" s="115"/>
      <c r="C36" s="32"/>
      <c r="D36" s="32"/>
      <c r="E36" s="209">
        <f>SUM(E12:E35)</f>
        <v>2820718601502</v>
      </c>
      <c r="F36" s="209">
        <f>SUM(F12:G24)</f>
        <v>2985801658801.2661</v>
      </c>
      <c r="G36" s="209">
        <f>SUM(G12:G35)</f>
        <v>3246144255517.1143</v>
      </c>
      <c r="I36" s="208"/>
      <c r="J36" s="208"/>
      <c r="K36" s="209">
        <f>SUM(K12:K35)</f>
        <v>2052345670651</v>
      </c>
      <c r="L36" s="210">
        <f>SUM(L12:M25)</f>
        <v>-40245337</v>
      </c>
      <c r="M36" s="210"/>
      <c r="N36" s="211"/>
      <c r="O36" s="209">
        <f>SUM(O12:O35)</f>
        <v>900433660497</v>
      </c>
      <c r="Q36" s="32"/>
      <c r="R36" s="32"/>
      <c r="S36" s="32"/>
      <c r="U36" s="209">
        <f>SUM(U12:U35)</f>
        <v>4224197869106</v>
      </c>
      <c r="V36" s="209">
        <f>SUM(V12:W25)</f>
        <v>5182081456191.1387</v>
      </c>
      <c r="W36" s="209">
        <f>SUM(W12:W35)</f>
        <v>6216649441120.1641</v>
      </c>
      <c r="Y36" s="149">
        <f>SUM(Y12:Y35)</f>
        <v>0.93263545912285684</v>
      </c>
      <c r="AD36" s="185"/>
      <c r="AE36" s="185"/>
      <c r="AP36" s="186"/>
      <c r="AQ36" s="186"/>
      <c r="AR36" s="186"/>
      <c r="AS36" s="186"/>
      <c r="AT36" s="186"/>
      <c r="AU36" s="186"/>
      <c r="AV36" s="168"/>
      <c r="AW36" s="50"/>
      <c r="AY36" s="183"/>
      <c r="BA36" s="60"/>
    </row>
    <row r="37" spans="1:53" s="142" customFormat="1" ht="41.25" thickTop="1">
      <c r="A37" s="132"/>
      <c r="C37" s="147"/>
      <c r="D37" s="147"/>
      <c r="Z37" s="143"/>
      <c r="AA37" s="366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 s="142" customFormat="1" ht="42.75">
      <c r="A38" s="132"/>
      <c r="C38" s="147"/>
      <c r="D38" s="147"/>
      <c r="I38" s="190"/>
      <c r="J38" s="190">
        <f t="shared" ref="J38" si="0">SUM(J12:J37)</f>
        <v>0</v>
      </c>
      <c r="K38" s="190"/>
      <c r="L38" s="190"/>
      <c r="M38" s="190"/>
      <c r="Y38" s="385"/>
      <c r="Z38" s="143"/>
      <c r="AA38" s="366"/>
      <c r="AB38" s="143"/>
      <c r="AC38" s="143"/>
      <c r="AD38" s="185"/>
      <c r="AE38" s="185"/>
      <c r="AF38" s="143"/>
      <c r="AG38" s="143"/>
      <c r="AH38" s="143"/>
      <c r="AI38" s="143"/>
      <c r="AJ38" s="143"/>
      <c r="AK38" s="143"/>
      <c r="AL38" s="51"/>
      <c r="AM38" s="51"/>
      <c r="AN38" s="51"/>
      <c r="AO38" s="51"/>
      <c r="AP38" s="186"/>
      <c r="AQ38" s="186"/>
      <c r="AR38" s="186"/>
      <c r="AS38" s="186"/>
      <c r="AT38" s="186"/>
      <c r="AU38" s="186"/>
      <c r="AV38" s="168"/>
      <c r="AX38" s="50"/>
      <c r="AY38" s="183"/>
      <c r="AZ38" s="50"/>
      <c r="BA38" s="60"/>
    </row>
    <row r="39" spans="1:53" s="142" customFormat="1" ht="42.75">
      <c r="A39" s="132"/>
      <c r="C39" s="147"/>
      <c r="D39" s="147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Z39" s="143"/>
      <c r="AA39" s="366"/>
      <c r="AB39" s="143"/>
      <c r="AC39" s="143"/>
      <c r="AD39" s="185"/>
      <c r="AE39" s="185"/>
      <c r="AF39" s="143"/>
      <c r="AG39" s="143"/>
      <c r="AH39" s="143"/>
      <c r="AI39" s="143"/>
      <c r="AJ39" s="143"/>
      <c r="AK39" s="143"/>
      <c r="AL39" s="51"/>
      <c r="AM39" s="51"/>
      <c r="AN39" s="51"/>
      <c r="AO39" s="51"/>
      <c r="AP39" s="186"/>
      <c r="AQ39" s="186"/>
      <c r="AR39" s="186"/>
      <c r="AS39" s="186"/>
      <c r="AT39" s="186"/>
      <c r="AU39" s="186"/>
      <c r="AV39" s="168"/>
      <c r="AX39" s="50"/>
      <c r="AY39" s="183"/>
      <c r="AZ39" s="50"/>
      <c r="BA39" s="60"/>
    </row>
    <row r="40" spans="1:53" s="142" customFormat="1" ht="42.75">
      <c r="A40" s="132"/>
      <c r="C40" s="147"/>
      <c r="D40" s="147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Y40" s="236"/>
      <c r="Z40" s="143"/>
      <c r="AA40" s="366"/>
      <c r="AB40" s="143"/>
      <c r="AC40" s="143"/>
      <c r="AD40" s="185"/>
      <c r="AE40" s="185"/>
      <c r="AF40" s="143"/>
      <c r="AG40" s="143"/>
      <c r="AH40" s="143"/>
      <c r="AI40" s="143"/>
      <c r="AJ40" s="143"/>
      <c r="AK40" s="143"/>
      <c r="AL40" s="51"/>
      <c r="AM40" s="51"/>
      <c r="AN40" s="51"/>
      <c r="AO40" s="51"/>
      <c r="AP40" s="186"/>
      <c r="AQ40" s="186"/>
      <c r="AR40" s="186"/>
      <c r="AS40" s="186"/>
      <c r="AT40" s="186"/>
      <c r="AU40" s="186"/>
      <c r="AV40" s="168"/>
      <c r="AX40" s="50"/>
      <c r="AY40" s="183"/>
      <c r="AZ40" s="50"/>
      <c r="BA40" s="60"/>
    </row>
    <row r="41" spans="1:53" s="142" customFormat="1" ht="42.75">
      <c r="A41" s="132"/>
      <c r="C41" s="147"/>
      <c r="D41" s="147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Y41" s="368"/>
      <c r="Z41" s="143"/>
      <c r="AA41" s="366"/>
      <c r="AB41" s="143"/>
      <c r="AC41" s="143"/>
      <c r="AD41" s="185"/>
      <c r="AE41" s="185"/>
      <c r="AF41" s="143"/>
      <c r="AG41" s="143"/>
      <c r="AH41" s="143"/>
      <c r="AI41" s="143"/>
      <c r="AJ41" s="143"/>
      <c r="AK41" s="143"/>
      <c r="AL41" s="51"/>
      <c r="AM41" s="51"/>
      <c r="AN41" s="51"/>
      <c r="AO41" s="51"/>
      <c r="AP41" s="186"/>
      <c r="AQ41" s="186"/>
      <c r="AR41" s="186"/>
      <c r="AS41" s="186"/>
      <c r="AT41" s="186"/>
      <c r="AU41" s="186"/>
      <c r="AV41" s="168"/>
      <c r="AX41" s="50"/>
      <c r="AY41" s="183"/>
      <c r="AZ41" s="50"/>
      <c r="BA41" s="60"/>
    </row>
    <row r="42" spans="1:53" s="142" customFormat="1" ht="42.75">
      <c r="A42" s="132"/>
      <c r="C42" s="147"/>
      <c r="D42" s="147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Z42" s="143"/>
      <c r="AA42" s="366"/>
      <c r="AB42" s="143"/>
      <c r="AC42" s="143"/>
      <c r="AD42" s="185"/>
      <c r="AE42" s="185"/>
      <c r="AF42" s="143"/>
      <c r="AG42" s="143"/>
      <c r="AH42" s="143"/>
      <c r="AI42" s="143"/>
      <c r="AJ42" s="143"/>
      <c r="AK42" s="143"/>
      <c r="AL42" s="51"/>
      <c r="AM42" s="51"/>
      <c r="AN42" s="51"/>
      <c r="AO42" s="51"/>
      <c r="AP42" s="186"/>
      <c r="AQ42" s="186"/>
      <c r="AR42" s="186"/>
      <c r="AS42" s="186"/>
      <c r="AT42" s="186"/>
      <c r="AU42" s="186"/>
      <c r="AV42" s="168"/>
      <c r="AX42" s="50"/>
      <c r="AY42" s="183"/>
      <c r="AZ42" s="50"/>
      <c r="BA42" s="60"/>
    </row>
    <row r="43" spans="1:53">
      <c r="A43" s="132"/>
      <c r="B43" s="153"/>
      <c r="C43" s="154"/>
      <c r="D43" s="155"/>
      <c r="E43" s="165"/>
      <c r="F43" s="155"/>
      <c r="G43" s="156"/>
      <c r="H43" s="83"/>
      <c r="I43" s="157"/>
      <c r="J43" s="83"/>
      <c r="K43" s="163"/>
      <c r="L43" s="83"/>
      <c r="M43" s="157"/>
      <c r="N43" s="83"/>
      <c r="P43" s="83"/>
      <c r="R43" s="83"/>
      <c r="T43" s="83"/>
      <c r="U43" s="163"/>
      <c r="V43" s="83"/>
      <c r="W43" s="163"/>
      <c r="X43" s="83"/>
      <c r="Y43" s="159"/>
      <c r="Z43" s="140"/>
      <c r="AA43" s="367"/>
      <c r="AB43" s="140"/>
      <c r="AC43" s="244"/>
      <c r="AD43" s="185"/>
      <c r="AE43" s="185"/>
      <c r="AF43" s="140"/>
      <c r="AG43" s="140"/>
      <c r="AH43" s="140"/>
      <c r="AI43" s="140"/>
      <c r="AJ43" s="140"/>
      <c r="AK43" s="140"/>
      <c r="AP43" s="186"/>
      <c r="AQ43" s="186"/>
      <c r="AR43" s="186"/>
      <c r="AS43" s="186"/>
      <c r="AT43" s="186"/>
      <c r="AU43" s="186"/>
      <c r="AV43" s="168"/>
      <c r="AW43" s="50"/>
      <c r="AY43" s="183"/>
      <c r="BA43" s="60"/>
    </row>
    <row r="44" spans="1:53">
      <c r="A44" s="132"/>
      <c r="B44" s="153"/>
      <c r="C44" s="160"/>
      <c r="D44" s="155"/>
      <c r="E44" s="166"/>
      <c r="F44" s="155"/>
      <c r="G44" s="161"/>
      <c r="H44" s="83"/>
      <c r="I44" s="132"/>
      <c r="K44" s="32"/>
      <c r="L44" s="32"/>
      <c r="M44" s="32"/>
      <c r="N44" s="83"/>
      <c r="O44" s="60"/>
      <c r="P44" s="83"/>
      <c r="Q44" s="189"/>
      <c r="R44" s="83"/>
      <c r="S44" s="60"/>
      <c r="T44" s="83"/>
      <c r="U44" s="164"/>
      <c r="V44" s="83"/>
      <c r="W44" s="167"/>
      <c r="X44" s="83"/>
      <c r="Y44" s="162"/>
      <c r="Z44" s="140"/>
      <c r="AA44" s="367"/>
      <c r="AB44" s="140"/>
      <c r="AC44" s="244"/>
      <c r="AD44" s="185"/>
      <c r="AE44" s="185"/>
      <c r="AF44" s="140"/>
      <c r="AG44" s="140"/>
      <c r="AH44" s="140"/>
      <c r="AI44" s="140"/>
      <c r="AJ44" s="140"/>
      <c r="AK44" s="140"/>
      <c r="AP44" s="186"/>
      <c r="AQ44" s="186"/>
      <c r="AR44" s="186"/>
      <c r="AS44" s="186"/>
      <c r="AT44" s="186"/>
      <c r="AU44" s="186"/>
      <c r="AV44" s="168"/>
      <c r="AW44" s="50"/>
      <c r="AY44" s="183"/>
      <c r="BA44" s="60"/>
    </row>
    <row r="45" spans="1:53">
      <c r="A45" s="155"/>
      <c r="B45" s="155"/>
      <c r="C45" s="158"/>
      <c r="D45" s="155"/>
      <c r="E45" s="155"/>
      <c r="F45" s="155"/>
      <c r="G45" s="155"/>
      <c r="H45" s="155"/>
      <c r="I45" s="132"/>
      <c r="K45" s="32"/>
      <c r="L45" s="32"/>
      <c r="M45" s="32"/>
      <c r="N45" s="83"/>
      <c r="P45" s="83"/>
      <c r="R45" s="83"/>
      <c r="T45" s="83"/>
      <c r="U45" s="164"/>
      <c r="V45" s="83"/>
      <c r="W45" s="83"/>
      <c r="X45" s="83"/>
      <c r="Y45" s="159"/>
      <c r="Z45" s="140"/>
      <c r="AA45" s="367"/>
      <c r="AB45" s="140"/>
      <c r="AC45" s="244"/>
      <c r="AD45" s="185"/>
      <c r="AE45" s="185"/>
      <c r="AF45" s="140"/>
      <c r="AG45" s="140"/>
      <c r="AH45" s="140"/>
      <c r="AI45" s="140"/>
      <c r="AJ45" s="140"/>
      <c r="AK45" s="140"/>
      <c r="AP45" s="186"/>
      <c r="AQ45" s="186"/>
      <c r="AR45" s="186"/>
      <c r="AS45" s="186"/>
      <c r="AT45" s="186"/>
      <c r="AU45" s="186"/>
      <c r="AV45" s="168"/>
      <c r="AW45" s="50"/>
      <c r="AY45" s="183"/>
      <c r="BA45" s="60"/>
    </row>
    <row r="46" spans="1:53">
      <c r="A46" s="155"/>
      <c r="B46" s="155"/>
      <c r="C46" s="165"/>
      <c r="D46" s="155"/>
      <c r="E46" s="155"/>
      <c r="F46" s="155"/>
      <c r="G46" s="155"/>
      <c r="H46" s="155"/>
      <c r="I46" s="132"/>
      <c r="K46" s="32"/>
      <c r="L46" s="32"/>
      <c r="M46" s="32"/>
      <c r="N46" s="83"/>
      <c r="P46" s="83"/>
      <c r="R46" s="83"/>
      <c r="T46" s="83"/>
      <c r="U46" s="164"/>
      <c r="V46" s="83"/>
      <c r="W46" s="83"/>
      <c r="X46" s="83"/>
      <c r="Y46" s="162"/>
      <c r="Z46" s="140"/>
      <c r="AA46" s="367"/>
      <c r="AB46" s="140"/>
      <c r="AC46" s="244"/>
      <c r="AD46" s="185"/>
      <c r="AE46" s="185"/>
      <c r="AF46" s="140"/>
      <c r="AG46" s="140"/>
      <c r="AH46" s="140"/>
      <c r="AI46" s="140"/>
      <c r="AJ46" s="140"/>
      <c r="AK46" s="140"/>
      <c r="AP46" s="186"/>
      <c r="AQ46" s="186"/>
      <c r="AR46" s="186"/>
      <c r="AS46" s="186"/>
      <c r="AT46" s="186"/>
      <c r="AU46" s="186"/>
      <c r="AV46" s="168"/>
      <c r="AW46" s="50"/>
      <c r="AY46" s="183"/>
      <c r="BA46" s="60"/>
    </row>
    <row r="47" spans="1:53">
      <c r="A47" s="155"/>
      <c r="B47" s="155"/>
      <c r="C47" s="218"/>
      <c r="D47" s="155"/>
      <c r="E47" s="155"/>
      <c r="F47" s="155"/>
      <c r="G47" s="155"/>
      <c r="H47" s="155"/>
      <c r="I47" s="132"/>
      <c r="K47" s="32"/>
      <c r="L47" s="32"/>
      <c r="M47" s="32"/>
      <c r="N47" s="83"/>
      <c r="P47" s="83"/>
      <c r="R47" s="83"/>
      <c r="T47" s="83"/>
      <c r="U47" s="164"/>
      <c r="V47" s="83"/>
      <c r="W47" s="83"/>
      <c r="X47" s="83"/>
      <c r="Y47" s="159"/>
      <c r="Z47" s="140"/>
      <c r="AA47" s="367"/>
      <c r="AB47" s="140"/>
      <c r="AC47" s="244"/>
      <c r="AD47" s="185"/>
      <c r="AE47" s="185"/>
      <c r="AF47" s="140"/>
      <c r="AG47" s="140"/>
      <c r="AH47" s="140"/>
      <c r="AI47" s="140"/>
      <c r="AJ47" s="140"/>
      <c r="AK47" s="140"/>
      <c r="AP47" s="186"/>
      <c r="AQ47" s="186"/>
      <c r="AR47" s="186"/>
      <c r="AS47" s="186"/>
      <c r="AT47" s="186"/>
      <c r="AU47" s="186"/>
      <c r="AV47" s="168"/>
      <c r="AW47" s="50"/>
      <c r="AY47" s="183"/>
      <c r="BA47" s="60"/>
    </row>
    <row r="48" spans="1:53">
      <c r="A48"/>
      <c r="B48"/>
      <c r="C48" s="219"/>
      <c r="D48"/>
      <c r="E48"/>
      <c r="F48"/>
      <c r="G48"/>
      <c r="H48"/>
      <c r="I48" s="132"/>
      <c r="K48" s="32"/>
      <c r="L48" s="32"/>
      <c r="M48" s="32"/>
      <c r="U48" s="60"/>
      <c r="Y48" s="138"/>
      <c r="Z48" s="140"/>
      <c r="AA48" s="367"/>
      <c r="AB48" s="140"/>
      <c r="AC48" s="244"/>
      <c r="AD48" s="185"/>
      <c r="AE48" s="185"/>
      <c r="AF48" s="140"/>
      <c r="AG48" s="140"/>
      <c r="AH48" s="140"/>
      <c r="AI48" s="140"/>
      <c r="AJ48" s="140"/>
      <c r="AK48" s="140"/>
      <c r="AQ48" s="186"/>
      <c r="AR48" s="186"/>
      <c r="AS48" s="186"/>
      <c r="AT48" s="186"/>
      <c r="AU48" s="186"/>
      <c r="AV48" s="168"/>
      <c r="AW48" s="50"/>
    </row>
    <row r="49" spans="1:50">
      <c r="A49"/>
      <c r="B49"/>
      <c r="C49" s="220"/>
      <c r="D49"/>
      <c r="E49"/>
      <c r="F49"/>
      <c r="G49"/>
      <c r="H49"/>
      <c r="I49" s="132"/>
      <c r="K49" s="32"/>
      <c r="L49" s="32"/>
      <c r="M49" s="32"/>
      <c r="U49" s="60"/>
      <c r="Y49" s="139"/>
      <c r="Z49" s="140"/>
      <c r="AA49" s="367"/>
      <c r="AB49" s="140"/>
      <c r="AC49" s="244"/>
      <c r="AD49" s="140"/>
      <c r="AE49" s="140"/>
      <c r="AF49" s="140"/>
      <c r="AG49" s="140"/>
      <c r="AH49" s="140"/>
      <c r="AI49" s="140"/>
      <c r="AJ49" s="140"/>
      <c r="AK49" s="140"/>
      <c r="AQ49" s="186"/>
      <c r="AR49" s="186"/>
      <c r="AS49" s="186"/>
      <c r="AT49" s="186"/>
      <c r="AU49" s="186"/>
      <c r="AV49" s="186"/>
      <c r="AX49" s="60"/>
    </row>
    <row r="50" spans="1:50">
      <c r="A50"/>
      <c r="B50"/>
      <c r="C50"/>
      <c r="D50"/>
      <c r="E50"/>
      <c r="F50"/>
      <c r="G50"/>
      <c r="H50"/>
      <c r="I50" s="132"/>
      <c r="K50" s="32"/>
      <c r="L50" s="32"/>
      <c r="M50" s="32"/>
      <c r="O50" s="60"/>
      <c r="Q50" s="32"/>
      <c r="S50" s="60"/>
      <c r="U50" s="60"/>
      <c r="Y50" s="138"/>
      <c r="AQ50" s="186"/>
      <c r="AR50" s="186"/>
      <c r="AS50" s="186"/>
      <c r="AT50" s="186"/>
      <c r="AU50" s="186"/>
      <c r="AV50" s="186"/>
    </row>
    <row r="51" spans="1:50">
      <c r="A51"/>
      <c r="B51"/>
      <c r="C51"/>
      <c r="D51"/>
      <c r="E51"/>
      <c r="F51"/>
      <c r="G51"/>
      <c r="H51"/>
      <c r="I51" s="32"/>
      <c r="J51" s="32"/>
      <c r="K51" s="32"/>
      <c r="O51" s="60"/>
      <c r="Q51" s="32"/>
      <c r="S51" s="60"/>
      <c r="Y51" s="139"/>
    </row>
    <row r="52" spans="1:50">
      <c r="A52"/>
      <c r="B52"/>
      <c r="C52"/>
      <c r="D52"/>
      <c r="E52"/>
      <c r="F52"/>
      <c r="G52"/>
      <c r="H52"/>
      <c r="I52"/>
      <c r="J52"/>
      <c r="K52"/>
      <c r="Q52"/>
      <c r="Y52" s="138"/>
    </row>
    <row r="53" spans="1:50" ht="42.75">
      <c r="C53" s="135"/>
      <c r="D53"/>
      <c r="E53"/>
      <c r="F53"/>
      <c r="G53" s="136"/>
      <c r="I53" s="418"/>
      <c r="J53" s="418"/>
      <c r="K53" s="418"/>
      <c r="L53" s="418"/>
      <c r="M53" s="418"/>
      <c r="N53" s="418"/>
      <c r="O53" s="418"/>
      <c r="P53" s="190"/>
      <c r="Q53" s="190"/>
      <c r="R53" s="190"/>
      <c r="S53" s="190"/>
      <c r="T53" s="190"/>
      <c r="U53" s="190"/>
      <c r="Y53" s="139"/>
    </row>
    <row r="54" spans="1:50">
      <c r="C54" s="32"/>
      <c r="D54"/>
      <c r="E54"/>
      <c r="F54"/>
      <c r="G54" s="137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Y54" s="138"/>
    </row>
    <row r="55" spans="1:50">
      <c r="C55" s="136"/>
      <c r="D55"/>
      <c r="E55"/>
      <c r="F55"/>
      <c r="G55" s="136"/>
      <c r="K55" s="185"/>
      <c r="M55" s="192"/>
      <c r="O55" s="60"/>
      <c r="Q55"/>
      <c r="Y55" s="138"/>
    </row>
    <row r="56" spans="1:50">
      <c r="C56" s="32"/>
      <c r="D56"/>
      <c r="E56"/>
      <c r="F56"/>
      <c r="G56" s="137"/>
      <c r="K56" s="185"/>
      <c r="M56" s="192"/>
      <c r="O56" s="60"/>
      <c r="Q56"/>
      <c r="Y56" s="139"/>
    </row>
    <row r="57" spans="1:50">
      <c r="C57" s="136"/>
      <c r="D57"/>
      <c r="E57"/>
      <c r="F57"/>
      <c r="G57" s="136"/>
      <c r="K57" s="185"/>
      <c r="M57" s="192"/>
      <c r="O57" s="60"/>
      <c r="Q57"/>
      <c r="Y57" s="139"/>
    </row>
    <row r="58" spans="1:50">
      <c r="C58" s="32"/>
      <c r="D58"/>
      <c r="E58"/>
      <c r="F58"/>
      <c r="G58" s="137"/>
      <c r="K58" s="185"/>
      <c r="M58" s="192"/>
      <c r="O58" s="60"/>
      <c r="Q58"/>
      <c r="Y58" s="138"/>
    </row>
    <row r="59" spans="1:50">
      <c r="C59" s="135"/>
      <c r="D59"/>
      <c r="E59"/>
      <c r="F59"/>
      <c r="G59" s="135"/>
      <c r="Q59"/>
      <c r="Y59" s="139"/>
    </row>
    <row r="60" spans="1:50" ht="39.75">
      <c r="C60" s="32"/>
      <c r="E60" s="127"/>
      <c r="G60" s="137"/>
      <c r="Q60"/>
      <c r="Y60" s="138"/>
    </row>
    <row r="61" spans="1:50">
      <c r="C61" s="135"/>
      <c r="E61" s="126"/>
      <c r="G61" s="136"/>
      <c r="Q61"/>
      <c r="Y61" s="138"/>
    </row>
    <row r="62" spans="1:50" ht="39.75">
      <c r="C62" s="32"/>
      <c r="E62" s="127"/>
      <c r="G62" s="137"/>
      <c r="Q62"/>
      <c r="Y62" s="139"/>
    </row>
    <row r="63" spans="1:50">
      <c r="C63" s="136"/>
      <c r="E63" s="126"/>
      <c r="G63" s="135"/>
      <c r="Q63"/>
      <c r="Y63" s="138"/>
    </row>
    <row r="64" spans="1:50" ht="39.75">
      <c r="C64" s="32"/>
      <c r="E64" s="127"/>
      <c r="G64" s="137"/>
      <c r="Q64"/>
      <c r="Y64" s="139"/>
    </row>
    <row r="65" spans="3:25">
      <c r="C65" s="135"/>
      <c r="E65" s="126"/>
      <c r="G65" s="135"/>
      <c r="Q65"/>
      <c r="Y65" s="138"/>
    </row>
    <row r="66" spans="3:25">
      <c r="C66" s="32"/>
      <c r="G66" s="137"/>
      <c r="Q66"/>
      <c r="Y66" s="139"/>
    </row>
    <row r="67" spans="3:25">
      <c r="Q67"/>
      <c r="Y67" s="139"/>
    </row>
    <row r="68" spans="3:25">
      <c r="Q68"/>
      <c r="Y68" s="138"/>
    </row>
    <row r="69" spans="3:25">
      <c r="Q69"/>
      <c r="Y69" s="138"/>
    </row>
    <row r="70" spans="3:25">
      <c r="Q70"/>
      <c r="Y70" s="139"/>
    </row>
    <row r="71" spans="3:25">
      <c r="Q71"/>
      <c r="Y71" s="138"/>
    </row>
    <row r="72" spans="3:25">
      <c r="Q72"/>
      <c r="Y72" s="139"/>
    </row>
  </sheetData>
  <sortState xmlns:xlrd2="http://schemas.microsoft.com/office/spreadsheetml/2017/richdata2" ref="Y37:Y72">
    <sortCondition descending="1" ref="Y37:Y72"/>
  </sortState>
  <mergeCells count="21">
    <mergeCell ref="I53:O53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M16" sqref="M16"/>
    </sheetView>
  </sheetViews>
  <sheetFormatPr defaultColWidth="9.140625" defaultRowHeight="30.75"/>
  <cols>
    <col min="1" max="1" width="49.7109375" style="270" customWidth="1"/>
    <col min="2" max="2" width="1.85546875" style="270" customWidth="1"/>
    <col min="3" max="3" width="14.85546875" style="269" customWidth="1"/>
    <col min="4" max="4" width="1.140625" style="269" customWidth="1"/>
    <col min="5" max="5" width="26" style="269" customWidth="1"/>
    <col min="6" max="6" width="1.42578125" style="269" customWidth="1"/>
    <col min="7" max="7" width="27.85546875" style="269" customWidth="1"/>
    <col min="8" max="8" width="1.42578125" style="269" hidden="1" customWidth="1"/>
    <col min="9" max="9" width="24.42578125" style="269" bestFit="1" customWidth="1"/>
    <col min="10" max="10" width="28.28515625" style="269" bestFit="1" customWidth="1"/>
    <col min="11" max="11" width="1.42578125" style="269" customWidth="1"/>
    <col min="12" max="12" width="19.7109375" style="269" bestFit="1" customWidth="1"/>
    <col min="13" max="13" width="23" style="269" customWidth="1"/>
    <col min="14" max="14" width="1.140625" style="269" customWidth="1"/>
    <col min="15" max="15" width="19.7109375" style="269" bestFit="1" customWidth="1"/>
    <col min="16" max="16" width="1.42578125" style="269" customWidth="1"/>
    <col min="17" max="17" width="17.85546875" style="269" bestFit="1" customWidth="1"/>
    <col min="18" max="18" width="1.42578125" style="269" customWidth="1"/>
    <col min="19" max="19" width="28.28515625" style="269" bestFit="1" customWidth="1"/>
    <col min="20" max="20" width="1.140625" style="269" customWidth="1"/>
    <col min="21" max="21" width="28.28515625" style="269" bestFit="1" customWidth="1"/>
    <col min="22" max="22" width="1.42578125" style="270" customWidth="1"/>
    <col min="23" max="24" width="21.85546875" style="272" customWidth="1"/>
    <col min="25" max="25" width="43.42578125" style="269" bestFit="1" customWidth="1"/>
    <col min="26" max="26" width="37.5703125" style="269" bestFit="1" customWidth="1"/>
    <col min="27" max="28" width="29.7109375" style="270" bestFit="1" customWidth="1"/>
    <col min="29" max="29" width="25.7109375" style="270" bestFit="1" customWidth="1"/>
    <col min="30" max="31" width="33.5703125" style="270" bestFit="1" customWidth="1"/>
    <col min="32" max="32" width="35.7109375" style="270" bestFit="1" customWidth="1"/>
    <col min="33" max="33" width="33.85546875" style="270" customWidth="1"/>
    <col min="34" max="34" width="32.140625" style="270" bestFit="1" customWidth="1"/>
    <col min="35" max="35" width="43.42578125" style="270" bestFit="1" customWidth="1"/>
    <col min="36" max="36" width="35.5703125" style="270" bestFit="1" customWidth="1"/>
    <col min="37" max="38" width="35.85546875" style="270" bestFit="1" customWidth="1"/>
    <col min="39" max="39" width="24.42578125" style="270" bestFit="1" customWidth="1"/>
    <col min="40" max="41" width="25.7109375" style="270" bestFit="1" customWidth="1"/>
    <col min="42" max="42" width="16.28515625" style="270" customWidth="1"/>
    <col min="43" max="43" width="17.28515625" style="270" customWidth="1"/>
    <col min="44" max="44" width="21" style="270" customWidth="1"/>
    <col min="45" max="16384" width="9.140625" style="270"/>
  </cols>
  <sheetData>
    <row r="1" spans="1:58" ht="31.5">
      <c r="A1" s="423" t="s">
        <v>151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268"/>
    </row>
    <row r="2" spans="1:58" ht="31.5">
      <c r="A2" s="423" t="s">
        <v>145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268"/>
    </row>
    <row r="3" spans="1:58" ht="31.5">
      <c r="A3" s="423" t="s">
        <v>179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268"/>
    </row>
    <row r="4" spans="1:58" ht="31.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271"/>
    </row>
    <row r="5" spans="1:58" ht="31.5">
      <c r="A5" s="424" t="s">
        <v>146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271"/>
    </row>
    <row r="6" spans="1:58" ht="12" customHeight="1"/>
    <row r="7" spans="1:58" ht="36.75" customHeight="1" thickBot="1">
      <c r="A7" s="273"/>
      <c r="B7" s="274"/>
      <c r="C7" s="420" t="s">
        <v>174</v>
      </c>
      <c r="D7" s="420"/>
      <c r="E7" s="420"/>
      <c r="F7" s="420"/>
      <c r="G7" s="420"/>
      <c r="H7" s="275"/>
      <c r="I7" s="421" t="s">
        <v>2</v>
      </c>
      <c r="J7" s="421"/>
      <c r="K7" s="421"/>
      <c r="L7" s="421"/>
      <c r="M7" s="421"/>
      <c r="O7" s="422" t="s">
        <v>180</v>
      </c>
      <c r="P7" s="422"/>
      <c r="Q7" s="422"/>
      <c r="R7" s="422"/>
      <c r="S7" s="422"/>
      <c r="T7" s="422"/>
      <c r="U7" s="422"/>
      <c r="V7" s="422"/>
      <c r="W7" s="422"/>
      <c r="X7" s="273"/>
    </row>
    <row r="8" spans="1:58" ht="29.25" customHeight="1">
      <c r="A8" s="427" t="s">
        <v>147</v>
      </c>
      <c r="B8" s="276"/>
      <c r="C8" s="429" t="s">
        <v>4</v>
      </c>
      <c r="D8" s="430"/>
      <c r="E8" s="429" t="s">
        <v>5</v>
      </c>
      <c r="F8" s="430"/>
      <c r="G8" s="432" t="s">
        <v>6</v>
      </c>
      <c r="H8" s="277"/>
      <c r="I8" s="434" t="s">
        <v>7</v>
      </c>
      <c r="J8" s="434"/>
      <c r="K8" s="278"/>
      <c r="L8" s="434" t="s">
        <v>8</v>
      </c>
      <c r="M8" s="434"/>
      <c r="O8" s="425" t="s">
        <v>4</v>
      </c>
      <c r="P8" s="430"/>
      <c r="Q8" s="432" t="s">
        <v>148</v>
      </c>
      <c r="R8" s="279"/>
      <c r="S8" s="425" t="s">
        <v>5</v>
      </c>
      <c r="T8" s="430"/>
      <c r="U8" s="432" t="s">
        <v>6</v>
      </c>
      <c r="V8" s="280"/>
      <c r="W8" s="435" t="s">
        <v>149</v>
      </c>
      <c r="X8" s="281"/>
      <c r="Y8" s="434"/>
      <c r="Z8" s="434"/>
      <c r="AA8" s="434"/>
      <c r="AB8" s="434"/>
      <c r="AC8" s="434"/>
      <c r="AD8" s="434"/>
      <c r="AE8" s="434"/>
      <c r="AF8" s="434"/>
      <c r="AG8" s="434"/>
      <c r="AH8" s="434"/>
    </row>
    <row r="9" spans="1:58" ht="31.5" thickBot="1">
      <c r="A9" s="428"/>
      <c r="B9" s="276"/>
      <c r="C9" s="426"/>
      <c r="D9" s="431"/>
      <c r="E9" s="426"/>
      <c r="F9" s="431"/>
      <c r="G9" s="433"/>
      <c r="H9" s="277"/>
      <c r="I9" s="282" t="s">
        <v>4</v>
      </c>
      <c r="J9" s="282" t="s">
        <v>5</v>
      </c>
      <c r="K9" s="278"/>
      <c r="L9" s="282" t="s">
        <v>4</v>
      </c>
      <c r="M9" s="282" t="s">
        <v>11</v>
      </c>
      <c r="O9" s="426"/>
      <c r="P9" s="430"/>
      <c r="Q9" s="433"/>
      <c r="R9" s="279"/>
      <c r="S9" s="426"/>
      <c r="T9" s="430"/>
      <c r="U9" s="433"/>
      <c r="V9" s="280"/>
      <c r="W9" s="436"/>
      <c r="X9" s="281"/>
    </row>
    <row r="10" spans="1:58" ht="60" customHeight="1" thickBot="1">
      <c r="A10" s="283" t="s">
        <v>136</v>
      </c>
      <c r="C10" s="269">
        <v>17570</v>
      </c>
      <c r="E10" s="395">
        <v>179952942962</v>
      </c>
      <c r="G10" s="395">
        <v>448713235368.94397</v>
      </c>
      <c r="J10" s="395"/>
      <c r="M10" s="395"/>
      <c r="O10" s="269">
        <v>17570</v>
      </c>
      <c r="Q10" s="269">
        <v>21019182</v>
      </c>
      <c r="S10" s="395">
        <v>179952942962</v>
      </c>
      <c r="U10" s="395">
        <v>368420690873.42401</v>
      </c>
      <c r="V10" s="343"/>
      <c r="W10" s="388">
        <f>U10/'جمع درآمدها'!$J$6</f>
        <v>5.5271284546034014E-2</v>
      </c>
      <c r="X10" s="285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9"/>
    </row>
    <row r="11" spans="1:58" ht="40.5" customHeight="1" thickBot="1">
      <c r="A11" s="283" t="s">
        <v>150</v>
      </c>
      <c r="E11" s="286">
        <f>SUM(E10)</f>
        <v>179952942962</v>
      </c>
      <c r="G11" s="286">
        <f>SUM(G10)</f>
        <v>448713235368.94397</v>
      </c>
      <c r="J11" s="286">
        <f>SUM(J10)</f>
        <v>0</v>
      </c>
      <c r="M11" s="286">
        <f>SUM(M10)</f>
        <v>0</v>
      </c>
      <c r="S11" s="286">
        <f>SUM(S10)</f>
        <v>179952942962</v>
      </c>
      <c r="U11" s="286">
        <f>SUM(U10)</f>
        <v>368420690873.42401</v>
      </c>
      <c r="V11" s="284"/>
      <c r="W11" s="287">
        <f>SUM(W10)</f>
        <v>5.5271284546034014E-2</v>
      </c>
      <c r="X11" s="285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</row>
    <row r="12" spans="1:58" ht="28.5" customHeight="1" thickTop="1">
      <c r="A12" s="283"/>
      <c r="V12" s="284"/>
      <c r="W12" s="288"/>
      <c r="X12" s="285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</row>
    <row r="13" spans="1:58" ht="28.5" customHeight="1">
      <c r="A13" s="283"/>
      <c r="V13" s="284"/>
      <c r="W13" s="288"/>
      <c r="X13" s="28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</row>
    <row r="14" spans="1:58" ht="28.5" customHeight="1">
      <c r="A14" s="283"/>
      <c r="K14" s="284"/>
      <c r="V14" s="284"/>
      <c r="W14" s="288"/>
      <c r="X14" s="285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</row>
    <row r="15" spans="1:58" ht="28.5" customHeight="1">
      <c r="A15" s="283"/>
      <c r="U15" s="290"/>
      <c r="V15" s="284"/>
      <c r="W15" s="288"/>
      <c r="X15" s="285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</row>
    <row r="16" spans="1:58" ht="28.5" customHeight="1">
      <c r="A16" s="283"/>
      <c r="K16" s="284"/>
      <c r="V16" s="284"/>
      <c r="W16" s="288"/>
      <c r="X16" s="285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</row>
    <row r="17" spans="1:58" ht="28.5" customHeight="1">
      <c r="A17" s="283"/>
      <c r="K17" s="284"/>
      <c r="V17" s="284"/>
      <c r="W17" s="288"/>
      <c r="X17" s="285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</row>
    <row r="18" spans="1:58" ht="28.5" customHeight="1">
      <c r="A18" s="283"/>
      <c r="V18" s="284"/>
      <c r="W18" s="288"/>
      <c r="X18" s="285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</row>
    <row r="19" spans="1:58" ht="28.5" customHeight="1">
      <c r="A19" s="283"/>
      <c r="V19" s="284"/>
      <c r="W19" s="288"/>
      <c r="X19" s="285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</row>
    <row r="20" spans="1:58" ht="28.5" customHeight="1">
      <c r="A20" s="283"/>
      <c r="V20" s="284"/>
      <c r="W20" s="288"/>
      <c r="X20" s="285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</row>
    <row r="21" spans="1:58" ht="28.5" customHeight="1">
      <c r="A21" s="283"/>
      <c r="V21" s="284"/>
      <c r="W21" s="288"/>
      <c r="X21" s="285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</row>
    <row r="22" spans="1:58" ht="28.5" customHeight="1">
      <c r="A22" s="283"/>
      <c r="K22" s="284"/>
      <c r="V22" s="284"/>
      <c r="W22" s="288"/>
      <c r="X22" s="285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</row>
    <row r="23" spans="1:58" ht="28.5" customHeight="1">
      <c r="A23" s="283"/>
      <c r="K23" s="284"/>
      <c r="V23" s="284"/>
      <c r="W23" s="288"/>
      <c r="X23" s="285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</row>
    <row r="24" spans="1:58" ht="28.5" customHeight="1">
      <c r="A24" s="283"/>
      <c r="K24" s="284"/>
      <c r="V24" s="284"/>
      <c r="W24" s="288"/>
      <c r="X24" s="285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</row>
    <row r="25" spans="1:58" ht="28.5" customHeight="1">
      <c r="A25" s="283"/>
      <c r="K25" s="284"/>
      <c r="V25" s="284"/>
      <c r="W25" s="288"/>
      <c r="X25" s="285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</row>
    <row r="26" spans="1:58" ht="28.5" customHeight="1">
      <c r="A26" s="283"/>
      <c r="V26" s="284"/>
      <c r="W26" s="288"/>
      <c r="X26" s="285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</row>
    <row r="27" spans="1:58" ht="28.5" customHeight="1">
      <c r="A27" s="283"/>
      <c r="V27" s="284"/>
      <c r="W27" s="288"/>
      <c r="X27" s="285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</row>
    <row r="28" spans="1:58" ht="28.5" customHeight="1">
      <c r="A28" s="283"/>
      <c r="K28" s="284"/>
      <c r="V28" s="284"/>
      <c r="W28" s="288"/>
      <c r="X28" s="285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</row>
    <row r="29" spans="1:58" ht="28.5" customHeight="1">
      <c r="A29" s="283"/>
      <c r="K29" s="284"/>
      <c r="V29" s="284"/>
      <c r="W29" s="288"/>
      <c r="X29" s="285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</row>
    <row r="30" spans="1:58" ht="28.5" customHeight="1">
      <c r="A30" s="283"/>
      <c r="V30" s="284"/>
      <c r="W30" s="288"/>
      <c r="X30" s="285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</row>
    <row r="31" spans="1:58" ht="28.5" customHeight="1">
      <c r="A31" s="283"/>
      <c r="K31" s="284"/>
      <c r="V31" s="284"/>
      <c r="W31" s="288"/>
      <c r="X31" s="285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</row>
    <row r="32" spans="1:58" ht="28.5" customHeight="1">
      <c r="A32" s="283"/>
      <c r="K32" s="284"/>
      <c r="V32" s="284"/>
      <c r="W32" s="288"/>
      <c r="X32" s="285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</row>
    <row r="33" spans="1:58" ht="28.5" customHeight="1">
      <c r="A33" s="283"/>
      <c r="V33" s="284"/>
      <c r="W33" s="288"/>
      <c r="X33" s="285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</row>
    <row r="34" spans="1:58" ht="28.5" customHeight="1">
      <c r="A34" s="283"/>
      <c r="K34" s="284"/>
      <c r="V34" s="284"/>
      <c r="W34" s="288"/>
      <c r="X34" s="285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</row>
    <row r="35" spans="1:58" ht="28.5" customHeight="1">
      <c r="A35" s="283"/>
      <c r="K35" s="284"/>
      <c r="V35" s="284"/>
      <c r="W35" s="288"/>
      <c r="X35" s="285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</row>
    <row r="36" spans="1:58" ht="28.5" customHeight="1">
      <c r="A36" s="283"/>
      <c r="K36" s="284"/>
      <c r="V36" s="284"/>
      <c r="W36" s="288"/>
      <c r="X36" s="285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</row>
    <row r="37" spans="1:58" ht="28.5" customHeight="1">
      <c r="A37" s="283"/>
      <c r="K37" s="284"/>
      <c r="V37" s="284"/>
      <c r="W37" s="288"/>
      <c r="X37" s="285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</row>
    <row r="38" spans="1:58" ht="28.5" customHeight="1">
      <c r="A38" s="283"/>
      <c r="K38" s="284"/>
      <c r="V38" s="284"/>
      <c r="W38" s="288"/>
      <c r="X38" s="285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</row>
    <row r="39" spans="1:58" ht="28.5" customHeight="1">
      <c r="A39" s="283"/>
      <c r="K39" s="284"/>
      <c r="V39" s="284"/>
      <c r="W39" s="288"/>
      <c r="X39" s="285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</row>
    <row r="40" spans="1:58" ht="28.5" customHeight="1">
      <c r="A40" s="283"/>
      <c r="K40" s="284"/>
      <c r="V40" s="284"/>
      <c r="W40" s="288"/>
      <c r="X40" s="285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</row>
    <row r="41" spans="1:58" ht="28.5" customHeight="1">
      <c r="A41" s="283"/>
      <c r="K41" s="284"/>
      <c r="V41" s="284"/>
      <c r="W41" s="288"/>
      <c r="X41" s="285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</row>
    <row r="42" spans="1:58" ht="28.5" customHeight="1">
      <c r="A42" s="283"/>
      <c r="K42" s="284"/>
      <c r="V42" s="284"/>
      <c r="W42" s="288"/>
      <c r="X42" s="285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</row>
    <row r="43" spans="1:58" ht="28.5" customHeight="1">
      <c r="A43" s="283"/>
      <c r="K43" s="284"/>
      <c r="V43" s="284"/>
      <c r="W43" s="288"/>
      <c r="X43" s="285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</row>
    <row r="44" spans="1:58" ht="28.5" customHeight="1">
      <c r="A44" s="283"/>
      <c r="K44" s="284"/>
      <c r="V44" s="284"/>
      <c r="W44" s="288"/>
      <c r="X44" s="285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</row>
    <row r="45" spans="1:58" ht="28.5" customHeight="1">
      <c r="A45" s="283"/>
      <c r="K45" s="284"/>
      <c r="V45" s="284"/>
      <c r="W45" s="288"/>
      <c r="X45" s="285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</row>
    <row r="46" spans="1:58" ht="28.5" customHeight="1">
      <c r="A46" s="283"/>
      <c r="K46" s="284"/>
      <c r="V46" s="284"/>
      <c r="W46" s="288"/>
      <c r="X46" s="285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</row>
    <row r="47" spans="1:58" ht="28.5" customHeight="1">
      <c r="A47" s="283"/>
      <c r="V47" s="284"/>
      <c r="W47" s="288"/>
      <c r="X47" s="285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</row>
    <row r="48" spans="1:58" ht="28.5" customHeight="1">
      <c r="A48" s="283"/>
      <c r="K48" s="284"/>
      <c r="V48" s="284"/>
      <c r="W48" s="288"/>
      <c r="X48" s="285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</row>
    <row r="49" spans="1:58" ht="28.5" customHeight="1">
      <c r="A49" s="283"/>
      <c r="K49" s="284"/>
      <c r="V49" s="284"/>
      <c r="W49" s="288"/>
      <c r="X49" s="285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</row>
    <row r="50" spans="1:58" ht="28.5" customHeight="1" thickBot="1">
      <c r="A50" s="283"/>
      <c r="K50" s="284"/>
      <c r="V50" s="284"/>
      <c r="W50" s="288"/>
      <c r="X50" s="285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269"/>
      <c r="AU50" s="269"/>
      <c r="AV50" s="269"/>
      <c r="AW50" s="269"/>
      <c r="AX50" s="269"/>
      <c r="AY50" s="269"/>
      <c r="AZ50" s="269"/>
      <c r="BA50" s="269"/>
      <c r="BB50" s="269"/>
      <c r="BC50" s="269"/>
      <c r="BD50" s="269"/>
      <c r="BE50" s="269"/>
      <c r="BF50" s="269"/>
    </row>
    <row r="51" spans="1:58" ht="42" customHeight="1" thickBot="1">
      <c r="A51" s="291"/>
      <c r="B51" s="276"/>
      <c r="E51" s="292"/>
      <c r="G51" s="292"/>
      <c r="J51" s="292"/>
      <c r="M51" s="292"/>
      <c r="S51" s="292"/>
      <c r="U51" s="292"/>
      <c r="W51" s="293"/>
      <c r="X51" s="294"/>
    </row>
    <row r="52" spans="1:58" ht="31.5" thickTop="1"/>
    <row r="53" spans="1:58">
      <c r="W53" s="295"/>
      <c r="X53" s="295"/>
    </row>
    <row r="54" spans="1:58">
      <c r="W54" s="296"/>
      <c r="X54" s="296"/>
      <c r="AA54" s="269"/>
      <c r="AB54" s="269"/>
    </row>
    <row r="55" spans="1:58">
      <c r="Y55" s="434"/>
      <c r="Z55" s="434"/>
      <c r="AA55" s="434"/>
      <c r="AB55" s="434"/>
      <c r="AC55" s="434"/>
      <c r="AD55" s="434"/>
      <c r="AE55" s="434"/>
      <c r="AF55" s="437"/>
      <c r="AG55" s="437"/>
      <c r="AH55" s="437"/>
      <c r="AI55" s="437"/>
      <c r="AJ55" s="437"/>
      <c r="AK55" s="437"/>
      <c r="AL55" s="437"/>
    </row>
    <row r="57" spans="1:58">
      <c r="AA57" s="269"/>
      <c r="AB57" s="297"/>
      <c r="AC57" s="297"/>
      <c r="AD57" s="297"/>
      <c r="AE57" s="297"/>
      <c r="AF57" s="269"/>
      <c r="AG57" s="269"/>
      <c r="AH57" s="269"/>
      <c r="AI57" s="269"/>
      <c r="AJ57" s="269"/>
      <c r="AK57" s="269"/>
      <c r="AL57" s="269"/>
      <c r="AM57" s="269"/>
      <c r="AN57" s="269"/>
    </row>
    <row r="58" spans="1:58">
      <c r="AA58" s="269"/>
      <c r="AB58" s="297"/>
      <c r="AC58" s="297"/>
      <c r="AD58" s="297"/>
      <c r="AE58" s="297"/>
      <c r="AF58" s="269"/>
      <c r="AG58" s="269"/>
      <c r="AH58" s="269"/>
      <c r="AI58" s="269"/>
      <c r="AJ58" s="269"/>
      <c r="AK58" s="269"/>
      <c r="AL58" s="269"/>
      <c r="AM58" s="269"/>
      <c r="AN58" s="269"/>
    </row>
    <row r="59" spans="1:58">
      <c r="AA59" s="269"/>
      <c r="AB59" s="297"/>
      <c r="AC59" s="297"/>
      <c r="AD59" s="297"/>
      <c r="AE59" s="297"/>
      <c r="AF59" s="269"/>
      <c r="AG59" s="269"/>
      <c r="AH59" s="269"/>
      <c r="AI59" s="269"/>
      <c r="AJ59" s="269"/>
      <c r="AK59" s="269"/>
      <c r="AL59" s="269"/>
      <c r="AM59" s="269"/>
      <c r="AN59" s="269"/>
    </row>
    <row r="60" spans="1:58">
      <c r="AA60" s="269"/>
      <c r="AB60" s="297"/>
      <c r="AC60" s="297"/>
      <c r="AD60" s="297"/>
      <c r="AE60" s="297"/>
      <c r="AF60" s="269"/>
      <c r="AG60" s="269"/>
      <c r="AH60" s="269"/>
      <c r="AI60" s="269"/>
      <c r="AJ60" s="269"/>
      <c r="AK60" s="269"/>
      <c r="AL60" s="269"/>
      <c r="AM60" s="269"/>
      <c r="AN60" s="269"/>
    </row>
    <row r="61" spans="1:58">
      <c r="AA61" s="269"/>
      <c r="AB61" s="297"/>
      <c r="AC61" s="297"/>
      <c r="AD61" s="297"/>
      <c r="AE61" s="297"/>
      <c r="AF61" s="269"/>
      <c r="AG61" s="269"/>
      <c r="AH61" s="269"/>
      <c r="AI61" s="269"/>
      <c r="AJ61" s="269"/>
      <c r="AK61" s="269"/>
      <c r="AL61" s="269"/>
      <c r="AM61" s="269"/>
      <c r="AN61" s="269"/>
    </row>
    <row r="62" spans="1:58">
      <c r="AA62" s="269"/>
      <c r="AB62" s="297"/>
      <c r="AC62" s="297"/>
      <c r="AD62" s="297"/>
      <c r="AE62" s="297"/>
      <c r="AF62" s="269"/>
      <c r="AG62" s="269"/>
      <c r="AH62" s="269"/>
      <c r="AI62" s="269"/>
      <c r="AJ62" s="269"/>
      <c r="AK62" s="269"/>
      <c r="AL62" s="269"/>
      <c r="AM62" s="269"/>
      <c r="AN62" s="269"/>
    </row>
    <row r="63" spans="1:58">
      <c r="AA63" s="269"/>
      <c r="AB63" s="297"/>
      <c r="AC63" s="297"/>
      <c r="AD63" s="297"/>
      <c r="AE63" s="297"/>
      <c r="AF63" s="269"/>
      <c r="AG63" s="269"/>
      <c r="AH63" s="269"/>
      <c r="AI63" s="269"/>
      <c r="AJ63" s="269"/>
      <c r="AK63" s="269"/>
      <c r="AL63" s="269"/>
      <c r="AM63" s="269"/>
      <c r="AN63" s="269"/>
    </row>
    <row r="64" spans="1:58">
      <c r="AA64" s="269"/>
      <c r="AB64" s="297"/>
      <c r="AC64" s="297"/>
      <c r="AD64" s="297"/>
      <c r="AE64" s="297"/>
      <c r="AF64" s="269"/>
      <c r="AG64" s="269"/>
      <c r="AH64" s="269"/>
      <c r="AI64" s="269"/>
      <c r="AJ64" s="269"/>
      <c r="AK64" s="269"/>
      <c r="AL64" s="269"/>
      <c r="AM64" s="269"/>
      <c r="AN64" s="269"/>
    </row>
    <row r="65" spans="27:40">
      <c r="AA65" s="269"/>
      <c r="AB65" s="297"/>
      <c r="AC65" s="297"/>
      <c r="AD65" s="297"/>
      <c r="AE65" s="297"/>
      <c r="AF65" s="269"/>
      <c r="AG65" s="269"/>
      <c r="AH65" s="269"/>
      <c r="AI65" s="269"/>
      <c r="AJ65" s="269"/>
      <c r="AK65" s="269"/>
      <c r="AL65" s="269"/>
      <c r="AM65" s="269"/>
      <c r="AN65" s="269"/>
    </row>
    <row r="66" spans="27:40">
      <c r="AA66" s="269"/>
      <c r="AB66" s="297"/>
      <c r="AC66" s="297"/>
      <c r="AD66" s="297"/>
      <c r="AE66" s="297"/>
      <c r="AF66" s="269"/>
      <c r="AG66" s="269"/>
      <c r="AH66" s="269"/>
      <c r="AI66" s="269"/>
      <c r="AJ66" s="269"/>
      <c r="AK66" s="269"/>
      <c r="AL66" s="269"/>
      <c r="AM66" s="269"/>
      <c r="AN66" s="269"/>
    </row>
    <row r="67" spans="27:40">
      <c r="AA67" s="269"/>
      <c r="AB67" s="297"/>
      <c r="AC67" s="297"/>
      <c r="AD67" s="297"/>
      <c r="AE67" s="297"/>
      <c r="AF67" s="269"/>
      <c r="AG67" s="269"/>
      <c r="AH67" s="269"/>
      <c r="AI67" s="269"/>
      <c r="AJ67" s="269"/>
      <c r="AK67" s="269"/>
      <c r="AL67" s="269"/>
      <c r="AM67" s="269"/>
      <c r="AN67" s="269"/>
    </row>
    <row r="68" spans="27:40">
      <c r="AA68" s="269"/>
      <c r="AB68" s="297"/>
      <c r="AC68" s="297"/>
      <c r="AD68" s="297"/>
      <c r="AE68" s="297"/>
      <c r="AF68" s="269"/>
      <c r="AG68" s="269"/>
      <c r="AH68" s="269"/>
      <c r="AI68" s="269"/>
      <c r="AJ68" s="269"/>
      <c r="AK68" s="269"/>
      <c r="AL68" s="269"/>
      <c r="AM68" s="269"/>
      <c r="AN68" s="269"/>
    </row>
    <row r="69" spans="27:40">
      <c r="AA69" s="269"/>
      <c r="AB69" s="297"/>
      <c r="AC69" s="297"/>
      <c r="AD69" s="297"/>
      <c r="AE69" s="297"/>
      <c r="AF69" s="269"/>
      <c r="AG69" s="269"/>
      <c r="AH69" s="269"/>
      <c r="AI69" s="269"/>
      <c r="AJ69" s="269"/>
      <c r="AK69" s="269"/>
      <c r="AL69" s="269"/>
      <c r="AM69" s="269"/>
      <c r="AN69" s="269"/>
    </row>
    <row r="70" spans="27:40">
      <c r="AA70" s="269"/>
      <c r="AB70" s="297"/>
      <c r="AC70" s="297"/>
      <c r="AD70" s="297"/>
      <c r="AE70" s="297"/>
      <c r="AF70" s="269"/>
      <c r="AG70" s="269"/>
      <c r="AH70" s="269"/>
      <c r="AI70" s="269"/>
      <c r="AJ70" s="269"/>
      <c r="AK70" s="269"/>
      <c r="AL70" s="269"/>
      <c r="AM70" s="269"/>
      <c r="AN70" s="269"/>
    </row>
    <row r="71" spans="27:40">
      <c r="AA71" s="269"/>
      <c r="AB71" s="297"/>
      <c r="AC71" s="297"/>
      <c r="AD71" s="297"/>
      <c r="AE71" s="297"/>
      <c r="AF71" s="269"/>
      <c r="AG71" s="269"/>
      <c r="AH71" s="269"/>
      <c r="AI71" s="269"/>
      <c r="AJ71" s="269"/>
      <c r="AK71" s="269"/>
      <c r="AL71" s="269"/>
      <c r="AM71" s="269"/>
      <c r="AN71" s="269"/>
    </row>
    <row r="72" spans="27:40">
      <c r="AA72" s="269"/>
      <c r="AB72" s="297"/>
      <c r="AC72" s="297"/>
      <c r="AD72" s="297"/>
      <c r="AE72" s="297"/>
      <c r="AF72" s="269"/>
      <c r="AG72" s="269"/>
      <c r="AH72" s="269"/>
      <c r="AI72" s="269"/>
      <c r="AJ72" s="269"/>
      <c r="AK72" s="269"/>
      <c r="AL72" s="269"/>
      <c r="AM72" s="269"/>
      <c r="AN72" s="269"/>
    </row>
    <row r="73" spans="27:40">
      <c r="AA73" s="269"/>
      <c r="AB73" s="297"/>
      <c r="AC73" s="297"/>
      <c r="AD73" s="297"/>
      <c r="AE73" s="297"/>
      <c r="AF73" s="269"/>
      <c r="AG73" s="269"/>
      <c r="AH73" s="269"/>
      <c r="AI73" s="269"/>
      <c r="AJ73" s="269"/>
      <c r="AK73" s="269"/>
      <c r="AL73" s="269"/>
      <c r="AM73" s="269"/>
      <c r="AN73" s="269"/>
    </row>
    <row r="74" spans="27:40">
      <c r="AA74" s="269"/>
      <c r="AB74" s="297"/>
      <c r="AC74" s="297"/>
      <c r="AD74" s="297"/>
      <c r="AE74" s="297"/>
      <c r="AF74" s="269"/>
      <c r="AG74" s="269"/>
      <c r="AH74" s="269"/>
      <c r="AI74" s="269"/>
      <c r="AJ74" s="269"/>
      <c r="AK74" s="269"/>
      <c r="AL74" s="269"/>
      <c r="AM74" s="269"/>
      <c r="AN74" s="269"/>
    </row>
    <row r="75" spans="27:40">
      <c r="AA75" s="269"/>
      <c r="AB75" s="297"/>
      <c r="AC75" s="297"/>
      <c r="AD75" s="297"/>
      <c r="AE75" s="297"/>
      <c r="AF75" s="269"/>
      <c r="AG75" s="269"/>
      <c r="AH75" s="269"/>
      <c r="AI75" s="269"/>
      <c r="AJ75" s="269"/>
      <c r="AK75" s="269"/>
      <c r="AL75" s="269"/>
      <c r="AM75" s="269"/>
      <c r="AN75" s="269"/>
    </row>
    <row r="76" spans="27:40">
      <c r="AB76" s="297"/>
      <c r="AC76" s="297"/>
      <c r="AD76" s="297"/>
      <c r="AE76" s="297"/>
      <c r="AF76" s="269"/>
      <c r="AG76" s="269"/>
      <c r="AH76" s="269"/>
      <c r="AI76" s="269"/>
      <c r="AJ76" s="269"/>
      <c r="AK76" s="269"/>
      <c r="AL76" s="269"/>
      <c r="AM76" s="269"/>
      <c r="AN76" s="269"/>
    </row>
    <row r="77" spans="27:40">
      <c r="AB77" s="297"/>
      <c r="AC77" s="297"/>
      <c r="AD77" s="297"/>
      <c r="AE77" s="297"/>
      <c r="AF77" s="269"/>
      <c r="AG77" s="269"/>
      <c r="AH77" s="269"/>
      <c r="AI77" s="269"/>
      <c r="AJ77" s="269"/>
      <c r="AK77" s="269"/>
      <c r="AL77" s="269"/>
      <c r="AM77" s="269"/>
      <c r="AN77" s="269"/>
    </row>
    <row r="78" spans="27:40">
      <c r="AB78" s="297"/>
      <c r="AC78" s="297"/>
      <c r="AD78" s="297"/>
      <c r="AE78" s="297"/>
      <c r="AF78" s="269"/>
      <c r="AG78" s="269"/>
      <c r="AH78" s="269"/>
      <c r="AI78" s="269"/>
      <c r="AJ78" s="269"/>
      <c r="AK78" s="269"/>
      <c r="AL78" s="269"/>
    </row>
    <row r="79" spans="27:40">
      <c r="AB79" s="297"/>
      <c r="AC79" s="297"/>
      <c r="AD79" s="297"/>
      <c r="AE79" s="297"/>
      <c r="AI79" s="269"/>
      <c r="AJ79" s="269"/>
      <c r="AK79" s="269"/>
      <c r="AL79" s="269"/>
    </row>
    <row r="80" spans="27:40">
      <c r="AB80" s="297"/>
      <c r="AC80" s="297"/>
      <c r="AD80" s="297"/>
      <c r="AE80" s="297"/>
      <c r="AI80" s="269"/>
      <c r="AJ80" s="269"/>
      <c r="AK80" s="269"/>
      <c r="AL80" s="269"/>
    </row>
    <row r="81" spans="35:38">
      <c r="AI81" s="269"/>
      <c r="AJ81" s="269"/>
      <c r="AK81" s="269"/>
      <c r="AL81" s="269"/>
    </row>
    <row r="82" spans="35:38">
      <c r="AI82" s="269"/>
      <c r="AJ82" s="269"/>
      <c r="AK82" s="269"/>
      <c r="AL82" s="269"/>
    </row>
    <row r="83" spans="35:38">
      <c r="AI83" s="269"/>
      <c r="AJ83" s="269"/>
      <c r="AK83" s="269"/>
      <c r="AL83" s="269"/>
    </row>
    <row r="84" spans="35:38">
      <c r="AI84" s="269"/>
      <c r="AJ84" s="269"/>
      <c r="AK84" s="269"/>
      <c r="AL84" s="269"/>
    </row>
    <row r="85" spans="35:38">
      <c r="AI85" s="269"/>
      <c r="AJ85" s="269"/>
      <c r="AK85" s="269"/>
      <c r="AL85" s="269"/>
    </row>
    <row r="86" spans="35:38">
      <c r="AI86" s="269"/>
      <c r="AJ86" s="269"/>
      <c r="AK86" s="269"/>
      <c r="AL86" s="269"/>
    </row>
    <row r="87" spans="35:38">
      <c r="AI87" s="269"/>
      <c r="AJ87" s="269"/>
      <c r="AK87" s="269"/>
      <c r="AL87" s="269"/>
    </row>
    <row r="88" spans="35:38">
      <c r="AI88" s="269"/>
      <c r="AJ88" s="269"/>
      <c r="AK88" s="269"/>
      <c r="AL88" s="269"/>
    </row>
    <row r="89" spans="35:38">
      <c r="AI89" s="269"/>
      <c r="AJ89" s="269"/>
      <c r="AK89" s="269"/>
      <c r="AL89" s="269"/>
    </row>
    <row r="90" spans="35:38">
      <c r="AI90" s="269"/>
      <c r="AJ90" s="269"/>
      <c r="AK90" s="269"/>
      <c r="AL90" s="269"/>
    </row>
    <row r="91" spans="35:38">
      <c r="AI91" s="269"/>
      <c r="AJ91" s="269"/>
      <c r="AK91" s="269"/>
      <c r="AL91" s="269"/>
    </row>
    <row r="92" spans="35:38">
      <c r="AI92" s="269"/>
      <c r="AJ92" s="269"/>
      <c r="AK92" s="269"/>
      <c r="AL92" s="269"/>
    </row>
    <row r="93" spans="35:38">
      <c r="AI93" s="269"/>
      <c r="AJ93" s="269"/>
      <c r="AK93" s="269"/>
      <c r="AL93" s="269"/>
    </row>
    <row r="94" spans="35:38">
      <c r="AI94" s="269"/>
      <c r="AJ94" s="269"/>
      <c r="AK94" s="269"/>
      <c r="AL94" s="269"/>
    </row>
    <row r="95" spans="35:38">
      <c r="AI95" s="269"/>
      <c r="AJ95" s="269"/>
      <c r="AK95" s="269"/>
      <c r="AL95" s="269"/>
    </row>
    <row r="96" spans="35:38">
      <c r="AI96" s="269"/>
      <c r="AJ96" s="269"/>
      <c r="AK96" s="269"/>
      <c r="AL96" s="269"/>
    </row>
    <row r="97" spans="35:38">
      <c r="AI97" s="269"/>
      <c r="AJ97" s="269"/>
      <c r="AK97" s="269"/>
      <c r="AL97" s="269"/>
    </row>
    <row r="98" spans="35:38">
      <c r="AI98" s="269"/>
      <c r="AJ98" s="269"/>
      <c r="AK98" s="269"/>
      <c r="AL98" s="269"/>
    </row>
    <row r="99" spans="35:38">
      <c r="AI99" s="269"/>
      <c r="AJ99" s="269"/>
      <c r="AK99" s="269"/>
      <c r="AL99" s="269"/>
    </row>
    <row r="100" spans="35:38">
      <c r="AI100" s="269"/>
      <c r="AJ100" s="269"/>
      <c r="AK100" s="269"/>
      <c r="AL100" s="269"/>
    </row>
    <row r="101" spans="35:38">
      <c r="AI101" s="269"/>
      <c r="AJ101" s="269"/>
      <c r="AK101" s="269"/>
      <c r="AL101" s="269"/>
    </row>
    <row r="102" spans="35:38">
      <c r="AI102" s="269"/>
      <c r="AJ102" s="269"/>
      <c r="AK102" s="269"/>
      <c r="AL102" s="269"/>
    </row>
    <row r="103" spans="35:38">
      <c r="AI103" s="269"/>
      <c r="AJ103" s="269"/>
      <c r="AK103" s="269"/>
      <c r="AL103" s="269"/>
    </row>
  </sheetData>
  <mergeCells count="26">
    <mergeCell ref="T8:T9"/>
    <mergeCell ref="U8:U9"/>
    <mergeCell ref="W8:W9"/>
    <mergeCell ref="Y8:AH8"/>
    <mergeCell ref="Y55:AE55"/>
    <mergeCell ref="AF55:AL5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C7:G7"/>
    <mergeCell ref="I7:M7"/>
    <mergeCell ref="O7:W7"/>
    <mergeCell ref="A1:W1"/>
    <mergeCell ref="A2:W2"/>
    <mergeCell ref="A3:W3"/>
    <mergeCell ref="A4:W4"/>
    <mergeCell ref="A5:W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5" sqref="A5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438" t="s">
        <v>50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</row>
    <row r="3" spans="1:39" ht="30">
      <c r="A3" s="438" t="s">
        <v>62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</row>
    <row r="4" spans="1:39" ht="30">
      <c r="A4" s="438" t="s">
        <v>179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</row>
    <row r="6" spans="1:39" ht="40.5">
      <c r="A6" s="11"/>
    </row>
    <row r="7" spans="1:39" ht="40.5">
      <c r="A7" s="440" t="s">
        <v>158</v>
      </c>
      <c r="B7" s="440"/>
      <c r="C7" s="440"/>
      <c r="D7" s="440"/>
      <c r="E7" s="440"/>
      <c r="F7" s="440"/>
      <c r="G7" s="440"/>
    </row>
    <row r="9" spans="1:39">
      <c r="A9" s="439" t="s">
        <v>174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U9" s="441" t="s">
        <v>2</v>
      </c>
      <c r="V9" s="441"/>
      <c r="W9" s="441"/>
      <c r="X9" s="441"/>
      <c r="Y9" s="441"/>
      <c r="Z9" s="441"/>
      <c r="AA9" s="441"/>
      <c r="AC9" s="441" t="s">
        <v>180</v>
      </c>
      <c r="AD9" s="441"/>
      <c r="AE9" s="441"/>
      <c r="AF9" s="441"/>
      <c r="AG9" s="441"/>
      <c r="AH9" s="441"/>
      <c r="AI9" s="441"/>
      <c r="AJ9" s="441"/>
      <c r="AK9" s="441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8"/>
  <sheetViews>
    <sheetView rightToLeft="1" view="pageBreakPreview" zoomScale="55" zoomScaleNormal="100" zoomScaleSheetLayoutView="55" workbookViewId="0">
      <selection activeCell="E24" sqref="E24"/>
    </sheetView>
  </sheetViews>
  <sheetFormatPr defaultColWidth="9.140625" defaultRowHeight="24.75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>
      <c r="A2" s="443" t="str">
        <f>سهام!A2</f>
        <v>صندوق سرمایه‌گذاری آهنگ سهام کیان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</row>
    <row r="3" spans="1:20" ht="26.25">
      <c r="A3" s="443" t="str">
        <f>سهام!A3</f>
        <v>صورت وضعیت پرتفوی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</row>
    <row r="4" spans="1:20" ht="26.25">
      <c r="A4" s="443" t="str">
        <f>سهام!A4</f>
        <v>برای ماه منتهی به 1405/03/31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</row>
    <row r="5" spans="1:20" ht="26.25">
      <c r="C5" s="444"/>
      <c r="D5" s="444"/>
      <c r="E5" s="444"/>
    </row>
    <row r="6" spans="1:20" ht="33.75">
      <c r="A6" s="446" t="s">
        <v>159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N6" s="419"/>
      <c r="O6" s="419"/>
      <c r="P6" s="442"/>
      <c r="Q6" s="442"/>
      <c r="R6" s="442"/>
      <c r="S6" s="419"/>
      <c r="T6" s="419"/>
    </row>
    <row r="7" spans="1:20" ht="32.25" customHeight="1" thickBot="1">
      <c r="A7" s="444" t="s">
        <v>14</v>
      </c>
      <c r="C7" s="64" t="str">
        <f>سهام!C9</f>
        <v>1405/02/31</v>
      </c>
      <c r="E7" s="445" t="s">
        <v>2</v>
      </c>
      <c r="F7" s="445" t="s">
        <v>2</v>
      </c>
      <c r="G7" s="445" t="s">
        <v>2</v>
      </c>
      <c r="I7" s="445" t="str">
        <f>سهام!Q9</f>
        <v>1405/03/31</v>
      </c>
      <c r="J7" s="445" t="s">
        <v>3</v>
      </c>
      <c r="K7" s="445" t="s">
        <v>3</v>
      </c>
      <c r="N7" s="419"/>
      <c r="O7" s="419"/>
      <c r="P7" s="442"/>
      <c r="Q7" s="442"/>
      <c r="R7" s="442"/>
      <c r="S7" s="419"/>
      <c r="T7" s="419"/>
    </row>
    <row r="8" spans="1:20" ht="52.5">
      <c r="A8" s="444" t="s">
        <v>14</v>
      </c>
      <c r="C8" s="254" t="s">
        <v>15</v>
      </c>
      <c r="D8" s="255"/>
      <c r="E8" s="254" t="s">
        <v>16</v>
      </c>
      <c r="F8" s="255"/>
      <c r="G8" s="254" t="s">
        <v>17</v>
      </c>
      <c r="H8" s="255"/>
      <c r="I8" s="254" t="s">
        <v>15</v>
      </c>
      <c r="J8" s="255"/>
      <c r="K8" s="256" t="s">
        <v>13</v>
      </c>
      <c r="N8" s="32"/>
      <c r="O8" s="32"/>
      <c r="P8" s="32"/>
      <c r="Q8" s="32"/>
      <c r="R8" s="32"/>
      <c r="S8" s="32"/>
      <c r="T8" s="32"/>
    </row>
    <row r="9" spans="1:20" ht="31.5">
      <c r="A9" s="65" t="s">
        <v>129</v>
      </c>
      <c r="B9" s="65"/>
      <c r="C9" s="230">
        <v>6651585</v>
      </c>
      <c r="D9" s="230"/>
      <c r="E9" s="230">
        <v>28127</v>
      </c>
      <c r="F9" s="230"/>
      <c r="G9" s="230">
        <v>0</v>
      </c>
      <c r="H9" s="230"/>
      <c r="I9" s="230">
        <v>6679712</v>
      </c>
      <c r="J9" s="230"/>
      <c r="K9" s="236">
        <f>I9/'جمع درآمدها'!$J$6</f>
        <v>1.0021051254268463E-6</v>
      </c>
      <c r="M9" s="182"/>
      <c r="N9" s="32"/>
      <c r="O9" s="32"/>
      <c r="P9" s="32"/>
      <c r="Q9" s="32"/>
      <c r="R9" s="32"/>
      <c r="S9" s="32"/>
      <c r="T9" s="32"/>
    </row>
    <row r="10" spans="1:20" ht="31.5">
      <c r="A10" s="65" t="s">
        <v>130</v>
      </c>
      <c r="B10" s="65"/>
      <c r="C10" s="230">
        <v>6544694794</v>
      </c>
      <c r="D10" s="230"/>
      <c r="E10" s="230">
        <v>1683795542482</v>
      </c>
      <c r="F10" s="230"/>
      <c r="G10" s="230">
        <v>1582034037682</v>
      </c>
      <c r="H10" s="230"/>
      <c r="I10" s="230">
        <v>108306199594</v>
      </c>
      <c r="J10" s="230"/>
      <c r="K10" s="236">
        <f>I10/'جمع درآمدها'!$J$6</f>
        <v>1.624833491753094E-2</v>
      </c>
      <c r="M10" s="182"/>
      <c r="N10" s="32"/>
      <c r="O10" s="32"/>
      <c r="P10" s="32"/>
      <c r="Q10" s="32"/>
      <c r="R10" s="32"/>
      <c r="S10" s="32"/>
      <c r="T10" s="32"/>
    </row>
    <row r="11" spans="1:20" ht="31.5">
      <c r="A11" s="65" t="s">
        <v>141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1.1631851675022844E-7</v>
      </c>
      <c r="M11" s="182"/>
      <c r="N11" s="32"/>
      <c r="O11" s="32"/>
      <c r="P11" s="32"/>
      <c r="Q11" s="32"/>
      <c r="R11" s="32"/>
      <c r="S11" s="32"/>
      <c r="T11" s="32"/>
    </row>
    <row r="12" spans="1:20" ht="31.5">
      <c r="A12" s="65" t="s">
        <v>131</v>
      </c>
      <c r="B12" s="65"/>
      <c r="C12" s="230">
        <v>131888851</v>
      </c>
      <c r="D12" s="230"/>
      <c r="E12" s="230">
        <v>557717</v>
      </c>
      <c r="F12" s="230"/>
      <c r="G12" s="230">
        <v>19800</v>
      </c>
      <c r="H12" s="230"/>
      <c r="I12" s="230">
        <v>132426768</v>
      </c>
      <c r="J12" s="230"/>
      <c r="K12" s="236">
        <f>I12/'جمع درآمدها'!$J$6</f>
        <v>1.9866955784397871E-5</v>
      </c>
      <c r="M12" s="182"/>
      <c r="N12" s="32"/>
      <c r="O12" s="32"/>
      <c r="P12" s="32"/>
      <c r="Q12" s="32"/>
      <c r="R12" s="32"/>
      <c r="S12" s="32"/>
      <c r="T12" s="32"/>
    </row>
    <row r="13" spans="1:20" ht="31.5">
      <c r="A13" s="65" t="s">
        <v>132</v>
      </c>
      <c r="B13" s="65"/>
      <c r="C13" s="230">
        <v>555417</v>
      </c>
      <c r="D13" s="230"/>
      <c r="E13" s="230">
        <v>2320</v>
      </c>
      <c r="F13" s="230"/>
      <c r="G13" s="230">
        <v>9000</v>
      </c>
      <c r="H13" s="230"/>
      <c r="I13" s="230">
        <v>548737</v>
      </c>
      <c r="J13" s="230"/>
      <c r="K13" s="236">
        <f>I13/'جمع درآمدها'!$J$6</f>
        <v>8.2322734904042477E-8</v>
      </c>
      <c r="M13" s="182"/>
      <c r="N13" s="32"/>
      <c r="O13" s="32"/>
      <c r="P13" s="32"/>
      <c r="Q13" s="32"/>
      <c r="R13" s="32"/>
      <c r="S13" s="32"/>
      <c r="T13" s="32"/>
    </row>
    <row r="14" spans="1:20" ht="31.5">
      <c r="A14" s="65" t="s">
        <v>134</v>
      </c>
      <c r="B14" s="65"/>
      <c r="C14" s="230">
        <v>1495388</v>
      </c>
      <c r="D14" s="230"/>
      <c r="E14" s="230">
        <v>6323</v>
      </c>
      <c r="F14" s="230"/>
      <c r="G14" s="230">
        <v>36000</v>
      </c>
      <c r="H14" s="230"/>
      <c r="I14" s="230">
        <v>1465711</v>
      </c>
      <c r="J14" s="230"/>
      <c r="K14" s="236">
        <f>I14/'جمع درآمدها'!$J$6</f>
        <v>2.1988919664418292E-7</v>
      </c>
      <c r="M14" s="182"/>
      <c r="N14" s="32"/>
      <c r="O14" s="32"/>
      <c r="P14" s="32"/>
      <c r="Q14" s="32"/>
      <c r="R14" s="32"/>
      <c r="S14" s="32"/>
      <c r="T14" s="32"/>
    </row>
    <row r="15" spans="1:20" ht="31.5">
      <c r="A15" s="65" t="s">
        <v>122</v>
      </c>
      <c r="B15" s="65"/>
      <c r="C15" s="230">
        <v>133854564</v>
      </c>
      <c r="D15" s="230"/>
      <c r="E15" s="230">
        <v>566029</v>
      </c>
      <c r="F15" s="230"/>
      <c r="G15" s="230">
        <v>27000</v>
      </c>
      <c r="H15" s="230"/>
      <c r="I15" s="230">
        <v>134393593</v>
      </c>
      <c r="J15" s="230"/>
      <c r="K15" s="236">
        <f>I15/'جمع درآمدها'!$J$6</f>
        <v>2.0162023208460115E-5</v>
      </c>
      <c r="M15" s="182"/>
      <c r="N15" s="32"/>
      <c r="O15" s="32"/>
      <c r="P15" s="32"/>
      <c r="Q15" s="32"/>
      <c r="R15" s="32"/>
      <c r="S15" s="32"/>
      <c r="T15" s="32"/>
    </row>
    <row r="16" spans="1:20" ht="31.5">
      <c r="A16" s="65" t="s">
        <v>137</v>
      </c>
      <c r="B16" s="65"/>
      <c r="C16" s="230">
        <v>1037597</v>
      </c>
      <c r="D16" s="230"/>
      <c r="E16" s="230">
        <v>4387</v>
      </c>
      <c r="F16" s="230"/>
      <c r="G16" s="230">
        <v>0</v>
      </c>
      <c r="H16" s="230"/>
      <c r="I16" s="230">
        <v>1041984</v>
      </c>
      <c r="J16" s="230"/>
      <c r="K16" s="236">
        <f>I16/'جمع درآمدها'!$J$6</f>
        <v>1.5632073763251575E-7</v>
      </c>
      <c r="M16" s="182"/>
      <c r="N16" s="32"/>
      <c r="O16" s="32"/>
      <c r="P16" s="32"/>
      <c r="Q16" s="32"/>
      <c r="R16" s="32"/>
      <c r="S16" s="32"/>
      <c r="T16" s="32"/>
    </row>
    <row r="17" spans="1:20" ht="31.5">
      <c r="A17" s="65" t="s">
        <v>138</v>
      </c>
      <c r="B17" s="65"/>
      <c r="C17" s="230">
        <v>365836</v>
      </c>
      <c r="D17" s="230"/>
      <c r="E17" s="230">
        <v>0</v>
      </c>
      <c r="F17" s="230"/>
      <c r="G17" s="230">
        <v>0</v>
      </c>
      <c r="H17" s="230"/>
      <c r="I17" s="230">
        <v>365836</v>
      </c>
      <c r="J17" s="230"/>
      <c r="K17" s="236">
        <f>I17/'جمع درآمدها'!$J$6</f>
        <v>5.4883523521022427E-8</v>
      </c>
      <c r="M17" s="182"/>
      <c r="N17" s="32"/>
      <c r="O17" s="32"/>
      <c r="P17" s="32"/>
      <c r="Q17" s="32"/>
      <c r="R17" s="32"/>
      <c r="S17" s="32"/>
      <c r="T17" s="32"/>
    </row>
    <row r="18" spans="1:20" ht="31.5">
      <c r="A18" s="65" t="s">
        <v>142</v>
      </c>
      <c r="B18" s="65"/>
      <c r="C18" s="230">
        <v>676386313</v>
      </c>
      <c r="D18" s="230"/>
      <c r="E18" s="230">
        <v>2872325</v>
      </c>
      <c r="F18" s="230"/>
      <c r="G18" s="230">
        <v>0</v>
      </c>
      <c r="H18" s="230"/>
      <c r="I18" s="230">
        <v>679258638</v>
      </c>
      <c r="J18" s="230"/>
      <c r="K18" s="236">
        <f>I18/'جمع درآمدها'!$J$6</f>
        <v>1.0190387888433795E-4</v>
      </c>
      <c r="M18" s="182"/>
      <c r="N18" s="32"/>
      <c r="O18" s="32"/>
      <c r="P18" s="32"/>
      <c r="Q18" s="32"/>
      <c r="R18" s="32"/>
      <c r="S18" s="32"/>
      <c r="T18" s="32"/>
    </row>
    <row r="19" spans="1:20" ht="31.5">
      <c r="A19" s="65" t="s">
        <v>175</v>
      </c>
      <c r="B19" s="65"/>
      <c r="C19" s="230">
        <v>74001250000</v>
      </c>
      <c r="D19" s="230"/>
      <c r="E19" s="230">
        <v>242731863233</v>
      </c>
      <c r="F19" s="230"/>
      <c r="G19" s="230">
        <v>313950750000</v>
      </c>
      <c r="H19" s="230"/>
      <c r="I19" s="230">
        <v>2782363233</v>
      </c>
      <c r="J19" s="230"/>
      <c r="K19" s="236">
        <f>I19/'جمع درآمدها'!$J$6</f>
        <v>4.1741626833439983E-4</v>
      </c>
      <c r="M19" s="182"/>
      <c r="N19" s="32"/>
      <c r="O19" s="32"/>
      <c r="P19" s="32"/>
      <c r="Q19" s="32"/>
      <c r="R19" s="32"/>
      <c r="S19" s="32"/>
      <c r="T19" s="32"/>
    </row>
    <row r="20" spans="1:20" ht="32.25" thickBot="1">
      <c r="C20" s="212">
        <f>SUM(C9:C19)</f>
        <v>81498955687</v>
      </c>
      <c r="D20" s="212">
        <f t="shared" ref="D20:H20" si="0">SUM(D9:D18)</f>
        <v>0</v>
      </c>
      <c r="E20" s="212">
        <f>SUM(E9:E19)</f>
        <v>1926531442943</v>
      </c>
      <c r="F20" s="212">
        <f t="shared" si="0"/>
        <v>0</v>
      </c>
      <c r="G20" s="212">
        <f>SUM(G9:G19)</f>
        <v>1895984879482</v>
      </c>
      <c r="H20" s="212">
        <f t="shared" si="0"/>
        <v>0</v>
      </c>
      <c r="I20" s="212">
        <f>SUM(I9:I19)</f>
        <v>112045519148</v>
      </c>
      <c r="J20" s="212">
        <f>SUM(J9:J15)</f>
        <v>0</v>
      </c>
      <c r="K20" s="394">
        <f>SUM(K9:K19)</f>
        <v>1.6809315883577407E-2</v>
      </c>
      <c r="N20" s="393"/>
    </row>
    <row r="21" spans="1:20" ht="32.25" thickTop="1">
      <c r="C21" s="259"/>
      <c r="E21" s="67"/>
      <c r="N21" s="32"/>
    </row>
    <row r="22" spans="1:20" ht="31.5">
      <c r="C22" s="68"/>
      <c r="E22" s="68"/>
      <c r="G22" s="68"/>
      <c r="I22" s="68"/>
      <c r="K22" s="22"/>
      <c r="N22" s="32"/>
    </row>
    <row r="23" spans="1:20">
      <c r="C23" s="68"/>
      <c r="D23" s="68"/>
      <c r="E23" s="68"/>
      <c r="F23" s="68"/>
      <c r="G23" s="68"/>
      <c r="H23" s="68"/>
      <c r="I23" s="68"/>
      <c r="K23" s="22"/>
    </row>
    <row r="24" spans="1:20">
      <c r="K24" s="22"/>
    </row>
    <row r="25" spans="1:20" s="128" customFormat="1" ht="31.5"/>
    <row r="26" spans="1:20">
      <c r="K26" s="22"/>
    </row>
    <row r="27" spans="1:20">
      <c r="K27" s="22"/>
    </row>
    <row r="28" spans="1:20">
      <c r="K28" s="22"/>
    </row>
    <row r="29" spans="1:20">
      <c r="K29" s="22"/>
    </row>
    <row r="30" spans="1:20">
      <c r="K30" s="22"/>
    </row>
    <row r="31" spans="1:20">
      <c r="K31" s="22"/>
    </row>
    <row r="32" spans="1:20">
      <c r="K32" s="22"/>
    </row>
    <row r="33" spans="5:11">
      <c r="K33" s="22"/>
    </row>
    <row r="34" spans="5:11">
      <c r="K34" s="22"/>
    </row>
    <row r="35" spans="5:11">
      <c r="E35" s="67"/>
    </row>
    <row r="36" spans="5:11">
      <c r="E36" s="67"/>
    </row>
    <row r="37" spans="5:11">
      <c r="E37" s="67"/>
    </row>
    <row r="38" spans="5:11">
      <c r="E38" s="67"/>
    </row>
    <row r="39" spans="5:11">
      <c r="E39" s="67"/>
    </row>
    <row r="40" spans="5:11">
      <c r="E40" s="67"/>
    </row>
    <row r="41" spans="5:11">
      <c r="E41" s="67"/>
    </row>
    <row r="42" spans="5:11">
      <c r="E42" s="67"/>
    </row>
    <row r="43" spans="5:11">
      <c r="E43" s="67"/>
    </row>
    <row r="44" spans="5:11">
      <c r="E44" s="67"/>
    </row>
    <row r="45" spans="5:11">
      <c r="E45" s="67"/>
    </row>
    <row r="46" spans="5:11">
      <c r="E46" s="67"/>
    </row>
    <row r="47" spans="5:11">
      <c r="E47" s="67"/>
    </row>
    <row r="48" spans="5:11">
      <c r="E48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"/>
  <sheetViews>
    <sheetView rightToLeft="1" view="pageBreakPreview" topLeftCell="A5" zoomScale="90" zoomScaleNormal="100" zoomScaleSheetLayoutView="90" workbookViewId="0">
      <selection activeCell="E9" sqref="E9:E12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7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47" t="s">
        <v>50</v>
      </c>
      <c r="B2" s="447"/>
      <c r="C2" s="447"/>
      <c r="D2" s="447"/>
      <c r="E2" s="447"/>
      <c r="F2" s="447"/>
      <c r="G2" s="447"/>
      <c r="H2" s="447"/>
      <c r="I2" s="447"/>
      <c r="J2" s="3"/>
    </row>
    <row r="3" spans="1:17" ht="30">
      <c r="A3" s="447" t="s">
        <v>18</v>
      </c>
      <c r="B3" s="447" t="s">
        <v>18</v>
      </c>
      <c r="C3" s="447"/>
      <c r="D3" s="447"/>
      <c r="E3" s="447" t="s">
        <v>18</v>
      </c>
      <c r="F3" s="447" t="s">
        <v>18</v>
      </c>
      <c r="G3" s="447" t="s">
        <v>18</v>
      </c>
      <c r="H3" s="447"/>
      <c r="I3" s="447"/>
      <c r="J3" s="3"/>
    </row>
    <row r="4" spans="1:17" ht="30">
      <c r="A4" s="447" t="str">
        <f>سهام!A4</f>
        <v>برای ماه منتهی به 1405/03/31</v>
      </c>
      <c r="B4" s="447" t="s">
        <v>0</v>
      </c>
      <c r="C4" s="447"/>
      <c r="D4" s="447"/>
      <c r="E4" s="447" t="s">
        <v>0</v>
      </c>
      <c r="F4" s="447" t="s">
        <v>0</v>
      </c>
      <c r="G4" s="447" t="s">
        <v>0</v>
      </c>
      <c r="H4" s="447"/>
      <c r="I4" s="447"/>
      <c r="J4" s="3"/>
    </row>
    <row r="5" spans="1:17" ht="33.75">
      <c r="A5" s="33"/>
      <c r="B5" s="33"/>
      <c r="C5" s="33"/>
      <c r="D5" s="33"/>
      <c r="E5" s="33"/>
      <c r="F5" s="33"/>
      <c r="G5" s="33"/>
      <c r="H5" s="33"/>
      <c r="I5" s="33"/>
      <c r="J5" s="9">
        <v>1880326094315</v>
      </c>
      <c r="K5" s="58" t="s">
        <v>73</v>
      </c>
    </row>
    <row r="6" spans="1:17" ht="33.75">
      <c r="A6" s="448" t="s">
        <v>54</v>
      </c>
      <c r="B6" s="448"/>
      <c r="C6" s="448"/>
      <c r="D6" s="448"/>
      <c r="E6" s="448"/>
      <c r="F6" s="448"/>
      <c r="G6" s="448"/>
      <c r="J6" s="9">
        <v>6665679907739</v>
      </c>
      <c r="K6" s="58" t="s">
        <v>69</v>
      </c>
    </row>
    <row r="7" spans="1:17" ht="28.5">
      <c r="A7" s="69"/>
      <c r="B7" s="69"/>
      <c r="C7" s="449" t="s">
        <v>181</v>
      </c>
      <c r="D7" s="449"/>
      <c r="E7" s="449"/>
      <c r="F7" s="449"/>
      <c r="G7" s="449"/>
      <c r="H7" s="449"/>
      <c r="I7" s="449"/>
      <c r="J7" s="3"/>
    </row>
    <row r="8" spans="1:17" ht="64.5" customHeight="1" thickBot="1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>
      <c r="A9" s="122" t="s">
        <v>88</v>
      </c>
      <c r="B9" s="122"/>
      <c r="C9" s="123" t="s">
        <v>90</v>
      </c>
      <c r="E9" s="396">
        <f>'سرمایه‌گذاری در سهام '!S49</f>
        <v>1926617055221</v>
      </c>
      <c r="F9" s="116"/>
      <c r="G9" s="120">
        <f>E9/$J$5</f>
        <v>1.0246185813439257</v>
      </c>
      <c r="H9" s="121"/>
      <c r="I9" s="120">
        <f>E9/$J$6</f>
        <v>0.28903533951340138</v>
      </c>
      <c r="J9" s="71"/>
      <c r="L9" s="71"/>
      <c r="M9" s="71"/>
      <c r="N9" s="71"/>
      <c r="O9" s="71"/>
      <c r="P9" s="71"/>
      <c r="Q9" s="71"/>
    </row>
    <row r="10" spans="1:17" ht="31.5" customHeight="1">
      <c r="A10" s="122" t="s">
        <v>163</v>
      </c>
      <c r="B10" s="122"/>
      <c r="C10" s="123" t="s">
        <v>91</v>
      </c>
      <c r="E10" s="396">
        <f>'درآمد سرمایه گذاری در کالا  '!S12</f>
        <v>-64155510909</v>
      </c>
      <c r="F10" s="116"/>
      <c r="G10" s="120">
        <f t="shared" ref="G10:G12" si="0">E10/$J$5</f>
        <v>-3.4119353607317646E-2</v>
      </c>
      <c r="H10" s="121"/>
      <c r="I10" s="120">
        <f>E10/$J$6</f>
        <v>-9.6247512327308198E-3</v>
      </c>
      <c r="J10" s="71"/>
      <c r="L10" s="71"/>
      <c r="M10" s="71"/>
      <c r="N10" s="71"/>
      <c r="O10" s="71"/>
      <c r="P10" s="71"/>
      <c r="Q10" s="71"/>
    </row>
    <row r="11" spans="1:17">
      <c r="A11" s="122" t="s">
        <v>89</v>
      </c>
      <c r="B11" s="122"/>
      <c r="C11" s="123" t="s">
        <v>164</v>
      </c>
      <c r="E11" s="396">
        <f>'درآمد سپرده بانکی '!G26</f>
        <v>2796961336</v>
      </c>
      <c r="F11" s="116"/>
      <c r="G11" s="120">
        <f>E11/$J$5</f>
        <v>1.487487380224295E-3</v>
      </c>
      <c r="H11" s="121"/>
      <c r="I11" s="120">
        <f t="shared" ref="I11:I12" si="1">E11/$J$6</f>
        <v>4.1960630794056985E-4</v>
      </c>
      <c r="J11" s="71"/>
      <c r="K11" s="71"/>
      <c r="L11" s="71"/>
      <c r="M11" s="71"/>
      <c r="N11" s="71"/>
      <c r="O11" s="71"/>
      <c r="P11" s="71"/>
      <c r="Q11" s="71"/>
    </row>
    <row r="12" spans="1:17">
      <c r="A12" s="122" t="s">
        <v>49</v>
      </c>
      <c r="B12" s="122"/>
      <c r="C12" s="123" t="s">
        <v>165</v>
      </c>
      <c r="E12" s="396">
        <f>'سایر درآمدها '!E13</f>
        <v>3862958949</v>
      </c>
      <c r="F12" s="116"/>
      <c r="G12" s="120">
        <f t="shared" si="0"/>
        <v>2.0544090520677851E-3</v>
      </c>
      <c r="H12" s="121"/>
      <c r="I12" s="120">
        <f t="shared" si="1"/>
        <v>5.7952962075406898E-4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>
      <c r="C13" s="124"/>
      <c r="E13" s="150">
        <f>SUM(E9:E12)</f>
        <v>1869121464597</v>
      </c>
      <c r="F13" s="72"/>
      <c r="G13" s="117">
        <f>SUM(G9:G12)</f>
        <v>0.99404112416890011</v>
      </c>
      <c r="H13" s="72"/>
      <c r="I13" s="117">
        <f>SUM(I9:I12)</f>
        <v>0.28040972420936522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>
      <c r="E14" s="3"/>
      <c r="J14" s="71"/>
      <c r="K14" s="71"/>
      <c r="L14" s="71"/>
      <c r="M14" s="71"/>
      <c r="N14" s="71"/>
      <c r="O14" s="71"/>
      <c r="P14" s="71"/>
      <c r="Q14" s="71"/>
    </row>
    <row r="15" spans="1:17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>
      <c r="B16" s="3"/>
      <c r="C16" s="3"/>
      <c r="E16" s="496"/>
      <c r="F16" s="36"/>
      <c r="G16" s="3"/>
    </row>
    <row r="17" spans="2:13">
      <c r="B17" s="74"/>
      <c r="C17" s="3"/>
      <c r="E17" s="496"/>
      <c r="F17" s="36"/>
      <c r="G17" s="3"/>
    </row>
    <row r="18" spans="2:13">
      <c r="C18" s="3"/>
      <c r="E18" s="496"/>
      <c r="F18" s="36"/>
      <c r="G18" s="3"/>
    </row>
    <row r="19" spans="2:13">
      <c r="C19" s="3"/>
      <c r="E19" s="496"/>
      <c r="F19" s="36"/>
      <c r="G19" s="3"/>
    </row>
    <row r="20" spans="2:13">
      <c r="B20" s="3"/>
      <c r="C20" s="1"/>
      <c r="E20" s="496"/>
      <c r="F20" s="36"/>
      <c r="G20" s="496"/>
    </row>
    <row r="21" spans="2:13">
      <c r="E21" s="3"/>
      <c r="G21" s="496"/>
      <c r="I21" s="3"/>
      <c r="M21" s="36"/>
    </row>
    <row r="22" spans="2:13">
      <c r="E22" s="3"/>
      <c r="G22" s="20"/>
      <c r="I22" s="3"/>
      <c r="M22" s="36"/>
    </row>
    <row r="23" spans="2:13">
      <c r="E23" s="3"/>
      <c r="G23" s="3"/>
      <c r="I23" s="17"/>
      <c r="M23" s="36"/>
    </row>
    <row r="24" spans="2:13">
      <c r="C24" s="3"/>
      <c r="E24" s="3"/>
      <c r="G24" s="497"/>
      <c r="J24" s="3"/>
      <c r="M24" s="36"/>
    </row>
    <row r="25" spans="2:13">
      <c r="E25" s="3"/>
      <c r="J25" s="3"/>
      <c r="M25" s="36"/>
    </row>
    <row r="26" spans="2:13" ht="28.5" customHeight="1">
      <c r="E26" s="3"/>
      <c r="M26" s="36"/>
    </row>
    <row r="27" spans="2:13">
      <c r="E27" s="3"/>
      <c r="M27" s="36"/>
    </row>
    <row r="28" spans="2:13">
      <c r="E28" s="3"/>
      <c r="M28" s="36"/>
    </row>
    <row r="29" spans="2:13">
      <c r="M29" s="36"/>
    </row>
    <row r="30" spans="2:13">
      <c r="M30" s="36"/>
    </row>
    <row r="31" spans="2:13">
      <c r="M31" s="36"/>
    </row>
    <row r="32" spans="2:13">
      <c r="M32" s="36"/>
    </row>
    <row r="33" spans="13:13">
      <c r="M33" s="36"/>
    </row>
    <row r="34" spans="13:13">
      <c r="M34" s="36"/>
    </row>
    <row r="35" spans="13:13">
      <c r="M35" s="36"/>
    </row>
    <row r="36" spans="13:13">
      <c r="M36" s="36"/>
    </row>
    <row r="37" spans="13:13">
      <c r="M37" s="36"/>
    </row>
    <row r="38" spans="13:13">
      <c r="M38" s="36"/>
    </row>
    <row r="39" spans="13:13">
      <c r="M39" s="36"/>
    </row>
    <row r="40" spans="13:13">
      <c r="M40" s="36"/>
    </row>
    <row r="41" spans="13:13">
      <c r="M41" s="36"/>
    </row>
    <row r="42" spans="13:13">
      <c r="M42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A4" zoomScale="40" zoomScaleNormal="91" zoomScaleSheetLayoutView="40" workbookViewId="0">
      <selection activeCell="U10" sqref="A10:U48"/>
    </sheetView>
  </sheetViews>
  <sheetFormatPr defaultColWidth="9.140625" defaultRowHeight="27.7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52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49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>
      <c r="A2" s="450" t="s">
        <v>50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Z2" s="246"/>
    </row>
    <row r="3" spans="1:32" s="38" customFormat="1" ht="78">
      <c r="A3" s="450" t="s">
        <v>18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Z3" s="246"/>
    </row>
    <row r="4" spans="1:32" s="38" customFormat="1" ht="78">
      <c r="A4" s="450" t="str">
        <f>'درآمد ناشی از فروش '!A4:Q4</f>
        <v>برای ماه منتهی به 1405/03/31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Z4" s="246"/>
    </row>
    <row r="5" spans="1:32" s="40" customFormat="1" ht="36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7"/>
    </row>
    <row r="6" spans="1:32" s="41" customFormat="1" ht="53.25">
      <c r="A6" s="453" t="s">
        <v>58</v>
      </c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U6" s="42"/>
      <c r="Z6" s="248"/>
    </row>
    <row r="7" spans="1:32" ht="40.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>
      <c r="A8" s="451" t="s">
        <v>1</v>
      </c>
      <c r="C8" s="452" t="s">
        <v>182</v>
      </c>
      <c r="D8" s="452" t="s">
        <v>20</v>
      </c>
      <c r="E8" s="452" t="s">
        <v>20</v>
      </c>
      <c r="F8" s="452"/>
      <c r="G8" s="452" t="s">
        <v>20</v>
      </c>
      <c r="H8" s="452" t="s">
        <v>20</v>
      </c>
      <c r="I8" s="452" t="s">
        <v>20</v>
      </c>
      <c r="J8" s="452" t="s">
        <v>20</v>
      </c>
      <c r="K8" s="452" t="s">
        <v>20</v>
      </c>
      <c r="M8" s="452" t="s">
        <v>183</v>
      </c>
      <c r="N8" s="452" t="s">
        <v>21</v>
      </c>
      <c r="O8" s="452" t="s">
        <v>21</v>
      </c>
      <c r="P8" s="452" t="s">
        <v>21</v>
      </c>
      <c r="Q8" s="452" t="s">
        <v>21</v>
      </c>
      <c r="R8" s="451"/>
      <c r="S8" s="452" t="s">
        <v>21</v>
      </c>
      <c r="T8" s="452" t="s">
        <v>21</v>
      </c>
      <c r="U8" s="452" t="s">
        <v>21</v>
      </c>
      <c r="Z8" s="248"/>
    </row>
    <row r="9" spans="1:32" s="46" customFormat="1" ht="76.5" customHeight="1" thickBot="1">
      <c r="A9" s="452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0"/>
    </row>
    <row r="10" spans="1:32" s="348" customFormat="1" ht="51" customHeight="1">
      <c r="A10" s="358" t="s">
        <v>168</v>
      </c>
      <c r="B10" s="358"/>
      <c r="C10" s="359">
        <f>IFERROR(VLOOKUP(A10,'درآمد سود سهام '!$A$9:$S$23,13,0),0)</f>
        <v>0</v>
      </c>
      <c r="D10" s="359"/>
      <c r="E10" s="359">
        <v>10805820300</v>
      </c>
      <c r="F10" s="359"/>
      <c r="G10" s="359">
        <f>IFERROR(VLOOKUP(A10,'درآمد ناشی از فروش '!$A$7:$Q$47,9,0),0)</f>
        <v>-15845398633</v>
      </c>
      <c r="H10" s="359"/>
      <c r="I10" s="359">
        <f>C10+E10+G10</f>
        <v>-5039578333</v>
      </c>
      <c r="J10" s="238"/>
      <c r="K10" s="370">
        <f>I10/W$10</f>
        <v>-2.827263846906809E-3</v>
      </c>
      <c r="L10" s="238"/>
      <c r="M10" s="359">
        <f>IFERROR(VLOOKUP(A10,'درآمد سود سهام '!$A$9:$S$23,19,0),0)</f>
        <v>0</v>
      </c>
      <c r="N10" s="359"/>
      <c r="O10" s="359">
        <f>IFERROR(VLOOKUP(A10,'درآمد ناشی از تغییر قیمت اوراق '!$A$7:$Q$29,17,0),0)</f>
        <v>0</v>
      </c>
      <c r="P10" s="359"/>
      <c r="Q10" s="359">
        <v>-15845398633</v>
      </c>
      <c r="R10" s="359"/>
      <c r="S10" s="359">
        <f t="shared" ref="S10:S47" si="0">M10+O10+Q10</f>
        <v>-15845398633</v>
      </c>
      <c r="T10" s="238"/>
      <c r="U10" s="370">
        <f>S10/'جمع درآمدها'!$J$5</f>
        <v>-8.4269418378584253E-3</v>
      </c>
      <c r="W10" s="356">
        <v>1782493112029</v>
      </c>
      <c r="X10" s="356" t="s">
        <v>92</v>
      </c>
      <c r="Y10" s="346"/>
      <c r="Z10" s="347"/>
      <c r="AC10" s="350"/>
      <c r="AF10" s="351"/>
    </row>
    <row r="11" spans="1:32" s="348" customFormat="1" ht="51" customHeight="1">
      <c r="A11" s="358" t="s">
        <v>97</v>
      </c>
      <c r="B11" s="358"/>
      <c r="C11" s="359">
        <f>IFERROR(VLOOKUP(A11,'درآمد سود سهام '!$A$9:$S$23,13,0),0)</f>
        <v>0</v>
      </c>
      <c r="D11" s="359"/>
      <c r="E11" s="359">
        <f>IFERROR(VLOOKUP(A11,'درآمد ناشی از تغییر قیمت اوراق '!$A$7:$Q$29,9,0),0)</f>
        <v>0</v>
      </c>
      <c r="F11" s="359"/>
      <c r="G11" s="359">
        <f>IFERROR(VLOOKUP(A11,'درآمد ناشی از فروش '!$A$7:$Q$47,9,0),0)</f>
        <v>0</v>
      </c>
      <c r="H11" s="359"/>
      <c r="I11" s="359">
        <f>C11+E11+G11</f>
        <v>0</v>
      </c>
      <c r="J11" s="238"/>
      <c r="K11" s="370">
        <f t="shared" ref="K11:K48" si="1">I11/W$10</f>
        <v>0</v>
      </c>
      <c r="L11" s="238"/>
      <c r="M11" s="359">
        <f>IFERROR(VLOOKUP(A11,'درآمد سود سهام '!$A$9:$S$23,19,0),0)</f>
        <v>0</v>
      </c>
      <c r="N11" s="359"/>
      <c r="O11" s="359">
        <f>IFERROR(VLOOKUP(A11,'درآمد ناشی از تغییر قیمت اوراق '!$A$7:$Q$29,17,0),0)</f>
        <v>0</v>
      </c>
      <c r="P11" s="359"/>
      <c r="Q11" s="359">
        <v>0</v>
      </c>
      <c r="R11" s="359"/>
      <c r="S11" s="359">
        <f t="shared" si="0"/>
        <v>0</v>
      </c>
      <c r="T11" s="238"/>
      <c r="U11" s="370">
        <f>S11/'جمع درآمدها'!$J$5</f>
        <v>0</v>
      </c>
      <c r="W11" s="356">
        <v>1880326094315</v>
      </c>
      <c r="X11" s="356" t="s">
        <v>93</v>
      </c>
      <c r="Y11" s="346"/>
      <c r="Z11" s="347"/>
      <c r="AC11" s="350"/>
      <c r="AF11" s="351"/>
    </row>
    <row r="12" spans="1:32" s="348" customFormat="1" ht="51" customHeight="1">
      <c r="A12" s="358" t="s">
        <v>82</v>
      </c>
      <c r="B12" s="358"/>
      <c r="C12" s="359">
        <f>IFERROR(VLOOKUP(A12,'درآمد سود سهام '!$A$9:$S$23,13,0),0)</f>
        <v>0</v>
      </c>
      <c r="D12" s="359"/>
      <c r="E12" s="359">
        <f>IFERROR(VLOOKUP(A12,'درآمد ناشی از تغییر قیمت اوراق '!$A$7:$Q$29,9,0),0)</f>
        <v>0</v>
      </c>
      <c r="F12" s="359"/>
      <c r="G12" s="359">
        <f>IFERROR(VLOOKUP(A12,'درآمد ناشی از فروش '!$A$7:$Q$47,9,0),0)</f>
        <v>0</v>
      </c>
      <c r="H12" s="359"/>
      <c r="I12" s="359">
        <f t="shared" ref="I12:I41" si="2">C12+E12+G12</f>
        <v>0</v>
      </c>
      <c r="J12" s="238"/>
      <c r="K12" s="370">
        <f t="shared" si="1"/>
        <v>0</v>
      </c>
      <c r="L12" s="238"/>
      <c r="M12" s="359">
        <f>IFERROR(VLOOKUP(A12,'درآمد سود سهام '!$A$9:$S$23,19,0),0)</f>
        <v>0</v>
      </c>
      <c r="N12" s="359"/>
      <c r="O12" s="359">
        <f>IFERROR(VLOOKUP(A12,'درآمد ناشی از تغییر قیمت اوراق '!$A$7:$Q$29,17,0),0)</f>
        <v>0</v>
      </c>
      <c r="P12" s="359"/>
      <c r="Q12" s="359">
        <v>0</v>
      </c>
      <c r="R12" s="359"/>
      <c r="S12" s="359">
        <f t="shared" si="0"/>
        <v>0</v>
      </c>
      <c r="T12" s="238"/>
      <c r="U12" s="370">
        <f>S12/'جمع درآمدها'!$J$5</f>
        <v>0</v>
      </c>
      <c r="W12" s="349"/>
      <c r="X12" s="349"/>
      <c r="Y12" s="346"/>
      <c r="Z12" s="347"/>
      <c r="AC12" s="350"/>
      <c r="AF12" s="351"/>
    </row>
    <row r="13" spans="1:32" s="348" customFormat="1" ht="51" customHeight="1">
      <c r="A13" s="358" t="s">
        <v>99</v>
      </c>
      <c r="B13" s="358"/>
      <c r="C13" s="359">
        <f>IFERROR(VLOOKUP(A13,'درآمد سود سهام '!$A$9:$S$23,13,0),0)</f>
        <v>0</v>
      </c>
      <c r="D13" s="359"/>
      <c r="E13" s="359">
        <f>IFERROR(VLOOKUP(A13,'درآمد ناشی از تغییر قیمت اوراق '!$A$7:$Q$29,9,0),0)</f>
        <v>0</v>
      </c>
      <c r="F13" s="359"/>
      <c r="G13" s="359">
        <f>IFERROR(VLOOKUP(A13,'درآمد ناشی از فروش '!$A$7:$Q$47,9,0),0)</f>
        <v>0</v>
      </c>
      <c r="H13" s="359"/>
      <c r="I13" s="359">
        <f t="shared" si="2"/>
        <v>0</v>
      </c>
      <c r="J13" s="238"/>
      <c r="K13" s="370">
        <f t="shared" si="1"/>
        <v>0</v>
      </c>
      <c r="L13" s="238"/>
      <c r="M13" s="359">
        <f>IFERROR(VLOOKUP(A13,'درآمد سود سهام '!$A$9:$S$23,19,0),0)</f>
        <v>0</v>
      </c>
      <c r="N13" s="359"/>
      <c r="O13" s="359">
        <f>IFERROR(VLOOKUP(A13,'درآمد ناشی از تغییر قیمت اوراق '!$A$7:$Q$29,17,0),0)</f>
        <v>0</v>
      </c>
      <c r="P13" s="359"/>
      <c r="Q13" s="359">
        <v>0</v>
      </c>
      <c r="R13" s="359"/>
      <c r="S13" s="359">
        <f t="shared" si="0"/>
        <v>0</v>
      </c>
      <c r="T13" s="238"/>
      <c r="U13" s="370">
        <f>S13/'جمع درآمدها'!$J$5</f>
        <v>0</v>
      </c>
      <c r="W13" s="349"/>
      <c r="X13" s="355"/>
      <c r="Y13" s="346"/>
      <c r="Z13" s="347"/>
      <c r="AC13" s="350"/>
      <c r="AF13" s="351"/>
    </row>
    <row r="14" spans="1:32" s="348" customFormat="1" ht="51" customHeight="1">
      <c r="A14" s="358" t="s">
        <v>59</v>
      </c>
      <c r="B14" s="358"/>
      <c r="C14" s="359">
        <f>IFERROR(VLOOKUP(A14,'درآمد سود سهام '!$A$9:$S$23,13,0),0)</f>
        <v>0</v>
      </c>
      <c r="D14" s="359"/>
      <c r="E14" s="359">
        <f>IFERROR(VLOOKUP(A14,'درآمد ناشی از تغییر قیمت اوراق '!$A$7:$Q$29,9,0),0)</f>
        <v>241905503303</v>
      </c>
      <c r="F14" s="359"/>
      <c r="G14" s="359">
        <f>IFERROR(VLOOKUP(A14,'درآمد ناشی از فروش '!$A$7:$Q$47,9,0),0)</f>
        <v>35384348270</v>
      </c>
      <c r="H14" s="359"/>
      <c r="I14" s="359">
        <f t="shared" si="2"/>
        <v>277289851573</v>
      </c>
      <c r="J14" s="238"/>
      <c r="K14" s="370">
        <f t="shared" si="1"/>
        <v>0.15556293020249756</v>
      </c>
      <c r="L14" s="238"/>
      <c r="M14" s="359">
        <f>IFERROR(VLOOKUP(A14,'درآمد سود سهام '!$A$9:$S$23,19,0),0)</f>
        <v>0</v>
      </c>
      <c r="N14" s="359"/>
      <c r="O14" s="359">
        <f>IFERROR(VLOOKUP(A14,'درآمد ناشی از تغییر قیمت اوراق '!$A$7:$Q$29,17,0),0)</f>
        <v>268180812873</v>
      </c>
      <c r="P14" s="359"/>
      <c r="Q14" s="359">
        <v>36249607830</v>
      </c>
      <c r="R14" s="359"/>
      <c r="S14" s="359">
        <f t="shared" si="0"/>
        <v>304430420703</v>
      </c>
      <c r="T14" s="238"/>
      <c r="U14" s="370">
        <f>S14/'جمع درآمدها'!$J$5</f>
        <v>0.16190299205197359</v>
      </c>
      <c r="W14" s="349"/>
      <c r="X14" s="355"/>
      <c r="Y14" s="346"/>
      <c r="Z14" s="347"/>
      <c r="AC14" s="350"/>
      <c r="AF14" s="351"/>
    </row>
    <row r="15" spans="1:32" s="348" customFormat="1" ht="51" customHeight="1">
      <c r="A15" s="358" t="s">
        <v>104</v>
      </c>
      <c r="B15" s="358"/>
      <c r="C15" s="359">
        <f>IFERROR(VLOOKUP(A15,'درآمد سود سهام '!$A$9:$S$23,13,0),0)</f>
        <v>0</v>
      </c>
      <c r="D15" s="359"/>
      <c r="E15" s="359">
        <f>IFERROR(VLOOKUP(A15,'درآمد ناشی از تغییر قیمت اوراق '!$A$7:$Q$29,9,0),0)</f>
        <v>214269593076</v>
      </c>
      <c r="F15" s="359"/>
      <c r="G15" s="359">
        <f>IFERROR(VLOOKUP(A15,'درآمد ناشی از فروش '!$A$7:$Q$47,9,0),0)</f>
        <v>0</v>
      </c>
      <c r="H15" s="359"/>
      <c r="I15" s="359">
        <f t="shared" si="2"/>
        <v>214269593076</v>
      </c>
      <c r="J15" s="238"/>
      <c r="K15" s="370">
        <f t="shared" si="1"/>
        <v>0.12020780985352496</v>
      </c>
      <c r="L15" s="238"/>
      <c r="M15" s="359">
        <f>IFERROR(VLOOKUP(A15,'درآمد سود سهام '!$A$9:$S$24,19,0),0)</f>
        <v>0</v>
      </c>
      <c r="N15" s="359"/>
      <c r="O15" s="359">
        <f>IFERROR(VLOOKUP(A15,'درآمد ناشی از تغییر قیمت اوراق '!$A$7:$Q$29,17,0),0)</f>
        <v>231938746512</v>
      </c>
      <c r="P15" s="359"/>
      <c r="Q15" s="359">
        <v>0</v>
      </c>
      <c r="R15" s="359"/>
      <c r="S15" s="359">
        <f t="shared" si="0"/>
        <v>231938746512</v>
      </c>
      <c r="T15" s="238"/>
      <c r="U15" s="370">
        <f>S15/'جمع درآمدها'!$J$5</f>
        <v>0.12335027802530972</v>
      </c>
      <c r="W15" s="349"/>
      <c r="X15" s="355"/>
      <c r="Y15" s="346"/>
      <c r="Z15" s="347"/>
      <c r="AC15" s="350"/>
      <c r="AF15" s="351"/>
    </row>
    <row r="16" spans="1:32" s="348" customFormat="1" ht="51" customHeight="1">
      <c r="A16" s="358" t="s">
        <v>98</v>
      </c>
      <c r="B16" s="358"/>
      <c r="C16" s="359">
        <f>IFERROR(VLOOKUP(A16,'درآمد سود سهام '!$A$9:$S$23,13,0),0)</f>
        <v>0</v>
      </c>
      <c r="D16" s="359"/>
      <c r="E16" s="359">
        <f>IFERROR(VLOOKUP(A16,'درآمد ناشی از تغییر قیمت اوراق '!$A$7:$Q$29,9,0),0)</f>
        <v>214072534634</v>
      </c>
      <c r="F16" s="359"/>
      <c r="G16" s="359">
        <f>IFERROR(VLOOKUP(A16,'درآمد ناشی از فروش '!$A$7:$Q$47,9,0),0)</f>
        <v>107972808</v>
      </c>
      <c r="H16" s="359"/>
      <c r="I16" s="359">
        <f t="shared" si="2"/>
        <v>214180507442</v>
      </c>
      <c r="J16" s="238"/>
      <c r="K16" s="370">
        <f t="shared" si="1"/>
        <v>0.12015783174511108</v>
      </c>
      <c r="L16" s="238"/>
      <c r="M16" s="359">
        <f>IFERROR(VLOOKUP(A16,'درآمد سود سهام '!$A$9:$S$23,19,0),0)</f>
        <v>0</v>
      </c>
      <c r="N16" s="359"/>
      <c r="O16" s="359">
        <f>IFERROR(VLOOKUP(A16,'درآمد ناشی از تغییر قیمت اوراق '!$A$7:$Q$29,17,0),0)</f>
        <v>226190135874</v>
      </c>
      <c r="P16" s="359"/>
      <c r="Q16" s="359">
        <v>107972808</v>
      </c>
      <c r="R16" s="359"/>
      <c r="S16" s="359">
        <f t="shared" si="0"/>
        <v>226298108682</v>
      </c>
      <c r="T16" s="238"/>
      <c r="U16" s="370">
        <f>S16/'جمع درآمدها'!$J$5</f>
        <v>0.12035045908589598</v>
      </c>
      <c r="W16" s="349"/>
      <c r="X16" s="345"/>
      <c r="Y16" s="346"/>
      <c r="Z16" s="347"/>
      <c r="AC16" s="350"/>
      <c r="AF16" s="351"/>
    </row>
    <row r="17" spans="1:32" s="348" customFormat="1" ht="51" customHeight="1">
      <c r="A17" s="358" t="s">
        <v>67</v>
      </c>
      <c r="B17" s="358"/>
      <c r="C17" s="359">
        <f>IFERROR(VLOOKUP(A17,'درآمد سود سهام '!$A$9:$S$23,13,0),0)</f>
        <v>0</v>
      </c>
      <c r="D17" s="359"/>
      <c r="E17" s="359">
        <f>IFERROR(VLOOKUP(A17,'درآمد ناشی از تغییر قیمت اوراق '!$A$7:$Q$29,9,0),0)</f>
        <v>-671195160</v>
      </c>
      <c r="F17" s="359"/>
      <c r="G17" s="359">
        <f>IFERROR(VLOOKUP(A17,'درآمد ناشی از فروش '!$A$7:$Q$47,9,0),0)</f>
        <v>0</v>
      </c>
      <c r="H17" s="359"/>
      <c r="I17" s="359">
        <f t="shared" si="2"/>
        <v>-671195160</v>
      </c>
      <c r="J17" s="238"/>
      <c r="K17" s="370">
        <f t="shared" si="1"/>
        <v>-3.765485293999162E-4</v>
      </c>
      <c r="L17" s="238"/>
      <c r="M17" s="359">
        <f>IFERROR(VLOOKUP(A17,'درآمد سود سهام '!$A$9:$S$23,19,0),0)</f>
        <v>0</v>
      </c>
      <c r="N17" s="359"/>
      <c r="O17" s="359">
        <f>IFERROR(VLOOKUP(A17,'درآمد ناشی از تغییر قیمت اوراق '!$A$7:$Q$29,17,0),0)</f>
        <v>-671195160</v>
      </c>
      <c r="P17" s="359"/>
      <c r="Q17" s="359">
        <v>0</v>
      </c>
      <c r="R17" s="359"/>
      <c r="S17" s="359">
        <f t="shared" si="0"/>
        <v>-671195160</v>
      </c>
      <c r="T17" s="238"/>
      <c r="U17" s="370">
        <f>S17/'جمع درآمدها'!$J$5</f>
        <v>-3.5695678639428521E-4</v>
      </c>
      <c r="W17" s="349"/>
      <c r="X17" s="345"/>
      <c r="Y17" s="346"/>
      <c r="Z17" s="347"/>
      <c r="AC17" s="350"/>
      <c r="AF17" s="351"/>
    </row>
    <row r="18" spans="1:32" s="348" customFormat="1" ht="51" customHeight="1">
      <c r="A18" s="358" t="s">
        <v>83</v>
      </c>
      <c r="B18" s="358"/>
      <c r="C18" s="359">
        <f>IFERROR(VLOOKUP(A18,'درآمد سود سهام '!$A$9:$S$23,13,0),0)</f>
        <v>0</v>
      </c>
      <c r="D18" s="359"/>
      <c r="E18" s="359">
        <f>IFERROR(VLOOKUP(A18,'درآمد ناشی از تغییر قیمت اوراق '!$A$7:$Q$29,9,0),0)</f>
        <v>205595649232</v>
      </c>
      <c r="F18" s="359"/>
      <c r="G18" s="359">
        <f>IFERROR(VLOOKUP(A18,'درآمد ناشی از فروش '!$A$7:$Q$47,9,0),0)</f>
        <v>14710226346</v>
      </c>
      <c r="H18" s="359"/>
      <c r="I18" s="359">
        <f t="shared" si="2"/>
        <v>220305875578</v>
      </c>
      <c r="J18" s="238"/>
      <c r="K18" s="370">
        <f t="shared" si="1"/>
        <v>0.12359423668528362</v>
      </c>
      <c r="L18" s="238"/>
      <c r="M18" s="359">
        <f>IFERROR(VLOOKUP(A18,'درآمد سود سهام '!$A$9:$S$23,19,0),0)</f>
        <v>9239870653</v>
      </c>
      <c r="N18" s="359"/>
      <c r="O18" s="359">
        <f>IFERROR(VLOOKUP(A18,'درآمد ناشی از تغییر قیمت اوراق '!$A$7:$Q$29,17,0),0)</f>
        <v>195089614358</v>
      </c>
      <c r="P18" s="359"/>
      <c r="Q18" s="359">
        <v>14710226346</v>
      </c>
      <c r="R18" s="359"/>
      <c r="S18" s="359">
        <f t="shared" si="0"/>
        <v>219039711357</v>
      </c>
      <c r="T18" s="238"/>
      <c r="U18" s="370">
        <f>S18/'جمع درآمدها'!$J$5</f>
        <v>0.11649027901024574</v>
      </c>
      <c r="W18" s="349"/>
      <c r="X18" s="345"/>
      <c r="Y18" s="346"/>
      <c r="Z18" s="347"/>
      <c r="AC18" s="350"/>
      <c r="AF18" s="351"/>
    </row>
    <row r="19" spans="1:32" s="348" customFormat="1" ht="51" customHeight="1">
      <c r="A19" s="358" t="s">
        <v>81</v>
      </c>
      <c r="B19" s="358"/>
      <c r="C19" s="359">
        <f>IFERROR(VLOOKUP(A19,'درآمد سود سهام '!$A$9:$S$23,13,0),0)</f>
        <v>0</v>
      </c>
      <c r="D19" s="359"/>
      <c r="E19" s="359">
        <f>IFERROR(VLOOKUP(A19,'درآمد ناشی از تغییر قیمت اوراق '!$A$7:$Q$29,9,0),0)</f>
        <v>47215872528</v>
      </c>
      <c r="F19" s="359"/>
      <c r="G19" s="359">
        <f>IFERROR(VLOOKUP(A19,'درآمد ناشی از فروش '!$A$7:$Q$47,9,0),0)</f>
        <v>5101522607</v>
      </c>
      <c r="H19" s="359"/>
      <c r="I19" s="359">
        <f t="shared" si="2"/>
        <v>52317395135</v>
      </c>
      <c r="J19" s="238"/>
      <c r="K19" s="370">
        <f t="shared" si="1"/>
        <v>2.93506857232382E-2</v>
      </c>
      <c r="L19" s="238"/>
      <c r="M19" s="359">
        <f>IFERROR(VLOOKUP(A19,'درآمد سود سهام '!$A$9:$S$23,19,0),0)</f>
        <v>0</v>
      </c>
      <c r="N19" s="359"/>
      <c r="O19" s="359">
        <f>IFERROR(VLOOKUP(A19,'درآمد ناشی از تغییر قیمت اوراق '!$A$7:$Q$29,17,0),0)</f>
        <v>34754296773</v>
      </c>
      <c r="P19" s="359"/>
      <c r="Q19" s="359">
        <v>5016651036</v>
      </c>
      <c r="R19" s="359"/>
      <c r="S19" s="359">
        <f t="shared" si="0"/>
        <v>39770947809</v>
      </c>
      <c r="T19" s="238"/>
      <c r="U19" s="370">
        <f>S19/'جمع درآمدها'!$J$5</f>
        <v>2.1151090722637926E-2</v>
      </c>
      <c r="W19" s="349"/>
      <c r="X19" s="345"/>
      <c r="Y19" s="346"/>
      <c r="Z19" s="347"/>
      <c r="AC19" s="350"/>
      <c r="AF19" s="351"/>
    </row>
    <row r="20" spans="1:32" s="348" customFormat="1" ht="51" customHeight="1">
      <c r="A20" s="358" t="s">
        <v>115</v>
      </c>
      <c r="B20" s="358"/>
      <c r="C20" s="359">
        <f>IFERROR(VLOOKUP(A20,'درآمد سود سهام '!$A$9:$S$23,13,0),0)</f>
        <v>0</v>
      </c>
      <c r="D20" s="359"/>
      <c r="E20" s="359">
        <f>IFERROR(VLOOKUP(A20,'درآمد ناشی از تغییر قیمت اوراق '!$A$7:$Q$29,9,0),0)</f>
        <v>0</v>
      </c>
      <c r="F20" s="359"/>
      <c r="G20" s="359">
        <f>IFERROR(VLOOKUP(A20,'درآمد ناشی از فروش '!$A$7:$Q$47,9,0),0)</f>
        <v>0</v>
      </c>
      <c r="H20" s="359"/>
      <c r="I20" s="359">
        <f t="shared" si="2"/>
        <v>0</v>
      </c>
      <c r="J20" s="238"/>
      <c r="K20" s="370">
        <f t="shared" si="1"/>
        <v>0</v>
      </c>
      <c r="L20" s="238"/>
      <c r="M20" s="359">
        <f>IFERROR(VLOOKUP(A20,'درآمد سود سهام '!$A$9:$S$23,19,0),0)</f>
        <v>0</v>
      </c>
      <c r="N20" s="359"/>
      <c r="O20" s="359">
        <f>IFERROR(VLOOKUP(A20,'درآمد ناشی از تغییر قیمت اوراق '!$A$7:$Q$29,17,0),0)</f>
        <v>0</v>
      </c>
      <c r="P20" s="359"/>
      <c r="Q20" s="359">
        <v>0</v>
      </c>
      <c r="R20" s="359"/>
      <c r="S20" s="359">
        <f t="shared" si="0"/>
        <v>0</v>
      </c>
      <c r="T20" s="238"/>
      <c r="U20" s="370">
        <f>S20/'جمع درآمدها'!$J$5</f>
        <v>0</v>
      </c>
      <c r="W20" s="349"/>
      <c r="X20" s="345"/>
      <c r="Y20" s="346"/>
      <c r="Z20" s="347"/>
      <c r="AC20" s="350"/>
    </row>
    <row r="21" spans="1:32" s="348" customFormat="1" ht="51" customHeight="1">
      <c r="A21" s="358" t="s">
        <v>96</v>
      </c>
      <c r="B21" s="358"/>
      <c r="C21" s="359">
        <f>IFERROR(VLOOKUP(A21,'درآمد سود سهام '!$A$9:$S$23,13,0),0)</f>
        <v>0</v>
      </c>
      <c r="D21" s="359"/>
      <c r="E21" s="359">
        <f>IFERROR(VLOOKUP(A21,'درآمد ناشی از تغییر قیمت اوراق '!$A$7:$Q$29,9,0),0)</f>
        <v>0</v>
      </c>
      <c r="F21" s="359"/>
      <c r="G21" s="359">
        <f>IFERROR(VLOOKUP(A21,'درآمد ناشی از فروش '!$A$7:$Q$47,9,0),0)</f>
        <v>0</v>
      </c>
      <c r="H21" s="359"/>
      <c r="I21" s="359">
        <f t="shared" si="2"/>
        <v>0</v>
      </c>
      <c r="J21" s="238"/>
      <c r="K21" s="370">
        <f t="shared" si="1"/>
        <v>0</v>
      </c>
      <c r="L21" s="238"/>
      <c r="M21" s="359">
        <f>IFERROR(VLOOKUP(A21,'درآمد سود سهام '!$A$9:$S$23,19,0),0)</f>
        <v>0</v>
      </c>
      <c r="N21" s="359"/>
      <c r="O21" s="359">
        <f>IFERROR(VLOOKUP(A21,'درآمد ناشی از تغییر قیمت اوراق '!$A$7:$Q$29,17,0),0)</f>
        <v>0</v>
      </c>
      <c r="P21" s="359"/>
      <c r="Q21" s="359">
        <v>0</v>
      </c>
      <c r="R21" s="359"/>
      <c r="S21" s="359">
        <f t="shared" si="0"/>
        <v>0</v>
      </c>
      <c r="T21" s="238"/>
      <c r="U21" s="370">
        <f>S21/'جمع درآمدها'!$J$5</f>
        <v>0</v>
      </c>
      <c r="W21" s="349"/>
      <c r="X21" s="345"/>
      <c r="Y21" s="346"/>
      <c r="Z21" s="347"/>
      <c r="AC21" s="350"/>
    </row>
    <row r="22" spans="1:32" s="348" customFormat="1" ht="51" customHeight="1">
      <c r="A22" s="358" t="s">
        <v>60</v>
      </c>
      <c r="B22" s="358"/>
      <c r="C22" s="359">
        <f>IFERROR(VLOOKUP(A22,'درآمد سود سهام '!$A$9:$S$23,13,0),0)</f>
        <v>0</v>
      </c>
      <c r="D22" s="359"/>
      <c r="E22" s="359">
        <f>IFERROR(VLOOKUP(A22,'درآمد ناشی از تغییر قیمت اوراق '!$A$7:$Q$29,9,0),0)</f>
        <v>90935177585</v>
      </c>
      <c r="F22" s="359"/>
      <c r="G22" s="359">
        <f>IFERROR(VLOOKUP(A22,'درآمد ناشی از فروش '!$A$7:$Q$47,9,0),0)</f>
        <v>1675336865</v>
      </c>
      <c r="H22" s="359"/>
      <c r="I22" s="359">
        <f t="shared" si="2"/>
        <v>92610514450</v>
      </c>
      <c r="J22" s="238"/>
      <c r="K22" s="370">
        <f t="shared" si="1"/>
        <v>5.1955608593955281E-2</v>
      </c>
      <c r="L22" s="238"/>
      <c r="M22" s="359">
        <v>0</v>
      </c>
      <c r="N22" s="359"/>
      <c r="O22" s="359">
        <f>IFERROR(VLOOKUP(A22,'درآمد ناشی از تغییر قیمت اوراق '!$A$7:$Q$29,17,0),0)</f>
        <v>92324355585</v>
      </c>
      <c r="P22" s="359"/>
      <c r="Q22" s="359">
        <v>1675336865</v>
      </c>
      <c r="R22" s="359">
        <v>9504112545</v>
      </c>
      <c r="S22" s="359">
        <f t="shared" si="0"/>
        <v>93999692450</v>
      </c>
      <c r="T22" s="238"/>
      <c r="U22" s="370">
        <f>S22/'جمع درآمدها'!$J$5</f>
        <v>4.9991165220862367E-2</v>
      </c>
      <c r="W22" s="349"/>
      <c r="X22" s="345"/>
      <c r="Y22" s="346"/>
      <c r="Z22" s="347"/>
      <c r="AC22" s="350"/>
    </row>
    <row r="23" spans="1:32" s="348" customFormat="1" ht="51" customHeight="1">
      <c r="A23" s="358" t="s">
        <v>74</v>
      </c>
      <c r="B23" s="358"/>
      <c r="C23" s="359">
        <f>IFERROR(VLOOKUP(A23,'درآمد سود سهام '!$A$9:$S$23,13,0),0)</f>
        <v>0</v>
      </c>
      <c r="D23" s="359"/>
      <c r="E23" s="359">
        <f>IFERROR(VLOOKUP(A23,'درآمد ناشی از تغییر قیمت اوراق '!$A$7:$Q$29,9,0),0)</f>
        <v>0</v>
      </c>
      <c r="F23" s="359"/>
      <c r="G23" s="359">
        <f>IFERROR(VLOOKUP(A23,'درآمد ناشی از فروش '!$A$7:$Q$47,9,0),0)</f>
        <v>0</v>
      </c>
      <c r="H23" s="359"/>
      <c r="I23" s="359">
        <f t="shared" si="2"/>
        <v>0</v>
      </c>
      <c r="J23" s="238"/>
      <c r="K23" s="370">
        <f t="shared" si="1"/>
        <v>0</v>
      </c>
      <c r="L23" s="238"/>
      <c r="M23" s="359">
        <f>IFERROR(VLOOKUP(A23,'درآمد سود سهام '!$A$9:$S$23,19,0),0)</f>
        <v>0</v>
      </c>
      <c r="N23" s="359"/>
      <c r="O23" s="359">
        <f>IFERROR(VLOOKUP(A23,'درآمد ناشی از تغییر قیمت اوراق '!$A$7:$Q$29,17,0),0)</f>
        <v>0</v>
      </c>
      <c r="P23" s="359"/>
      <c r="Q23" s="359">
        <v>0</v>
      </c>
      <c r="R23" s="359"/>
      <c r="S23" s="359">
        <f t="shared" si="0"/>
        <v>0</v>
      </c>
      <c r="T23" s="238"/>
      <c r="U23" s="370">
        <f>S23/'جمع درآمدها'!$J$5</f>
        <v>0</v>
      </c>
      <c r="W23" s="349"/>
      <c r="X23" s="345"/>
      <c r="Y23" s="346"/>
      <c r="Z23" s="347"/>
      <c r="AC23" s="350"/>
    </row>
    <row r="24" spans="1:32" s="348" customFormat="1" ht="51" customHeight="1">
      <c r="A24" s="358" t="s">
        <v>109</v>
      </c>
      <c r="B24" s="358"/>
      <c r="C24" s="359">
        <f>IFERROR(VLOOKUP(A24,'درآمد سود سهام '!$A$9:$S$23,13,0),0)</f>
        <v>0</v>
      </c>
      <c r="D24" s="359"/>
      <c r="E24" s="359">
        <f>IFERROR(VLOOKUP(A24,'درآمد ناشی از تغییر قیمت اوراق '!$A$7:$Q$29,9,0),0)</f>
        <v>0</v>
      </c>
      <c r="F24" s="359"/>
      <c r="G24" s="359">
        <f>IFERROR(VLOOKUP(A24,'درآمد ناشی از فروش '!$A$7:$Q$47,9,0),0)</f>
        <v>0</v>
      </c>
      <c r="H24" s="359"/>
      <c r="I24" s="359">
        <f>C24+E24+G24</f>
        <v>0</v>
      </c>
      <c r="J24" s="238"/>
      <c r="K24" s="370">
        <f t="shared" si="1"/>
        <v>0</v>
      </c>
      <c r="L24" s="238"/>
      <c r="M24" s="359">
        <f>IFERROR(VLOOKUP(A24,'درآمد سود سهام '!$A$9:$S$23,19,0),0)</f>
        <v>0</v>
      </c>
      <c r="N24" s="359"/>
      <c r="O24" s="359">
        <f>IFERROR(VLOOKUP(A24,'درآمد ناشی از تغییر قیمت اوراق '!$A$7:$Q$29,17,0),0)</f>
        <v>0</v>
      </c>
      <c r="P24" s="359"/>
      <c r="Q24" s="359">
        <v>0</v>
      </c>
      <c r="R24" s="359"/>
      <c r="S24" s="359">
        <f t="shared" si="0"/>
        <v>0</v>
      </c>
      <c r="T24" s="238"/>
      <c r="U24" s="370">
        <f>S24/'جمع درآمدها'!$J$5</f>
        <v>0</v>
      </c>
      <c r="W24" s="349"/>
      <c r="X24" s="345"/>
      <c r="Y24" s="346"/>
      <c r="Z24" s="347"/>
      <c r="AC24" s="350"/>
    </row>
    <row r="25" spans="1:32" s="348" customFormat="1" ht="51" customHeight="1">
      <c r="A25" s="358" t="s">
        <v>113</v>
      </c>
      <c r="B25" s="358"/>
      <c r="C25" s="359">
        <f>IFERROR(VLOOKUP(A25,'درآمد سود سهام '!$A$9:$S$23,13,0),0)</f>
        <v>0</v>
      </c>
      <c r="D25" s="359"/>
      <c r="E25" s="359">
        <f>IFERROR(VLOOKUP(A25,'درآمد ناشی از تغییر قیمت اوراق '!$A$7:$Q$29,9,0),0)</f>
        <v>92035524682</v>
      </c>
      <c r="F25" s="359"/>
      <c r="G25" s="359">
        <f>IFERROR(VLOOKUP(A25,'درآمد ناشی از فروش '!$A$7:$Q$47,9,0),0)</f>
        <v>1568600444</v>
      </c>
      <c r="H25" s="359"/>
      <c r="I25" s="359">
        <f t="shared" si="2"/>
        <v>93604125126</v>
      </c>
      <c r="J25" s="238"/>
      <c r="K25" s="370">
        <f t="shared" si="1"/>
        <v>5.2513036092156927E-2</v>
      </c>
      <c r="L25" s="238"/>
      <c r="M25" s="359">
        <f>IFERROR(VLOOKUP(A25,'درآمد سود سهام '!$A$9:$S$23,19,0),0)</f>
        <v>0</v>
      </c>
      <c r="N25" s="359"/>
      <c r="O25" s="359">
        <f>IFERROR(VLOOKUP(A25,'درآمد ناشی از تغییر قیمت اوراق '!$A$7:$Q$29,17,0),0)</f>
        <v>94020064682</v>
      </c>
      <c r="P25" s="359"/>
      <c r="Q25" s="359">
        <v>1568600444</v>
      </c>
      <c r="R25" s="359">
        <v>-1838175538</v>
      </c>
      <c r="S25" s="359">
        <f t="shared" si="0"/>
        <v>95588665126</v>
      </c>
      <c r="T25" s="238"/>
      <c r="U25" s="370">
        <f>S25/'جمع درآمدها'!$J$5</f>
        <v>5.0836216874830323E-2</v>
      </c>
      <c r="W25" s="349"/>
      <c r="X25" s="345"/>
      <c r="Y25" s="346"/>
      <c r="Z25" s="347"/>
      <c r="AC25" s="350"/>
    </row>
    <row r="26" spans="1:32" s="348" customFormat="1" ht="51" customHeight="1">
      <c r="A26" s="358" t="s">
        <v>114</v>
      </c>
      <c r="B26" s="358"/>
      <c r="C26" s="359">
        <f>IFERROR(VLOOKUP(A26,'درآمد سود سهام '!$A$9:$S$23,13,0),0)</f>
        <v>0</v>
      </c>
      <c r="D26" s="359"/>
      <c r="E26" s="359">
        <f>IFERROR(VLOOKUP(A26,'درآمد ناشی از تغییر قیمت اوراق '!$A$7:$Q$29,9,0),0)</f>
        <v>22619786717</v>
      </c>
      <c r="F26" s="359"/>
      <c r="G26" s="359">
        <f>IFERROR(VLOOKUP(A26,'درآمد ناشی از فروش '!$A$7:$Q$47,9,0),0)</f>
        <v>0</v>
      </c>
      <c r="H26" s="359"/>
      <c r="I26" s="359">
        <f t="shared" si="2"/>
        <v>22619786717</v>
      </c>
      <c r="J26" s="238"/>
      <c r="K26" s="370">
        <f t="shared" si="1"/>
        <v>1.2689971458712706E-2</v>
      </c>
      <c r="L26" s="238"/>
      <c r="M26" s="359">
        <f>IFERROR(VLOOKUP(A26,'درآمد سود سهام '!$A$9:$S$23,19,0),0)</f>
        <v>0</v>
      </c>
      <c r="N26" s="359"/>
      <c r="O26" s="359">
        <f>IFERROR(VLOOKUP(A26,'درآمد ناشی از تغییر قیمت اوراق '!$A$7:$Q$29,17,0),0)</f>
        <v>22619786717</v>
      </c>
      <c r="P26" s="359"/>
      <c r="Q26" s="359">
        <v>0</v>
      </c>
      <c r="R26" s="359"/>
      <c r="S26" s="359">
        <f t="shared" si="0"/>
        <v>22619786717</v>
      </c>
      <c r="T26" s="238"/>
      <c r="U26" s="370">
        <f>S26/'جمع درآمدها'!$J$5</f>
        <v>1.2029714837968228E-2</v>
      </c>
      <c r="W26" s="349"/>
      <c r="X26" s="345"/>
      <c r="Y26" s="346"/>
      <c r="Z26" s="347"/>
      <c r="AC26" s="350"/>
    </row>
    <row r="27" spans="1:32" s="348" customFormat="1" ht="51" customHeight="1">
      <c r="A27" s="358" t="s">
        <v>108</v>
      </c>
      <c r="B27" s="358"/>
      <c r="C27" s="359">
        <f>IFERROR(VLOOKUP(A27,'درآمد سود سهام '!$A$9:$S$23,13,0),0)</f>
        <v>0</v>
      </c>
      <c r="D27" s="359"/>
      <c r="E27" s="359">
        <f>IFERROR(VLOOKUP(A27,'درآمد ناشی از تغییر قیمت اوراق '!$A$7:$Q$29,9,0),0)</f>
        <v>0</v>
      </c>
      <c r="F27" s="359"/>
      <c r="G27" s="359">
        <f>IFERROR(VLOOKUP(A27,'درآمد ناشی از فروش '!$A$7:$Q$47,9,0),0)</f>
        <v>0</v>
      </c>
      <c r="H27" s="359"/>
      <c r="I27" s="359">
        <f t="shared" si="2"/>
        <v>0</v>
      </c>
      <c r="J27" s="238"/>
      <c r="K27" s="370">
        <f t="shared" si="1"/>
        <v>0</v>
      </c>
      <c r="L27" s="238"/>
      <c r="M27" s="359">
        <f>IFERROR(VLOOKUP(A27,'درآمد سود سهام '!$A$9:$S$23,19,0),0)</f>
        <v>0</v>
      </c>
      <c r="N27" s="359"/>
      <c r="O27" s="359">
        <f>IFERROR(VLOOKUP(A27,'درآمد ناشی از تغییر قیمت اوراق '!$A$7:$Q$29,17,0),0)</f>
        <v>0</v>
      </c>
      <c r="P27" s="359"/>
      <c r="Q27" s="359">
        <v>0</v>
      </c>
      <c r="R27" s="359"/>
      <c r="S27" s="359">
        <f t="shared" si="0"/>
        <v>0</v>
      </c>
      <c r="T27" s="238"/>
      <c r="U27" s="370">
        <f>S27/'جمع درآمدها'!$J$5</f>
        <v>0</v>
      </c>
      <c r="W27" s="349"/>
      <c r="X27" s="345"/>
      <c r="Y27" s="346"/>
      <c r="Z27" s="347"/>
      <c r="AC27" s="350"/>
    </row>
    <row r="28" spans="1:32" s="348" customFormat="1" ht="51" customHeight="1">
      <c r="A28" s="358" t="s">
        <v>71</v>
      </c>
      <c r="B28" s="358"/>
      <c r="C28" s="359">
        <f>IFERROR(VLOOKUP(A28,'درآمد سود سهام '!$A$9:$S$23,13,0),0)</f>
        <v>0</v>
      </c>
      <c r="D28" s="359"/>
      <c r="E28" s="359">
        <f>IFERROR(VLOOKUP(A28,'درآمد ناشی از تغییر قیمت اوراق '!$A$7:$Q$29,9,0),0)</f>
        <v>0</v>
      </c>
      <c r="F28" s="359"/>
      <c r="G28" s="359">
        <f>IFERROR(VLOOKUP(A28,'درآمد ناشی از فروش '!$A$7:$Q$47,9,0),0)</f>
        <v>0</v>
      </c>
      <c r="H28" s="359"/>
      <c r="I28" s="359">
        <f t="shared" si="2"/>
        <v>0</v>
      </c>
      <c r="J28" s="238"/>
      <c r="K28" s="370">
        <f t="shared" si="1"/>
        <v>0</v>
      </c>
      <c r="L28" s="238"/>
      <c r="M28" s="359">
        <f>IFERROR(VLOOKUP(A28,'درآمد سود سهام '!$A$9:$S$23,19,0),0)</f>
        <v>0</v>
      </c>
      <c r="N28" s="359"/>
      <c r="O28" s="359">
        <f>IFERROR(VLOOKUP(A28,'درآمد ناشی از تغییر قیمت اوراق '!$A$7:$Q$29,17,0),0)</f>
        <v>0</v>
      </c>
      <c r="P28" s="359"/>
      <c r="Q28" s="359">
        <v>0</v>
      </c>
      <c r="R28" s="359"/>
      <c r="S28" s="359">
        <f t="shared" si="0"/>
        <v>0</v>
      </c>
      <c r="T28" s="238"/>
      <c r="U28" s="370">
        <f>S28/'جمع درآمدها'!$J$5</f>
        <v>0</v>
      </c>
      <c r="W28" s="349"/>
      <c r="X28" s="345"/>
      <c r="Y28" s="346"/>
      <c r="Z28" s="347"/>
      <c r="AC28" s="350"/>
    </row>
    <row r="29" spans="1:32" s="346" customFormat="1" ht="51" customHeight="1">
      <c r="A29" s="358" t="s">
        <v>61</v>
      </c>
      <c r="B29" s="358"/>
      <c r="C29" s="359">
        <f>IFERROR(VLOOKUP(A29,'درآمد سود سهام '!$A$9:$S$23,13,0),0)</f>
        <v>0</v>
      </c>
      <c r="D29" s="359"/>
      <c r="E29" s="359">
        <f>IFERROR(VLOOKUP(A29,'درآمد ناشی از تغییر قیمت اوراق '!$A$7:$Q$29,9,0),0)</f>
        <v>167861779420</v>
      </c>
      <c r="F29" s="359"/>
      <c r="G29" s="359">
        <f>IFERROR(VLOOKUP(A29,'درآمد ناشی از فروش '!$A$7:$Q$47,9,0),0)</f>
        <v>0</v>
      </c>
      <c r="H29" s="359"/>
      <c r="I29" s="359">
        <f t="shared" si="2"/>
        <v>167861779420</v>
      </c>
      <c r="J29" s="371"/>
      <c r="K29" s="370">
        <f t="shared" si="1"/>
        <v>9.4172470169561581E-2</v>
      </c>
      <c r="L29" s="371"/>
      <c r="M29" s="359">
        <f>IFERROR(VLOOKUP(A29,'درآمد سود سهام '!$A$9:$S$23,19,0),0)</f>
        <v>0</v>
      </c>
      <c r="N29" s="371"/>
      <c r="O29" s="359">
        <f>IFERROR(VLOOKUP(A29,'درآمد ناشی از تغییر قیمت اوراق '!$A$7:$Q$29,17,0),0)</f>
        <v>182773358810</v>
      </c>
      <c r="P29" s="359"/>
      <c r="Q29" s="359">
        <v>0</v>
      </c>
      <c r="R29" s="371"/>
      <c r="S29" s="359">
        <f t="shared" si="0"/>
        <v>182773358810</v>
      </c>
      <c r="T29" s="371"/>
      <c r="U29" s="370">
        <f>S29/'جمع درآمدها'!$J$5</f>
        <v>9.7203011415200338E-2</v>
      </c>
      <c r="V29" s="348"/>
      <c r="X29" s="345"/>
      <c r="Z29" s="347"/>
      <c r="AA29" s="354"/>
      <c r="AC29" s="350"/>
      <c r="AE29" s="348"/>
    </row>
    <row r="30" spans="1:32" s="346" customFormat="1" ht="51" customHeight="1">
      <c r="A30" s="358" t="s">
        <v>70</v>
      </c>
      <c r="B30" s="358"/>
      <c r="C30" s="359">
        <f>IFERROR(VLOOKUP(A30,'درآمد سود سهام '!$A$9:$S$23,13,0),0)</f>
        <v>0</v>
      </c>
      <c r="D30" s="359"/>
      <c r="E30" s="359">
        <f>IFERROR(VLOOKUP(A30,'درآمد ناشی از تغییر قیمت اوراق '!$A$7:$Q$29,9,0),0)</f>
        <v>0</v>
      </c>
      <c r="F30" s="359"/>
      <c r="G30" s="359">
        <f>IFERROR(VLOOKUP(A30,'درآمد ناشی از فروش '!$A$7:$Q$47,9,0),0)</f>
        <v>0</v>
      </c>
      <c r="H30" s="359"/>
      <c r="I30" s="359">
        <f t="shared" si="2"/>
        <v>0</v>
      </c>
      <c r="J30" s="238"/>
      <c r="K30" s="370">
        <f t="shared" si="1"/>
        <v>0</v>
      </c>
      <c r="L30" s="238"/>
      <c r="M30" s="359">
        <f>IFERROR(VLOOKUP(A30,'درآمد سود سهام '!$A$9:$S$23,19,0),0)</f>
        <v>0</v>
      </c>
      <c r="N30" s="371"/>
      <c r="O30" s="359">
        <f>IFERROR(VLOOKUP(A30,'درآمد ناشی از تغییر قیمت اوراق '!$A$7:$Q$29,17,0),0)</f>
        <v>0</v>
      </c>
      <c r="P30" s="359"/>
      <c r="Q30" s="359">
        <v>0</v>
      </c>
      <c r="R30" s="372"/>
      <c r="S30" s="359">
        <f t="shared" si="0"/>
        <v>0</v>
      </c>
      <c r="T30" s="238"/>
      <c r="U30" s="370">
        <f>S30/'جمع درآمدها'!$J$5</f>
        <v>0</v>
      </c>
      <c r="V30" s="348"/>
      <c r="X30" s="345"/>
      <c r="Z30" s="347"/>
      <c r="AA30" s="354"/>
      <c r="AC30" s="350"/>
      <c r="AE30" s="348"/>
    </row>
    <row r="31" spans="1:32" s="352" customFormat="1" ht="51" customHeight="1">
      <c r="A31" s="358" t="s">
        <v>84</v>
      </c>
      <c r="B31" s="358"/>
      <c r="C31" s="359">
        <f>IFERROR(VLOOKUP(A31,'درآمد سود سهام '!$A$9:$S$23,13,0),0)</f>
        <v>0</v>
      </c>
      <c r="D31" s="359"/>
      <c r="E31" s="359">
        <f>IFERROR(VLOOKUP(A31,'درآمد ناشی از تغییر قیمت اوراق '!$A$7:$Q$29,9,0),0)</f>
        <v>119091579460</v>
      </c>
      <c r="F31" s="359"/>
      <c r="G31" s="359">
        <f>IFERROR(VLOOKUP(A31,'درآمد ناشی از فروش '!$A$7:$Q$47,9,0),0)</f>
        <v>0</v>
      </c>
      <c r="H31" s="359"/>
      <c r="I31" s="359">
        <f t="shared" si="2"/>
        <v>119091579460</v>
      </c>
      <c r="J31" s="372"/>
      <c r="K31" s="370">
        <f t="shared" si="1"/>
        <v>6.6811803454566429E-2</v>
      </c>
      <c r="L31" s="372"/>
      <c r="M31" s="359">
        <f>IFERROR(VLOOKUP(A31,'درآمد سود سهام '!$A$9:$S$23,19,0),0)</f>
        <v>0</v>
      </c>
      <c r="N31" s="372"/>
      <c r="O31" s="359">
        <f>IFERROR(VLOOKUP(A31,'درآمد ناشی از تغییر قیمت اوراق '!$A$7:$Q$29,17,0),0)</f>
        <v>127946596940</v>
      </c>
      <c r="P31" s="359"/>
      <c r="Q31" s="359">
        <v>0</v>
      </c>
      <c r="R31" s="372"/>
      <c r="S31" s="359">
        <f t="shared" si="0"/>
        <v>127946596940</v>
      </c>
      <c r="T31" s="372"/>
      <c r="U31" s="370">
        <f>S31/'جمع درآمدها'!$J$5</f>
        <v>6.8044897811520691E-2</v>
      </c>
      <c r="X31" s="345"/>
      <c r="Y31" s="346"/>
      <c r="Z31" s="347"/>
      <c r="AC31" s="353"/>
      <c r="AE31" s="348"/>
    </row>
    <row r="32" spans="1:32" s="344" customFormat="1" ht="42.75">
      <c r="A32" s="358" t="s">
        <v>94</v>
      </c>
      <c r="B32" s="358"/>
      <c r="C32" s="359">
        <f>IFERROR(VLOOKUP(A32,'درآمد سود سهام '!$A$9:$S$23,13,0),0)</f>
        <v>25481577246</v>
      </c>
      <c r="D32" s="359"/>
      <c r="E32" s="359">
        <f>IFERROR(VLOOKUP(A32,'درآمد ناشی از تغییر قیمت اوراق '!$A$7:$Q$29,9,0),0)</f>
        <v>112404345567</v>
      </c>
      <c r="F32" s="359"/>
      <c r="G32" s="359">
        <f>IFERROR(VLOOKUP(A32,'درآمد ناشی از فروش '!$A$7:$Q$47,9,0),0)</f>
        <v>102298702771</v>
      </c>
      <c r="H32" s="359"/>
      <c r="I32" s="359">
        <f t="shared" si="2"/>
        <v>240184625584</v>
      </c>
      <c r="J32" s="373"/>
      <c r="K32" s="370">
        <f t="shared" si="1"/>
        <v>0.13474645369630597</v>
      </c>
      <c r="L32" s="373"/>
      <c r="M32" s="359">
        <f>IFERROR(VLOOKUP(A32,'درآمد سود سهام '!$A$9:$S$23,19,0),0)</f>
        <v>25481577246</v>
      </c>
      <c r="N32" s="373"/>
      <c r="O32" s="359">
        <f>IFERROR(VLOOKUP(A32,'درآمد ناشی از تغییر قیمت اوراق '!$A$7:$Q$29,17,0),0)</f>
        <v>127407467967</v>
      </c>
      <c r="P32" s="359"/>
      <c r="Q32" s="359">
        <v>102298702771</v>
      </c>
      <c r="R32" s="373"/>
      <c r="S32" s="359">
        <f t="shared" si="0"/>
        <v>255187747984</v>
      </c>
      <c r="T32" s="373"/>
      <c r="U32" s="370">
        <f>S32/'جمع درآمدها'!$J$5</f>
        <v>0.13571462351957866</v>
      </c>
      <c r="X32" s="345"/>
      <c r="Y32" s="346"/>
      <c r="Z32" s="347"/>
      <c r="AC32" s="184"/>
      <c r="AE32" s="348"/>
    </row>
    <row r="33" spans="1:31" s="344" customFormat="1" ht="42.75">
      <c r="A33" s="358" t="s">
        <v>100</v>
      </c>
      <c r="B33" s="358"/>
      <c r="C33" s="359">
        <f>IFERROR(VLOOKUP(A33,'درآمد سود سهام '!$A$9:$S$23,13,0),0)</f>
        <v>0</v>
      </c>
      <c r="D33" s="359"/>
      <c r="E33" s="359">
        <f>IFERROR(VLOOKUP(A33,'درآمد ناشی از تغییر قیمت اوراق '!$A$7:$Q$29,9,0),0)</f>
        <v>6906157352</v>
      </c>
      <c r="F33" s="359"/>
      <c r="G33" s="359">
        <f>IFERROR(VLOOKUP(A33,'درآمد ناشی از فروش '!$A$7:$Q$47,9,0),0)</f>
        <v>0</v>
      </c>
      <c r="H33" s="359"/>
      <c r="I33" s="359">
        <f t="shared" si="2"/>
        <v>6906157352</v>
      </c>
      <c r="J33" s="373"/>
      <c r="K33" s="370">
        <f t="shared" si="1"/>
        <v>3.8744370485329772E-3</v>
      </c>
      <c r="L33" s="373"/>
      <c r="M33" s="359">
        <f>IFERROR(VLOOKUP(A33,'درآمد سود سهام '!$A$9:$S$23,19,0),0)</f>
        <v>0</v>
      </c>
      <c r="N33" s="373"/>
      <c r="O33" s="359">
        <f>IFERROR(VLOOKUP(A33,'درآمد ناشی از تغییر قیمت اوراق '!$A$7:$Q$29,17,0),0)</f>
        <v>6906157352</v>
      </c>
      <c r="P33" s="359"/>
      <c r="Q33" s="359">
        <v>0</v>
      </c>
      <c r="R33" s="373"/>
      <c r="S33" s="359">
        <f t="shared" si="0"/>
        <v>6906157352</v>
      </c>
      <c r="T33" s="373"/>
      <c r="U33" s="370">
        <f>S33/'جمع درآمدها'!$J$5</f>
        <v>3.6728508809616362E-3</v>
      </c>
      <c r="X33" s="345"/>
      <c r="Y33" s="346"/>
      <c r="Z33" s="347"/>
      <c r="AC33" s="184"/>
      <c r="AE33" s="348"/>
    </row>
    <row r="34" spans="1:31" s="344" customFormat="1" ht="42.75">
      <c r="A34" s="358" t="s">
        <v>101</v>
      </c>
      <c r="B34" s="358"/>
      <c r="C34" s="359">
        <f>IFERROR(VLOOKUP(A34,'درآمد سود سهام '!$A$9:$S$23,13,0),0)</f>
        <v>0</v>
      </c>
      <c r="D34" s="359"/>
      <c r="E34" s="359">
        <f>IFERROR(VLOOKUP(A34,'درآمد ناشی از تغییر قیمت اوراق '!$A$7:$Q$29,9,0),0)</f>
        <v>0</v>
      </c>
      <c r="F34" s="359"/>
      <c r="G34" s="359">
        <f>IFERROR(VLOOKUP(A34,'درآمد ناشی از فروش '!$A$7:$Q$47,9,0),0)</f>
        <v>0</v>
      </c>
      <c r="H34" s="359"/>
      <c r="I34" s="359">
        <f t="shared" si="2"/>
        <v>0</v>
      </c>
      <c r="J34" s="373"/>
      <c r="K34" s="370">
        <f t="shared" si="1"/>
        <v>0</v>
      </c>
      <c r="L34" s="373"/>
      <c r="M34" s="359">
        <f>IFERROR(VLOOKUP(A34,'درآمد سود سهام '!$A$9:$S$23,19,0),0)</f>
        <v>0</v>
      </c>
      <c r="N34" s="373"/>
      <c r="O34" s="359">
        <f>IFERROR(VLOOKUP(A34,'درآمد ناشی از تغییر قیمت اوراق '!$A$7:$Q$29,17,0),0)</f>
        <v>0</v>
      </c>
      <c r="P34" s="359"/>
      <c r="Q34" s="359">
        <v>0</v>
      </c>
      <c r="R34" s="373"/>
      <c r="S34" s="359">
        <f t="shared" si="0"/>
        <v>0</v>
      </c>
      <c r="T34" s="373"/>
      <c r="U34" s="370">
        <f>S34/'جمع درآمدها'!$J$5</f>
        <v>0</v>
      </c>
      <c r="X34" s="345"/>
      <c r="Y34" s="346"/>
      <c r="Z34" s="347"/>
      <c r="AC34" s="184"/>
      <c r="AE34" s="348"/>
    </row>
    <row r="35" spans="1:31" s="344" customFormat="1" ht="42.75">
      <c r="A35" s="358" t="s">
        <v>95</v>
      </c>
      <c r="B35" s="358"/>
      <c r="C35" s="359">
        <f>IFERROR(VLOOKUP(A35,'درآمد سود سهام '!$A$9:$S$23,13,0),0)</f>
        <v>0</v>
      </c>
      <c r="D35" s="359">
        <f>IFERROR(VLOOKUP(#REF!,'درآمد ناشی از تغییر قیمت اوراق '!$A$9:$Q$22,9,0),0)</f>
        <v>0</v>
      </c>
      <c r="E35" s="359">
        <f>IFERROR(VLOOKUP(A35,'درآمد ناشی از تغییر قیمت اوراق '!$A$7:$Q$29,9,0),0)</f>
        <v>27596341059</v>
      </c>
      <c r="F35" s="359"/>
      <c r="G35" s="359">
        <f>IFERROR(VLOOKUP(A35,'درآمد ناشی از فروش '!$A$7:$Q$47,9,0),0)</f>
        <v>0</v>
      </c>
      <c r="H35" s="359"/>
      <c r="I35" s="359">
        <f t="shared" si="2"/>
        <v>27596341059</v>
      </c>
      <c r="J35" s="373"/>
      <c r="K35" s="370">
        <f t="shared" si="1"/>
        <v>1.5481878091291623E-2</v>
      </c>
      <c r="L35" s="373"/>
      <c r="M35" s="359">
        <f>IFERROR(VLOOKUP(A35,'درآمد سود سهام '!$A$9:$S$23,19,0),0)</f>
        <v>0</v>
      </c>
      <c r="N35" s="373"/>
      <c r="O35" s="359">
        <f>IFERROR(VLOOKUP(A35,'درآمد ناشی از تغییر قیمت اوراق '!$A$7:$Q$29,17,0),0)</f>
        <v>28429847859</v>
      </c>
      <c r="P35" s="359"/>
      <c r="Q35" s="359">
        <v>0</v>
      </c>
      <c r="R35" s="373"/>
      <c r="S35" s="359">
        <f t="shared" si="0"/>
        <v>28429847859</v>
      </c>
      <c r="T35" s="373"/>
      <c r="U35" s="370">
        <f>S35/'جمع درآمدها'!$J$5</f>
        <v>1.511963693157008E-2</v>
      </c>
      <c r="X35" s="345"/>
      <c r="Y35" s="346"/>
      <c r="Z35" s="347"/>
      <c r="AC35" s="184"/>
      <c r="AE35" s="348"/>
    </row>
    <row r="36" spans="1:31" s="344" customFormat="1" ht="42.75">
      <c r="A36" s="358" t="s">
        <v>103</v>
      </c>
      <c r="B36" s="358"/>
      <c r="C36" s="359">
        <f>IFERROR(VLOOKUP(A36,'درآمد سود سهام '!$A$9:$S$23,13,0),0)</f>
        <v>0</v>
      </c>
      <c r="D36" s="359"/>
      <c r="E36" s="359">
        <f>IFERROR(VLOOKUP(A36,'درآمد ناشی از تغییر قیمت اوراق '!$A$7:$Q$29,9,0),0)</f>
        <v>0</v>
      </c>
      <c r="F36" s="359"/>
      <c r="G36" s="359">
        <f>IFERROR(VLOOKUP(A36,'درآمد ناشی از فروش '!$A$7:$Q$47,9,0),0)</f>
        <v>0</v>
      </c>
      <c r="H36" s="359"/>
      <c r="I36" s="359">
        <f t="shared" si="2"/>
        <v>0</v>
      </c>
      <c r="J36" s="373"/>
      <c r="K36" s="370">
        <f t="shared" si="1"/>
        <v>0</v>
      </c>
      <c r="L36" s="373"/>
      <c r="M36" s="359">
        <f>IFERROR(VLOOKUP(A36,'درآمد سود سهام '!$A$9:$S$23,19,0),0)</f>
        <v>0</v>
      </c>
      <c r="N36" s="373"/>
      <c r="O36" s="359">
        <f>IFERROR(VLOOKUP(A36,'درآمد ناشی از تغییر قیمت اوراق '!$A$7:$Q$29,17,0),0)</f>
        <v>0</v>
      </c>
      <c r="P36" s="359"/>
      <c r="Q36" s="359">
        <v>0</v>
      </c>
      <c r="R36" s="373"/>
      <c r="S36" s="359">
        <f t="shared" si="0"/>
        <v>0</v>
      </c>
      <c r="T36" s="373"/>
      <c r="U36" s="370">
        <f>S36/'جمع درآمدها'!$J$5</f>
        <v>0</v>
      </c>
      <c r="X36" s="345"/>
      <c r="Y36" s="346"/>
      <c r="Z36" s="347"/>
      <c r="AC36" s="184"/>
      <c r="AE36" s="348"/>
    </row>
    <row r="37" spans="1:31" s="344" customFormat="1" ht="42.75">
      <c r="A37" s="358" t="s">
        <v>102</v>
      </c>
      <c r="B37" s="358"/>
      <c r="C37" s="359">
        <f>IFERROR(VLOOKUP(A37,'درآمد سود سهام '!$A$9:$S$23,13,0),0)</f>
        <v>0</v>
      </c>
      <c r="D37" s="359"/>
      <c r="E37" s="359">
        <f>IFERROR(VLOOKUP(A37,'درآمد ناشی از تغییر قیمت اوراق '!$A$7:$Q$29,9,0),0)</f>
        <v>0</v>
      </c>
      <c r="F37" s="359"/>
      <c r="G37" s="359">
        <f>IFERROR(VLOOKUP(A37,'درآمد ناشی از فروش '!$A$7:$Q$47,9,0),0)</f>
        <v>0</v>
      </c>
      <c r="H37" s="359"/>
      <c r="I37" s="359">
        <f t="shared" si="2"/>
        <v>0</v>
      </c>
      <c r="J37" s="373"/>
      <c r="K37" s="370">
        <f t="shared" si="1"/>
        <v>0</v>
      </c>
      <c r="L37" s="373"/>
      <c r="M37" s="359">
        <f>IFERROR(VLOOKUP(A37,'درآمد سود سهام '!$A$9:$S$23,19,0),0)</f>
        <v>0</v>
      </c>
      <c r="N37" s="373"/>
      <c r="O37" s="359">
        <f>IFERROR(VLOOKUP(A37,'درآمد ناشی از تغییر قیمت اوراق '!$A$7:$Q$29,17,0),0)</f>
        <v>0</v>
      </c>
      <c r="P37" s="359"/>
      <c r="Q37" s="359">
        <v>0</v>
      </c>
      <c r="R37" s="373"/>
      <c r="S37" s="359">
        <f t="shared" si="0"/>
        <v>0</v>
      </c>
      <c r="T37" s="373"/>
      <c r="U37" s="370">
        <f>S37/'جمع درآمدها'!$J$5</f>
        <v>0</v>
      </c>
      <c r="X37" s="345"/>
      <c r="Y37" s="346"/>
      <c r="Z37" s="347"/>
      <c r="AC37" s="184"/>
      <c r="AE37" s="348"/>
    </row>
    <row r="38" spans="1:31" s="344" customFormat="1" ht="42.75">
      <c r="A38" s="358" t="s">
        <v>107</v>
      </c>
      <c r="B38" s="358"/>
      <c r="C38" s="359">
        <f>IFERROR(VLOOKUP(A38,'درآمد سود سهام '!$A$9:$S$23,13,0),0)</f>
        <v>0</v>
      </c>
      <c r="D38" s="359"/>
      <c r="E38" s="359">
        <f>IFERROR(VLOOKUP(A38,'درآمد ناشی از تغییر قیمت اوراق '!$A$7:$Q$29,9,0),0)</f>
        <v>0</v>
      </c>
      <c r="F38" s="359"/>
      <c r="G38" s="359">
        <f>IFERROR(VLOOKUP(A38,'درآمد ناشی از فروش '!$A$7:$Q$47,9,0),0)</f>
        <v>0</v>
      </c>
      <c r="H38" s="359"/>
      <c r="I38" s="359">
        <f t="shared" si="2"/>
        <v>0</v>
      </c>
      <c r="J38" s="373"/>
      <c r="K38" s="370">
        <f>I38/W$10</f>
        <v>0</v>
      </c>
      <c r="L38" s="373"/>
      <c r="M38" s="359">
        <f>IFERROR(VLOOKUP(A38,'درآمد سود سهام '!$A$9:$S$23,19,0),0)</f>
        <v>0</v>
      </c>
      <c r="N38" s="373"/>
      <c r="O38" s="359">
        <f>IFERROR(VLOOKUP(A38,'درآمد ناشی از تغییر قیمت اوراق '!$A$7:$Q$29,17,0),0)</f>
        <v>0</v>
      </c>
      <c r="P38" s="359"/>
      <c r="Q38" s="359">
        <v>0</v>
      </c>
      <c r="R38" s="373">
        <v>15459956769</v>
      </c>
      <c r="S38" s="359">
        <f t="shared" si="0"/>
        <v>0</v>
      </c>
      <c r="T38" s="373"/>
      <c r="U38" s="370">
        <f>S38/'جمع درآمدها'!$J$5</f>
        <v>0</v>
      </c>
      <c r="X38" s="345"/>
      <c r="Y38" s="346"/>
      <c r="Z38" s="347"/>
      <c r="AC38" s="184"/>
      <c r="AE38" s="348"/>
    </row>
    <row r="39" spans="1:31" s="344" customFormat="1" ht="42.75">
      <c r="A39" s="358" t="s">
        <v>106</v>
      </c>
      <c r="B39" s="358"/>
      <c r="C39" s="359">
        <f>IFERROR(VLOOKUP(A39,'درآمد سود سهام '!$A$9:$S$23,13,0),0)</f>
        <v>0</v>
      </c>
      <c r="D39" s="359"/>
      <c r="E39" s="359">
        <f>IFERROR(VLOOKUP(A39,'درآمد ناشی از تغییر قیمت اوراق '!$A$7:$Q$29,9,0),0)</f>
        <v>0</v>
      </c>
      <c r="F39" s="359"/>
      <c r="G39" s="359">
        <f>IFERROR(VLOOKUP(A39,'درآمد ناشی از فروش '!$A$7:$Q$47,9,0),0)</f>
        <v>0</v>
      </c>
      <c r="H39" s="359"/>
      <c r="I39" s="359">
        <f>C39+E39+G39</f>
        <v>0</v>
      </c>
      <c r="J39" s="373"/>
      <c r="K39" s="370">
        <f>I39/W$10</f>
        <v>0</v>
      </c>
      <c r="L39" s="373"/>
      <c r="M39" s="359">
        <f>IFERROR(VLOOKUP(A39,'درآمد سود سهام '!$A$9:$S$23,19,0),0)</f>
        <v>0</v>
      </c>
      <c r="N39" s="373"/>
      <c r="O39" s="359">
        <f>IFERROR(VLOOKUP(A39,'درآمد ناشی از تغییر قیمت اوراق '!$A$7:$Q$29,17,0),0)</f>
        <v>0</v>
      </c>
      <c r="P39" s="359"/>
      <c r="Q39" s="359">
        <v>0</v>
      </c>
      <c r="R39" s="373"/>
      <c r="S39" s="359">
        <f t="shared" si="0"/>
        <v>0</v>
      </c>
      <c r="T39" s="373"/>
      <c r="U39" s="370">
        <f>S39/'جمع درآمدها'!$J$5</f>
        <v>0</v>
      </c>
      <c r="X39" s="345"/>
      <c r="Y39" s="346"/>
      <c r="Z39" s="347"/>
      <c r="AC39" s="184"/>
      <c r="AE39" s="348"/>
    </row>
    <row r="40" spans="1:31" s="344" customFormat="1" ht="42.75">
      <c r="A40" s="358" t="s">
        <v>121</v>
      </c>
      <c r="B40" s="358"/>
      <c r="C40" s="359">
        <f>IFERROR(VLOOKUP(A40,'درآمد سود سهام '!$A$9:$S$23,13,0),0)</f>
        <v>0</v>
      </c>
      <c r="D40" s="359"/>
      <c r="E40" s="359">
        <f>IFERROR(VLOOKUP(A40,'درآمد ناشی از تغییر قیمت اوراق '!$A$7:$Q$29,9,0),0)</f>
        <v>34078520880</v>
      </c>
      <c r="F40" s="359"/>
      <c r="G40" s="359">
        <f>IFERROR(VLOOKUP(A40,'درآمد ناشی از فروش '!$A$7:$Q$47,9,0),0)</f>
        <v>0</v>
      </c>
      <c r="H40" s="359"/>
      <c r="I40" s="359">
        <f>C40+E40+G40</f>
        <v>34078520880</v>
      </c>
      <c r="J40" s="373"/>
      <c r="K40" s="370">
        <f t="shared" si="1"/>
        <v>1.9118458663331745E-2</v>
      </c>
      <c r="L40" s="373"/>
      <c r="M40" s="359">
        <f>IFERROR(VLOOKUP(A40,'درآمد سود سهام '!$A$9:$S$23,19,0),0)</f>
        <v>4194118350</v>
      </c>
      <c r="N40" s="373"/>
      <c r="O40" s="359">
        <f>IFERROR(VLOOKUP(A40,'درآمد ناشی از تغییر قیمت اوراق '!$A$7:$Q$29,17,0),0)</f>
        <v>29309671260</v>
      </c>
      <c r="P40" s="359"/>
      <c r="Q40" s="359">
        <v>0</v>
      </c>
      <c r="R40" s="373"/>
      <c r="S40" s="359">
        <f t="shared" si="0"/>
        <v>33503789610</v>
      </c>
      <c r="T40" s="373"/>
      <c r="U40" s="370">
        <f>S40/'جمع درآمدها'!$J$5</f>
        <v>1.7818074062417019E-2</v>
      </c>
      <c r="X40" s="345"/>
      <c r="Y40" s="346"/>
      <c r="Z40" s="347"/>
      <c r="AC40" s="184"/>
      <c r="AE40" s="348"/>
    </row>
    <row r="41" spans="1:31" s="344" customFormat="1" ht="42.75">
      <c r="A41" s="358" t="s">
        <v>128</v>
      </c>
      <c r="B41" s="358"/>
      <c r="C41" s="359">
        <f>IFERROR(VLOOKUP(A41,'درآمد سود سهام '!$A$9:$S$23,13,0),0)</f>
        <v>0</v>
      </c>
      <c r="D41" s="359"/>
      <c r="E41" s="359">
        <f>IFERROR(VLOOKUP(A41,'درآمد ناشی از تغییر قیمت اوراق '!$A$7:$Q$29,9,0),0)</f>
        <v>0</v>
      </c>
      <c r="F41" s="359"/>
      <c r="G41" s="359">
        <f>IFERROR(VLOOKUP(A41,'درآمد ناشی از فروش '!$A$7:$Q$47,9,0),0)</f>
        <v>0</v>
      </c>
      <c r="H41" s="359"/>
      <c r="I41" s="359">
        <f t="shared" si="2"/>
        <v>0</v>
      </c>
      <c r="J41" s="373"/>
      <c r="K41" s="370">
        <f t="shared" si="1"/>
        <v>0</v>
      </c>
      <c r="L41" s="373"/>
      <c r="M41" s="359">
        <f>IFERROR(VLOOKUP(A41,'درآمد سود سهام '!$A$9:$S$23,19,0),0)</f>
        <v>0</v>
      </c>
      <c r="N41" s="373"/>
      <c r="O41" s="359">
        <f>IFERROR(VLOOKUP(A41,'درآمد ناشی از تغییر قیمت اوراق '!$A$7:$Q$29,17,0),0)</f>
        <v>0</v>
      </c>
      <c r="P41" s="359"/>
      <c r="Q41" s="359">
        <v>0</v>
      </c>
      <c r="R41" s="373"/>
      <c r="S41" s="359">
        <f t="shared" si="0"/>
        <v>0</v>
      </c>
      <c r="T41" s="373"/>
      <c r="U41" s="370">
        <f>S41/'جمع درآمدها'!$J$5</f>
        <v>0</v>
      </c>
      <c r="X41" s="345"/>
      <c r="Y41" s="346"/>
      <c r="Z41" s="347"/>
      <c r="AC41" s="184"/>
      <c r="AE41" s="348"/>
    </row>
    <row r="42" spans="1:31" s="344" customFormat="1" ht="42.75">
      <c r="A42" s="358" t="s">
        <v>184</v>
      </c>
      <c r="B42" s="358"/>
      <c r="C42" s="359">
        <f>IFERROR(VLOOKUP(A42,'درآمد سود سهام '!$A$9:$S$23,13,0),0)</f>
        <v>6463182109</v>
      </c>
      <c r="D42" s="359"/>
      <c r="E42" s="359">
        <f>IFERROR(VLOOKUP(A42,'درآمد ناشی از تغییر قیمت اوراق '!$A$7:$Q$29,9,0),0)</f>
        <v>-14020283232</v>
      </c>
      <c r="F42" s="359"/>
      <c r="G42" s="359">
        <f>IFERROR(VLOOKUP(A42,'درآمد ناشی از فروش '!$A$7:$Q$47,9,0),0)</f>
        <v>0</v>
      </c>
      <c r="H42" s="359"/>
      <c r="I42" s="359">
        <f>C42+E42+G42</f>
        <v>-7557101123</v>
      </c>
      <c r="J42" s="373"/>
      <c r="K42" s="370">
        <f t="shared" si="1"/>
        <v>-4.2396243059799558E-3</v>
      </c>
      <c r="L42" s="373"/>
      <c r="M42" s="359">
        <f>IFERROR(VLOOKUP(A42,'درآمد سود سهام '!$A$9:$S$23,19,0),0)</f>
        <v>6463182109</v>
      </c>
      <c r="N42" s="373"/>
      <c r="O42" s="359">
        <f>IFERROR(VLOOKUP(A42,'درآمد ناشی از تغییر قیمت اوراق '!$A$7:$Q$29,17,0),0)</f>
        <v>-14020283232</v>
      </c>
      <c r="P42" s="359"/>
      <c r="Q42" s="359">
        <v>0</v>
      </c>
      <c r="R42" s="373"/>
      <c r="S42" s="359">
        <f t="shared" si="0"/>
        <v>-7557101123</v>
      </c>
      <c r="T42" s="373"/>
      <c r="U42" s="370">
        <f>S42/'جمع درآمدها'!$J$5</f>
        <v>-4.0190375200600727E-3</v>
      </c>
      <c r="X42" s="345"/>
      <c r="Y42" s="346"/>
      <c r="Z42" s="347"/>
      <c r="AC42" s="184"/>
      <c r="AE42" s="348"/>
    </row>
    <row r="43" spans="1:31" s="344" customFormat="1" ht="42.75">
      <c r="A43" s="358" t="s">
        <v>187</v>
      </c>
      <c r="B43" s="358"/>
      <c r="C43" s="359">
        <f>IFERROR(VLOOKUP(A43,'درآمد سود سهام '!$A$9:$S$23,13,0),0)</f>
        <v>0</v>
      </c>
      <c r="D43" s="359"/>
      <c r="E43" s="359">
        <f>IFERROR(VLOOKUP(A43,'درآمد ناشی از تغییر قیمت اوراق '!$A$7:$Q$29,9,0),0)</f>
        <v>0</v>
      </c>
      <c r="F43" s="359"/>
      <c r="G43" s="359">
        <f>IFERROR(VLOOKUP(A43,'درآمد ناشی از فروش '!$A$7:$Q$47,9,0),0)</f>
        <v>1210736024</v>
      </c>
      <c r="H43" s="359"/>
      <c r="I43" s="359">
        <f t="shared" ref="I43:I46" si="3">C43+E43+G43</f>
        <v>1210736024</v>
      </c>
      <c r="J43" s="373"/>
      <c r="K43" s="370">
        <f t="shared" si="1"/>
        <v>6.7923742079531923E-4</v>
      </c>
      <c r="L43" s="373"/>
      <c r="M43" s="359">
        <f>IFERROR(VLOOKUP(A43,'درآمد سود سهام '!$A$9:$S$23,19,0),0)</f>
        <v>0</v>
      </c>
      <c r="N43" s="373"/>
      <c r="O43" s="359">
        <f>IFERROR(VLOOKUP(A43,'درآمد ناشی از تغییر قیمت اوراق '!$A$7:$Q$29,17,0),0)</f>
        <v>0</v>
      </c>
      <c r="P43" s="359"/>
      <c r="Q43" s="359">
        <v>1210736024</v>
      </c>
      <c r="R43" s="373"/>
      <c r="S43" s="359">
        <f t="shared" si="0"/>
        <v>1210736024</v>
      </c>
      <c r="T43" s="373"/>
      <c r="U43" s="370">
        <f>S43/'جمع درآمدها'!$J$5</f>
        <v>6.438968366500649E-4</v>
      </c>
      <c r="X43" s="345"/>
      <c r="Y43" s="346"/>
      <c r="Z43" s="347"/>
      <c r="AC43" s="184"/>
      <c r="AE43" s="348"/>
    </row>
    <row r="44" spans="1:31" s="344" customFormat="1" ht="42.75">
      <c r="A44" s="358" t="s">
        <v>186</v>
      </c>
      <c r="B44" s="358"/>
      <c r="C44" s="359">
        <f>IFERROR(VLOOKUP(A44,'درآمد سود سهام '!$A$9:$S$23,13,0),0)</f>
        <v>0</v>
      </c>
      <c r="D44" s="359"/>
      <c r="E44" s="359">
        <f>IFERROR(VLOOKUP(A44,'درآمد ناشی از تغییر قیمت اوراق '!$A$7:$Q$29,9,0),0)</f>
        <v>0</v>
      </c>
      <c r="F44" s="359"/>
      <c r="G44" s="359">
        <f>IFERROR(VLOOKUP(A44,'درآمد ناشی از فروش '!$A$7:$Q$47,9,0),0)</f>
        <v>21640242514</v>
      </c>
      <c r="H44" s="359"/>
      <c r="I44" s="359">
        <f t="shared" si="3"/>
        <v>21640242514</v>
      </c>
      <c r="J44" s="373"/>
      <c r="K44" s="370">
        <f t="shared" si="1"/>
        <v>1.2140435420458402E-2</v>
      </c>
      <c r="L44" s="373"/>
      <c r="M44" s="359">
        <f>IFERROR(VLOOKUP(A44,'درآمد سود سهام '!$A$9:$S$23,19,0),0)</f>
        <v>0</v>
      </c>
      <c r="N44" s="373"/>
      <c r="O44" s="359">
        <f>IFERROR(VLOOKUP(A44,'درآمد ناشی از تغییر قیمت اوراق '!$A$7:$Q$29,17,0),0)</f>
        <v>0</v>
      </c>
      <c r="P44" s="359"/>
      <c r="Q44" s="359">
        <v>21640242514</v>
      </c>
      <c r="R44" s="373"/>
      <c r="S44" s="359">
        <f t="shared" si="0"/>
        <v>21640242514</v>
      </c>
      <c r="T44" s="373"/>
      <c r="U44" s="370">
        <f>S44/'جمع درآمدها'!$J$5</f>
        <v>1.1508771047440847E-2</v>
      </c>
      <c r="X44" s="345"/>
      <c r="Y44" s="346"/>
      <c r="Z44" s="347"/>
      <c r="AC44" s="184"/>
      <c r="AE44" s="348"/>
    </row>
    <row r="45" spans="1:31" s="344" customFormat="1" ht="42.75">
      <c r="A45" s="358" t="s">
        <v>188</v>
      </c>
      <c r="B45" s="358"/>
      <c r="C45" s="359">
        <f>IFERROR(VLOOKUP(A45,'درآمد سود سهام '!$A$9:$S$23,13,0),0)</f>
        <v>0</v>
      </c>
      <c r="D45" s="359"/>
      <c r="E45" s="359">
        <f>IFERROR(VLOOKUP(A45,'درآمد ناشی از تغییر قیمت اوراق '!$A$7:$Q$29,9,0),0)</f>
        <v>3685084239</v>
      </c>
      <c r="F45" s="359"/>
      <c r="G45" s="359">
        <f>IFERROR(VLOOKUP(A45,'درآمد ناشی از فروش '!$A$7:$Q$47,9,0),0)</f>
        <v>0</v>
      </c>
      <c r="H45" s="359"/>
      <c r="I45" s="359">
        <f t="shared" si="3"/>
        <v>3685084239</v>
      </c>
      <c r="J45" s="373"/>
      <c r="K45" s="370">
        <f t="shared" si="1"/>
        <v>2.0673764258226464E-3</v>
      </c>
      <c r="L45" s="373"/>
      <c r="M45" s="359">
        <f>IFERROR(VLOOKUP(A45,'درآمد سود سهام '!$A$9:$S$23,19,0),0)</f>
        <v>0</v>
      </c>
      <c r="N45" s="373"/>
      <c r="O45" s="359">
        <f>IFERROR(VLOOKUP(A45,'درآمد ناشی از تغییر قیمت اوراق '!$A$7:$Q$29,17,0),0)</f>
        <v>3685084239</v>
      </c>
      <c r="P45" s="359"/>
      <c r="Q45" s="359">
        <v>0</v>
      </c>
      <c r="R45" s="373"/>
      <c r="S45" s="359">
        <f t="shared" si="0"/>
        <v>3685084239</v>
      </c>
      <c r="T45" s="373"/>
      <c r="U45" s="370">
        <f>S45/'جمع درآمدها'!$J$5</f>
        <v>1.9598112530276142E-3</v>
      </c>
      <c r="X45" s="345"/>
      <c r="Y45" s="346"/>
      <c r="Z45" s="347"/>
      <c r="AC45" s="184"/>
      <c r="AE45" s="348"/>
    </row>
    <row r="46" spans="1:31" s="344" customFormat="1" ht="42.75">
      <c r="A46" s="358" t="s">
        <v>185</v>
      </c>
      <c r="B46" s="358"/>
      <c r="C46" s="359">
        <f>IFERROR(VLOOKUP(A46,'درآمد سود سهام '!$A$9:$S$23,13,0),0)</f>
        <v>0</v>
      </c>
      <c r="D46" s="359"/>
      <c r="E46" s="359">
        <f>IFERROR(VLOOKUP(A46,'درآمد ناشی از تغییر قیمت اوراق '!$A$7:$Q$29,9,0),0)</f>
        <v>-10737579773</v>
      </c>
      <c r="F46" s="359"/>
      <c r="G46" s="359">
        <f>IFERROR(VLOOKUP(A46,'درآمد ناشی از فروش '!$A$7:$Q$47,9,0),0)</f>
        <v>0</v>
      </c>
      <c r="H46" s="359"/>
      <c r="I46" s="359">
        <f t="shared" si="3"/>
        <v>-10737579773</v>
      </c>
      <c r="J46" s="373"/>
      <c r="K46" s="370">
        <f t="shared" si="1"/>
        <v>-6.0239109484005156E-3</v>
      </c>
      <c r="L46" s="373"/>
      <c r="M46" s="359">
        <f>IFERROR(VLOOKUP(A46,'درآمد سود سهام '!$A$9:$S$23,19,0),0)</f>
        <v>0</v>
      </c>
      <c r="N46" s="373"/>
      <c r="O46" s="359">
        <v>-10737579773</v>
      </c>
      <c r="P46" s="359"/>
      <c r="Q46" s="359">
        <f>IFERROR(VLOOKUP(A46,'درآمد ناشی از فروش '!$A$9:$Q$44,17,0),0)</f>
        <v>0</v>
      </c>
      <c r="R46" s="373"/>
      <c r="S46" s="359">
        <f t="shared" si="0"/>
        <v>-10737579773</v>
      </c>
      <c r="T46" s="373"/>
      <c r="U46" s="370">
        <f>S46/'جمع درآمدها'!$J$5</f>
        <v>-5.7104880932430414E-3</v>
      </c>
      <c r="X46" s="345"/>
      <c r="Y46" s="346"/>
      <c r="Z46" s="347"/>
      <c r="AC46" s="184"/>
      <c r="AE46" s="348"/>
    </row>
    <row r="47" spans="1:31" s="344" customFormat="1" ht="42.75">
      <c r="A47" s="358" t="s">
        <v>169</v>
      </c>
      <c r="B47" s="358"/>
      <c r="C47" s="359">
        <f>IFERROR(VLOOKUP(A47,'درآمد سود سهام '!$A$9:$S$25,13,0),0)</f>
        <v>0</v>
      </c>
      <c r="D47" s="359"/>
      <c r="E47" s="359">
        <f>IFERROR(VLOOKUP(A47,'درآمد ناشی از تغییر قیمت اوراق '!$A$7:$Q$29,9,0),0)</f>
        <v>18848607115</v>
      </c>
      <c r="F47" s="359"/>
      <c r="G47" s="359">
        <f>IFERROR(VLOOKUP(A47,'درآمد ناشی از فروش '!$A$7:$Q$47,9,0),0)</f>
        <v>1122435395</v>
      </c>
      <c r="H47" s="359"/>
      <c r="I47" s="359">
        <f>C47+E47+G47</f>
        <v>19971042510</v>
      </c>
      <c r="J47" s="373"/>
      <c r="K47" s="370">
        <f t="shared" si="1"/>
        <v>1.1203994211942337E-2</v>
      </c>
      <c r="L47" s="373"/>
      <c r="M47" s="359">
        <f>IFERROR(VLOOKUP(A47,'درآمد سود سهام '!$A$9:$S$25,19,0),0)</f>
        <v>0</v>
      </c>
      <c r="N47" s="373"/>
      <c r="O47" s="359">
        <f>IFERROR(VLOOKUP(A47,'درآمد ناشی از تغییر قیمت اوراق '!$A$7:$Q$29,17,0),0)</f>
        <v>19545427611</v>
      </c>
      <c r="P47" s="359"/>
      <c r="Q47" s="359">
        <v>1122435395</v>
      </c>
      <c r="R47" s="373"/>
      <c r="S47" s="359">
        <f t="shared" si="0"/>
        <v>20667863006</v>
      </c>
      <c r="T47" s="373"/>
      <c r="U47" s="370">
        <f>S47/'جمع درآمدها'!$J$5</f>
        <v>1.0991637603970641E-2</v>
      </c>
      <c r="X47" s="345"/>
      <c r="Y47" s="346"/>
      <c r="Z47" s="347"/>
      <c r="AC47" s="184"/>
      <c r="AE47" s="348"/>
    </row>
    <row r="48" spans="1:31" s="344" customFormat="1" ht="42.75">
      <c r="A48" s="358" t="s">
        <v>189</v>
      </c>
      <c r="B48" s="358"/>
      <c r="C48" s="359">
        <f>IFERROR(VLOOKUP(A48,'درآمد سود سهام '!$A$9:$S$23,13,0),0)</f>
        <v>0</v>
      </c>
      <c r="D48" s="359"/>
      <c r="E48" s="359">
        <f>IFERROR(VLOOKUP(A48,'درآمد ناشی از تغییر قیمت اوراق '!$A$7:$Q$29,9,0),0)</f>
        <v>36072009651</v>
      </c>
      <c r="F48" s="359"/>
      <c r="G48" s="359">
        <f>IFERROR(VLOOKUP(A48,'درآمد ناشی از فروش '!$A$7:$Q$47,9,0),0)</f>
        <v>9718816565</v>
      </c>
      <c r="H48" s="359"/>
      <c r="I48" s="359">
        <f>C48+E48+G48</f>
        <v>45790826216</v>
      </c>
      <c r="J48" s="373"/>
      <c r="K48" s="370">
        <f t="shared" si="1"/>
        <v>2.5689202335192538E-2</v>
      </c>
      <c r="L48" s="373"/>
      <c r="M48" s="359">
        <f>IFERROR(VLOOKUP(A48,'درآمد سود سهام '!$A$9:$S$23,19,0),0)</f>
        <v>0</v>
      </c>
      <c r="N48" s="373"/>
      <c r="O48" s="359">
        <f>IFERROR(VLOOKUP(A48,'درآمد ناشی از تغییر قیمت اوراق '!$A$7:$Q$29,17,0),0)</f>
        <v>36072009651</v>
      </c>
      <c r="P48" s="359"/>
      <c r="Q48" s="359">
        <v>9718816565</v>
      </c>
      <c r="R48" s="373"/>
      <c r="S48" s="359">
        <f>M48+O48+Q48</f>
        <v>45790826216</v>
      </c>
      <c r="T48" s="373"/>
      <c r="U48" s="370">
        <f>S48/'جمع درآمدها'!$J$5</f>
        <v>2.4352598389420069E-2</v>
      </c>
      <c r="X48" s="345"/>
      <c r="Y48" s="346"/>
      <c r="Z48" s="347"/>
      <c r="AC48" s="184"/>
      <c r="AE48" s="348"/>
    </row>
    <row r="49" spans="1:31" s="49" customFormat="1" ht="43.5" thickBot="1">
      <c r="A49" s="257"/>
      <c r="C49" s="239">
        <f>SUM(C10:C48)</f>
        <v>31944759355</v>
      </c>
      <c r="D49" s="239">
        <f t="shared" ref="D49:H49" si="4">SUM(D10:D43)</f>
        <v>0</v>
      </c>
      <c r="E49" s="239">
        <f>SUM(E10:E48)</f>
        <v>1640570828635</v>
      </c>
      <c r="F49" s="239">
        <f t="shared" ref="F49" si="5">SUM(F10:F43)</f>
        <v>0</v>
      </c>
      <c r="G49" s="239">
        <f>SUM(G10:G48)</f>
        <v>178693541976</v>
      </c>
      <c r="H49" s="239">
        <f t="shared" si="4"/>
        <v>0</v>
      </c>
      <c r="I49" s="239">
        <f>SUM(I10:I48)</f>
        <v>1851209129966</v>
      </c>
      <c r="J49" s="240">
        <f>SUM(J10:J34)</f>
        <v>0</v>
      </c>
      <c r="K49" s="374">
        <f>SUM(K10:K48)</f>
        <v>1.0385505096615946</v>
      </c>
      <c r="L49" s="240">
        <f>SUM(L10:L34)</f>
        <v>0</v>
      </c>
      <c r="M49" s="493">
        <f>SUM(L10:M48)</f>
        <v>45378748358</v>
      </c>
      <c r="N49" s="240">
        <f t="shared" ref="N49:R49" si="6">SUM(N10:N43)</f>
        <v>0</v>
      </c>
      <c r="O49" s="493">
        <f>SUM(O10:O48)</f>
        <v>1701764376898</v>
      </c>
      <c r="P49" s="240">
        <f t="shared" si="6"/>
        <v>0</v>
      </c>
      <c r="Q49" s="240">
        <f>SUM(P10:Q48)</f>
        <v>179473929965</v>
      </c>
      <c r="R49" s="240">
        <f t="shared" si="6"/>
        <v>23125893776</v>
      </c>
      <c r="S49" s="240">
        <f>SUM(S10:S48)</f>
        <v>1926617055221</v>
      </c>
      <c r="T49" s="238"/>
      <c r="U49" s="375">
        <f>SUM(U10:U48)</f>
        <v>1.0246185813439257</v>
      </c>
      <c r="X49" s="245"/>
      <c r="Y49" s="229"/>
      <c r="Z49" s="251"/>
      <c r="AE49" s="228"/>
    </row>
    <row r="50" spans="1:31" s="49" customFormat="1" ht="41.25" thickTop="1">
      <c r="C50" s="175">
        <v>0</v>
      </c>
      <c r="D50" s="173"/>
      <c r="E50" s="173"/>
      <c r="F50" s="173"/>
      <c r="G50" s="173"/>
      <c r="H50" s="173"/>
      <c r="I50" s="173"/>
      <c r="X50" s="245"/>
      <c r="Y50" s="229"/>
      <c r="Z50" s="251"/>
      <c r="AE50" s="228"/>
    </row>
    <row r="51" spans="1:31" s="49" customFormat="1" ht="40.5">
      <c r="C51" s="175"/>
      <c r="D51" s="173"/>
      <c r="E51" s="173"/>
      <c r="F51" s="173"/>
      <c r="G51" s="173"/>
      <c r="H51" s="173"/>
      <c r="I51" s="173"/>
      <c r="X51" s="245"/>
      <c r="Y51" s="229"/>
      <c r="Z51" s="251"/>
      <c r="AE51" s="228"/>
    </row>
    <row r="52" spans="1:31" s="49" customFormat="1" ht="40.5">
      <c r="C52" s="175"/>
      <c r="D52" s="173"/>
      <c r="E52" s="173"/>
      <c r="F52" s="173"/>
      <c r="G52" s="173"/>
      <c r="H52" s="173"/>
      <c r="I52" s="173"/>
      <c r="X52" s="245"/>
      <c r="Y52" s="229"/>
      <c r="Z52" s="251"/>
    </row>
    <row r="53" spans="1:31" s="49" customFormat="1" ht="40.5">
      <c r="C53" s="175"/>
      <c r="D53" s="173"/>
      <c r="E53" s="173"/>
      <c r="F53" s="173"/>
      <c r="G53" s="173"/>
      <c r="H53" s="173"/>
      <c r="I53" s="173"/>
      <c r="X53" s="245"/>
      <c r="Y53" s="229"/>
      <c r="Z53" s="251"/>
    </row>
    <row r="54" spans="1:31" s="49" customFormat="1" ht="36.75">
      <c r="C54" s="175"/>
      <c r="D54" s="173"/>
      <c r="E54" s="184"/>
      <c r="F54" s="173"/>
      <c r="G54" s="173"/>
      <c r="H54" s="173"/>
      <c r="I54" s="173"/>
      <c r="X54"/>
      <c r="Z54" s="252"/>
    </row>
    <row r="55" spans="1:31" s="49" customFormat="1" ht="36.75">
      <c r="C55" s="175"/>
      <c r="D55" s="173"/>
      <c r="E55" s="184"/>
      <c r="F55" s="173"/>
      <c r="G55" s="173"/>
      <c r="H55" s="173"/>
      <c r="I55" s="173"/>
      <c r="X55"/>
      <c r="Z55" s="252"/>
    </row>
    <row r="56" spans="1:31" s="49" customFormat="1" ht="36.75">
      <c r="C56" s="175"/>
      <c r="D56" s="173"/>
      <c r="E56" s="173"/>
      <c r="F56" s="173"/>
      <c r="G56" s="173"/>
      <c r="H56" s="173"/>
      <c r="I56" s="173"/>
      <c r="X56"/>
      <c r="Z56" s="252"/>
    </row>
    <row r="57" spans="1:31" s="49" customFormat="1" ht="36.75">
      <c r="C57" s="175"/>
      <c r="D57" s="173"/>
      <c r="E57" s="173"/>
      <c r="F57" s="173"/>
      <c r="G57" s="173"/>
      <c r="H57" s="173"/>
      <c r="I57" s="173"/>
      <c r="X57"/>
      <c r="Z57" s="252"/>
    </row>
    <row r="58" spans="1:31" s="49" customFormat="1" ht="43.5" thickBot="1">
      <c r="C58" s="175"/>
      <c r="D58" s="173"/>
      <c r="E58" s="173"/>
      <c r="F58" s="173"/>
      <c r="G58" s="173"/>
      <c r="H58" s="173"/>
      <c r="I58" s="173"/>
      <c r="K58" s="240"/>
      <c r="X58"/>
      <c r="Z58" s="252"/>
    </row>
    <row r="59" spans="1:31" s="49" customFormat="1" ht="55.5" thickTop="1">
      <c r="C59" s="175"/>
      <c r="D59" s="173"/>
      <c r="E59" s="173"/>
      <c r="F59" s="173"/>
      <c r="G59" s="173"/>
      <c r="H59" s="173"/>
      <c r="I59" s="173"/>
      <c r="M59" s="494"/>
      <c r="X59"/>
      <c r="Z59" s="252"/>
    </row>
    <row r="60" spans="1:31" s="49" customFormat="1" ht="54.75">
      <c r="A60" s="119"/>
      <c r="C60" s="175"/>
      <c r="D60" s="173"/>
      <c r="E60" s="173"/>
      <c r="F60" s="173"/>
      <c r="G60" s="173"/>
      <c r="H60" s="173"/>
      <c r="I60" s="173"/>
      <c r="M60" s="494"/>
      <c r="X60"/>
      <c r="Z60" s="252"/>
    </row>
    <row r="61" spans="1:31" s="49" customFormat="1" ht="42.7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495"/>
      <c r="N61" s="20"/>
      <c r="O61" s="20"/>
      <c r="P61" s="20"/>
      <c r="Q61" s="20"/>
      <c r="R61" s="20"/>
      <c r="S61" s="20"/>
      <c r="T61" s="20"/>
      <c r="U61" s="45"/>
      <c r="X61"/>
      <c r="Z61" s="252"/>
    </row>
    <row r="62" spans="1:31" s="49" customFormat="1" ht="42.7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495"/>
      <c r="N62" s="20"/>
      <c r="O62" s="20"/>
      <c r="P62" s="20"/>
      <c r="Q62" s="20"/>
      <c r="R62" s="20"/>
      <c r="S62" s="20"/>
      <c r="T62" s="20"/>
      <c r="U62" s="45"/>
      <c r="X62"/>
      <c r="Z62" s="252"/>
    </row>
    <row r="63" spans="1:31" s="49" customFormat="1" ht="42.7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2"/>
    </row>
    <row r="64" spans="1:31" s="49" customFormat="1" ht="42.7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495"/>
      <c r="N64" s="20"/>
      <c r="O64" s="20"/>
      <c r="P64" s="20"/>
      <c r="Q64" s="20"/>
      <c r="R64" s="20"/>
      <c r="S64" s="20"/>
      <c r="T64" s="20"/>
      <c r="U64" s="45"/>
      <c r="X64"/>
      <c r="Z64" s="252"/>
    </row>
    <row r="65" spans="1:26" s="49" customFormat="1" ht="36.7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2"/>
    </row>
    <row r="66" spans="1:26" s="49" customFormat="1" ht="36.7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2"/>
    </row>
    <row r="67" spans="1:26" ht="36.75">
      <c r="A67" s="49"/>
      <c r="C67" s="175"/>
    </row>
    <row r="68" spans="1:26">
      <c r="C68" s="175"/>
    </row>
    <row r="69" spans="1:26">
      <c r="C69" s="175"/>
    </row>
    <row r="70" spans="1:26">
      <c r="C70" s="175"/>
    </row>
    <row r="71" spans="1:26">
      <c r="C71" s="175"/>
    </row>
    <row r="72" spans="1:26">
      <c r="C72" s="175"/>
    </row>
    <row r="73" spans="1:26">
      <c r="C73" s="175"/>
    </row>
    <row r="74" spans="1:26">
      <c r="C74" s="175"/>
    </row>
    <row r="75" spans="1:26">
      <c r="C75" s="175"/>
    </row>
    <row r="76" spans="1:26">
      <c r="C76" s="175"/>
    </row>
    <row r="77" spans="1:26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conditionalFormatting sqref="A10:A48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I11" sqref="I11:S11"/>
    </sheetView>
  </sheetViews>
  <sheetFormatPr defaultColWidth="9.140625" defaultRowHeight="15"/>
  <cols>
    <col min="1" max="1" width="59.7109375" style="301" bestFit="1" customWidth="1"/>
    <col min="2" max="2" width="1.28515625" style="301" customWidth="1"/>
    <col min="3" max="3" width="24.85546875" style="323" bestFit="1" customWidth="1"/>
    <col min="4" max="4" width="1" style="301" customWidth="1"/>
    <col min="5" max="5" width="26.7109375" style="324" bestFit="1" customWidth="1"/>
    <col min="6" max="6" width="0.85546875" style="324" customWidth="1"/>
    <col min="7" max="7" width="27.28515625" style="324" bestFit="1" customWidth="1"/>
    <col min="8" max="8" width="1" style="325" customWidth="1"/>
    <col min="9" max="9" width="26.7109375" style="325" bestFit="1" customWidth="1"/>
    <col min="10" max="10" width="0.5703125" style="325" customWidth="1"/>
    <col min="11" max="11" width="15.28515625" style="326" customWidth="1"/>
    <col min="12" max="12" width="0.5703125" style="301" customWidth="1"/>
    <col min="13" max="13" width="26.28515625" style="323" bestFit="1" customWidth="1"/>
    <col min="14" max="14" width="0.85546875" style="323" customWidth="1"/>
    <col min="15" max="15" width="25.7109375" style="324" bestFit="1" customWidth="1"/>
    <col min="16" max="16" width="0.85546875" style="324" customWidth="1"/>
    <col min="17" max="17" width="25.7109375" style="324" bestFit="1" customWidth="1"/>
    <col min="18" max="18" width="0.85546875" style="324" customWidth="1"/>
    <col min="19" max="19" width="26.28515625" style="324" bestFit="1" customWidth="1"/>
    <col min="20" max="20" width="1.42578125" style="324" customWidth="1"/>
    <col min="21" max="21" width="15.140625" style="326" customWidth="1"/>
    <col min="22" max="22" width="29.85546875" style="326" customWidth="1"/>
    <col min="23" max="16384" width="9.140625" style="301"/>
  </cols>
  <sheetData>
    <row r="1" spans="1:22" ht="27.75">
      <c r="A1" s="454" t="s">
        <v>151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300"/>
    </row>
    <row r="2" spans="1:22" ht="27.75">
      <c r="A2" s="454" t="s">
        <v>152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300"/>
    </row>
    <row r="3" spans="1:22" ht="27.75">
      <c r="A3" s="454" t="s">
        <v>179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300"/>
    </row>
    <row r="5" spans="1:22" s="303" customFormat="1" ht="24.75">
      <c r="A5" s="455" t="s">
        <v>153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302"/>
    </row>
    <row r="6" spans="1:22" s="303" customFormat="1" ht="9.75" customHeight="1">
      <c r="C6" s="304"/>
      <c r="E6" s="305"/>
      <c r="F6" s="305"/>
      <c r="G6" s="305"/>
      <c r="H6" s="306"/>
      <c r="I6" s="306"/>
      <c r="J6" s="306"/>
      <c r="K6" s="307"/>
      <c r="M6" s="304"/>
      <c r="N6" s="304"/>
      <c r="O6" s="305"/>
      <c r="P6" s="305"/>
      <c r="Q6" s="305"/>
      <c r="R6" s="305"/>
      <c r="S6" s="305"/>
      <c r="T6" s="305"/>
      <c r="U6" s="307"/>
      <c r="V6" s="307"/>
    </row>
    <row r="7" spans="1:22" s="303" customFormat="1" ht="27" customHeight="1" thickBot="1">
      <c r="A7" s="308"/>
      <c r="B7" s="309"/>
      <c r="C7" s="456" t="s">
        <v>182</v>
      </c>
      <c r="D7" s="456"/>
      <c r="E7" s="456"/>
      <c r="F7" s="456"/>
      <c r="G7" s="456"/>
      <c r="H7" s="456"/>
      <c r="I7" s="456"/>
      <c r="J7" s="456"/>
      <c r="K7" s="456"/>
      <c r="L7" s="309"/>
      <c r="M7" s="456" t="s">
        <v>183</v>
      </c>
      <c r="N7" s="456"/>
      <c r="O7" s="456"/>
      <c r="P7" s="456"/>
      <c r="Q7" s="456"/>
      <c r="R7" s="456"/>
      <c r="S7" s="456"/>
      <c r="T7" s="456"/>
      <c r="U7" s="456"/>
      <c r="V7" s="310"/>
    </row>
    <row r="8" spans="1:22" s="311" customFormat="1" ht="24.75" customHeight="1">
      <c r="A8" s="460" t="s">
        <v>154</v>
      </c>
      <c r="B8" s="460"/>
      <c r="C8" s="462" t="s">
        <v>37</v>
      </c>
      <c r="D8" s="464"/>
      <c r="E8" s="465" t="s">
        <v>38</v>
      </c>
      <c r="F8" s="467"/>
      <c r="G8" s="465" t="s">
        <v>39</v>
      </c>
      <c r="H8" s="470"/>
      <c r="I8" s="472" t="s">
        <v>48</v>
      </c>
      <c r="J8" s="472"/>
      <c r="K8" s="472"/>
      <c r="L8" s="460"/>
      <c r="M8" s="462" t="s">
        <v>37</v>
      </c>
      <c r="N8" s="457"/>
      <c r="O8" s="465" t="s">
        <v>38</v>
      </c>
      <c r="P8" s="467"/>
      <c r="Q8" s="465" t="s">
        <v>39</v>
      </c>
      <c r="R8" s="467"/>
      <c r="S8" s="472" t="s">
        <v>48</v>
      </c>
      <c r="T8" s="472"/>
      <c r="U8" s="472"/>
      <c r="V8" s="310"/>
    </row>
    <row r="9" spans="1:22" s="311" customFormat="1" ht="6" customHeight="1" thickBot="1">
      <c r="A9" s="460"/>
      <c r="B9" s="460"/>
      <c r="C9" s="463"/>
      <c r="D9" s="460"/>
      <c r="E9" s="466"/>
      <c r="F9" s="468"/>
      <c r="G9" s="466"/>
      <c r="H9" s="471"/>
      <c r="I9" s="456"/>
      <c r="J9" s="456"/>
      <c r="K9" s="456"/>
      <c r="L9" s="460"/>
      <c r="M9" s="463"/>
      <c r="N9" s="458"/>
      <c r="O9" s="466"/>
      <c r="P9" s="468"/>
      <c r="Q9" s="466"/>
      <c r="R9" s="468"/>
      <c r="S9" s="456"/>
      <c r="T9" s="456"/>
      <c r="U9" s="456"/>
      <c r="V9" s="310"/>
    </row>
    <row r="10" spans="1:22" s="311" customFormat="1" ht="42.75" customHeight="1" thickBot="1">
      <c r="A10" s="461"/>
      <c r="B10" s="460"/>
      <c r="C10" s="312" t="s">
        <v>155</v>
      </c>
      <c r="D10" s="460"/>
      <c r="E10" s="313" t="s">
        <v>156</v>
      </c>
      <c r="F10" s="469"/>
      <c r="G10" s="313" t="s">
        <v>157</v>
      </c>
      <c r="H10" s="471"/>
      <c r="I10" s="314" t="s">
        <v>15</v>
      </c>
      <c r="J10" s="314"/>
      <c r="K10" s="315" t="s">
        <v>40</v>
      </c>
      <c r="L10" s="460"/>
      <c r="M10" s="312" t="s">
        <v>155</v>
      </c>
      <c r="N10" s="459"/>
      <c r="O10" s="313" t="s">
        <v>156</v>
      </c>
      <c r="P10" s="469"/>
      <c r="Q10" s="313" t="s">
        <v>157</v>
      </c>
      <c r="R10" s="469"/>
      <c r="S10" s="316" t="s">
        <v>15</v>
      </c>
      <c r="T10" s="316"/>
      <c r="U10" s="315" t="s">
        <v>40</v>
      </c>
      <c r="V10" s="310"/>
    </row>
    <row r="11" spans="1:22" s="270" customFormat="1" ht="60.75" customHeight="1">
      <c r="A11" s="283" t="s">
        <v>136</v>
      </c>
      <c r="C11" s="269">
        <v>0</v>
      </c>
      <c r="D11" s="269"/>
      <c r="E11" s="269">
        <v>-80292544494</v>
      </c>
      <c r="F11" s="269"/>
      <c r="G11" s="269">
        <v>0</v>
      </c>
      <c r="H11" s="269"/>
      <c r="I11" s="269">
        <f>C11+E11+G11</f>
        <v>-80292544494</v>
      </c>
      <c r="J11" s="490"/>
      <c r="K11" s="491">
        <f>I11/'سرمایه‌گذاری در سهام '!W10</f>
        <v>-4.5045079811053816E-2</v>
      </c>
      <c r="L11" s="490"/>
      <c r="M11" s="269">
        <v>0</v>
      </c>
      <c r="N11" s="269"/>
      <c r="O11" s="269">
        <v>-64155510909</v>
      </c>
      <c r="P11" s="269"/>
      <c r="Q11" s="269"/>
      <c r="R11" s="269">
        <v>0</v>
      </c>
      <c r="S11" s="269">
        <f>M11+O11+Q11</f>
        <v>-64155510909</v>
      </c>
      <c r="T11" s="343"/>
      <c r="U11" s="491">
        <f>S11/'جمع درآمدها'!$J$5</f>
        <v>-3.4119353607317646E-2</v>
      </c>
      <c r="V11" s="317"/>
    </row>
    <row r="12" spans="1:22" s="269" customFormat="1" ht="41.25" customHeight="1" thickBot="1">
      <c r="A12" s="318"/>
      <c r="B12" s="318"/>
      <c r="C12" s="319">
        <f>SUM(C11:C11)</f>
        <v>0</v>
      </c>
      <c r="D12" s="320">
        <v>0</v>
      </c>
      <c r="E12" s="319">
        <f>SUM(E11:E11)</f>
        <v>-80292544494</v>
      </c>
      <c r="F12" s="320">
        <v>0</v>
      </c>
      <c r="G12" s="319">
        <f>SUM(G11:G11)</f>
        <v>0</v>
      </c>
      <c r="H12" s="320">
        <v>0</v>
      </c>
      <c r="I12" s="319">
        <f>SUM(I11:I11)</f>
        <v>-80292544494</v>
      </c>
      <c r="J12" s="321">
        <v>0</v>
      </c>
      <c r="K12" s="322">
        <f>SUM(K11:K11)</f>
        <v>-4.5045079811053816E-2</v>
      </c>
      <c r="L12" s="318"/>
      <c r="M12" s="319">
        <f>SUM(M11:M11)</f>
        <v>0</v>
      </c>
      <c r="O12" s="319">
        <f>SUM(O11:O11)</f>
        <v>-64155510909</v>
      </c>
      <c r="Q12" s="319">
        <f>SUM(Q11:Q11)</f>
        <v>0</v>
      </c>
      <c r="S12" s="319">
        <f>SUM(S11:S11)</f>
        <v>-64155510909</v>
      </c>
      <c r="T12" s="321"/>
      <c r="U12" s="322">
        <f>SUM(U11:U11)</f>
        <v>-3.4119353607317646E-2</v>
      </c>
    </row>
    <row r="13" spans="1:22" s="269" customFormat="1" ht="31.5" thickTop="1">
      <c r="A13" s="301"/>
      <c r="B13" s="301"/>
      <c r="C13" s="323"/>
      <c r="E13" s="324"/>
      <c r="G13" s="324"/>
      <c r="I13" s="325"/>
      <c r="J13" s="284"/>
      <c r="K13" s="326"/>
      <c r="L13" s="270"/>
      <c r="M13" s="323"/>
      <c r="O13" s="325"/>
      <c r="Q13" s="325"/>
      <c r="S13" s="325"/>
      <c r="T13" s="325"/>
      <c r="U13" s="326"/>
    </row>
    <row r="14" spans="1:22" s="269" customFormat="1" ht="30.75">
      <c r="A14" s="301"/>
      <c r="B14" s="301"/>
      <c r="C14" s="323"/>
      <c r="E14" s="324"/>
      <c r="G14" s="324"/>
      <c r="I14" s="325"/>
      <c r="J14" s="284"/>
      <c r="K14" s="326"/>
      <c r="L14" s="270"/>
      <c r="M14" s="323"/>
      <c r="O14" s="325"/>
      <c r="Q14" s="325"/>
      <c r="S14" s="325"/>
      <c r="T14" s="325"/>
      <c r="U14" s="326"/>
    </row>
    <row r="16" spans="1:22" ht="24.75">
      <c r="C16" s="327"/>
      <c r="E16" s="328"/>
      <c r="F16" s="328"/>
      <c r="G16" s="328"/>
      <c r="H16" s="329"/>
      <c r="I16" s="329"/>
      <c r="J16" s="329"/>
      <c r="K16" s="330"/>
      <c r="L16" s="318"/>
      <c r="M16" s="320"/>
      <c r="N16" s="320"/>
      <c r="O16" s="328"/>
      <c r="P16" s="328"/>
      <c r="Q16" s="328"/>
    </row>
    <row r="17" spans="1:29" ht="33">
      <c r="E17" s="328"/>
      <c r="F17" s="328"/>
      <c r="G17" s="328"/>
      <c r="H17" s="329"/>
      <c r="I17" s="329"/>
      <c r="J17" s="329"/>
      <c r="K17" s="330"/>
      <c r="L17" s="318"/>
      <c r="M17" s="320"/>
      <c r="N17" s="320"/>
      <c r="O17" s="328"/>
      <c r="P17" s="328"/>
      <c r="Q17" s="328"/>
      <c r="S17" s="331"/>
    </row>
    <row r="18" spans="1:29" ht="30.75">
      <c r="C18" s="332"/>
      <c r="E18" s="328"/>
      <c r="F18" s="328"/>
      <c r="G18" s="328"/>
      <c r="H18" s="329"/>
      <c r="I18" s="329"/>
      <c r="J18" s="329"/>
      <c r="K18" s="330"/>
      <c r="L18" s="318"/>
      <c r="M18" s="320"/>
      <c r="N18" s="320"/>
      <c r="O18" s="328"/>
      <c r="P18" s="328"/>
      <c r="Q18" s="328"/>
      <c r="S18" s="333"/>
    </row>
    <row r="19" spans="1:29" ht="24.75">
      <c r="E19" s="328"/>
      <c r="F19" s="328"/>
      <c r="G19" s="328"/>
      <c r="H19" s="329"/>
      <c r="I19" s="329"/>
      <c r="J19" s="329"/>
      <c r="K19" s="330"/>
      <c r="L19" s="318"/>
      <c r="M19" s="320"/>
      <c r="N19" s="320"/>
      <c r="O19" s="328"/>
      <c r="P19" s="328"/>
      <c r="Q19" s="328"/>
    </row>
    <row r="20" spans="1:29" ht="30.75">
      <c r="E20" s="334"/>
      <c r="Q20" s="333"/>
    </row>
    <row r="21" spans="1:29" ht="30.75">
      <c r="Q21" s="333"/>
    </row>
    <row r="22" spans="1:29" ht="30.75">
      <c r="E22" s="335"/>
      <c r="Q22" s="333"/>
    </row>
    <row r="23" spans="1:29" s="324" customFormat="1" ht="30.75">
      <c r="A23" s="301"/>
      <c r="B23" s="301"/>
      <c r="C23" s="323"/>
      <c r="D23" s="301"/>
      <c r="H23" s="325"/>
      <c r="I23" s="325"/>
      <c r="J23" s="325"/>
      <c r="K23" s="326"/>
      <c r="L23" s="301"/>
      <c r="M23" s="323"/>
      <c r="N23" s="323"/>
      <c r="Q23" s="333"/>
      <c r="U23" s="326"/>
      <c r="V23" s="326"/>
      <c r="W23" s="301"/>
      <c r="X23" s="301"/>
      <c r="Y23" s="301"/>
      <c r="Z23" s="301"/>
      <c r="AA23" s="301"/>
      <c r="AB23" s="301"/>
      <c r="AC23" s="301"/>
    </row>
    <row r="24" spans="1:29" s="324" customFormat="1" ht="30.75">
      <c r="A24" s="301"/>
      <c r="B24" s="301"/>
      <c r="C24" s="323"/>
      <c r="D24" s="301"/>
      <c r="H24" s="325"/>
      <c r="I24" s="325"/>
      <c r="J24" s="325"/>
      <c r="K24" s="326"/>
      <c r="L24" s="301"/>
      <c r="M24" s="323"/>
      <c r="N24" s="323"/>
      <c r="O24" s="333"/>
      <c r="Q24" s="333"/>
      <c r="U24" s="326"/>
      <c r="V24" s="326"/>
      <c r="W24" s="301"/>
      <c r="X24" s="301"/>
      <c r="Y24" s="301"/>
      <c r="Z24" s="301"/>
      <c r="AA24" s="301"/>
      <c r="AB24" s="301"/>
      <c r="AC24" s="301"/>
    </row>
    <row r="25" spans="1:29" s="324" customFormat="1" ht="30.75">
      <c r="A25" s="301"/>
      <c r="B25" s="301"/>
      <c r="C25" s="323"/>
      <c r="D25" s="301"/>
      <c r="H25" s="325"/>
      <c r="I25" s="325"/>
      <c r="J25" s="325"/>
      <c r="K25" s="326"/>
      <c r="L25" s="301"/>
      <c r="M25" s="323"/>
      <c r="N25" s="323"/>
      <c r="Q25" s="333"/>
      <c r="U25" s="326"/>
      <c r="V25" s="326"/>
      <c r="W25" s="301"/>
      <c r="X25" s="301"/>
      <c r="Y25" s="301"/>
      <c r="Z25" s="301"/>
      <c r="AA25" s="301"/>
      <c r="AB25" s="301"/>
      <c r="AC25" s="301"/>
    </row>
  </sheetData>
  <mergeCells count="23">
    <mergeCell ref="O8:O9"/>
    <mergeCell ref="P8:P10"/>
    <mergeCell ref="Q8:Q9"/>
    <mergeCell ref="R8:R10"/>
    <mergeCell ref="S8:U9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A1:U1"/>
    <mergeCell ref="A2:U2"/>
    <mergeCell ref="A3:U3"/>
    <mergeCell ref="A5:U5"/>
    <mergeCell ref="C7:K7"/>
    <mergeCell ref="M7:U7"/>
  </mergeCells>
  <conditionalFormatting sqref="A1:A1048576">
    <cfRule type="duplicateValues" dxfId="1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473" t="s">
        <v>50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</row>
    <row r="3" spans="1:18" ht="30">
      <c r="A3" s="473" t="str">
        <f>'سرمایه‌گذاری در سهام '!A3:U3</f>
        <v>صورت وضعیت درآمدها</v>
      </c>
      <c r="B3" s="473"/>
      <c r="C3" s="473" t="s">
        <v>18</v>
      </c>
      <c r="D3" s="473" t="s">
        <v>18</v>
      </c>
      <c r="E3" s="473" t="s">
        <v>18</v>
      </c>
      <c r="F3" s="473" t="s">
        <v>18</v>
      </c>
      <c r="G3" s="473" t="s">
        <v>18</v>
      </c>
      <c r="H3" s="473"/>
      <c r="I3" s="473"/>
      <c r="J3" s="473"/>
      <c r="K3" s="473"/>
      <c r="L3" s="473"/>
      <c r="M3" s="473"/>
      <c r="N3" s="473"/>
      <c r="O3" s="473"/>
      <c r="P3" s="473"/>
      <c r="Q3" s="473"/>
    </row>
    <row r="4" spans="1:18" ht="30">
      <c r="A4" s="473" t="str">
        <f>'سرمایه‌گذاری در سهام '!A4:U4</f>
        <v>برای ماه منتهی به 1405/03/31</v>
      </c>
      <c r="B4" s="473"/>
      <c r="C4" s="473">
        <f>'سرمایه‌گذاری در سهام '!A4:U4</f>
        <v>0</v>
      </c>
      <c r="D4" s="473" t="s">
        <v>46</v>
      </c>
      <c r="E4" s="473" t="s">
        <v>46</v>
      </c>
      <c r="F4" s="473" t="s">
        <v>46</v>
      </c>
      <c r="G4" s="473" t="s">
        <v>46</v>
      </c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474" t="s">
        <v>160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473" t="s">
        <v>22</v>
      </c>
      <c r="C8" s="473" t="str">
        <f>'درآمد ناشی از فروش '!C7</f>
        <v>طی خرداد ماه</v>
      </c>
      <c r="D8" s="473" t="s">
        <v>20</v>
      </c>
      <c r="E8" s="473" t="s">
        <v>20</v>
      </c>
      <c r="F8" s="473" t="s">
        <v>20</v>
      </c>
      <c r="G8" s="473" t="s">
        <v>20</v>
      </c>
      <c r="H8" s="473" t="s">
        <v>20</v>
      </c>
      <c r="I8" s="473" t="s">
        <v>20</v>
      </c>
      <c r="K8" s="473" t="str">
        <f>'درآمد ناشی از فروش '!K7</f>
        <v>از ابتدای سال مالی تا پایان خرداد ماه</v>
      </c>
      <c r="L8" s="473" t="s">
        <v>21</v>
      </c>
      <c r="M8" s="473" t="s">
        <v>21</v>
      </c>
      <c r="N8" s="473" t="s">
        <v>21</v>
      </c>
      <c r="O8" s="473" t="s">
        <v>21</v>
      </c>
      <c r="P8" s="473" t="s">
        <v>21</v>
      </c>
      <c r="Q8" s="473" t="s">
        <v>21</v>
      </c>
    </row>
    <row r="9" spans="1:18" ht="72.75" customHeight="1" thickBot="1">
      <c r="A9" s="473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1405.03.31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'1405.03.31'!Print_Area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2026-07-01T13:40:49Z</dcterms:modified>
</cp:coreProperties>
</file>